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ПРОЕКТ\ріш СМР зміни в 2023 рік -коди КПКВК\Доопрацьовано\"/>
    </mc:Choice>
  </mc:AlternateContent>
  <bookViews>
    <workbookView xWindow="-105" yWindow="-105" windowWidth="23250" windowHeight="12570" tabRatio="322" activeTab="1"/>
  </bookViews>
  <sheets>
    <sheet name="дод 2" sheetId="1" r:id="rId1"/>
    <sheet name="дод 4" sheetId="3" r:id="rId2"/>
  </sheets>
  <definedNames>
    <definedName name="_xlnm.Print_Titles" localSheetId="0">'дод 2'!$14:$16</definedName>
    <definedName name="_xlnm.Print_Titles" localSheetId="1">'дод 4'!$14:$16</definedName>
    <definedName name="_xlnm.Print_Area" localSheetId="0">'дод 2'!$A$1:$P$420</definedName>
    <definedName name="_xlnm.Print_Area" localSheetId="1">'дод 4'!$A$1:$O$285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4" i="1" l="1"/>
  <c r="F42" i="1"/>
  <c r="O68" i="1" l="1"/>
  <c r="K68" i="1"/>
  <c r="F68" i="1"/>
  <c r="D89" i="1" l="1"/>
  <c r="F260" i="1" l="1"/>
  <c r="O131" i="1"/>
  <c r="K131" i="1"/>
  <c r="I300" i="1" l="1"/>
  <c r="F300" i="1"/>
  <c r="F58" i="1" l="1"/>
  <c r="H237" i="1"/>
  <c r="F237" i="1"/>
  <c r="D189" i="1" l="1"/>
  <c r="D174" i="1"/>
  <c r="D150" i="1"/>
  <c r="D85" i="1"/>
  <c r="D54" i="1"/>
  <c r="O323" i="1" l="1"/>
  <c r="K323" i="1"/>
  <c r="O85" i="1"/>
  <c r="K85" i="1"/>
  <c r="O84" i="1"/>
  <c r="K84" i="1"/>
  <c r="O150" i="1" l="1"/>
  <c r="K150" i="1"/>
  <c r="F150" i="1"/>
  <c r="E239" i="3"/>
  <c r="E237" i="3" s="1"/>
  <c r="E279" i="3" s="1"/>
  <c r="F425" i="1" s="1"/>
  <c r="F239" i="3"/>
  <c r="F237" i="3" s="1"/>
  <c r="F279" i="3" s="1"/>
  <c r="G425" i="1" s="1"/>
  <c r="G239" i="3"/>
  <c r="G237" i="3" s="1"/>
  <c r="G279" i="3" s="1"/>
  <c r="H425" i="1" s="1"/>
  <c r="H239" i="3"/>
  <c r="H237" i="3" s="1"/>
  <c r="H279" i="3" s="1"/>
  <c r="I425" i="1" s="1"/>
  <c r="J239" i="3"/>
  <c r="J237" i="3" s="1"/>
  <c r="J279" i="3" s="1"/>
  <c r="K425" i="1" s="1"/>
  <c r="K239" i="3"/>
  <c r="K237" i="3" s="1"/>
  <c r="K279" i="3" s="1"/>
  <c r="L425" i="1" s="1"/>
  <c r="L239" i="3"/>
  <c r="L237" i="3" s="1"/>
  <c r="L279" i="3" s="1"/>
  <c r="M425" i="1" s="1"/>
  <c r="M239" i="3"/>
  <c r="M237" i="3" s="1"/>
  <c r="M279" i="3" s="1"/>
  <c r="N425" i="1" s="1"/>
  <c r="F148" i="1"/>
  <c r="F380" i="1" s="1"/>
  <c r="G148" i="1"/>
  <c r="G380" i="1" s="1"/>
  <c r="H148" i="1"/>
  <c r="H380" i="1" s="1"/>
  <c r="I148" i="1"/>
  <c r="I380" i="1" s="1"/>
  <c r="K148" i="1"/>
  <c r="K380" i="1" s="1"/>
  <c r="L148" i="1"/>
  <c r="L380" i="1" s="1"/>
  <c r="M148" i="1"/>
  <c r="M380" i="1" s="1"/>
  <c r="N148" i="1"/>
  <c r="N380" i="1" s="1"/>
  <c r="O175" i="1"/>
  <c r="N239" i="3" s="1"/>
  <c r="N237" i="3" s="1"/>
  <c r="N279" i="3" s="1"/>
  <c r="O425" i="1" s="1"/>
  <c r="E175" i="1"/>
  <c r="D239" i="3" s="1"/>
  <c r="D237" i="3" s="1"/>
  <c r="D279" i="3" s="1"/>
  <c r="J175" i="1" l="1"/>
  <c r="I239" i="3" s="1"/>
  <c r="I237" i="3" s="1"/>
  <c r="I279" i="3" s="1"/>
  <c r="J425" i="1" s="1"/>
  <c r="J148" i="1"/>
  <c r="J380" i="1" s="1"/>
  <c r="N393" i="1"/>
  <c r="L393" i="1"/>
  <c r="H393" i="1"/>
  <c r="F393" i="1"/>
  <c r="E148" i="1"/>
  <c r="E380" i="1" s="1"/>
  <c r="O148" i="1"/>
  <c r="O380" i="1" s="1"/>
  <c r="M393" i="1"/>
  <c r="K393" i="1"/>
  <c r="I393" i="1"/>
  <c r="G393" i="1"/>
  <c r="P175" i="1"/>
  <c r="F216" i="1"/>
  <c r="O393" i="1" l="1"/>
  <c r="J393" i="1"/>
  <c r="E393" i="1"/>
  <c r="E425" i="1"/>
  <c r="O239" i="3"/>
  <c r="O237" i="3" s="1"/>
  <c r="O279" i="3" s="1"/>
  <c r="P425" i="1" s="1"/>
  <c r="P148" i="1"/>
  <c r="P380" i="1" s="1"/>
  <c r="P393" i="1" l="1"/>
  <c r="J394" i="1"/>
  <c r="E226" i="3" l="1"/>
  <c r="F226" i="3"/>
  <c r="G226" i="3"/>
  <c r="H226" i="3"/>
  <c r="K226" i="3"/>
  <c r="L226" i="3"/>
  <c r="M226" i="3"/>
  <c r="C300" i="1"/>
  <c r="D300" i="1"/>
  <c r="B300" i="1"/>
  <c r="F298" i="1"/>
  <c r="G298" i="1"/>
  <c r="H298" i="1"/>
  <c r="I298" i="1"/>
  <c r="L298" i="1"/>
  <c r="M298" i="1"/>
  <c r="N298" i="1"/>
  <c r="O300" i="1"/>
  <c r="J300" i="1" s="1"/>
  <c r="K300" i="1"/>
  <c r="E300" i="1"/>
  <c r="F264" i="1"/>
  <c r="I264" i="1"/>
  <c r="P300" i="1" l="1"/>
  <c r="L286" i="1"/>
  <c r="L133" i="1"/>
  <c r="O133" i="1"/>
  <c r="L395" i="1" l="1"/>
  <c r="F258" i="1"/>
  <c r="F255" i="1"/>
  <c r="E394" i="1"/>
  <c r="O172" i="1" l="1"/>
  <c r="K172" i="1"/>
  <c r="L397" i="1" l="1"/>
  <c r="C53" i="1" l="1"/>
  <c r="B53" i="1"/>
  <c r="F227" i="3"/>
  <c r="G227" i="3"/>
  <c r="H227" i="3"/>
  <c r="J227" i="3"/>
  <c r="K227" i="3"/>
  <c r="L227" i="3"/>
  <c r="M227" i="3"/>
  <c r="N227" i="3"/>
  <c r="G18" i="1" l="1"/>
  <c r="I18" i="1"/>
  <c r="K18" i="1"/>
  <c r="M18" i="1"/>
  <c r="N18" i="1"/>
  <c r="O18" i="1"/>
  <c r="J53" i="1"/>
  <c r="E53" i="1"/>
  <c r="E367" i="1"/>
  <c r="L396" i="1"/>
  <c r="P53" i="1" l="1"/>
  <c r="H124" i="1"/>
  <c r="F124" i="1"/>
  <c r="H41" i="1"/>
  <c r="F41" i="1"/>
  <c r="F40" i="1"/>
  <c r="H39" i="1"/>
  <c r="H18" i="1" s="1"/>
  <c r="F39" i="1"/>
  <c r="O237" i="1"/>
  <c r="K237" i="1"/>
  <c r="L30" i="1" l="1"/>
  <c r="L394" i="1" s="1"/>
  <c r="L18" i="1" l="1"/>
  <c r="O174" i="1"/>
  <c r="F167" i="1" l="1"/>
  <c r="E238" i="3" l="1"/>
  <c r="F238" i="3"/>
  <c r="G238" i="3"/>
  <c r="H238" i="3"/>
  <c r="J238" i="3"/>
  <c r="K238" i="3"/>
  <c r="L238" i="3"/>
  <c r="M238" i="3"/>
  <c r="N238" i="3"/>
  <c r="G366" i="1"/>
  <c r="H366" i="1"/>
  <c r="I366" i="1"/>
  <c r="K366" i="1"/>
  <c r="L366" i="1"/>
  <c r="M366" i="1"/>
  <c r="N366" i="1"/>
  <c r="O366" i="1"/>
  <c r="J370" i="1"/>
  <c r="E370" i="1"/>
  <c r="P370" i="1" l="1"/>
  <c r="F131" i="1"/>
  <c r="F172" i="1"/>
  <c r="F23" i="1" l="1"/>
  <c r="F55" i="1" l="1"/>
  <c r="F57" i="1" l="1"/>
  <c r="F18" i="1" s="1"/>
  <c r="F235" i="3" l="1"/>
  <c r="G235" i="3"/>
  <c r="H235" i="3"/>
  <c r="K235" i="3"/>
  <c r="L235" i="3"/>
  <c r="M235" i="3"/>
  <c r="E230" i="3"/>
  <c r="F230" i="3"/>
  <c r="G230" i="3"/>
  <c r="H230" i="3"/>
  <c r="K230" i="3"/>
  <c r="L230" i="3"/>
  <c r="M230" i="3"/>
  <c r="E229" i="3"/>
  <c r="F229" i="3"/>
  <c r="G229" i="3"/>
  <c r="H229" i="3"/>
  <c r="K229" i="3"/>
  <c r="L229" i="3"/>
  <c r="M229" i="3"/>
  <c r="E205" i="3"/>
  <c r="F205" i="3"/>
  <c r="G205" i="3"/>
  <c r="H205" i="3"/>
  <c r="K205" i="3"/>
  <c r="L205" i="3"/>
  <c r="M205" i="3"/>
  <c r="E197" i="3"/>
  <c r="F197" i="3"/>
  <c r="G197" i="3"/>
  <c r="H197" i="3"/>
  <c r="K197" i="3"/>
  <c r="L197" i="3"/>
  <c r="M197" i="3"/>
  <c r="E185" i="3"/>
  <c r="F185" i="3"/>
  <c r="G185" i="3"/>
  <c r="H185" i="3"/>
  <c r="K185" i="3"/>
  <c r="L185" i="3"/>
  <c r="M185" i="3"/>
  <c r="E178" i="3"/>
  <c r="F178" i="3"/>
  <c r="G178" i="3"/>
  <c r="H178" i="3"/>
  <c r="K178" i="3"/>
  <c r="L178" i="3"/>
  <c r="M178" i="3"/>
  <c r="C361" i="1"/>
  <c r="D361" i="1"/>
  <c r="C362" i="1"/>
  <c r="D362" i="1"/>
  <c r="C363" i="1"/>
  <c r="D363" i="1"/>
  <c r="C364" i="1"/>
  <c r="D364" i="1"/>
  <c r="B364" i="1"/>
  <c r="B363" i="1"/>
  <c r="B362" i="1"/>
  <c r="B361" i="1"/>
  <c r="C360" i="1"/>
  <c r="D360" i="1"/>
  <c r="B360" i="1"/>
  <c r="C359" i="1"/>
  <c r="D359" i="1"/>
  <c r="B359" i="1"/>
  <c r="C358" i="1"/>
  <c r="D358" i="1"/>
  <c r="B358" i="1"/>
  <c r="C357" i="1"/>
  <c r="D357" i="1"/>
  <c r="B357" i="1"/>
  <c r="F355" i="1"/>
  <c r="F354" i="1" s="1"/>
  <c r="G355" i="1"/>
  <c r="G354" i="1" s="1"/>
  <c r="H355" i="1"/>
  <c r="H354" i="1" s="1"/>
  <c r="I355" i="1"/>
  <c r="I354" i="1" s="1"/>
  <c r="L355" i="1"/>
  <c r="L354" i="1" s="1"/>
  <c r="M355" i="1"/>
  <c r="M354" i="1" s="1"/>
  <c r="N355" i="1"/>
  <c r="N354" i="1" s="1"/>
  <c r="O364" i="1"/>
  <c r="N235" i="3" s="1"/>
  <c r="K364" i="1"/>
  <c r="J235" i="3" s="1"/>
  <c r="E364" i="1"/>
  <c r="J363" i="1"/>
  <c r="J230" i="3"/>
  <c r="E363" i="1"/>
  <c r="J362" i="1"/>
  <c r="J229" i="3"/>
  <c r="E362" i="1"/>
  <c r="O361" i="1"/>
  <c r="K361" i="1"/>
  <c r="J226" i="3" s="1"/>
  <c r="E361" i="1"/>
  <c r="O360" i="1"/>
  <c r="N205" i="3" s="1"/>
  <c r="K360" i="1"/>
  <c r="J205" i="3" s="1"/>
  <c r="E360" i="1"/>
  <c r="O359" i="1"/>
  <c r="J359" i="1" s="1"/>
  <c r="K359" i="1"/>
  <c r="J197" i="3" s="1"/>
  <c r="E359" i="1"/>
  <c r="O358" i="1"/>
  <c r="J358" i="1" s="1"/>
  <c r="K358" i="1"/>
  <c r="J185" i="3" s="1"/>
  <c r="E358" i="1"/>
  <c r="O357" i="1"/>
  <c r="J357" i="1" s="1"/>
  <c r="K357" i="1"/>
  <c r="J178" i="3" s="1"/>
  <c r="E357" i="1"/>
  <c r="C353" i="1"/>
  <c r="B353" i="1"/>
  <c r="C352" i="1"/>
  <c r="B352" i="1"/>
  <c r="C351" i="1"/>
  <c r="B351" i="1"/>
  <c r="C350" i="1"/>
  <c r="B350" i="1"/>
  <c r="C349" i="1"/>
  <c r="B349" i="1"/>
  <c r="C356" i="1"/>
  <c r="B356" i="1"/>
  <c r="C348" i="1"/>
  <c r="B348" i="1"/>
  <c r="C299" i="1"/>
  <c r="B299" i="1"/>
  <c r="F19" i="3"/>
  <c r="G19" i="3"/>
  <c r="H19" i="3"/>
  <c r="K19" i="3"/>
  <c r="L19" i="3"/>
  <c r="M19" i="3"/>
  <c r="D353" i="1"/>
  <c r="D352" i="1"/>
  <c r="D351" i="1"/>
  <c r="D350" i="1"/>
  <c r="D349" i="1"/>
  <c r="D348" i="1"/>
  <c r="D356" i="1"/>
  <c r="O356" i="1"/>
  <c r="K356" i="1"/>
  <c r="E356" i="1"/>
  <c r="J353" i="1"/>
  <c r="E353" i="1"/>
  <c r="J352" i="1"/>
  <c r="E352" i="1"/>
  <c r="J351" i="1"/>
  <c r="E351" i="1"/>
  <c r="J350" i="1"/>
  <c r="E350" i="1"/>
  <c r="J349" i="1"/>
  <c r="E349" i="1"/>
  <c r="J348" i="1"/>
  <c r="E348" i="1"/>
  <c r="O347" i="1"/>
  <c r="O346" i="1" s="1"/>
  <c r="N347" i="1"/>
  <c r="N346" i="1" s="1"/>
  <c r="M347" i="1"/>
  <c r="M346" i="1" s="1"/>
  <c r="L347" i="1"/>
  <c r="L346" i="1" s="1"/>
  <c r="K347" i="1"/>
  <c r="K346" i="1" s="1"/>
  <c r="I347" i="1"/>
  <c r="I346" i="1" s="1"/>
  <c r="H347" i="1"/>
  <c r="H346" i="1" s="1"/>
  <c r="G347" i="1"/>
  <c r="G346" i="1" s="1"/>
  <c r="F347" i="1"/>
  <c r="F346" i="1" s="1"/>
  <c r="D299" i="1"/>
  <c r="O299" i="1"/>
  <c r="O298" i="1" s="1"/>
  <c r="K299" i="1"/>
  <c r="K298" i="1" s="1"/>
  <c r="J299" i="1"/>
  <c r="E299" i="1"/>
  <c r="E298" i="1" s="1"/>
  <c r="O297" i="1"/>
  <c r="M297" i="1"/>
  <c r="L297" i="1"/>
  <c r="K297" i="1"/>
  <c r="I297" i="1"/>
  <c r="H297" i="1"/>
  <c r="G297" i="1"/>
  <c r="F297" i="1"/>
  <c r="N297" i="1"/>
  <c r="J347" i="1" l="1"/>
  <c r="J346" i="1" s="1"/>
  <c r="O355" i="1"/>
  <c r="O354" i="1" s="1"/>
  <c r="J361" i="1"/>
  <c r="P361" i="1" s="1"/>
  <c r="N226" i="3"/>
  <c r="J298" i="1"/>
  <c r="J297" i="1" s="1"/>
  <c r="K355" i="1"/>
  <c r="K354" i="1" s="1"/>
  <c r="N178" i="3"/>
  <c r="N185" i="3"/>
  <c r="N229" i="3"/>
  <c r="J356" i="1"/>
  <c r="P356" i="1" s="1"/>
  <c r="N197" i="3"/>
  <c r="N230" i="3"/>
  <c r="J360" i="1"/>
  <c r="P360" i="1" s="1"/>
  <c r="J364" i="1"/>
  <c r="P364" i="1" s="1"/>
  <c r="P357" i="1"/>
  <c r="P358" i="1"/>
  <c r="P359" i="1"/>
  <c r="P362" i="1"/>
  <c r="P363" i="1"/>
  <c r="E355" i="1"/>
  <c r="E354" i="1" s="1"/>
  <c r="P299" i="1"/>
  <c r="P349" i="1"/>
  <c r="P351" i="1"/>
  <c r="P353" i="1"/>
  <c r="E347" i="1"/>
  <c r="E346" i="1" s="1"/>
  <c r="P348" i="1"/>
  <c r="P350" i="1"/>
  <c r="P352" i="1"/>
  <c r="E297" i="1"/>
  <c r="J355" i="1" l="1"/>
  <c r="J354" i="1" s="1"/>
  <c r="P298" i="1"/>
  <c r="P297" i="1" s="1"/>
  <c r="P355" i="1"/>
  <c r="P354" i="1" s="1"/>
  <c r="P347" i="1"/>
  <c r="P346" i="1" s="1"/>
  <c r="F373" i="1"/>
  <c r="E19" i="3"/>
  <c r="F228" i="1" l="1"/>
  <c r="F368" i="1"/>
  <c r="E227" i="3" l="1"/>
  <c r="K404" i="1"/>
  <c r="L404" i="1" s="1"/>
  <c r="J404" i="1"/>
  <c r="F369" i="1" l="1"/>
  <c r="E235" i="3" l="1"/>
  <c r="F366" i="1"/>
  <c r="G170" i="3"/>
  <c r="H170" i="3"/>
  <c r="J170" i="3"/>
  <c r="K170" i="3"/>
  <c r="L170" i="3"/>
  <c r="M170" i="3"/>
  <c r="N170" i="3"/>
  <c r="J256" i="1"/>
  <c r="J257" i="1"/>
  <c r="I170" i="3" s="1"/>
  <c r="J258" i="1"/>
  <c r="K244" i="1" l="1"/>
  <c r="K243" i="1" s="1"/>
  <c r="L244" i="1"/>
  <c r="L243" i="1" s="1"/>
  <c r="M244" i="1"/>
  <c r="M243" i="1" s="1"/>
  <c r="N244" i="1"/>
  <c r="N243" i="1" s="1"/>
  <c r="O244" i="1"/>
  <c r="O243" i="1" s="1"/>
  <c r="J264" i="1"/>
  <c r="D256" i="1" l="1"/>
  <c r="K400" i="1" l="1"/>
  <c r="J400" i="1"/>
  <c r="E400" i="1"/>
  <c r="E99" i="3" l="1"/>
  <c r="F99" i="3"/>
  <c r="G99" i="3"/>
  <c r="H99" i="3"/>
  <c r="J99" i="3"/>
  <c r="K99" i="3"/>
  <c r="L99" i="3"/>
  <c r="M99" i="3"/>
  <c r="N99" i="3"/>
  <c r="N273" i="3" l="1"/>
  <c r="M273" i="3"/>
  <c r="L273" i="3"/>
  <c r="K273" i="3"/>
  <c r="J273" i="3"/>
  <c r="H273" i="3"/>
  <c r="G273" i="3"/>
  <c r="F273" i="3"/>
  <c r="E273" i="3"/>
  <c r="J67" i="1"/>
  <c r="E67" i="1"/>
  <c r="P67" i="1" l="1"/>
  <c r="C36" i="3" l="1"/>
  <c r="N96" i="3"/>
  <c r="N90" i="3" s="1"/>
  <c r="M96" i="3"/>
  <c r="M90" i="3" s="1"/>
  <c r="L96" i="3"/>
  <c r="L90" i="3" s="1"/>
  <c r="K96" i="3"/>
  <c r="K90" i="3" s="1"/>
  <c r="J96" i="3"/>
  <c r="J90" i="3" s="1"/>
  <c r="H96" i="3"/>
  <c r="H90" i="3" s="1"/>
  <c r="G96" i="3"/>
  <c r="G90" i="3" s="1"/>
  <c r="F96" i="3"/>
  <c r="F90" i="3" s="1"/>
  <c r="E96" i="3"/>
  <c r="E90" i="3" s="1"/>
  <c r="D96" i="3"/>
  <c r="D90" i="3" s="1"/>
  <c r="C89" i="3"/>
  <c r="C96" i="3"/>
  <c r="O140" i="1"/>
  <c r="N140" i="1"/>
  <c r="M140" i="1"/>
  <c r="L140" i="1"/>
  <c r="K140" i="1"/>
  <c r="I140" i="1"/>
  <c r="H140" i="1"/>
  <c r="G140" i="1"/>
  <c r="F140" i="1"/>
  <c r="E140" i="1"/>
  <c r="J154" i="1"/>
  <c r="P154" i="1" s="1"/>
  <c r="O96" i="3" s="1"/>
  <c r="O90" i="3" s="1"/>
  <c r="O81" i="1"/>
  <c r="N81" i="1"/>
  <c r="M81" i="1"/>
  <c r="L81" i="1"/>
  <c r="K81" i="1"/>
  <c r="I81" i="1"/>
  <c r="H81" i="1"/>
  <c r="G81" i="1"/>
  <c r="F81" i="1"/>
  <c r="C61" i="3"/>
  <c r="N41" i="3"/>
  <c r="N36" i="3" s="1"/>
  <c r="M41" i="3"/>
  <c r="M36" i="3" s="1"/>
  <c r="L41" i="3"/>
  <c r="L36" i="3" s="1"/>
  <c r="K41" i="3"/>
  <c r="K36" i="3" s="1"/>
  <c r="J41" i="3"/>
  <c r="J36" i="3" s="1"/>
  <c r="H41" i="3"/>
  <c r="H36" i="3" s="1"/>
  <c r="G41" i="3"/>
  <c r="G36" i="3" s="1"/>
  <c r="F41" i="3"/>
  <c r="F36" i="3" s="1"/>
  <c r="E41" i="3"/>
  <c r="E36" i="3" s="1"/>
  <c r="D41" i="3"/>
  <c r="D36" i="3" s="1"/>
  <c r="C41" i="3"/>
  <c r="O73" i="1"/>
  <c r="N73" i="1"/>
  <c r="M73" i="1"/>
  <c r="L73" i="1"/>
  <c r="K73" i="1"/>
  <c r="I73" i="1"/>
  <c r="H73" i="1"/>
  <c r="G73" i="1"/>
  <c r="F73" i="1"/>
  <c r="J86" i="1"/>
  <c r="P86" i="1" s="1"/>
  <c r="O41" i="3" s="1"/>
  <c r="O36" i="3" s="1"/>
  <c r="J140" i="1" l="1"/>
  <c r="P140" i="1"/>
  <c r="I96" i="3"/>
  <c r="I90" i="3" s="1"/>
  <c r="I41" i="3"/>
  <c r="I36" i="3" s="1"/>
  <c r="E221" i="1" l="1"/>
  <c r="O111" i="1" l="1"/>
  <c r="K111" i="1"/>
  <c r="E158" i="1" l="1"/>
  <c r="D99" i="3" s="1"/>
  <c r="J158" i="1"/>
  <c r="I99" i="3" s="1"/>
  <c r="I70" i="1" l="1"/>
  <c r="M70" i="1"/>
  <c r="N70" i="1"/>
  <c r="J130" i="1"/>
  <c r="E130" i="1"/>
  <c r="P130" i="1" l="1"/>
  <c r="E258" i="3"/>
  <c r="F258" i="3"/>
  <c r="G258" i="3"/>
  <c r="H258" i="3"/>
  <c r="J258" i="3"/>
  <c r="K258" i="3"/>
  <c r="L258" i="3"/>
  <c r="M258" i="3"/>
  <c r="N258" i="3"/>
  <c r="J287" i="1"/>
  <c r="I258" i="3" s="1"/>
  <c r="E287" i="1"/>
  <c r="D258" i="3" s="1"/>
  <c r="P287" i="1" l="1"/>
  <c r="O258" i="3" s="1"/>
  <c r="F244" i="1" l="1"/>
  <c r="H244" i="1"/>
  <c r="E375" i="1" l="1"/>
  <c r="G244" i="1" l="1"/>
  <c r="H179" i="1" l="1"/>
  <c r="H178" i="1" s="1"/>
  <c r="I179" i="1"/>
  <c r="I178" i="1" s="1"/>
  <c r="L179" i="1"/>
  <c r="L178" i="1" s="1"/>
  <c r="M179" i="1"/>
  <c r="M178" i="1" s="1"/>
  <c r="N179" i="1"/>
  <c r="N178" i="1" s="1"/>
  <c r="F180" i="1"/>
  <c r="G180" i="1"/>
  <c r="H180" i="1"/>
  <c r="I180" i="1"/>
  <c r="K180" i="1"/>
  <c r="L180" i="1"/>
  <c r="M180" i="1"/>
  <c r="N180" i="1"/>
  <c r="O180" i="1"/>
  <c r="F181" i="1"/>
  <c r="G181" i="1"/>
  <c r="H181" i="1"/>
  <c r="I181" i="1"/>
  <c r="K181" i="1"/>
  <c r="L181" i="1"/>
  <c r="M181" i="1"/>
  <c r="N181" i="1"/>
  <c r="O181" i="1"/>
  <c r="F182" i="1"/>
  <c r="G182" i="1"/>
  <c r="H182" i="1"/>
  <c r="I182" i="1"/>
  <c r="K182" i="1"/>
  <c r="L182" i="1"/>
  <c r="M182" i="1"/>
  <c r="N182" i="1"/>
  <c r="O182" i="1"/>
  <c r="C220" i="1"/>
  <c r="D220" i="1"/>
  <c r="B220" i="1"/>
  <c r="C288" i="1"/>
  <c r="D288" i="1"/>
  <c r="B288" i="1"/>
  <c r="C293" i="1"/>
  <c r="D293" i="1"/>
  <c r="B293" i="1"/>
  <c r="E260" i="3"/>
  <c r="F260" i="3"/>
  <c r="G260" i="3"/>
  <c r="H260" i="3"/>
  <c r="J260" i="3"/>
  <c r="K260" i="3"/>
  <c r="L260" i="3"/>
  <c r="M260" i="3"/>
  <c r="N260" i="3"/>
  <c r="E259" i="3"/>
  <c r="F259" i="3"/>
  <c r="G259" i="3"/>
  <c r="H259" i="3"/>
  <c r="J259" i="3"/>
  <c r="K259" i="3"/>
  <c r="L259" i="3"/>
  <c r="M259" i="3"/>
  <c r="N259" i="3"/>
  <c r="F274" i="3"/>
  <c r="G274" i="3"/>
  <c r="H274" i="3"/>
  <c r="J274" i="3"/>
  <c r="K274" i="3"/>
  <c r="L274" i="3"/>
  <c r="M274" i="3"/>
  <c r="N274" i="3"/>
  <c r="J293" i="1"/>
  <c r="E293" i="1"/>
  <c r="J288" i="1"/>
  <c r="I259" i="3" s="1"/>
  <c r="E288" i="1"/>
  <c r="J220" i="1"/>
  <c r="I260" i="3" s="1"/>
  <c r="E220" i="1"/>
  <c r="E274" i="3"/>
  <c r="P220" i="1" l="1"/>
  <c r="O260" i="3" s="1"/>
  <c r="P288" i="1"/>
  <c r="O259" i="3" s="1"/>
  <c r="P293" i="1"/>
  <c r="D259" i="3"/>
  <c r="D260" i="3"/>
  <c r="E46" i="1" l="1"/>
  <c r="G75" i="1" l="1"/>
  <c r="H75" i="1"/>
  <c r="I75" i="1"/>
  <c r="K75" i="1"/>
  <c r="L75" i="1"/>
  <c r="M75" i="1"/>
  <c r="N75" i="1"/>
  <c r="O75" i="1"/>
  <c r="I244" i="1" l="1"/>
  <c r="C256" i="1" l="1"/>
  <c r="B256" i="1"/>
  <c r="E169" i="3"/>
  <c r="F169" i="3"/>
  <c r="G169" i="3"/>
  <c r="H169" i="3"/>
  <c r="J169" i="3"/>
  <c r="K169" i="3"/>
  <c r="L169" i="3"/>
  <c r="M169" i="3"/>
  <c r="N169" i="3"/>
  <c r="I169" i="3"/>
  <c r="E256" i="1"/>
  <c r="P256" i="1" s="1"/>
  <c r="O169" i="3" s="1"/>
  <c r="D169" i="3" l="1"/>
  <c r="C62" i="1" l="1"/>
  <c r="D62" i="1"/>
  <c r="B62" i="1"/>
  <c r="E249" i="3"/>
  <c r="F249" i="3"/>
  <c r="G249" i="3"/>
  <c r="H249" i="3"/>
  <c r="J249" i="3"/>
  <c r="K249" i="3"/>
  <c r="L249" i="3"/>
  <c r="M249" i="3"/>
  <c r="N249" i="3"/>
  <c r="J62" i="1"/>
  <c r="I249" i="3" s="1"/>
  <c r="E62" i="1"/>
  <c r="F261" i="3"/>
  <c r="G261" i="3"/>
  <c r="H261" i="3"/>
  <c r="J261" i="3"/>
  <c r="K261" i="3"/>
  <c r="L261" i="3"/>
  <c r="M261" i="3"/>
  <c r="N261" i="3"/>
  <c r="J289" i="1"/>
  <c r="E289" i="1"/>
  <c r="E261" i="3" l="1"/>
  <c r="P62" i="1"/>
  <c r="O249" i="3" s="1"/>
  <c r="P289" i="1"/>
  <c r="D249" i="3"/>
  <c r="E66" i="1" l="1"/>
  <c r="E177" i="1"/>
  <c r="J221" i="1"/>
  <c r="P221" i="1" s="1"/>
  <c r="H139" i="1"/>
  <c r="I139" i="1"/>
  <c r="L139" i="1"/>
  <c r="M139" i="1"/>
  <c r="N139" i="1"/>
  <c r="J177" i="1"/>
  <c r="J66" i="1"/>
  <c r="D261" i="3" l="1"/>
  <c r="P177" i="1"/>
  <c r="I261" i="3"/>
  <c r="P66" i="1"/>
  <c r="P158" i="1"/>
  <c r="O99" i="3" s="1"/>
  <c r="O261" i="3" l="1"/>
  <c r="N91" i="3" l="1"/>
  <c r="M91" i="3"/>
  <c r="L91" i="3"/>
  <c r="K91" i="3"/>
  <c r="J91" i="3"/>
  <c r="H91" i="3"/>
  <c r="G91" i="3"/>
  <c r="F91" i="3"/>
  <c r="N302" i="1"/>
  <c r="M302" i="1"/>
  <c r="L302" i="1"/>
  <c r="I302" i="1"/>
  <c r="H302" i="1"/>
  <c r="J309" i="1"/>
  <c r="P309" i="1" s="1"/>
  <c r="J173" i="3" l="1"/>
  <c r="O139" i="1"/>
  <c r="K139" i="1"/>
  <c r="N47" i="3"/>
  <c r="M47" i="3"/>
  <c r="L47" i="3"/>
  <c r="K47" i="3"/>
  <c r="J47" i="3"/>
  <c r="H47" i="3"/>
  <c r="G47" i="3"/>
  <c r="J308" i="1"/>
  <c r="E308" i="1"/>
  <c r="N39" i="3"/>
  <c r="M39" i="3"/>
  <c r="L39" i="3"/>
  <c r="K39" i="3"/>
  <c r="J39" i="3"/>
  <c r="H39" i="3"/>
  <c r="J307" i="1"/>
  <c r="E307" i="1"/>
  <c r="O302" i="1" l="1"/>
  <c r="K302" i="1"/>
  <c r="P307" i="1"/>
  <c r="P308" i="1"/>
  <c r="G302" i="1"/>
  <c r="F302" i="1"/>
  <c r="G179" i="1"/>
  <c r="G178" i="1" s="1"/>
  <c r="G139" i="1"/>
  <c r="N272" i="3" l="1"/>
  <c r="M272" i="3"/>
  <c r="L272" i="3"/>
  <c r="K272" i="3"/>
  <c r="J272" i="3"/>
  <c r="H272" i="3"/>
  <c r="G272" i="3"/>
  <c r="F272" i="3"/>
  <c r="E272" i="3"/>
  <c r="J291" i="1"/>
  <c r="I272" i="3" s="1"/>
  <c r="E291" i="1"/>
  <c r="D272" i="3" s="1"/>
  <c r="P291" i="1" l="1"/>
  <c r="O272" i="3" s="1"/>
  <c r="M37" i="3" l="1"/>
  <c r="L37" i="3"/>
  <c r="K37" i="3"/>
  <c r="H37" i="3"/>
  <c r="E37" i="3"/>
  <c r="E39" i="3" l="1"/>
  <c r="N37" i="3"/>
  <c r="J37" i="3"/>
  <c r="J306" i="1"/>
  <c r="E306" i="1"/>
  <c r="E91" i="3" l="1"/>
  <c r="P306" i="1"/>
  <c r="J267" i="1" l="1"/>
  <c r="J268" i="1"/>
  <c r="J269" i="1"/>
  <c r="J270" i="1"/>
  <c r="F39" i="3"/>
  <c r="F70" i="1"/>
  <c r="F37" i="3" l="1"/>
  <c r="G70" i="1"/>
  <c r="O70" i="1"/>
  <c r="G39" i="3" l="1"/>
  <c r="F139" i="1" l="1"/>
  <c r="F47" i="3"/>
  <c r="E47" i="3"/>
  <c r="K70" i="1" l="1"/>
  <c r="F179" i="1" l="1"/>
  <c r="F178" i="1" s="1"/>
  <c r="L70" i="1"/>
  <c r="G37" i="3" l="1"/>
  <c r="H70" i="1"/>
  <c r="E64" i="3" l="1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F71" i="1"/>
  <c r="G71" i="1"/>
  <c r="H71" i="1"/>
  <c r="I71" i="1"/>
  <c r="K71" i="1"/>
  <c r="L71" i="1"/>
  <c r="M71" i="1"/>
  <c r="N71" i="1"/>
  <c r="O71" i="1"/>
  <c r="J102" i="1"/>
  <c r="I64" i="3" s="1"/>
  <c r="J103" i="1"/>
  <c r="I65" i="3" s="1"/>
  <c r="J104" i="1"/>
  <c r="I66" i="3" s="1"/>
  <c r="E102" i="1"/>
  <c r="D64" i="3" s="1"/>
  <c r="E103" i="1"/>
  <c r="D65" i="3" s="1"/>
  <c r="E104" i="1"/>
  <c r="D66" i="3" s="1"/>
  <c r="D103" i="1"/>
  <c r="D102" i="1"/>
  <c r="D94" i="1"/>
  <c r="E105" i="1"/>
  <c r="P102" i="1" l="1"/>
  <c r="O64" i="3" s="1"/>
  <c r="P104" i="1"/>
  <c r="P103" i="1"/>
  <c r="O65" i="3" s="1"/>
  <c r="O66" i="3" l="1"/>
  <c r="D186" i="1" l="1"/>
  <c r="D198" i="1"/>
  <c r="D202" i="1"/>
  <c r="D206" i="1"/>
  <c r="D218" i="1"/>
  <c r="D235" i="1"/>
  <c r="D240" i="1"/>
  <c r="D251" i="1"/>
  <c r="D263" i="1"/>
  <c r="D265" i="1"/>
  <c r="D266" i="1"/>
  <c r="D311" i="1"/>
  <c r="D313" i="1"/>
  <c r="D314" i="1"/>
  <c r="D315" i="1"/>
  <c r="D316" i="1"/>
  <c r="D317" i="1"/>
  <c r="D323" i="1"/>
  <c r="D331" i="1"/>
  <c r="D333" i="1"/>
  <c r="D367" i="1"/>
  <c r="D340" i="1"/>
  <c r="D337" i="1"/>
  <c r="D329" i="1"/>
  <c r="D305" i="1"/>
  <c r="D296" i="1"/>
  <c r="D234" i="1"/>
  <c r="D226" i="1"/>
  <c r="D185" i="1"/>
  <c r="D168" i="1"/>
  <c r="D159" i="1"/>
  <c r="D156" i="1"/>
  <c r="D149" i="1"/>
  <c r="D136" i="1"/>
  <c r="D133" i="1"/>
  <c r="D126" i="1"/>
  <c r="D124" i="1"/>
  <c r="D122" i="1"/>
  <c r="D114" i="1"/>
  <c r="D111" i="1"/>
  <c r="D110" i="1"/>
  <c r="D108" i="1"/>
  <c r="D107" i="1"/>
  <c r="D106" i="1"/>
  <c r="D105" i="1"/>
  <c r="D101" i="1"/>
  <c r="D92" i="1"/>
  <c r="D88" i="1"/>
  <c r="D87" i="1"/>
  <c r="D84" i="1"/>
  <c r="D83" i="1"/>
  <c r="D51" i="1"/>
  <c r="D50" i="1"/>
  <c r="D48" i="1"/>
  <c r="D45" i="1"/>
  <c r="D44" i="1"/>
  <c r="D43" i="1"/>
  <c r="D41" i="1"/>
  <c r="D40" i="1"/>
  <c r="D39" i="1"/>
  <c r="D38" i="1"/>
  <c r="D37" i="1"/>
  <c r="D36" i="1"/>
  <c r="D35" i="1"/>
  <c r="D34" i="1"/>
  <c r="D32" i="1"/>
  <c r="D31" i="1"/>
  <c r="D30" i="1"/>
  <c r="D28" i="1"/>
  <c r="D26" i="1"/>
  <c r="D21" i="1"/>
  <c r="E149" i="3" l="1"/>
  <c r="F149" i="3"/>
  <c r="G149" i="3"/>
  <c r="H149" i="3"/>
  <c r="J149" i="3"/>
  <c r="K149" i="3"/>
  <c r="L149" i="3"/>
  <c r="M149" i="3"/>
  <c r="N149" i="3"/>
  <c r="F224" i="1"/>
  <c r="G224" i="1"/>
  <c r="H224" i="1"/>
  <c r="I224" i="1"/>
  <c r="L224" i="1"/>
  <c r="M224" i="1"/>
  <c r="N224" i="1"/>
  <c r="J229" i="1"/>
  <c r="E229" i="1"/>
  <c r="E30" i="1"/>
  <c r="P229" i="1" l="1"/>
  <c r="F328" i="1"/>
  <c r="G328" i="1"/>
  <c r="H328" i="1"/>
  <c r="I328" i="1"/>
  <c r="L328" i="1"/>
  <c r="M328" i="1"/>
  <c r="N328" i="1"/>
  <c r="J331" i="1"/>
  <c r="E331" i="1"/>
  <c r="E174" i="3"/>
  <c r="F174" i="3"/>
  <c r="G174" i="3"/>
  <c r="H174" i="3"/>
  <c r="J174" i="3"/>
  <c r="K174" i="3"/>
  <c r="L174" i="3"/>
  <c r="M174" i="3"/>
  <c r="N174" i="3"/>
  <c r="J263" i="1"/>
  <c r="I174" i="3" s="1"/>
  <c r="E263" i="1"/>
  <c r="P263" i="1" l="1"/>
  <c r="O174" i="3" s="1"/>
  <c r="P331" i="1"/>
  <c r="D174" i="3"/>
  <c r="J219" i="1"/>
  <c r="E219" i="1"/>
  <c r="E131" i="3"/>
  <c r="F131" i="3"/>
  <c r="G131" i="3"/>
  <c r="H131" i="3"/>
  <c r="J131" i="3"/>
  <c r="K131" i="3"/>
  <c r="L131" i="3"/>
  <c r="M131" i="3"/>
  <c r="N131" i="3"/>
  <c r="J198" i="1"/>
  <c r="E198" i="1"/>
  <c r="E123" i="1"/>
  <c r="P219" i="1" l="1"/>
  <c r="P198" i="1"/>
  <c r="E252" i="3"/>
  <c r="F252" i="3"/>
  <c r="G252" i="3"/>
  <c r="H252" i="3"/>
  <c r="J252" i="3"/>
  <c r="K252" i="3"/>
  <c r="L252" i="3"/>
  <c r="M252" i="3"/>
  <c r="N252" i="3"/>
  <c r="E130" i="3" l="1"/>
  <c r="F130" i="3"/>
  <c r="G130" i="3"/>
  <c r="H130" i="3"/>
  <c r="J130" i="3"/>
  <c r="K130" i="3"/>
  <c r="L130" i="3"/>
  <c r="M130" i="3"/>
  <c r="N130" i="3"/>
  <c r="D130" i="3"/>
  <c r="J30" i="1"/>
  <c r="I130" i="3" s="1"/>
  <c r="E193" i="3"/>
  <c r="F193" i="3"/>
  <c r="G193" i="3"/>
  <c r="H193" i="3"/>
  <c r="J193" i="3"/>
  <c r="K193" i="3"/>
  <c r="L193" i="3"/>
  <c r="M193" i="3"/>
  <c r="N193" i="3"/>
  <c r="J43" i="1"/>
  <c r="J44" i="1"/>
  <c r="P30" i="1" l="1"/>
  <c r="O130" i="3" s="1"/>
  <c r="P43" i="1"/>
  <c r="K184" i="1"/>
  <c r="O184" i="1"/>
  <c r="F144" i="1" l="1"/>
  <c r="F146" i="1"/>
  <c r="M202" i="3" l="1"/>
  <c r="L202" i="3"/>
  <c r="K202" i="3"/>
  <c r="H202" i="3"/>
  <c r="G202" i="3"/>
  <c r="F202" i="3"/>
  <c r="E202" i="3"/>
  <c r="M201" i="3"/>
  <c r="L201" i="3"/>
  <c r="K201" i="3"/>
  <c r="H201" i="3"/>
  <c r="G201" i="3"/>
  <c r="F201" i="3"/>
  <c r="E201" i="3"/>
  <c r="O303" i="1"/>
  <c r="O377" i="1" s="1"/>
  <c r="N303" i="1"/>
  <c r="N377" i="1" s="1"/>
  <c r="M303" i="1"/>
  <c r="M377" i="1" s="1"/>
  <c r="L303" i="1"/>
  <c r="L377" i="1" s="1"/>
  <c r="K303" i="1"/>
  <c r="K377" i="1" s="1"/>
  <c r="I303" i="1"/>
  <c r="I377" i="1" s="1"/>
  <c r="H303" i="1"/>
  <c r="H377" i="1" s="1"/>
  <c r="G303" i="1"/>
  <c r="G377" i="1" s="1"/>
  <c r="F303" i="1"/>
  <c r="F377" i="1" s="1"/>
  <c r="E321" i="1"/>
  <c r="E303" i="1" s="1"/>
  <c r="J321" i="1"/>
  <c r="N201" i="3"/>
  <c r="J201" i="3"/>
  <c r="N202" i="3"/>
  <c r="J202" i="3" l="1"/>
  <c r="P321" i="1"/>
  <c r="P303" i="1" s="1"/>
  <c r="J303" i="1"/>
  <c r="J64" i="1" l="1"/>
  <c r="J65" i="1"/>
  <c r="E65" i="1"/>
  <c r="P65" i="1" l="1"/>
  <c r="E175" i="3" l="1"/>
  <c r="F175" i="3"/>
  <c r="G175" i="3"/>
  <c r="H175" i="3"/>
  <c r="J175" i="3"/>
  <c r="K175" i="3"/>
  <c r="L175" i="3"/>
  <c r="M175" i="3"/>
  <c r="N175" i="3"/>
  <c r="E176" i="3"/>
  <c r="F176" i="3"/>
  <c r="G176" i="3"/>
  <c r="H176" i="3"/>
  <c r="J176" i="3"/>
  <c r="K176" i="3"/>
  <c r="L176" i="3"/>
  <c r="M176" i="3"/>
  <c r="N176" i="3"/>
  <c r="F248" i="1"/>
  <c r="G248" i="1"/>
  <c r="H248" i="1"/>
  <c r="I248" i="1"/>
  <c r="K248" i="1"/>
  <c r="L248" i="1"/>
  <c r="M248" i="1"/>
  <c r="N248" i="1"/>
  <c r="O248" i="1"/>
  <c r="J262" i="1" l="1"/>
  <c r="E262" i="1"/>
  <c r="J261" i="1"/>
  <c r="E261" i="1"/>
  <c r="P262" i="1" l="1"/>
  <c r="P261" i="1"/>
  <c r="P248" i="1" s="1"/>
  <c r="E248" i="1"/>
  <c r="J248" i="1"/>
  <c r="O185" i="1" l="1"/>
  <c r="K185" i="1"/>
  <c r="K179" i="1" l="1"/>
  <c r="K178" i="1" s="1"/>
  <c r="O179" i="1"/>
  <c r="O178" i="1" s="1"/>
  <c r="N56" i="3"/>
  <c r="M56" i="3"/>
  <c r="L56" i="3"/>
  <c r="K56" i="3"/>
  <c r="J56" i="3"/>
  <c r="H56" i="3"/>
  <c r="G56" i="3"/>
  <c r="F56" i="3"/>
  <c r="E56" i="3"/>
  <c r="N55" i="3"/>
  <c r="M55" i="3"/>
  <c r="L55" i="3"/>
  <c r="K55" i="3"/>
  <c r="J55" i="3"/>
  <c r="H55" i="3"/>
  <c r="G55" i="3"/>
  <c r="F55" i="3"/>
  <c r="E55" i="3"/>
  <c r="N49" i="3"/>
  <c r="M49" i="3"/>
  <c r="L49" i="3"/>
  <c r="K49" i="3"/>
  <c r="J49" i="3"/>
  <c r="H49" i="3"/>
  <c r="G49" i="3"/>
  <c r="F49" i="3"/>
  <c r="E49" i="3"/>
  <c r="J95" i="1"/>
  <c r="I56" i="3" s="1"/>
  <c r="J94" i="1"/>
  <c r="I55" i="3" s="1"/>
  <c r="E95" i="1"/>
  <c r="E94" i="1"/>
  <c r="J88" i="1"/>
  <c r="I49" i="3" s="1"/>
  <c r="E88" i="1"/>
  <c r="P88" i="1" l="1"/>
  <c r="O49" i="3" s="1"/>
  <c r="P95" i="1"/>
  <c r="O56" i="3" s="1"/>
  <c r="P94" i="1"/>
  <c r="O55" i="3" s="1"/>
  <c r="D49" i="3"/>
  <c r="D55" i="3"/>
  <c r="D56" i="3"/>
  <c r="N221" i="3"/>
  <c r="N209" i="3" s="1"/>
  <c r="M221" i="3"/>
  <c r="M209" i="3" s="1"/>
  <c r="L221" i="3"/>
  <c r="L209" i="3" s="1"/>
  <c r="K221" i="3"/>
  <c r="K209" i="3" s="1"/>
  <c r="J221" i="3"/>
  <c r="J209" i="3" s="1"/>
  <c r="H221" i="3"/>
  <c r="H209" i="3" s="1"/>
  <c r="G221" i="3"/>
  <c r="G209" i="3" s="1"/>
  <c r="F221" i="3"/>
  <c r="F209" i="3" s="1"/>
  <c r="E221" i="3"/>
  <c r="E209" i="3" s="1"/>
  <c r="N220" i="3"/>
  <c r="M220" i="3"/>
  <c r="L220" i="3"/>
  <c r="K220" i="3"/>
  <c r="J220" i="3"/>
  <c r="H220" i="3"/>
  <c r="G220" i="3"/>
  <c r="F220" i="3"/>
  <c r="E220" i="3"/>
  <c r="N204" i="3"/>
  <c r="M204" i="3"/>
  <c r="L204" i="3"/>
  <c r="K204" i="3"/>
  <c r="J204" i="3"/>
  <c r="H204" i="3"/>
  <c r="G204" i="3"/>
  <c r="F204" i="3"/>
  <c r="E204" i="3"/>
  <c r="N203" i="3"/>
  <c r="M203" i="3"/>
  <c r="L203" i="3"/>
  <c r="K203" i="3"/>
  <c r="J203" i="3"/>
  <c r="H203" i="3"/>
  <c r="G203" i="3"/>
  <c r="F203" i="3"/>
  <c r="E203" i="3"/>
  <c r="O146" i="1" l="1"/>
  <c r="N146" i="1"/>
  <c r="M146" i="1"/>
  <c r="L146" i="1"/>
  <c r="K146" i="1"/>
  <c r="I146" i="1"/>
  <c r="H146" i="1"/>
  <c r="G146" i="1"/>
  <c r="N94" i="3"/>
  <c r="M94" i="3"/>
  <c r="L94" i="3"/>
  <c r="K94" i="3"/>
  <c r="J94" i="3"/>
  <c r="H94" i="3"/>
  <c r="G94" i="3"/>
  <c r="F94" i="3"/>
  <c r="E94" i="3"/>
  <c r="N191" i="3"/>
  <c r="M191" i="3"/>
  <c r="L191" i="3"/>
  <c r="K191" i="3"/>
  <c r="J191" i="3"/>
  <c r="J188" i="3" s="1"/>
  <c r="H191" i="3"/>
  <c r="G191" i="3"/>
  <c r="F191" i="3"/>
  <c r="E191" i="3"/>
  <c r="N77" i="3"/>
  <c r="N35" i="3" s="1"/>
  <c r="M77" i="3"/>
  <c r="M35" i="3" s="1"/>
  <c r="L77" i="3"/>
  <c r="L35" i="3" s="1"/>
  <c r="K77" i="3"/>
  <c r="K35" i="3" s="1"/>
  <c r="J77" i="3"/>
  <c r="J35" i="3" s="1"/>
  <c r="H77" i="3"/>
  <c r="H35" i="3" s="1"/>
  <c r="G77" i="3"/>
  <c r="G35" i="3" s="1"/>
  <c r="F77" i="3"/>
  <c r="F35" i="3" s="1"/>
  <c r="E77" i="3"/>
  <c r="E35" i="3" s="1"/>
  <c r="O249" i="1"/>
  <c r="N249" i="1"/>
  <c r="M249" i="1"/>
  <c r="L249" i="1"/>
  <c r="K249" i="1"/>
  <c r="I249" i="1"/>
  <c r="H249" i="1"/>
  <c r="G249" i="1"/>
  <c r="F249" i="1"/>
  <c r="J273" i="1"/>
  <c r="I204" i="3" s="1"/>
  <c r="J272" i="1"/>
  <c r="I203" i="3" s="1"/>
  <c r="E273" i="1"/>
  <c r="E272" i="1"/>
  <c r="D203" i="3" s="1"/>
  <c r="J278" i="1"/>
  <c r="I221" i="3" s="1"/>
  <c r="I209" i="3" s="1"/>
  <c r="E278" i="1"/>
  <c r="D221" i="3" s="1"/>
  <c r="D209" i="3" s="1"/>
  <c r="J277" i="1"/>
  <c r="I220" i="3" s="1"/>
  <c r="E277" i="1"/>
  <c r="D220" i="3" s="1"/>
  <c r="O82" i="1"/>
  <c r="N82" i="1"/>
  <c r="M82" i="1"/>
  <c r="L82" i="1"/>
  <c r="K82" i="1"/>
  <c r="I82" i="1"/>
  <c r="H82" i="1"/>
  <c r="G82" i="1"/>
  <c r="F82" i="1"/>
  <c r="E127" i="1"/>
  <c r="D191" i="3" s="1"/>
  <c r="J127" i="1"/>
  <c r="I191" i="3" s="1"/>
  <c r="J115" i="1"/>
  <c r="I77" i="3" s="1"/>
  <c r="I35" i="3" s="1"/>
  <c r="E115" i="1"/>
  <c r="D77" i="3" s="1"/>
  <c r="D35" i="3" s="1"/>
  <c r="E249" i="1" l="1"/>
  <c r="D204" i="3"/>
  <c r="D188" i="3" s="1"/>
  <c r="D182" i="3" s="1"/>
  <c r="F188" i="3"/>
  <c r="F182" i="3" s="1"/>
  <c r="H188" i="3"/>
  <c r="H182" i="3" s="1"/>
  <c r="K188" i="3"/>
  <c r="K182" i="3" s="1"/>
  <c r="M188" i="3"/>
  <c r="M182" i="3" s="1"/>
  <c r="I188" i="3"/>
  <c r="I182" i="3" s="1"/>
  <c r="E188" i="3"/>
  <c r="E182" i="3" s="1"/>
  <c r="G188" i="3"/>
  <c r="G182" i="3" s="1"/>
  <c r="J182" i="3"/>
  <c r="L188" i="3"/>
  <c r="L182" i="3" s="1"/>
  <c r="N188" i="3"/>
  <c r="N182" i="3" s="1"/>
  <c r="P273" i="1"/>
  <c r="O204" i="3" s="1"/>
  <c r="J249" i="1"/>
  <c r="P277" i="1"/>
  <c r="O220" i="3" s="1"/>
  <c r="P278" i="1"/>
  <c r="O221" i="3" s="1"/>
  <c r="O209" i="3" s="1"/>
  <c r="P272" i="1"/>
  <c r="O203" i="3" s="1"/>
  <c r="P127" i="1"/>
  <c r="O191" i="3" s="1"/>
  <c r="P115" i="1"/>
  <c r="O77" i="3" s="1"/>
  <c r="O35" i="3" s="1"/>
  <c r="O188" i="3" l="1"/>
  <c r="O182" i="3" s="1"/>
  <c r="P249" i="1"/>
  <c r="N184" i="1" l="1"/>
  <c r="M184" i="1"/>
  <c r="L184" i="1"/>
  <c r="I184" i="1"/>
  <c r="H184" i="1"/>
  <c r="G184" i="1"/>
  <c r="F184" i="1"/>
  <c r="O183" i="1"/>
  <c r="N183" i="1"/>
  <c r="M183" i="1"/>
  <c r="L183" i="1"/>
  <c r="K183" i="1"/>
  <c r="I183" i="1"/>
  <c r="H183" i="1"/>
  <c r="G183" i="1"/>
  <c r="F183" i="1"/>
  <c r="J136" i="1" l="1"/>
  <c r="E136" i="1"/>
  <c r="P136" i="1" l="1"/>
  <c r="N212" i="3" l="1"/>
  <c r="M212" i="3"/>
  <c r="L212" i="3"/>
  <c r="K212" i="3"/>
  <c r="J212" i="3"/>
  <c r="H212" i="3"/>
  <c r="G212" i="3"/>
  <c r="F212" i="3"/>
  <c r="E212" i="3"/>
  <c r="N271" i="3"/>
  <c r="M271" i="3"/>
  <c r="L271" i="3"/>
  <c r="K271" i="3"/>
  <c r="J271" i="3"/>
  <c r="H271" i="3"/>
  <c r="G271" i="3"/>
  <c r="F271" i="3"/>
  <c r="E271" i="3"/>
  <c r="M194" i="3"/>
  <c r="L194" i="3"/>
  <c r="K194" i="3"/>
  <c r="H194" i="3"/>
  <c r="G194" i="3"/>
  <c r="F194" i="3"/>
  <c r="E194" i="3"/>
  <c r="J290" i="1" l="1"/>
  <c r="I271" i="3" s="1"/>
  <c r="E290" i="1"/>
  <c r="D271" i="3" s="1"/>
  <c r="N76" i="3"/>
  <c r="M76" i="3"/>
  <c r="L76" i="3"/>
  <c r="K76" i="3"/>
  <c r="J76" i="3"/>
  <c r="H76" i="3"/>
  <c r="G76" i="3"/>
  <c r="F76" i="3"/>
  <c r="E76" i="3"/>
  <c r="N73" i="3"/>
  <c r="M73" i="3"/>
  <c r="L73" i="3"/>
  <c r="K73" i="3"/>
  <c r="J73" i="3"/>
  <c r="H73" i="3"/>
  <c r="G73" i="3"/>
  <c r="F73" i="3"/>
  <c r="E73" i="3"/>
  <c r="J114" i="1"/>
  <c r="E114" i="1"/>
  <c r="D76" i="3" s="1"/>
  <c r="J111" i="1"/>
  <c r="I73" i="3" s="1"/>
  <c r="E111" i="1"/>
  <c r="D73" i="3" s="1"/>
  <c r="J48" i="1"/>
  <c r="I212" i="3" s="1"/>
  <c r="E48" i="1"/>
  <c r="D212" i="3" s="1"/>
  <c r="O80" i="1"/>
  <c r="N80" i="1"/>
  <c r="M80" i="1"/>
  <c r="L80" i="1"/>
  <c r="K80" i="1"/>
  <c r="I80" i="1"/>
  <c r="H80" i="1"/>
  <c r="G80" i="1"/>
  <c r="F80" i="1"/>
  <c r="O79" i="1"/>
  <c r="N79" i="1"/>
  <c r="M79" i="1"/>
  <c r="L79" i="1"/>
  <c r="K79" i="1"/>
  <c r="I79" i="1"/>
  <c r="H79" i="1"/>
  <c r="G79" i="1"/>
  <c r="F79" i="1"/>
  <c r="N161" i="3"/>
  <c r="N157" i="3" s="1"/>
  <c r="M161" i="3"/>
  <c r="M157" i="3" s="1"/>
  <c r="L161" i="3"/>
  <c r="L157" i="3" s="1"/>
  <c r="K161" i="3"/>
  <c r="K157" i="3" s="1"/>
  <c r="J161" i="3"/>
  <c r="J157" i="3" s="1"/>
  <c r="H161" i="3"/>
  <c r="H157" i="3" s="1"/>
  <c r="G161" i="3"/>
  <c r="G157" i="3" s="1"/>
  <c r="F161" i="3"/>
  <c r="F157" i="3" s="1"/>
  <c r="E161" i="3"/>
  <c r="E157" i="3" s="1"/>
  <c r="N145" i="3"/>
  <c r="N114" i="3" s="1"/>
  <c r="M145" i="3"/>
  <c r="M114" i="3" s="1"/>
  <c r="L145" i="3"/>
  <c r="L114" i="3" s="1"/>
  <c r="K145" i="3"/>
  <c r="K114" i="3" s="1"/>
  <c r="J145" i="3"/>
  <c r="J114" i="3" s="1"/>
  <c r="H145" i="3"/>
  <c r="H114" i="3" s="1"/>
  <c r="G145" i="3"/>
  <c r="G114" i="3" s="1"/>
  <c r="F145" i="3"/>
  <c r="F114" i="3" s="1"/>
  <c r="E145" i="3"/>
  <c r="E114" i="3" s="1"/>
  <c r="N144" i="3"/>
  <c r="M144" i="3"/>
  <c r="L144" i="3"/>
  <c r="K144" i="3"/>
  <c r="J144" i="3"/>
  <c r="H144" i="3"/>
  <c r="G144" i="3"/>
  <c r="F144" i="3"/>
  <c r="E144" i="3"/>
  <c r="J315" i="1"/>
  <c r="E315" i="1"/>
  <c r="N194" i="3"/>
  <c r="J194" i="3"/>
  <c r="P114" i="1" l="1"/>
  <c r="O76" i="3" s="1"/>
  <c r="P290" i="1"/>
  <c r="O271" i="3" s="1"/>
  <c r="P315" i="1"/>
  <c r="P48" i="1"/>
  <c r="O212" i="3" s="1"/>
  <c r="I76" i="3"/>
  <c r="P111" i="1"/>
  <c r="O73" i="3" s="1"/>
  <c r="J212" i="1"/>
  <c r="J184" i="1" s="1"/>
  <c r="E212" i="1"/>
  <c r="J211" i="1"/>
  <c r="I144" i="3" s="1"/>
  <c r="E211" i="1"/>
  <c r="J125" i="1"/>
  <c r="J82" i="1" s="1"/>
  <c r="E125" i="1"/>
  <c r="E82" i="1" s="1"/>
  <c r="N79" i="3"/>
  <c r="N34" i="3" s="1"/>
  <c r="M79" i="3"/>
  <c r="M34" i="3" s="1"/>
  <c r="L79" i="3"/>
  <c r="L34" i="3" s="1"/>
  <c r="K79" i="3"/>
  <c r="K34" i="3" s="1"/>
  <c r="J79" i="3"/>
  <c r="J34" i="3" s="1"/>
  <c r="H79" i="3"/>
  <c r="H34" i="3" s="1"/>
  <c r="G79" i="3"/>
  <c r="G34" i="3" s="1"/>
  <c r="F79" i="3"/>
  <c r="F34" i="3" s="1"/>
  <c r="E79" i="3"/>
  <c r="E34" i="3" s="1"/>
  <c r="N78" i="3"/>
  <c r="M78" i="3"/>
  <c r="L78" i="3"/>
  <c r="K78" i="3"/>
  <c r="J78" i="3"/>
  <c r="H78" i="3"/>
  <c r="G78" i="3"/>
  <c r="F78" i="3"/>
  <c r="E78" i="3"/>
  <c r="N75" i="3"/>
  <c r="N33" i="3" s="1"/>
  <c r="M75" i="3"/>
  <c r="M33" i="3" s="1"/>
  <c r="L75" i="3"/>
  <c r="L33" i="3" s="1"/>
  <c r="K75" i="3"/>
  <c r="K33" i="3" s="1"/>
  <c r="J75" i="3"/>
  <c r="J33" i="3" s="1"/>
  <c r="H75" i="3"/>
  <c r="H33" i="3" s="1"/>
  <c r="G75" i="3"/>
  <c r="G33" i="3" s="1"/>
  <c r="F75" i="3"/>
  <c r="F33" i="3" s="1"/>
  <c r="E75" i="3"/>
  <c r="E33" i="3" s="1"/>
  <c r="N74" i="3"/>
  <c r="M74" i="3"/>
  <c r="L74" i="3"/>
  <c r="K74" i="3"/>
  <c r="J74" i="3"/>
  <c r="H74" i="3"/>
  <c r="G74" i="3"/>
  <c r="F74" i="3"/>
  <c r="E74" i="3"/>
  <c r="E117" i="1"/>
  <c r="E116" i="1"/>
  <c r="D78" i="3" s="1"/>
  <c r="E113" i="1"/>
  <c r="E112" i="1"/>
  <c r="D74" i="3" s="1"/>
  <c r="J117" i="1"/>
  <c r="J116" i="1"/>
  <c r="P116" i="1" s="1"/>
  <c r="O78" i="3" s="1"/>
  <c r="J113" i="1"/>
  <c r="J112" i="1"/>
  <c r="P112" i="1" l="1"/>
  <c r="O74" i="3" s="1"/>
  <c r="D145" i="3"/>
  <c r="D114" i="3" s="1"/>
  <c r="E184" i="1"/>
  <c r="I145" i="3"/>
  <c r="I114" i="3" s="1"/>
  <c r="I161" i="3"/>
  <c r="I157" i="3" s="1"/>
  <c r="P113" i="1"/>
  <c r="J80" i="1"/>
  <c r="P117" i="1"/>
  <c r="J79" i="1"/>
  <c r="D75" i="3"/>
  <c r="D33" i="3" s="1"/>
  <c r="E80" i="1"/>
  <c r="D79" i="3"/>
  <c r="D34" i="3" s="1"/>
  <c r="E79" i="1"/>
  <c r="P125" i="1"/>
  <c r="P82" i="1" s="1"/>
  <c r="D161" i="3"/>
  <c r="D157" i="3" s="1"/>
  <c r="P211" i="1"/>
  <c r="O144" i="3" s="1"/>
  <c r="D144" i="3"/>
  <c r="P212" i="1"/>
  <c r="I74" i="3"/>
  <c r="I78" i="3"/>
  <c r="I75" i="3"/>
  <c r="I33" i="3" s="1"/>
  <c r="I79" i="3"/>
  <c r="I34" i="3" s="1"/>
  <c r="O145" i="3" l="1"/>
  <c r="O114" i="3" s="1"/>
  <c r="P184" i="1"/>
  <c r="O161" i="3"/>
  <c r="O157" i="3" s="1"/>
  <c r="O79" i="3"/>
  <c r="O34" i="3" s="1"/>
  <c r="P79" i="1"/>
  <c r="O75" i="3"/>
  <c r="O33" i="3" s="1"/>
  <c r="P80" i="1"/>
  <c r="E265" i="3"/>
  <c r="E264" i="3" s="1"/>
  <c r="F265" i="3"/>
  <c r="F264" i="3" s="1"/>
  <c r="G265" i="3"/>
  <c r="G264" i="3" s="1"/>
  <c r="H265" i="3"/>
  <c r="H264" i="3" s="1"/>
  <c r="J265" i="3"/>
  <c r="J264" i="3" s="1"/>
  <c r="K265" i="3"/>
  <c r="K264" i="3" s="1"/>
  <c r="L265" i="3"/>
  <c r="L264" i="3" s="1"/>
  <c r="M265" i="3"/>
  <c r="M264" i="3" s="1"/>
  <c r="N265" i="3"/>
  <c r="N264" i="3" s="1"/>
  <c r="E268" i="3"/>
  <c r="E266" i="3" s="1"/>
  <c r="F268" i="3"/>
  <c r="F266" i="3" s="1"/>
  <c r="G268" i="3"/>
  <c r="G266" i="3" s="1"/>
  <c r="H268" i="3"/>
  <c r="H266" i="3" s="1"/>
  <c r="J268" i="3"/>
  <c r="J266" i="3" s="1"/>
  <c r="K268" i="3"/>
  <c r="K266" i="3" s="1"/>
  <c r="L268" i="3"/>
  <c r="L266" i="3" s="1"/>
  <c r="M268" i="3"/>
  <c r="M266" i="3" s="1"/>
  <c r="N268" i="3"/>
  <c r="N266" i="3" s="1"/>
  <c r="E269" i="3"/>
  <c r="E267" i="3" s="1"/>
  <c r="E263" i="3" s="1"/>
  <c r="F269" i="3"/>
  <c r="F267" i="3" s="1"/>
  <c r="F263" i="3" s="1"/>
  <c r="G269" i="3"/>
  <c r="G267" i="3" s="1"/>
  <c r="G263" i="3" s="1"/>
  <c r="H269" i="3"/>
  <c r="H267" i="3" s="1"/>
  <c r="H263" i="3" s="1"/>
  <c r="J269" i="3"/>
  <c r="J267" i="3" s="1"/>
  <c r="J263" i="3" s="1"/>
  <c r="K269" i="3"/>
  <c r="K267" i="3" s="1"/>
  <c r="K263" i="3" s="1"/>
  <c r="L269" i="3"/>
  <c r="L267" i="3" s="1"/>
  <c r="L263" i="3" s="1"/>
  <c r="M269" i="3"/>
  <c r="M267" i="3" s="1"/>
  <c r="M263" i="3" s="1"/>
  <c r="N269" i="3"/>
  <c r="N267" i="3" s="1"/>
  <c r="N263" i="3" s="1"/>
  <c r="L270" i="3" l="1"/>
  <c r="L262" i="3" s="1"/>
  <c r="G270" i="3"/>
  <c r="G262" i="3" s="1"/>
  <c r="M270" i="3"/>
  <c r="M262" i="3" s="1"/>
  <c r="K270" i="3"/>
  <c r="K262" i="3" s="1"/>
  <c r="H270" i="3"/>
  <c r="H262" i="3" s="1"/>
  <c r="F270" i="3"/>
  <c r="F262" i="3" s="1"/>
  <c r="O247" i="1" l="1"/>
  <c r="N247" i="1"/>
  <c r="M247" i="1"/>
  <c r="L247" i="1"/>
  <c r="K247" i="1"/>
  <c r="I247" i="1"/>
  <c r="H247" i="1"/>
  <c r="G247" i="1"/>
  <c r="F247" i="1"/>
  <c r="O332" i="1"/>
  <c r="K332" i="1"/>
  <c r="K328" i="1" s="1"/>
  <c r="J333" i="1"/>
  <c r="O145" i="1"/>
  <c r="N145" i="1"/>
  <c r="M145" i="1"/>
  <c r="L145" i="1"/>
  <c r="K145" i="1"/>
  <c r="I145" i="1"/>
  <c r="H145" i="1"/>
  <c r="G145" i="1"/>
  <c r="F145" i="1"/>
  <c r="E129" i="1"/>
  <c r="E128" i="1"/>
  <c r="J129" i="1"/>
  <c r="J81" i="1" s="1"/>
  <c r="J128" i="1"/>
  <c r="E81" i="1" l="1"/>
  <c r="O328" i="1"/>
  <c r="J332" i="1"/>
  <c r="P129" i="1"/>
  <c r="P81" i="1" s="1"/>
  <c r="E333" i="1"/>
  <c r="P128" i="1"/>
  <c r="P333" i="1" l="1"/>
  <c r="N270" i="3"/>
  <c r="N262" i="3" s="1"/>
  <c r="J270" i="3"/>
  <c r="J262" i="3" s="1"/>
  <c r="F78" i="1"/>
  <c r="N58" i="3" l="1"/>
  <c r="M58" i="3"/>
  <c r="L58" i="3"/>
  <c r="K58" i="3"/>
  <c r="J58" i="3"/>
  <c r="H58" i="3"/>
  <c r="G58" i="3"/>
  <c r="F58" i="3"/>
  <c r="E58" i="3"/>
  <c r="J97" i="1"/>
  <c r="I58" i="3" s="1"/>
  <c r="E97" i="1"/>
  <c r="D58" i="3" s="1"/>
  <c r="N21" i="3"/>
  <c r="M21" i="3"/>
  <c r="L21" i="3"/>
  <c r="K21" i="3"/>
  <c r="J21" i="3"/>
  <c r="H21" i="3"/>
  <c r="G21" i="3"/>
  <c r="F21" i="3"/>
  <c r="E21" i="3"/>
  <c r="J252" i="1"/>
  <c r="E252" i="1"/>
  <c r="O227" i="1"/>
  <c r="K227" i="1"/>
  <c r="O226" i="1"/>
  <c r="N19" i="3" s="1"/>
  <c r="K226" i="1"/>
  <c r="J19" i="3" s="1"/>
  <c r="O224" i="1" l="1"/>
  <c r="K224" i="1"/>
  <c r="P252" i="1"/>
  <c r="P97" i="1"/>
  <c r="N218" i="3"/>
  <c r="M218" i="3"/>
  <c r="L218" i="3"/>
  <c r="K218" i="3"/>
  <c r="J218" i="3"/>
  <c r="H218" i="3"/>
  <c r="G218" i="3"/>
  <c r="F218" i="3"/>
  <c r="E218" i="3"/>
  <c r="N219" i="3"/>
  <c r="N208" i="3" s="1"/>
  <c r="M219" i="3"/>
  <c r="M208" i="3" s="1"/>
  <c r="L219" i="3"/>
  <c r="L208" i="3" s="1"/>
  <c r="K219" i="3"/>
  <c r="K208" i="3" s="1"/>
  <c r="J219" i="3"/>
  <c r="J208" i="3" s="1"/>
  <c r="H219" i="3"/>
  <c r="H208" i="3" s="1"/>
  <c r="G219" i="3"/>
  <c r="G208" i="3" s="1"/>
  <c r="F219" i="3"/>
  <c r="F208" i="3" s="1"/>
  <c r="E219" i="3"/>
  <c r="E208" i="3" s="1"/>
  <c r="N60" i="3"/>
  <c r="M60" i="3"/>
  <c r="L60" i="3"/>
  <c r="K60" i="3"/>
  <c r="J60" i="3"/>
  <c r="H60" i="3"/>
  <c r="G60" i="3"/>
  <c r="F60" i="3"/>
  <c r="E60" i="3"/>
  <c r="N61" i="3"/>
  <c r="N26" i="3" s="1"/>
  <c r="M61" i="3"/>
  <c r="M26" i="3" s="1"/>
  <c r="L61" i="3"/>
  <c r="L26" i="3" s="1"/>
  <c r="K61" i="3"/>
  <c r="K26" i="3" s="1"/>
  <c r="J61" i="3"/>
  <c r="J26" i="3" s="1"/>
  <c r="H61" i="3"/>
  <c r="H26" i="3" s="1"/>
  <c r="G61" i="3"/>
  <c r="G26" i="3" s="1"/>
  <c r="F61" i="3"/>
  <c r="F26" i="3" s="1"/>
  <c r="E61" i="3"/>
  <c r="E26" i="3" s="1"/>
  <c r="N78" i="1"/>
  <c r="M78" i="1"/>
  <c r="L78" i="1"/>
  <c r="I78" i="1"/>
  <c r="H78" i="1"/>
  <c r="G78" i="1"/>
  <c r="J135" i="1"/>
  <c r="I269" i="3" s="1"/>
  <c r="I267" i="3" s="1"/>
  <c r="I263" i="3" s="1"/>
  <c r="J134" i="1"/>
  <c r="I268" i="3" s="1"/>
  <c r="I266" i="3" s="1"/>
  <c r="E135" i="1"/>
  <c r="E134" i="1"/>
  <c r="J100" i="1"/>
  <c r="J99" i="1"/>
  <c r="I60" i="3" s="1"/>
  <c r="E100" i="1"/>
  <c r="E99" i="1"/>
  <c r="O78" i="1"/>
  <c r="K78" i="1"/>
  <c r="P99" i="1" l="1"/>
  <c r="O60" i="3" s="1"/>
  <c r="P100" i="1"/>
  <c r="E73" i="1"/>
  <c r="I61" i="3"/>
  <c r="I26" i="3" s="1"/>
  <c r="J73" i="1"/>
  <c r="P134" i="1"/>
  <c r="O268" i="3" s="1"/>
  <c r="O266" i="3" s="1"/>
  <c r="P135" i="1"/>
  <c r="O269" i="3" s="1"/>
  <c r="O267" i="3" s="1"/>
  <c r="O263" i="3" s="1"/>
  <c r="D269" i="3"/>
  <c r="D267" i="3" s="1"/>
  <c r="D263" i="3" s="1"/>
  <c r="D61" i="3"/>
  <c r="D26" i="3" s="1"/>
  <c r="O58" i="3"/>
  <c r="D60" i="3"/>
  <c r="D268" i="3"/>
  <c r="D266" i="3" s="1"/>
  <c r="O61" i="3" l="1"/>
  <c r="O26" i="3" s="1"/>
  <c r="P73" i="1"/>
  <c r="J186" i="1"/>
  <c r="E186" i="1" l="1"/>
  <c r="P186" i="1" s="1"/>
  <c r="N59" i="3" l="1"/>
  <c r="N32" i="3" s="1"/>
  <c r="M59" i="3"/>
  <c r="M32" i="3" s="1"/>
  <c r="L59" i="3"/>
  <c r="L32" i="3" s="1"/>
  <c r="K59" i="3"/>
  <c r="K32" i="3" s="1"/>
  <c r="J59" i="3"/>
  <c r="J32" i="3" s="1"/>
  <c r="H59" i="3"/>
  <c r="H32" i="3" s="1"/>
  <c r="G59" i="3"/>
  <c r="G32" i="3" s="1"/>
  <c r="F59" i="3"/>
  <c r="F32" i="3" s="1"/>
  <c r="E59" i="3"/>
  <c r="E32" i="3" s="1"/>
  <c r="J98" i="1"/>
  <c r="J78" i="1" s="1"/>
  <c r="E98" i="1"/>
  <c r="E78" i="1" s="1"/>
  <c r="E270" i="3" l="1"/>
  <c r="E262" i="3" s="1"/>
  <c r="P98" i="1"/>
  <c r="P78" i="1" s="1"/>
  <c r="D59" i="3"/>
  <c r="D32" i="3" s="1"/>
  <c r="I59" i="3"/>
  <c r="I32" i="3" s="1"/>
  <c r="O59" i="3" l="1"/>
  <c r="O32" i="3" s="1"/>
  <c r="N190" i="3" l="1"/>
  <c r="M190" i="3"/>
  <c r="L190" i="3"/>
  <c r="K190" i="3"/>
  <c r="J190" i="3"/>
  <c r="H190" i="3"/>
  <c r="G190" i="3"/>
  <c r="F190" i="3"/>
  <c r="E190" i="3"/>
  <c r="K144" i="1" l="1"/>
  <c r="N57" i="3" l="1"/>
  <c r="M57" i="3"/>
  <c r="L57" i="3"/>
  <c r="K57" i="3"/>
  <c r="J57" i="3"/>
  <c r="H57" i="3"/>
  <c r="G57" i="3"/>
  <c r="F57" i="3"/>
  <c r="E57" i="3"/>
  <c r="J96" i="1"/>
  <c r="I57" i="3" s="1"/>
  <c r="E96" i="1"/>
  <c r="J326" i="1"/>
  <c r="E326" i="1"/>
  <c r="D57" i="3" l="1"/>
  <c r="P326" i="1"/>
  <c r="P96" i="1"/>
  <c r="O57" i="3" s="1"/>
  <c r="J137" i="1"/>
  <c r="E137" i="1" l="1"/>
  <c r="N83" i="3"/>
  <c r="N31" i="3" s="1"/>
  <c r="M83" i="3"/>
  <c r="M31" i="3" s="1"/>
  <c r="L83" i="3"/>
  <c r="L31" i="3" s="1"/>
  <c r="K83" i="3"/>
  <c r="K31" i="3" s="1"/>
  <c r="J83" i="3"/>
  <c r="J31" i="3" s="1"/>
  <c r="H83" i="3"/>
  <c r="H31" i="3" s="1"/>
  <c r="G83" i="3"/>
  <c r="G31" i="3" s="1"/>
  <c r="F83" i="3"/>
  <c r="F31" i="3" s="1"/>
  <c r="E83" i="3"/>
  <c r="E31" i="3" s="1"/>
  <c r="N82" i="3"/>
  <c r="M82" i="3"/>
  <c r="L82" i="3"/>
  <c r="K82" i="3"/>
  <c r="J82" i="3"/>
  <c r="H82" i="3"/>
  <c r="G82" i="3"/>
  <c r="F82" i="3"/>
  <c r="E82" i="3"/>
  <c r="O77" i="1"/>
  <c r="N77" i="1"/>
  <c r="M77" i="1"/>
  <c r="L77" i="1"/>
  <c r="K77" i="1"/>
  <c r="I77" i="1"/>
  <c r="H77" i="1"/>
  <c r="G77" i="1"/>
  <c r="F77" i="1"/>
  <c r="J121" i="1"/>
  <c r="I83" i="3" s="1"/>
  <c r="I31" i="3" s="1"/>
  <c r="J120" i="1"/>
  <c r="I82" i="3" s="1"/>
  <c r="E121" i="1"/>
  <c r="P121" i="1" s="1"/>
  <c r="O83" i="3" s="1"/>
  <c r="O31" i="3" s="1"/>
  <c r="E120" i="1"/>
  <c r="P120" i="1" s="1"/>
  <c r="O82" i="3" s="1"/>
  <c r="D83" i="3" l="1"/>
  <c r="D31" i="3" s="1"/>
  <c r="E77" i="1"/>
  <c r="P137" i="1"/>
  <c r="D82" i="3"/>
  <c r="J77" i="1"/>
  <c r="P77" i="1"/>
  <c r="N63" i="3" l="1"/>
  <c r="M63" i="3"/>
  <c r="L63" i="3"/>
  <c r="K63" i="3"/>
  <c r="J63" i="3"/>
  <c r="H63" i="3"/>
  <c r="G63" i="3"/>
  <c r="F63" i="3"/>
  <c r="E63" i="3"/>
  <c r="E235" i="1"/>
  <c r="J235" i="1"/>
  <c r="I63" i="3" s="1"/>
  <c r="D63" i="3" l="1"/>
  <c r="P235" i="1"/>
  <c r="O63" i="3" s="1"/>
  <c r="E132" i="1" l="1"/>
  <c r="J132" i="1"/>
  <c r="N160" i="3"/>
  <c r="M160" i="3"/>
  <c r="L160" i="3"/>
  <c r="K160" i="3"/>
  <c r="J160" i="3"/>
  <c r="H160" i="3"/>
  <c r="G160" i="3"/>
  <c r="F160" i="3"/>
  <c r="E160" i="3"/>
  <c r="N81" i="3"/>
  <c r="N29" i="3" s="1"/>
  <c r="M81" i="3"/>
  <c r="M29" i="3" s="1"/>
  <c r="L81" i="3"/>
  <c r="L29" i="3" s="1"/>
  <c r="K81" i="3"/>
  <c r="K29" i="3" s="1"/>
  <c r="J81" i="3"/>
  <c r="J29" i="3" s="1"/>
  <c r="H81" i="3"/>
  <c r="H29" i="3" s="1"/>
  <c r="G81" i="3"/>
  <c r="G29" i="3" s="1"/>
  <c r="F81" i="3"/>
  <c r="F29" i="3" s="1"/>
  <c r="E81" i="3"/>
  <c r="E29" i="3" s="1"/>
  <c r="N80" i="3"/>
  <c r="M80" i="3"/>
  <c r="L80" i="3"/>
  <c r="K80" i="3"/>
  <c r="J80" i="3"/>
  <c r="H80" i="3"/>
  <c r="G80" i="3"/>
  <c r="F80" i="3"/>
  <c r="E80" i="3"/>
  <c r="N72" i="3"/>
  <c r="M72" i="3"/>
  <c r="L72" i="3"/>
  <c r="K72" i="3"/>
  <c r="J72" i="3"/>
  <c r="H72" i="3"/>
  <c r="G72" i="3"/>
  <c r="F72" i="3"/>
  <c r="E72" i="3"/>
  <c r="B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2" i="3"/>
  <c r="M62" i="3"/>
  <c r="L62" i="3"/>
  <c r="K62" i="3"/>
  <c r="J62" i="3"/>
  <c r="H62" i="3"/>
  <c r="G62" i="3"/>
  <c r="F62" i="3"/>
  <c r="E62" i="3"/>
  <c r="N54" i="3"/>
  <c r="M54" i="3"/>
  <c r="L54" i="3"/>
  <c r="K54" i="3"/>
  <c r="J54" i="3"/>
  <c r="H54" i="3"/>
  <c r="G54" i="3"/>
  <c r="F54" i="3"/>
  <c r="E54" i="3"/>
  <c r="N53" i="3"/>
  <c r="M53" i="3"/>
  <c r="L53" i="3"/>
  <c r="K53" i="3"/>
  <c r="J53" i="3"/>
  <c r="H53" i="3"/>
  <c r="G53" i="3"/>
  <c r="F53" i="3"/>
  <c r="E53" i="3"/>
  <c r="N52" i="3"/>
  <c r="N27" i="3" s="1"/>
  <c r="M52" i="3"/>
  <c r="M27" i="3" s="1"/>
  <c r="L52" i="3"/>
  <c r="L27" i="3" s="1"/>
  <c r="K52" i="3"/>
  <c r="K27" i="3" s="1"/>
  <c r="J52" i="3"/>
  <c r="J27" i="3" s="1"/>
  <c r="H52" i="3"/>
  <c r="H27" i="3" s="1"/>
  <c r="G52" i="3"/>
  <c r="F52" i="3"/>
  <c r="E52" i="3"/>
  <c r="N51" i="3"/>
  <c r="M51" i="3"/>
  <c r="L51" i="3"/>
  <c r="K51" i="3"/>
  <c r="J51" i="3"/>
  <c r="H51" i="3"/>
  <c r="G51" i="3"/>
  <c r="F51" i="3"/>
  <c r="E51" i="3"/>
  <c r="N50" i="3"/>
  <c r="M50" i="3"/>
  <c r="L50" i="3"/>
  <c r="K50" i="3"/>
  <c r="J50" i="3"/>
  <c r="H50" i="3"/>
  <c r="G50" i="3"/>
  <c r="F50" i="3"/>
  <c r="E50" i="3"/>
  <c r="G27" i="3" l="1"/>
  <c r="F27" i="3"/>
  <c r="E27" i="3"/>
  <c r="K24" i="3"/>
  <c r="M24" i="3"/>
  <c r="E25" i="3"/>
  <c r="G25" i="3"/>
  <c r="J25" i="3"/>
  <c r="L25" i="3"/>
  <c r="N25" i="3"/>
  <c r="H24" i="3"/>
  <c r="L24" i="3"/>
  <c r="F25" i="3"/>
  <c r="H25" i="3"/>
  <c r="K25" i="3"/>
  <c r="M25" i="3"/>
  <c r="F24" i="3"/>
  <c r="J24" i="3"/>
  <c r="N24" i="3"/>
  <c r="G24" i="3"/>
  <c r="E24" i="3"/>
  <c r="P132" i="1"/>
  <c r="J133" i="1"/>
  <c r="J131" i="1"/>
  <c r="J126" i="1"/>
  <c r="J124" i="1"/>
  <c r="J123" i="1"/>
  <c r="J122" i="1"/>
  <c r="E133" i="1"/>
  <c r="E131" i="1"/>
  <c r="E126" i="1"/>
  <c r="E124" i="1"/>
  <c r="E122" i="1"/>
  <c r="P122" i="1" l="1"/>
  <c r="P124" i="1"/>
  <c r="P131" i="1"/>
  <c r="P126" i="1"/>
  <c r="P133" i="1"/>
  <c r="P123" i="1"/>
  <c r="O76" i="1"/>
  <c r="N76" i="1"/>
  <c r="M76" i="1"/>
  <c r="L76" i="1"/>
  <c r="K76" i="1"/>
  <c r="I76" i="1"/>
  <c r="H76" i="1"/>
  <c r="G76" i="1"/>
  <c r="F76" i="1"/>
  <c r="O74" i="1"/>
  <c r="N74" i="1"/>
  <c r="M74" i="1"/>
  <c r="L74" i="1"/>
  <c r="K74" i="1"/>
  <c r="I74" i="1"/>
  <c r="H74" i="1"/>
  <c r="G74" i="1"/>
  <c r="F74" i="1"/>
  <c r="J109" i="1"/>
  <c r="I71" i="3" s="1"/>
  <c r="E109" i="1"/>
  <c r="J93" i="1"/>
  <c r="I54" i="3" s="1"/>
  <c r="E93" i="1"/>
  <c r="D54" i="3" s="1"/>
  <c r="D71" i="3" l="1"/>
  <c r="P109" i="1"/>
  <c r="O71" i="3" s="1"/>
  <c r="P93" i="1"/>
  <c r="O54" i="3" s="1"/>
  <c r="D237" i="1" l="1"/>
  <c r="D59" i="1" l="1"/>
  <c r="N234" i="3" l="1"/>
  <c r="M234" i="3"/>
  <c r="L234" i="3"/>
  <c r="K234" i="3"/>
  <c r="J234" i="3"/>
  <c r="H234" i="3"/>
  <c r="G234" i="3"/>
  <c r="F234" i="3"/>
  <c r="E234" i="3"/>
  <c r="N195" i="3"/>
  <c r="N198" i="3"/>
  <c r="M198" i="3"/>
  <c r="L198" i="3"/>
  <c r="K198" i="3"/>
  <c r="J198" i="3"/>
  <c r="H198" i="3"/>
  <c r="G198" i="3"/>
  <c r="F198" i="3"/>
  <c r="E198" i="3"/>
  <c r="O233" i="1"/>
  <c r="N233" i="1"/>
  <c r="M233" i="1"/>
  <c r="L233" i="1"/>
  <c r="K233" i="1"/>
  <c r="I233" i="1"/>
  <c r="H233" i="1"/>
  <c r="G233" i="1"/>
  <c r="F233" i="1"/>
  <c r="N232" i="3"/>
  <c r="M232" i="3"/>
  <c r="L232" i="3"/>
  <c r="K232" i="3"/>
  <c r="J232" i="3"/>
  <c r="H232" i="3"/>
  <c r="G232" i="3"/>
  <c r="F232" i="3"/>
  <c r="E232" i="3"/>
  <c r="O250" i="1"/>
  <c r="N250" i="1"/>
  <c r="M250" i="1"/>
  <c r="L250" i="1"/>
  <c r="K250" i="1"/>
  <c r="I250" i="1"/>
  <c r="H250" i="1"/>
  <c r="G250" i="1"/>
  <c r="F250" i="1"/>
  <c r="E332" i="1"/>
  <c r="E282" i="1"/>
  <c r="D232" i="3" s="1"/>
  <c r="J282" i="1"/>
  <c r="I232" i="3" s="1"/>
  <c r="E240" i="1"/>
  <c r="D194" i="3" s="1"/>
  <c r="J240" i="1"/>
  <c r="I194" i="3" s="1"/>
  <c r="D198" i="3" l="1"/>
  <c r="I198" i="3"/>
  <c r="P240" i="1"/>
  <c r="O194" i="3" s="1"/>
  <c r="P282" i="1"/>
  <c r="E250" i="1"/>
  <c r="P332" i="1"/>
  <c r="J250" i="1"/>
  <c r="E20" i="3"/>
  <c r="F20" i="3"/>
  <c r="G20" i="3"/>
  <c r="H20" i="3"/>
  <c r="J20" i="3"/>
  <c r="K20" i="3"/>
  <c r="L20" i="3"/>
  <c r="M20" i="3"/>
  <c r="N20" i="3"/>
  <c r="O198" i="3" l="1"/>
  <c r="O232" i="3"/>
  <c r="P250" i="1"/>
  <c r="N217" i="3"/>
  <c r="M217" i="3"/>
  <c r="L217" i="3"/>
  <c r="K217" i="3"/>
  <c r="J217" i="3"/>
  <c r="H217" i="3"/>
  <c r="G217" i="3"/>
  <c r="F217" i="3"/>
  <c r="E217" i="3"/>
  <c r="J50" i="1" l="1"/>
  <c r="E50" i="1"/>
  <c r="J22" i="1"/>
  <c r="I20" i="3" s="1"/>
  <c r="E22" i="1"/>
  <c r="I217" i="3" l="1"/>
  <c r="D217" i="3"/>
  <c r="P50" i="1"/>
  <c r="O217" i="3" s="1"/>
  <c r="P22" i="1"/>
  <c r="O20" i="3" s="1"/>
  <c r="D20" i="3"/>
  <c r="F225" i="1" l="1"/>
  <c r="G225" i="1"/>
  <c r="H225" i="1"/>
  <c r="I225" i="1"/>
  <c r="K225" i="1"/>
  <c r="L225" i="1"/>
  <c r="M225" i="1"/>
  <c r="N225" i="1"/>
  <c r="O225" i="1"/>
  <c r="E95" i="3" l="1"/>
  <c r="F95" i="3"/>
  <c r="G95" i="3"/>
  <c r="H95" i="3"/>
  <c r="J95" i="3"/>
  <c r="K95" i="3"/>
  <c r="L95" i="3"/>
  <c r="M95" i="3"/>
  <c r="N95" i="3"/>
  <c r="E155" i="1" l="1"/>
  <c r="J155" i="1"/>
  <c r="I95" i="3" s="1"/>
  <c r="D155" i="1"/>
  <c r="P155" i="1" l="1"/>
  <c r="O95" i="3" s="1"/>
  <c r="D95" i="3"/>
  <c r="E216" i="3"/>
  <c r="F216" i="3"/>
  <c r="G216" i="3"/>
  <c r="H216" i="3"/>
  <c r="J216" i="3"/>
  <c r="K216" i="3"/>
  <c r="L216" i="3"/>
  <c r="M216" i="3"/>
  <c r="N216" i="3"/>
  <c r="E276" i="1"/>
  <c r="J276" i="1"/>
  <c r="F246" i="1"/>
  <c r="G246" i="1"/>
  <c r="H246" i="1"/>
  <c r="I246" i="1"/>
  <c r="K246" i="1"/>
  <c r="L246" i="1"/>
  <c r="M246" i="1"/>
  <c r="N246" i="1"/>
  <c r="O246" i="1"/>
  <c r="D216" i="3" l="1"/>
  <c r="D219" i="3"/>
  <c r="D208" i="3" s="1"/>
  <c r="J246" i="1"/>
  <c r="I219" i="3"/>
  <c r="I208" i="3" s="1"/>
  <c r="E246" i="1"/>
  <c r="P276" i="1"/>
  <c r="O219" i="3" s="1"/>
  <c r="O208" i="3" s="1"/>
  <c r="I216" i="3"/>
  <c r="E231" i="1"/>
  <c r="J231" i="1"/>
  <c r="I176" i="3" s="1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6" i="3"/>
  <c r="F146" i="3"/>
  <c r="G146" i="3"/>
  <c r="H146" i="3"/>
  <c r="J146" i="3"/>
  <c r="K146" i="3"/>
  <c r="L146" i="3"/>
  <c r="M146" i="3"/>
  <c r="N146" i="3"/>
  <c r="E147" i="3"/>
  <c r="E111" i="3" s="1"/>
  <c r="F147" i="3"/>
  <c r="F111" i="3" s="1"/>
  <c r="G147" i="3"/>
  <c r="G111" i="3" s="1"/>
  <c r="H147" i="3"/>
  <c r="H111" i="3" s="1"/>
  <c r="J147" i="3"/>
  <c r="J111" i="3" s="1"/>
  <c r="K147" i="3"/>
  <c r="K111" i="3" s="1"/>
  <c r="L147" i="3"/>
  <c r="L111" i="3" s="1"/>
  <c r="M147" i="3"/>
  <c r="M111" i="3" s="1"/>
  <c r="N147" i="3"/>
  <c r="N111" i="3" s="1"/>
  <c r="E210" i="1"/>
  <c r="E209" i="1"/>
  <c r="D142" i="3" s="1"/>
  <c r="J210" i="1"/>
  <c r="J209" i="1"/>
  <c r="I142" i="3" s="1"/>
  <c r="E166" i="3"/>
  <c r="F166" i="3"/>
  <c r="G166" i="3"/>
  <c r="H166" i="3"/>
  <c r="J166" i="3"/>
  <c r="K166" i="3"/>
  <c r="L166" i="3"/>
  <c r="M166" i="3"/>
  <c r="N166" i="3"/>
  <c r="J213" i="1"/>
  <c r="I146" i="3" s="1"/>
  <c r="J214" i="1"/>
  <c r="J181" i="1" s="1"/>
  <c r="E213" i="1"/>
  <c r="D146" i="3" s="1"/>
  <c r="E214" i="1"/>
  <c r="D180" i="1"/>
  <c r="D214" i="1"/>
  <c r="D181" i="1"/>
  <c r="D213" i="1"/>
  <c r="J23" i="1"/>
  <c r="J24" i="1"/>
  <c r="J25" i="1"/>
  <c r="J20" i="1" s="1"/>
  <c r="E25" i="1"/>
  <c r="D23" i="3" s="1"/>
  <c r="D18" i="3" s="1"/>
  <c r="D20" i="1"/>
  <c r="D25" i="1"/>
  <c r="E23" i="3"/>
  <c r="E18" i="3" s="1"/>
  <c r="F23" i="3"/>
  <c r="F18" i="3" s="1"/>
  <c r="G23" i="3"/>
  <c r="G18" i="3" s="1"/>
  <c r="H23" i="3"/>
  <c r="H18" i="3" s="1"/>
  <c r="I23" i="3"/>
  <c r="I18" i="3" s="1"/>
  <c r="J23" i="3"/>
  <c r="J18" i="3" s="1"/>
  <c r="K23" i="3"/>
  <c r="K18" i="3" s="1"/>
  <c r="L23" i="3"/>
  <c r="L18" i="3" s="1"/>
  <c r="M23" i="3"/>
  <c r="M18" i="3" s="1"/>
  <c r="N23" i="3"/>
  <c r="N18" i="3" s="1"/>
  <c r="F20" i="1"/>
  <c r="G20" i="1"/>
  <c r="H20" i="1"/>
  <c r="I20" i="1"/>
  <c r="K20" i="1"/>
  <c r="L20" i="1"/>
  <c r="M20" i="1"/>
  <c r="N20" i="1"/>
  <c r="O20" i="1"/>
  <c r="J183" i="1" l="1"/>
  <c r="J180" i="1"/>
  <c r="I21" i="3"/>
  <c r="E225" i="1"/>
  <c r="D176" i="3"/>
  <c r="D166" i="3" s="1"/>
  <c r="D143" i="3"/>
  <c r="D113" i="3" s="1"/>
  <c r="E183" i="1"/>
  <c r="N110" i="3"/>
  <c r="N113" i="3"/>
  <c r="L110" i="3"/>
  <c r="L113" i="3"/>
  <c r="J110" i="3"/>
  <c r="J113" i="3"/>
  <c r="G110" i="3"/>
  <c r="G113" i="3"/>
  <c r="E110" i="3"/>
  <c r="E113" i="3"/>
  <c r="M110" i="3"/>
  <c r="M113" i="3"/>
  <c r="K110" i="3"/>
  <c r="K113" i="3"/>
  <c r="H110" i="3"/>
  <c r="H113" i="3"/>
  <c r="F110" i="3"/>
  <c r="F113" i="3"/>
  <c r="P246" i="1"/>
  <c r="O216" i="3"/>
  <c r="P231" i="1"/>
  <c r="J225" i="1"/>
  <c r="P210" i="1"/>
  <c r="P180" i="1" s="1"/>
  <c r="I166" i="3"/>
  <c r="D147" i="3"/>
  <c r="D111" i="3" s="1"/>
  <c r="I143" i="3"/>
  <c r="I147" i="3"/>
  <c r="I111" i="3" s="1"/>
  <c r="P209" i="1"/>
  <c r="P213" i="1"/>
  <c r="O146" i="3" s="1"/>
  <c r="E180" i="1"/>
  <c r="P214" i="1"/>
  <c r="P181" i="1" s="1"/>
  <c r="E181" i="1"/>
  <c r="P25" i="1"/>
  <c r="P20" i="1" s="1"/>
  <c r="E20" i="1"/>
  <c r="P225" i="1" l="1"/>
  <c r="O176" i="3"/>
  <c r="D110" i="3"/>
  <c r="O143" i="3"/>
  <c r="O113" i="3" s="1"/>
  <c r="P183" i="1"/>
  <c r="I110" i="3"/>
  <c r="I113" i="3"/>
  <c r="O142" i="3"/>
  <c r="O147" i="3"/>
  <c r="O111" i="3" s="1"/>
  <c r="O23" i="3"/>
  <c r="O18" i="3" s="1"/>
  <c r="O110" i="3" l="1"/>
  <c r="O166" i="3"/>
  <c r="J230" i="1"/>
  <c r="E230" i="1"/>
  <c r="E324" i="1"/>
  <c r="E322" i="1"/>
  <c r="D205" i="3" s="1"/>
  <c r="N22" i="3"/>
  <c r="M22" i="3"/>
  <c r="L22" i="3"/>
  <c r="K22" i="3"/>
  <c r="J22" i="3"/>
  <c r="H22" i="3"/>
  <c r="G22" i="3"/>
  <c r="F22" i="3"/>
  <c r="E22" i="3"/>
  <c r="I22" i="3"/>
  <c r="E24" i="1"/>
  <c r="D175" i="3" l="1"/>
  <c r="I175" i="3"/>
  <c r="P230" i="1"/>
  <c r="P24" i="1"/>
  <c r="D22" i="3"/>
  <c r="J176" i="1"/>
  <c r="E176" i="1"/>
  <c r="O175" i="3" l="1"/>
  <c r="O22" i="3"/>
  <c r="P176" i="1"/>
  <c r="J322" i="1" l="1"/>
  <c r="I205" i="3" s="1"/>
  <c r="P322" i="1" l="1"/>
  <c r="O205" i="3" s="1"/>
  <c r="J106" i="1" l="1"/>
  <c r="E106" i="1"/>
  <c r="D68" i="3" l="1"/>
  <c r="I68" i="3"/>
  <c r="J75" i="1"/>
  <c r="P106" i="1"/>
  <c r="O68" i="3" l="1"/>
  <c r="M223" i="3"/>
  <c r="M222" i="3" s="1"/>
  <c r="L223" i="3"/>
  <c r="L222" i="3" s="1"/>
  <c r="K223" i="3"/>
  <c r="K222" i="3" s="1"/>
  <c r="H223" i="3"/>
  <c r="H222" i="3" s="1"/>
  <c r="G223" i="3"/>
  <c r="G222" i="3" s="1"/>
  <c r="F223" i="3"/>
  <c r="F222" i="3" s="1"/>
  <c r="J279" i="1" l="1"/>
  <c r="E279" i="1"/>
  <c r="P279" i="1" l="1"/>
  <c r="J318" i="1" l="1"/>
  <c r="I197" i="3" s="1"/>
  <c r="E318" i="1"/>
  <c r="E316" i="1"/>
  <c r="N223" i="3"/>
  <c r="N222" i="3" s="1"/>
  <c r="J223" i="3"/>
  <c r="J222" i="3" s="1"/>
  <c r="P318" i="1" l="1"/>
  <c r="O142" i="1" l="1"/>
  <c r="N142" i="1"/>
  <c r="M142" i="1"/>
  <c r="L142" i="1"/>
  <c r="K142" i="1"/>
  <c r="I142" i="1"/>
  <c r="H142" i="1"/>
  <c r="G142" i="1"/>
  <c r="F142" i="1"/>
  <c r="J170" i="1"/>
  <c r="J171" i="1"/>
  <c r="E170" i="1"/>
  <c r="E171" i="1"/>
  <c r="J145" i="1" l="1"/>
  <c r="E142" i="1"/>
  <c r="E145" i="1"/>
  <c r="P171" i="1"/>
  <c r="P170" i="1"/>
  <c r="J142" i="1"/>
  <c r="P142" i="1" l="1"/>
  <c r="P145" i="1"/>
  <c r="D267" i="1"/>
  <c r="N228" i="3" l="1"/>
  <c r="M228" i="3"/>
  <c r="L228" i="3"/>
  <c r="K228" i="3"/>
  <c r="J228" i="3"/>
  <c r="H228" i="3"/>
  <c r="G228" i="3"/>
  <c r="F228" i="3"/>
  <c r="E228" i="3"/>
  <c r="F225" i="3" l="1"/>
  <c r="F183" i="3" s="1"/>
  <c r="F278" i="3" s="1"/>
  <c r="G424" i="1" s="1"/>
  <c r="H225" i="3"/>
  <c r="H183" i="3" s="1"/>
  <c r="H278" i="3" s="1"/>
  <c r="I424" i="1" s="1"/>
  <c r="K225" i="3"/>
  <c r="K183" i="3" s="1"/>
  <c r="K278" i="3" s="1"/>
  <c r="L424" i="1" s="1"/>
  <c r="M225" i="3"/>
  <c r="M183" i="3" s="1"/>
  <c r="M278" i="3" s="1"/>
  <c r="N424" i="1" s="1"/>
  <c r="E225" i="3"/>
  <c r="E183" i="3" s="1"/>
  <c r="E278" i="3" s="1"/>
  <c r="F424" i="1" s="1"/>
  <c r="G225" i="3"/>
  <c r="G183" i="3" s="1"/>
  <c r="G278" i="3" s="1"/>
  <c r="H424" i="1" s="1"/>
  <c r="L225" i="3"/>
  <c r="L183" i="3" s="1"/>
  <c r="L278" i="3" s="1"/>
  <c r="M424" i="1" s="1"/>
  <c r="N225" i="3"/>
  <c r="N183" i="3" s="1"/>
  <c r="N278" i="3" s="1"/>
  <c r="O424" i="1" s="1"/>
  <c r="J225" i="3"/>
  <c r="J183" i="3" s="1"/>
  <c r="J278" i="3" s="1"/>
  <c r="K424" i="1" s="1"/>
  <c r="O147" i="1"/>
  <c r="N147" i="1"/>
  <c r="M147" i="1"/>
  <c r="L147" i="1"/>
  <c r="K147" i="1"/>
  <c r="I147" i="1"/>
  <c r="H147" i="1"/>
  <c r="G147" i="1"/>
  <c r="F147" i="1"/>
  <c r="O304" i="1"/>
  <c r="N304" i="1"/>
  <c r="M304" i="1"/>
  <c r="L304" i="1"/>
  <c r="K304" i="1"/>
  <c r="I304" i="1"/>
  <c r="H304" i="1"/>
  <c r="G304" i="1"/>
  <c r="F304" i="1"/>
  <c r="E304" i="1"/>
  <c r="H379" i="1" l="1"/>
  <c r="M379" i="1"/>
  <c r="F379" i="1"/>
  <c r="K379" i="1"/>
  <c r="O379" i="1"/>
  <c r="G379" i="1"/>
  <c r="I379" i="1"/>
  <c r="L379" i="1"/>
  <c r="N379" i="1"/>
  <c r="H392" i="1"/>
  <c r="G392" i="1" l="1"/>
  <c r="K392" i="1"/>
  <c r="M392" i="1"/>
  <c r="L392" i="1"/>
  <c r="N392" i="1"/>
  <c r="I392" i="1"/>
  <c r="O392" i="1"/>
  <c r="F392" i="1"/>
  <c r="M385" i="1"/>
  <c r="L385" i="1"/>
  <c r="H385" i="1"/>
  <c r="I385" i="1"/>
  <c r="G385" i="1"/>
  <c r="F385" i="1"/>
  <c r="K385" i="1"/>
  <c r="N385" i="1"/>
  <c r="O385" i="1"/>
  <c r="E223" i="3"/>
  <c r="E222" i="3" s="1"/>
  <c r="M195" i="3" l="1"/>
  <c r="L195" i="3"/>
  <c r="K195" i="3"/>
  <c r="H195" i="3"/>
  <c r="G195" i="3"/>
  <c r="F195" i="3"/>
  <c r="E195" i="3"/>
  <c r="M192" i="3" l="1"/>
  <c r="L192" i="3"/>
  <c r="K192" i="3"/>
  <c r="H192" i="3"/>
  <c r="G192" i="3"/>
  <c r="F192" i="3"/>
  <c r="E192" i="3"/>
  <c r="M196" i="3"/>
  <c r="L196" i="3"/>
  <c r="K196" i="3"/>
  <c r="H196" i="3"/>
  <c r="G196" i="3"/>
  <c r="F196" i="3"/>
  <c r="E196" i="3"/>
  <c r="J218" i="1" l="1"/>
  <c r="I193" i="3" s="1"/>
  <c r="E218" i="1"/>
  <c r="D193" i="3" s="1"/>
  <c r="J168" i="1"/>
  <c r="E168" i="1"/>
  <c r="E45" i="1"/>
  <c r="E44" i="1"/>
  <c r="J45" i="1"/>
  <c r="P45" i="1" s="1"/>
  <c r="D195" i="3" l="1"/>
  <c r="P44" i="1"/>
  <c r="P168" i="1"/>
  <c r="P218" i="1"/>
  <c r="O193" i="3" s="1"/>
  <c r="N196" i="3"/>
  <c r="J196" i="3"/>
  <c r="E173" i="1" l="1"/>
  <c r="J173" i="1"/>
  <c r="J147" i="1" l="1"/>
  <c r="D228" i="3"/>
  <c r="E147" i="1"/>
  <c r="E379" i="1" s="1"/>
  <c r="P173" i="1"/>
  <c r="J324" i="1"/>
  <c r="J304" i="1" s="1"/>
  <c r="J379" i="1" l="1"/>
  <c r="D225" i="3"/>
  <c r="I228" i="3"/>
  <c r="P147" i="1"/>
  <c r="P324" i="1"/>
  <c r="P304" i="1" s="1"/>
  <c r="N215" i="3"/>
  <c r="M215" i="3"/>
  <c r="L215" i="3"/>
  <c r="K215" i="3"/>
  <c r="J215" i="3"/>
  <c r="H215" i="3"/>
  <c r="G215" i="3"/>
  <c r="F215" i="3"/>
  <c r="E215" i="3"/>
  <c r="N150" i="3"/>
  <c r="M150" i="3"/>
  <c r="L150" i="3"/>
  <c r="K150" i="3"/>
  <c r="J150" i="3"/>
  <c r="H150" i="3"/>
  <c r="G150" i="3"/>
  <c r="F150" i="3"/>
  <c r="N136" i="3"/>
  <c r="M136" i="3"/>
  <c r="L136" i="3"/>
  <c r="K136" i="3"/>
  <c r="J136" i="3"/>
  <c r="H136" i="3"/>
  <c r="G136" i="3"/>
  <c r="F136" i="3"/>
  <c r="E136" i="3"/>
  <c r="N134" i="3"/>
  <c r="M134" i="3"/>
  <c r="L134" i="3"/>
  <c r="K134" i="3"/>
  <c r="J134" i="3"/>
  <c r="H134" i="3"/>
  <c r="G134" i="3"/>
  <c r="F134" i="3"/>
  <c r="E134" i="3"/>
  <c r="N124" i="3"/>
  <c r="M124" i="3"/>
  <c r="L124" i="3"/>
  <c r="K124" i="3"/>
  <c r="J124" i="3"/>
  <c r="H124" i="3"/>
  <c r="G124" i="3"/>
  <c r="F124" i="3"/>
  <c r="E124" i="3"/>
  <c r="N122" i="3"/>
  <c r="M122" i="3"/>
  <c r="L122" i="3"/>
  <c r="K122" i="3"/>
  <c r="J122" i="3"/>
  <c r="H122" i="3"/>
  <c r="G122" i="3"/>
  <c r="F122" i="3"/>
  <c r="E122" i="3"/>
  <c r="N118" i="3"/>
  <c r="M118" i="3"/>
  <c r="L118" i="3"/>
  <c r="K118" i="3"/>
  <c r="J118" i="3"/>
  <c r="H118" i="3"/>
  <c r="G118" i="3"/>
  <c r="F118" i="3"/>
  <c r="N106" i="3"/>
  <c r="M106" i="3"/>
  <c r="L106" i="3"/>
  <c r="K106" i="3"/>
  <c r="J106" i="3"/>
  <c r="H106" i="3"/>
  <c r="G106" i="3"/>
  <c r="F106" i="3"/>
  <c r="E106" i="3"/>
  <c r="N105" i="3"/>
  <c r="M105" i="3"/>
  <c r="L105" i="3"/>
  <c r="K105" i="3"/>
  <c r="J105" i="3"/>
  <c r="H105" i="3"/>
  <c r="G105" i="3"/>
  <c r="F105" i="3"/>
  <c r="E105" i="3"/>
  <c r="N103" i="3"/>
  <c r="M103" i="3"/>
  <c r="L103" i="3"/>
  <c r="K103" i="3"/>
  <c r="J103" i="3"/>
  <c r="H103" i="3"/>
  <c r="G103" i="3"/>
  <c r="F103" i="3"/>
  <c r="E103" i="3"/>
  <c r="N101" i="3"/>
  <c r="M101" i="3"/>
  <c r="L101" i="3"/>
  <c r="K101" i="3"/>
  <c r="J101" i="3"/>
  <c r="H101" i="3"/>
  <c r="G101" i="3"/>
  <c r="F101" i="3"/>
  <c r="E101" i="3"/>
  <c r="N98" i="3"/>
  <c r="M98" i="3"/>
  <c r="L98" i="3"/>
  <c r="K98" i="3"/>
  <c r="J98" i="3"/>
  <c r="I98" i="3"/>
  <c r="H98" i="3"/>
  <c r="G98" i="3"/>
  <c r="F98" i="3"/>
  <c r="E98" i="3"/>
  <c r="N93" i="3"/>
  <c r="M93" i="3"/>
  <c r="L93" i="3"/>
  <c r="K93" i="3"/>
  <c r="J93" i="3"/>
  <c r="H93" i="3"/>
  <c r="G93" i="3"/>
  <c r="F93" i="3"/>
  <c r="N92" i="3"/>
  <c r="M92" i="3"/>
  <c r="L92" i="3"/>
  <c r="K92" i="3"/>
  <c r="J92" i="3"/>
  <c r="H92" i="3"/>
  <c r="G92" i="3"/>
  <c r="F92" i="3"/>
  <c r="E92" i="3"/>
  <c r="O141" i="1"/>
  <c r="N141" i="1"/>
  <c r="M141" i="1"/>
  <c r="L141" i="1"/>
  <c r="K141" i="1"/>
  <c r="I141" i="1"/>
  <c r="H141" i="1"/>
  <c r="G141" i="1"/>
  <c r="F141" i="1"/>
  <c r="L406" i="1" l="1"/>
  <c r="P379" i="1"/>
  <c r="F112" i="3"/>
  <c r="H112" i="3"/>
  <c r="K112" i="3"/>
  <c r="M112" i="3"/>
  <c r="G112" i="3"/>
  <c r="J112" i="3"/>
  <c r="L112" i="3"/>
  <c r="N112" i="3"/>
  <c r="D183" i="3"/>
  <c r="D278" i="3" s="1"/>
  <c r="I225" i="3"/>
  <c r="I183" i="3" s="1"/>
  <c r="I278" i="3" s="1"/>
  <c r="O228" i="3"/>
  <c r="J392" i="1" l="1"/>
  <c r="J424" i="1"/>
  <c r="E392" i="1"/>
  <c r="E424" i="1"/>
  <c r="E385" i="1"/>
  <c r="J385" i="1"/>
  <c r="O225" i="3"/>
  <c r="O183" i="3" s="1"/>
  <c r="O278" i="3" s="1"/>
  <c r="O245" i="1"/>
  <c r="N245" i="1"/>
  <c r="M245" i="1"/>
  <c r="L245" i="1"/>
  <c r="K245" i="1"/>
  <c r="I245" i="1"/>
  <c r="H245" i="1"/>
  <c r="G245" i="1"/>
  <c r="F245" i="1"/>
  <c r="P392" i="1" l="1"/>
  <c r="P424" i="1"/>
  <c r="P385" i="1"/>
  <c r="O143" i="1"/>
  <c r="N143" i="1"/>
  <c r="M143" i="1"/>
  <c r="L143" i="1"/>
  <c r="K143" i="1"/>
  <c r="I143" i="1"/>
  <c r="H143" i="1"/>
  <c r="G143" i="1"/>
  <c r="O144" i="1" l="1"/>
  <c r="N144" i="1"/>
  <c r="M144" i="1"/>
  <c r="L144" i="1"/>
  <c r="I144" i="1"/>
  <c r="H144" i="1"/>
  <c r="G144" i="1"/>
  <c r="J153" i="1"/>
  <c r="E153" i="1"/>
  <c r="J152" i="1"/>
  <c r="I93" i="3" s="1"/>
  <c r="J151" i="1"/>
  <c r="I92" i="3" s="1"/>
  <c r="E151" i="1"/>
  <c r="D92" i="3" s="1"/>
  <c r="J160" i="1"/>
  <c r="I101" i="3" s="1"/>
  <c r="E160" i="1"/>
  <c r="D101" i="3" s="1"/>
  <c r="E157" i="1"/>
  <c r="P157" i="1" s="1"/>
  <c r="E146" i="1" l="1"/>
  <c r="D94" i="3"/>
  <c r="D88" i="3" s="1"/>
  <c r="J146" i="1"/>
  <c r="I94" i="3"/>
  <c r="F143" i="1"/>
  <c r="E93" i="3"/>
  <c r="O98" i="3"/>
  <c r="D98" i="3"/>
  <c r="E141" i="1"/>
  <c r="J141" i="1"/>
  <c r="E152" i="1"/>
  <c r="P160" i="1"/>
  <c r="O101" i="3" s="1"/>
  <c r="P151" i="1"/>
  <c r="O92" i="3" s="1"/>
  <c r="P153" i="1"/>
  <c r="P146" i="1" l="1"/>
  <c r="O94" i="3"/>
  <c r="P152" i="1"/>
  <c r="O93" i="3" s="1"/>
  <c r="D93" i="3"/>
  <c r="P141" i="1"/>
  <c r="N207" i="3"/>
  <c r="N181" i="3" s="1"/>
  <c r="M207" i="3"/>
  <c r="M181" i="3" s="1"/>
  <c r="L207" i="3"/>
  <c r="L181" i="3" s="1"/>
  <c r="K207" i="3"/>
  <c r="K181" i="3" s="1"/>
  <c r="J207" i="3"/>
  <c r="J181" i="3" s="1"/>
  <c r="H207" i="3"/>
  <c r="H181" i="3" s="1"/>
  <c r="G207" i="3"/>
  <c r="G181" i="3" s="1"/>
  <c r="F207" i="3"/>
  <c r="F181" i="3" s="1"/>
  <c r="E207" i="3"/>
  <c r="E181" i="3" s="1"/>
  <c r="N187" i="3"/>
  <c r="N276" i="3" s="1"/>
  <c r="O422" i="1" s="1"/>
  <c r="M187" i="3"/>
  <c r="M276" i="3" s="1"/>
  <c r="N422" i="1" s="1"/>
  <c r="L187" i="3"/>
  <c r="L276" i="3" s="1"/>
  <c r="M422" i="1" s="1"/>
  <c r="K187" i="3"/>
  <c r="K276" i="3" s="1"/>
  <c r="L422" i="1" s="1"/>
  <c r="J187" i="3"/>
  <c r="J276" i="3" s="1"/>
  <c r="K422" i="1" s="1"/>
  <c r="H187" i="3"/>
  <c r="H276" i="3" s="1"/>
  <c r="I422" i="1" s="1"/>
  <c r="G187" i="3"/>
  <c r="G276" i="3" s="1"/>
  <c r="H422" i="1" s="1"/>
  <c r="F187" i="3"/>
  <c r="F276" i="3" s="1"/>
  <c r="G422" i="1" s="1"/>
  <c r="E187" i="3"/>
  <c r="E276" i="3" s="1"/>
  <c r="F422" i="1" s="1"/>
  <c r="N87" i="3"/>
  <c r="M87" i="3"/>
  <c r="L87" i="3"/>
  <c r="K87" i="3"/>
  <c r="J87" i="3"/>
  <c r="H87" i="3"/>
  <c r="G87" i="3"/>
  <c r="F87" i="3"/>
  <c r="E87" i="3"/>
  <c r="N88" i="3"/>
  <c r="M88" i="3"/>
  <c r="L88" i="3"/>
  <c r="K88" i="3"/>
  <c r="J88" i="3"/>
  <c r="H88" i="3"/>
  <c r="G88" i="3"/>
  <c r="F88" i="3"/>
  <c r="E88" i="3"/>
  <c r="N86" i="3"/>
  <c r="M86" i="3"/>
  <c r="L86" i="3"/>
  <c r="K86" i="3"/>
  <c r="J86" i="3"/>
  <c r="H86" i="3"/>
  <c r="G86" i="3"/>
  <c r="F86" i="3"/>
  <c r="H85" i="3"/>
  <c r="G85" i="3"/>
  <c r="F85" i="3"/>
  <c r="E85" i="3"/>
  <c r="G390" i="1" l="1"/>
  <c r="I390" i="1"/>
  <c r="L390" i="1"/>
  <c r="N390" i="1"/>
  <c r="F390" i="1"/>
  <c r="H390" i="1"/>
  <c r="K390" i="1"/>
  <c r="M390" i="1"/>
  <c r="O390" i="1"/>
  <c r="F180" i="3"/>
  <c r="H180" i="3"/>
  <c r="K180" i="3"/>
  <c r="M180" i="3"/>
  <c r="E180" i="3"/>
  <c r="G180" i="3"/>
  <c r="J180" i="3"/>
  <c r="L180" i="3"/>
  <c r="N180" i="3"/>
  <c r="K85" i="3"/>
  <c r="M85" i="3"/>
  <c r="J85" i="3"/>
  <c r="L85" i="3"/>
  <c r="N85" i="3"/>
  <c r="J275" i="1"/>
  <c r="E275" i="1"/>
  <c r="D215" i="3" s="1"/>
  <c r="J271" i="1"/>
  <c r="I202" i="3" s="1"/>
  <c r="E271" i="1"/>
  <c r="D202" i="3" s="1"/>
  <c r="J217" i="1"/>
  <c r="I150" i="3" s="1"/>
  <c r="J203" i="1"/>
  <c r="I136" i="3" s="1"/>
  <c r="E203" i="1"/>
  <c r="D136" i="3" s="1"/>
  <c r="J201" i="1"/>
  <c r="I134" i="3" s="1"/>
  <c r="E201" i="1"/>
  <c r="D134" i="3" s="1"/>
  <c r="J196" i="1"/>
  <c r="I124" i="3" s="1"/>
  <c r="E196" i="1"/>
  <c r="D124" i="3" s="1"/>
  <c r="J194" i="1"/>
  <c r="I122" i="3" s="1"/>
  <c r="E194" i="1"/>
  <c r="D122" i="3" s="1"/>
  <c r="J190" i="1"/>
  <c r="J165" i="1"/>
  <c r="I106" i="3" s="1"/>
  <c r="E165" i="1"/>
  <c r="J164" i="1"/>
  <c r="E164" i="1"/>
  <c r="J162" i="1"/>
  <c r="I103" i="3" s="1"/>
  <c r="E162" i="1"/>
  <c r="J119" i="1"/>
  <c r="E119" i="1"/>
  <c r="J105" i="1"/>
  <c r="I67" i="3" s="1"/>
  <c r="D67" i="3"/>
  <c r="J91" i="1"/>
  <c r="I52" i="3" s="1"/>
  <c r="I27" i="3" s="1"/>
  <c r="E91" i="1"/>
  <c r="J90" i="1"/>
  <c r="J71" i="1" s="1"/>
  <c r="J377" i="1" s="1"/>
  <c r="E90" i="1"/>
  <c r="E71" i="1" s="1"/>
  <c r="E377" i="1" s="1"/>
  <c r="J87" i="1"/>
  <c r="I47" i="3" s="1"/>
  <c r="F395" i="1" l="1"/>
  <c r="J182" i="1"/>
  <c r="D52" i="3"/>
  <c r="D27" i="3" s="1"/>
  <c r="E74" i="1"/>
  <c r="I51" i="3"/>
  <c r="I25" i="3" s="1"/>
  <c r="D51" i="3"/>
  <c r="D25" i="3" s="1"/>
  <c r="J247" i="1"/>
  <c r="E247" i="1"/>
  <c r="D187" i="3"/>
  <c r="D106" i="3"/>
  <c r="E144" i="1"/>
  <c r="D103" i="3"/>
  <c r="J76" i="1"/>
  <c r="I81" i="3"/>
  <c r="I29" i="3" s="1"/>
  <c r="E76" i="1"/>
  <c r="D81" i="3"/>
  <c r="D29" i="3" s="1"/>
  <c r="J74" i="1"/>
  <c r="E190" i="1"/>
  <c r="E118" i="3"/>
  <c r="E217" i="1"/>
  <c r="E150" i="3"/>
  <c r="I118" i="3"/>
  <c r="I112" i="3" s="1"/>
  <c r="J245" i="1"/>
  <c r="I215" i="3"/>
  <c r="E143" i="1"/>
  <c r="D105" i="3"/>
  <c r="J143" i="1"/>
  <c r="I105" i="3"/>
  <c r="P275" i="1"/>
  <c r="E245" i="1"/>
  <c r="P271" i="1"/>
  <c r="O202" i="3" s="1"/>
  <c r="J144" i="1"/>
  <c r="E87" i="1"/>
  <c r="D47" i="3" s="1"/>
  <c r="P194" i="1"/>
  <c r="O122" i="3" s="1"/>
  <c r="P196" i="1"/>
  <c r="O124" i="3" s="1"/>
  <c r="P201" i="1"/>
  <c r="O134" i="3" s="1"/>
  <c r="P203" i="1"/>
  <c r="O136" i="3" s="1"/>
  <c r="P162" i="1"/>
  <c r="O103" i="3" s="1"/>
  <c r="P164" i="1"/>
  <c r="P165" i="1"/>
  <c r="O106" i="3" s="1"/>
  <c r="P90" i="1"/>
  <c r="P71" i="1" s="1"/>
  <c r="P377" i="1" s="1"/>
  <c r="P91" i="1"/>
  <c r="O52" i="3" s="1"/>
  <c r="O27" i="3" s="1"/>
  <c r="P105" i="1"/>
  <c r="O67" i="3" s="1"/>
  <c r="P119" i="1"/>
  <c r="D276" i="3" l="1"/>
  <c r="E182" i="1"/>
  <c r="D87" i="3"/>
  <c r="O51" i="3"/>
  <c r="O25" i="3" s="1"/>
  <c r="E112" i="3"/>
  <c r="D118" i="3"/>
  <c r="P247" i="1"/>
  <c r="P217" i="1"/>
  <c r="O150" i="3" s="1"/>
  <c r="P76" i="1"/>
  <c r="O81" i="3"/>
  <c r="O29" i="3" s="1"/>
  <c r="P74" i="1"/>
  <c r="D150" i="3"/>
  <c r="P190" i="1"/>
  <c r="P245" i="1"/>
  <c r="O215" i="3"/>
  <c r="P143" i="1"/>
  <c r="O105" i="3"/>
  <c r="P87" i="1"/>
  <c r="O47" i="3" s="1"/>
  <c r="P144" i="1"/>
  <c r="E390" i="1" l="1"/>
  <c r="E422" i="1"/>
  <c r="P182" i="1"/>
  <c r="D112" i="3"/>
  <c r="O118" i="3"/>
  <c r="O112" i="3" s="1"/>
  <c r="C243" i="3"/>
  <c r="N246" i="3"/>
  <c r="N277" i="3" s="1"/>
  <c r="O423" i="1" s="1"/>
  <c r="M246" i="3"/>
  <c r="M277" i="3" s="1"/>
  <c r="N423" i="1" s="1"/>
  <c r="L246" i="3"/>
  <c r="L277" i="3" s="1"/>
  <c r="M423" i="1" s="1"/>
  <c r="K246" i="3"/>
  <c r="K277" i="3" s="1"/>
  <c r="L423" i="1" s="1"/>
  <c r="J246" i="3"/>
  <c r="J277" i="3" s="1"/>
  <c r="K423" i="1" s="1"/>
  <c r="H246" i="3"/>
  <c r="H277" i="3" s="1"/>
  <c r="I423" i="1" s="1"/>
  <c r="G246" i="3"/>
  <c r="G277" i="3" s="1"/>
  <c r="H423" i="1" s="1"/>
  <c r="F246" i="3"/>
  <c r="F277" i="3" s="1"/>
  <c r="G423" i="1" s="1"/>
  <c r="E246" i="3"/>
  <c r="E243" i="3" s="1"/>
  <c r="E241" i="3" s="1"/>
  <c r="D60" i="1"/>
  <c r="O19" i="1"/>
  <c r="O378" i="1" s="1"/>
  <c r="N19" i="1"/>
  <c r="N378" i="1" s="1"/>
  <c r="M19" i="1"/>
  <c r="M378" i="1" s="1"/>
  <c r="L19" i="1"/>
  <c r="L378" i="1" s="1"/>
  <c r="K19" i="1"/>
  <c r="K378" i="1" s="1"/>
  <c r="I19" i="1"/>
  <c r="I378" i="1" s="1"/>
  <c r="H19" i="1"/>
  <c r="H378" i="1" s="1"/>
  <c r="G19" i="1"/>
  <c r="G378" i="1" s="1"/>
  <c r="F19" i="1"/>
  <c r="F378" i="1" s="1"/>
  <c r="J60" i="1"/>
  <c r="J19" i="1" s="1"/>
  <c r="J378" i="1" s="1"/>
  <c r="E60" i="1"/>
  <c r="E19" i="1" s="1"/>
  <c r="E378" i="1" s="1"/>
  <c r="E402" i="1" l="1"/>
  <c r="F396" i="1"/>
  <c r="E277" i="3"/>
  <c r="H391" i="1"/>
  <c r="K391" i="1"/>
  <c r="M391" i="1"/>
  <c r="O391" i="1"/>
  <c r="G391" i="1"/>
  <c r="I391" i="1"/>
  <c r="L391" i="1"/>
  <c r="N391" i="1"/>
  <c r="F243" i="3"/>
  <c r="F241" i="3" s="1"/>
  <c r="K243" i="3"/>
  <c r="K241" i="3" s="1"/>
  <c r="M243" i="3"/>
  <c r="M241" i="3" s="1"/>
  <c r="H243" i="3"/>
  <c r="H241" i="3" s="1"/>
  <c r="G243" i="3"/>
  <c r="G241" i="3" s="1"/>
  <c r="J243" i="3"/>
  <c r="J241" i="3" s="1"/>
  <c r="L243" i="3"/>
  <c r="L241" i="3" s="1"/>
  <c r="N243" i="3"/>
  <c r="N241" i="3" s="1"/>
  <c r="I246" i="3"/>
  <c r="P60" i="1"/>
  <c r="D246" i="3"/>
  <c r="F391" i="1" l="1"/>
  <c r="F423" i="1"/>
  <c r="I243" i="3"/>
  <c r="I241" i="3" s="1"/>
  <c r="D243" i="3"/>
  <c r="D241" i="3" s="1"/>
  <c r="P19" i="1"/>
  <c r="P378" i="1" s="1"/>
  <c r="O246" i="3"/>
  <c r="O243" i="3" l="1"/>
  <c r="O241" i="3" s="1"/>
  <c r="E167" i="1"/>
  <c r="J68" i="1"/>
  <c r="E68" i="1"/>
  <c r="I274" i="3" l="1"/>
  <c r="D274" i="3"/>
  <c r="P68" i="1"/>
  <c r="O274" i="3" l="1"/>
  <c r="E267" i="1"/>
  <c r="D197" i="3" s="1"/>
  <c r="C267" i="1"/>
  <c r="P267" i="1" l="1"/>
  <c r="O197" i="3" s="1"/>
  <c r="J195" i="3" l="1"/>
  <c r="E244" i="3" l="1"/>
  <c r="F244" i="3"/>
  <c r="G244" i="3"/>
  <c r="H244" i="3"/>
  <c r="J244" i="3"/>
  <c r="K244" i="3"/>
  <c r="L244" i="3"/>
  <c r="M244" i="3"/>
  <c r="N244" i="3"/>
  <c r="J284" i="1"/>
  <c r="E284" i="1"/>
  <c r="C284" i="1"/>
  <c r="D284" i="1"/>
  <c r="B284" i="1"/>
  <c r="P284" i="1" l="1"/>
  <c r="E248" i="3" l="1"/>
  <c r="E247" i="3" s="1"/>
  <c r="F248" i="3"/>
  <c r="F247" i="3" s="1"/>
  <c r="G248" i="3"/>
  <c r="G247" i="3" s="1"/>
  <c r="H248" i="3"/>
  <c r="H247" i="3" s="1"/>
  <c r="J248" i="3"/>
  <c r="J247" i="3" s="1"/>
  <c r="K248" i="3"/>
  <c r="K247" i="3" s="1"/>
  <c r="L248" i="3"/>
  <c r="L247" i="3" s="1"/>
  <c r="M248" i="3"/>
  <c r="M247" i="3" s="1"/>
  <c r="N248" i="3"/>
  <c r="N247" i="3" s="1"/>
  <c r="J285" i="1"/>
  <c r="E285" i="1"/>
  <c r="C285" i="1"/>
  <c r="D285" i="1"/>
  <c r="B285" i="1"/>
  <c r="P285" i="1" l="1"/>
  <c r="E211" i="3" l="1"/>
  <c r="F211" i="3"/>
  <c r="G211" i="3"/>
  <c r="H211" i="3"/>
  <c r="J211" i="3"/>
  <c r="K211" i="3"/>
  <c r="L211" i="3"/>
  <c r="M211" i="3"/>
  <c r="N211" i="3"/>
  <c r="E213" i="3"/>
  <c r="F213" i="3"/>
  <c r="G213" i="3"/>
  <c r="H213" i="3"/>
  <c r="J213" i="3"/>
  <c r="K213" i="3"/>
  <c r="L213" i="3"/>
  <c r="M213" i="3"/>
  <c r="N213" i="3"/>
  <c r="E47" i="1"/>
  <c r="E49" i="1"/>
  <c r="J46" i="1"/>
  <c r="J47" i="1"/>
  <c r="I211" i="3" s="1"/>
  <c r="J49" i="1"/>
  <c r="I213" i="3" s="1"/>
  <c r="C47" i="1"/>
  <c r="D47" i="1"/>
  <c r="D49" i="1"/>
  <c r="B49" i="1"/>
  <c r="B47" i="1"/>
  <c r="D213" i="3" l="1"/>
  <c r="P49" i="1"/>
  <c r="P47" i="1"/>
  <c r="O211" i="3" s="1"/>
  <c r="D211" i="3"/>
  <c r="O213" i="3" l="1"/>
  <c r="N192" i="3"/>
  <c r="J192" i="3" l="1"/>
  <c r="E214" i="3" l="1"/>
  <c r="F214" i="3"/>
  <c r="G214" i="3"/>
  <c r="H214" i="3"/>
  <c r="J214" i="3"/>
  <c r="K214" i="3"/>
  <c r="L214" i="3"/>
  <c r="M214" i="3"/>
  <c r="N214" i="3"/>
  <c r="J274" i="1"/>
  <c r="E274" i="1"/>
  <c r="D218" i="3" s="1"/>
  <c r="B274" i="1"/>
  <c r="I214" i="3" l="1"/>
  <c r="I218" i="3"/>
  <c r="P274" i="1"/>
  <c r="D214" i="3"/>
  <c r="N199" i="3"/>
  <c r="M199" i="3"/>
  <c r="L199" i="3"/>
  <c r="K199" i="3"/>
  <c r="J199" i="3"/>
  <c r="H199" i="3"/>
  <c r="G199" i="3"/>
  <c r="F199" i="3"/>
  <c r="E199" i="3"/>
  <c r="J169" i="1"/>
  <c r="E169" i="1"/>
  <c r="D169" i="1"/>
  <c r="C169" i="1"/>
  <c r="B169" i="1"/>
  <c r="D319" i="1"/>
  <c r="C319" i="1"/>
  <c r="B319" i="1"/>
  <c r="D268" i="1"/>
  <c r="C268" i="1"/>
  <c r="B268" i="1"/>
  <c r="O214" i="3" l="1"/>
  <c r="O218" i="3"/>
  <c r="P169" i="1"/>
  <c r="J319" i="1"/>
  <c r="E319" i="1"/>
  <c r="E268" i="1"/>
  <c r="D199" i="3" l="1"/>
  <c r="P319" i="1"/>
  <c r="I199" i="3"/>
  <c r="P268" i="1"/>
  <c r="O199" i="3" l="1"/>
  <c r="K339" i="1"/>
  <c r="J325" i="1" l="1"/>
  <c r="E325" i="1"/>
  <c r="E270" i="1"/>
  <c r="P325" i="1" l="1"/>
  <c r="P270" i="1" l="1"/>
  <c r="J320" i="1"/>
  <c r="I201" i="3" s="1"/>
  <c r="E320" i="1"/>
  <c r="D201" i="3" s="1"/>
  <c r="P320" i="1" l="1"/>
  <c r="O201" i="3" s="1"/>
  <c r="N236" i="3" l="1"/>
  <c r="M236" i="3"/>
  <c r="L236" i="3"/>
  <c r="K236" i="3"/>
  <c r="J236" i="3"/>
  <c r="H236" i="3"/>
  <c r="G236" i="3"/>
  <c r="F236" i="3"/>
  <c r="E236" i="3"/>
  <c r="J174" i="1"/>
  <c r="I238" i="3" s="1"/>
  <c r="E174" i="1"/>
  <c r="D238" i="3" s="1"/>
  <c r="D236" i="3" l="1"/>
  <c r="I236" i="3"/>
  <c r="P174" i="1"/>
  <c r="O238" i="3" s="1"/>
  <c r="D188" i="1"/>
  <c r="O236" i="3" l="1"/>
  <c r="B316" i="1" l="1"/>
  <c r="J316" i="1"/>
  <c r="I195" i="3" s="1"/>
  <c r="P316" i="1" l="1"/>
  <c r="O195" i="3" s="1"/>
  <c r="D222" i="1" l="1"/>
  <c r="G339" i="1"/>
  <c r="H339" i="1"/>
  <c r="L339" i="1"/>
  <c r="M339" i="1"/>
  <c r="N339" i="1"/>
  <c r="O339" i="1"/>
  <c r="G138" i="1"/>
  <c r="H138" i="1"/>
  <c r="I138" i="1"/>
  <c r="L138" i="1"/>
  <c r="M138" i="1"/>
  <c r="N138" i="1"/>
  <c r="I339" i="1" l="1"/>
  <c r="F339" i="1" l="1"/>
  <c r="F138" i="1"/>
  <c r="D292" i="1" l="1"/>
  <c r="O138" i="1" l="1"/>
  <c r="K138" i="1"/>
  <c r="J242" i="1"/>
  <c r="E242" i="1"/>
  <c r="C242" i="1"/>
  <c r="D242" i="1"/>
  <c r="B242" i="1"/>
  <c r="P242" i="1" l="1"/>
  <c r="E17" i="3"/>
  <c r="F17" i="3"/>
  <c r="G17" i="3"/>
  <c r="H17" i="3"/>
  <c r="J17" i="3"/>
  <c r="K17" i="3"/>
  <c r="L17" i="3"/>
  <c r="M17" i="3"/>
  <c r="N17" i="3"/>
  <c r="E97" i="3"/>
  <c r="F97" i="3"/>
  <c r="G97" i="3"/>
  <c r="H97" i="3"/>
  <c r="J97" i="3"/>
  <c r="K97" i="3"/>
  <c r="L97" i="3"/>
  <c r="M97" i="3"/>
  <c r="N97" i="3"/>
  <c r="E100" i="3"/>
  <c r="F100" i="3"/>
  <c r="G100" i="3"/>
  <c r="H100" i="3"/>
  <c r="J100" i="3"/>
  <c r="K100" i="3"/>
  <c r="L100" i="3"/>
  <c r="M100" i="3"/>
  <c r="N100" i="3"/>
  <c r="E102" i="3"/>
  <c r="F102" i="3"/>
  <c r="G102" i="3"/>
  <c r="H102" i="3"/>
  <c r="J102" i="3"/>
  <c r="K102" i="3"/>
  <c r="L102" i="3"/>
  <c r="M102" i="3"/>
  <c r="N102" i="3"/>
  <c r="E104" i="3"/>
  <c r="F104" i="3"/>
  <c r="G104" i="3"/>
  <c r="H104" i="3"/>
  <c r="J104" i="3"/>
  <c r="K104" i="3"/>
  <c r="L104" i="3"/>
  <c r="M104" i="3"/>
  <c r="N104" i="3"/>
  <c r="E107" i="3"/>
  <c r="F107" i="3"/>
  <c r="G107" i="3"/>
  <c r="H107" i="3"/>
  <c r="J107" i="3"/>
  <c r="K107" i="3"/>
  <c r="L107" i="3"/>
  <c r="M107" i="3"/>
  <c r="N107" i="3"/>
  <c r="E108" i="3"/>
  <c r="F108" i="3"/>
  <c r="G108" i="3"/>
  <c r="H108" i="3"/>
  <c r="J108" i="3"/>
  <c r="K108" i="3"/>
  <c r="L108" i="3"/>
  <c r="M108" i="3"/>
  <c r="N108" i="3"/>
  <c r="E115" i="3"/>
  <c r="F115" i="3"/>
  <c r="G115" i="3"/>
  <c r="H115" i="3"/>
  <c r="K115" i="3"/>
  <c r="L115" i="3"/>
  <c r="M115" i="3"/>
  <c r="E116" i="3"/>
  <c r="F116" i="3"/>
  <c r="G116" i="3"/>
  <c r="H116" i="3"/>
  <c r="J116" i="3"/>
  <c r="K116" i="3"/>
  <c r="L116" i="3"/>
  <c r="M116" i="3"/>
  <c r="N116" i="3"/>
  <c r="E117" i="3"/>
  <c r="F117" i="3"/>
  <c r="G117" i="3"/>
  <c r="H117" i="3"/>
  <c r="J117" i="3"/>
  <c r="K117" i="3"/>
  <c r="L117" i="3"/>
  <c r="M117" i="3"/>
  <c r="N117" i="3"/>
  <c r="E119" i="3"/>
  <c r="F119" i="3"/>
  <c r="G119" i="3"/>
  <c r="H119" i="3"/>
  <c r="J119" i="3"/>
  <c r="K119" i="3"/>
  <c r="L119" i="3"/>
  <c r="M119" i="3"/>
  <c r="N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5" i="3"/>
  <c r="F125" i="3"/>
  <c r="G125" i="3"/>
  <c r="H125" i="3"/>
  <c r="J125" i="3"/>
  <c r="K125" i="3"/>
  <c r="L125" i="3"/>
  <c r="M125" i="3"/>
  <c r="N125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5" i="3"/>
  <c r="F135" i="3"/>
  <c r="G135" i="3"/>
  <c r="H135" i="3"/>
  <c r="J135" i="3"/>
  <c r="K135" i="3"/>
  <c r="L135" i="3"/>
  <c r="M135" i="3"/>
  <c r="N135" i="3"/>
  <c r="F137" i="3"/>
  <c r="G137" i="3"/>
  <c r="H137" i="3"/>
  <c r="J137" i="3"/>
  <c r="K137" i="3"/>
  <c r="L137" i="3"/>
  <c r="M137" i="3"/>
  <c r="N137" i="3"/>
  <c r="E138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8" i="3"/>
  <c r="F148" i="3"/>
  <c r="G148" i="3"/>
  <c r="H148" i="3"/>
  <c r="J148" i="3"/>
  <c r="K148" i="3"/>
  <c r="L148" i="3"/>
  <c r="M148" i="3"/>
  <c r="N148" i="3"/>
  <c r="E152" i="3"/>
  <c r="F152" i="3"/>
  <c r="G152" i="3"/>
  <c r="H152" i="3"/>
  <c r="J152" i="3"/>
  <c r="K152" i="3"/>
  <c r="L152" i="3"/>
  <c r="M152" i="3"/>
  <c r="N152" i="3"/>
  <c r="E153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2" i="3"/>
  <c r="F162" i="3"/>
  <c r="G162" i="3"/>
  <c r="H162" i="3"/>
  <c r="J162" i="3"/>
  <c r="K162" i="3"/>
  <c r="L162" i="3"/>
  <c r="M162" i="3"/>
  <c r="N162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E168" i="3"/>
  <c r="F168" i="3"/>
  <c r="G168" i="3"/>
  <c r="H168" i="3"/>
  <c r="J168" i="3"/>
  <c r="K168" i="3"/>
  <c r="L168" i="3"/>
  <c r="M168" i="3"/>
  <c r="N168" i="3"/>
  <c r="E170" i="3"/>
  <c r="F170" i="3"/>
  <c r="E171" i="3"/>
  <c r="F171" i="3"/>
  <c r="G171" i="3"/>
  <c r="H171" i="3"/>
  <c r="J171" i="3"/>
  <c r="K171" i="3"/>
  <c r="L171" i="3"/>
  <c r="M171" i="3"/>
  <c r="N171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K173" i="3"/>
  <c r="L173" i="3"/>
  <c r="M173" i="3"/>
  <c r="N173" i="3"/>
  <c r="E177" i="3"/>
  <c r="F177" i="3"/>
  <c r="G177" i="3"/>
  <c r="H177" i="3"/>
  <c r="J177" i="3"/>
  <c r="K177" i="3"/>
  <c r="L177" i="3"/>
  <c r="M177" i="3"/>
  <c r="N177" i="3"/>
  <c r="E184" i="3"/>
  <c r="F184" i="3"/>
  <c r="G184" i="3"/>
  <c r="H184" i="3"/>
  <c r="J184" i="3"/>
  <c r="K184" i="3"/>
  <c r="L184" i="3"/>
  <c r="M184" i="3"/>
  <c r="N184" i="3"/>
  <c r="E189" i="3"/>
  <c r="E186" i="3" s="1"/>
  <c r="F189" i="3"/>
  <c r="F186" i="3" s="1"/>
  <c r="G189" i="3"/>
  <c r="G186" i="3" s="1"/>
  <c r="H189" i="3"/>
  <c r="H186" i="3" s="1"/>
  <c r="J189" i="3"/>
  <c r="J186" i="3" s="1"/>
  <c r="K189" i="3"/>
  <c r="K186" i="3" s="1"/>
  <c r="L189" i="3"/>
  <c r="L186" i="3" s="1"/>
  <c r="M189" i="3"/>
  <c r="M186" i="3" s="1"/>
  <c r="N189" i="3"/>
  <c r="N186" i="3" s="1"/>
  <c r="E200" i="3"/>
  <c r="F200" i="3"/>
  <c r="G200" i="3"/>
  <c r="H200" i="3"/>
  <c r="J200" i="3"/>
  <c r="K200" i="3"/>
  <c r="L200" i="3"/>
  <c r="M200" i="3"/>
  <c r="N200" i="3"/>
  <c r="E210" i="3"/>
  <c r="E206" i="3" s="1"/>
  <c r="F210" i="3"/>
  <c r="F206" i="3" s="1"/>
  <c r="G210" i="3"/>
  <c r="G206" i="3" s="1"/>
  <c r="H210" i="3"/>
  <c r="H206" i="3" s="1"/>
  <c r="J210" i="3"/>
  <c r="J206" i="3" s="1"/>
  <c r="K210" i="3"/>
  <c r="K206" i="3" s="1"/>
  <c r="L210" i="3"/>
  <c r="L206" i="3" s="1"/>
  <c r="M210" i="3"/>
  <c r="M206" i="3" s="1"/>
  <c r="N210" i="3"/>
  <c r="N206" i="3" s="1"/>
  <c r="E231" i="3"/>
  <c r="F231" i="3"/>
  <c r="G231" i="3"/>
  <c r="H231" i="3"/>
  <c r="J231" i="3"/>
  <c r="K231" i="3"/>
  <c r="L231" i="3"/>
  <c r="M231" i="3"/>
  <c r="N231" i="3"/>
  <c r="F233" i="3"/>
  <c r="G233" i="3"/>
  <c r="H233" i="3"/>
  <c r="J233" i="3"/>
  <c r="K233" i="3"/>
  <c r="L233" i="3"/>
  <c r="M233" i="3"/>
  <c r="N233" i="3"/>
  <c r="E245" i="3"/>
  <c r="F245" i="3"/>
  <c r="G245" i="3"/>
  <c r="H245" i="3"/>
  <c r="J245" i="3"/>
  <c r="K245" i="3"/>
  <c r="L245" i="3"/>
  <c r="M245" i="3"/>
  <c r="N245" i="3"/>
  <c r="E251" i="3"/>
  <c r="E250" i="3" s="1"/>
  <c r="F251" i="3"/>
  <c r="F250" i="3" s="1"/>
  <c r="G251" i="3"/>
  <c r="H251" i="3"/>
  <c r="J251" i="3"/>
  <c r="K251" i="3"/>
  <c r="K250" i="3" s="1"/>
  <c r="L251" i="3"/>
  <c r="M251" i="3"/>
  <c r="M250" i="3" s="1"/>
  <c r="N251" i="3"/>
  <c r="E254" i="3"/>
  <c r="E253" i="3" s="1"/>
  <c r="F254" i="3"/>
  <c r="F253" i="3" s="1"/>
  <c r="G254" i="3"/>
  <c r="G253" i="3" s="1"/>
  <c r="H254" i="3"/>
  <c r="H253" i="3" s="1"/>
  <c r="J254" i="3"/>
  <c r="J253" i="3" s="1"/>
  <c r="K254" i="3"/>
  <c r="K253" i="3" s="1"/>
  <c r="L254" i="3"/>
  <c r="L253" i="3" s="1"/>
  <c r="M254" i="3"/>
  <c r="M253" i="3" s="1"/>
  <c r="N254" i="3"/>
  <c r="N253" i="3" s="1"/>
  <c r="E255" i="3"/>
  <c r="F255" i="3"/>
  <c r="G255" i="3"/>
  <c r="H255" i="3"/>
  <c r="J255" i="3"/>
  <c r="K255" i="3"/>
  <c r="L255" i="3"/>
  <c r="M255" i="3"/>
  <c r="N255" i="3"/>
  <c r="D257" i="3"/>
  <c r="D256" i="3" s="1"/>
  <c r="E257" i="3"/>
  <c r="E256" i="3" s="1"/>
  <c r="F257" i="3"/>
  <c r="F256" i="3" s="1"/>
  <c r="G257" i="3"/>
  <c r="G256" i="3" s="1"/>
  <c r="H257" i="3"/>
  <c r="H256" i="3" s="1"/>
  <c r="J257" i="3"/>
  <c r="J256" i="3" s="1"/>
  <c r="K257" i="3"/>
  <c r="K256" i="3" s="1"/>
  <c r="L257" i="3"/>
  <c r="L256" i="3" s="1"/>
  <c r="M257" i="3"/>
  <c r="M256" i="3" s="1"/>
  <c r="N257" i="3"/>
  <c r="N256" i="3" s="1"/>
  <c r="J84" i="1"/>
  <c r="I37" i="3" s="1"/>
  <c r="J368" i="1"/>
  <c r="J369" i="1"/>
  <c r="J371" i="1"/>
  <c r="I251" i="3" s="1"/>
  <c r="J372" i="1"/>
  <c r="J373" i="1"/>
  <c r="I255" i="3" s="1"/>
  <c r="J374" i="1"/>
  <c r="I257" i="3" s="1"/>
  <c r="I256" i="3" s="1"/>
  <c r="J375" i="1"/>
  <c r="I265" i="3" s="1"/>
  <c r="I264" i="3" s="1"/>
  <c r="J367" i="1"/>
  <c r="J341" i="1"/>
  <c r="I185" i="3" s="1"/>
  <c r="J342" i="1"/>
  <c r="J343" i="1"/>
  <c r="I229" i="3" s="1"/>
  <c r="J344" i="1"/>
  <c r="I230" i="3" s="1"/>
  <c r="J345" i="1"/>
  <c r="J340" i="1"/>
  <c r="J337" i="1"/>
  <c r="J310" i="1"/>
  <c r="J311" i="1"/>
  <c r="I177" i="3" s="1"/>
  <c r="J312" i="1"/>
  <c r="J313" i="1"/>
  <c r="I190" i="3" s="1"/>
  <c r="J314" i="1"/>
  <c r="I192" i="3" s="1"/>
  <c r="J317" i="1"/>
  <c r="J329" i="1"/>
  <c r="J330" i="1"/>
  <c r="I178" i="3" s="1"/>
  <c r="J334" i="1"/>
  <c r="J305" i="1"/>
  <c r="J296" i="1"/>
  <c r="J253" i="1"/>
  <c r="J254" i="1"/>
  <c r="J255" i="1"/>
  <c r="I168" i="3" s="1"/>
  <c r="I171" i="3"/>
  <c r="J259" i="1"/>
  <c r="J260" i="1"/>
  <c r="J265" i="1"/>
  <c r="J266" i="1"/>
  <c r="I200" i="3"/>
  <c r="J280" i="1"/>
  <c r="J281" i="1"/>
  <c r="J286" i="1"/>
  <c r="J292" i="1"/>
  <c r="J251" i="1"/>
  <c r="J236" i="1"/>
  <c r="I152" i="3" s="1"/>
  <c r="J237" i="1"/>
  <c r="J238" i="1"/>
  <c r="J239" i="1"/>
  <c r="J241" i="1"/>
  <c r="J234" i="1"/>
  <c r="J227" i="1"/>
  <c r="I126" i="3" s="1"/>
  <c r="J228" i="1"/>
  <c r="I127" i="3" s="1"/>
  <c r="J226" i="1"/>
  <c r="J188" i="1"/>
  <c r="J189" i="1"/>
  <c r="J191" i="1"/>
  <c r="I119" i="3" s="1"/>
  <c r="J192" i="1"/>
  <c r="J193" i="1"/>
  <c r="I121" i="3" s="1"/>
  <c r="J195" i="1"/>
  <c r="I123" i="3" s="1"/>
  <c r="J197" i="1"/>
  <c r="I125" i="3" s="1"/>
  <c r="J199" i="1"/>
  <c r="I132" i="3" s="1"/>
  <c r="J200" i="1"/>
  <c r="I133" i="3" s="1"/>
  <c r="J202" i="1"/>
  <c r="I135" i="3" s="1"/>
  <c r="J204" i="1"/>
  <c r="I137" i="3" s="1"/>
  <c r="J205" i="1"/>
  <c r="I138" i="3" s="1"/>
  <c r="J206" i="1"/>
  <c r="I139" i="3" s="1"/>
  <c r="J207" i="1"/>
  <c r="I140" i="3" s="1"/>
  <c r="J208" i="1"/>
  <c r="J215" i="1"/>
  <c r="J216" i="1"/>
  <c r="J222" i="1"/>
  <c r="J185" i="1"/>
  <c r="J150" i="1"/>
  <c r="J156" i="1"/>
  <c r="J159" i="1"/>
  <c r="I100" i="3" s="1"/>
  <c r="J161" i="1"/>
  <c r="I102" i="3" s="1"/>
  <c r="J163" i="1"/>
  <c r="I104" i="3" s="1"/>
  <c r="J166" i="1"/>
  <c r="I107" i="3" s="1"/>
  <c r="J167" i="1"/>
  <c r="I108" i="3" s="1"/>
  <c r="J149" i="1"/>
  <c r="J89" i="1"/>
  <c r="I50" i="3" s="1"/>
  <c r="J92" i="1"/>
  <c r="I53" i="3" s="1"/>
  <c r="J101" i="1"/>
  <c r="I62" i="3" s="1"/>
  <c r="J107" i="1"/>
  <c r="I69" i="3" s="1"/>
  <c r="J108" i="1"/>
  <c r="I70" i="3" s="1"/>
  <c r="J110" i="1"/>
  <c r="I72" i="3" s="1"/>
  <c r="J118" i="1"/>
  <c r="I80" i="3" s="1"/>
  <c r="J83" i="1"/>
  <c r="J26" i="1"/>
  <c r="J27" i="1"/>
  <c r="J28" i="1"/>
  <c r="I128" i="3" s="1"/>
  <c r="J29" i="1"/>
  <c r="I129" i="3" s="1"/>
  <c r="J31" i="1"/>
  <c r="I131" i="3" s="1"/>
  <c r="J32" i="1"/>
  <c r="J33" i="1"/>
  <c r="J34" i="1"/>
  <c r="J35" i="1"/>
  <c r="J36" i="1"/>
  <c r="J37" i="1"/>
  <c r="I158" i="3" s="1"/>
  <c r="J38" i="1"/>
  <c r="I159" i="3" s="1"/>
  <c r="J39" i="1"/>
  <c r="I160" i="3" s="1"/>
  <c r="J40" i="1"/>
  <c r="I162" i="3" s="1"/>
  <c r="J41" i="1"/>
  <c r="I163" i="3" s="1"/>
  <c r="J42" i="1"/>
  <c r="I164" i="3" s="1"/>
  <c r="I210" i="3"/>
  <c r="I206" i="3" s="1"/>
  <c r="J51" i="1"/>
  <c r="J52" i="1"/>
  <c r="J54" i="1"/>
  <c r="J55" i="1"/>
  <c r="I233" i="3" s="1"/>
  <c r="J56" i="1"/>
  <c r="J57" i="1"/>
  <c r="J58" i="1"/>
  <c r="I244" i="3" s="1"/>
  <c r="J59" i="1"/>
  <c r="I245" i="3" s="1"/>
  <c r="J61" i="1"/>
  <c r="J63" i="1"/>
  <c r="I254" i="3"/>
  <c r="I253" i="3" s="1"/>
  <c r="J21" i="1"/>
  <c r="I226" i="3" l="1"/>
  <c r="J366" i="1"/>
  <c r="J18" i="1"/>
  <c r="I235" i="3"/>
  <c r="I19" i="3"/>
  <c r="I184" i="3"/>
  <c r="I273" i="3"/>
  <c r="M165" i="3"/>
  <c r="K165" i="3"/>
  <c r="H165" i="3"/>
  <c r="F165" i="3"/>
  <c r="N165" i="3"/>
  <c r="L165" i="3"/>
  <c r="J165" i="3"/>
  <c r="G165" i="3"/>
  <c r="I91" i="3"/>
  <c r="M84" i="3"/>
  <c r="K84" i="3"/>
  <c r="H84" i="3"/>
  <c r="F84" i="3"/>
  <c r="N84" i="3"/>
  <c r="L84" i="3"/>
  <c r="J84" i="3"/>
  <c r="G84" i="3"/>
  <c r="E84" i="3"/>
  <c r="I149" i="3"/>
  <c r="J224" i="1"/>
  <c r="I252" i="3"/>
  <c r="I250" i="3" s="1"/>
  <c r="J328" i="1"/>
  <c r="J327" i="1" s="1"/>
  <c r="M109" i="3"/>
  <c r="K109" i="3"/>
  <c r="G109" i="3"/>
  <c r="L109" i="3"/>
  <c r="H109" i="3"/>
  <c r="F109" i="3"/>
  <c r="M224" i="3"/>
  <c r="M179" i="3" s="1"/>
  <c r="K224" i="3"/>
  <c r="K179" i="3" s="1"/>
  <c r="H224" i="3"/>
  <c r="H179" i="3" s="1"/>
  <c r="F224" i="3"/>
  <c r="F179" i="3" s="1"/>
  <c r="N224" i="3"/>
  <c r="N179" i="3" s="1"/>
  <c r="L224" i="3"/>
  <c r="L179" i="3" s="1"/>
  <c r="J224" i="3"/>
  <c r="J179" i="3" s="1"/>
  <c r="G224" i="3"/>
  <c r="G179" i="3" s="1"/>
  <c r="I223" i="3"/>
  <c r="I222" i="3" s="1"/>
  <c r="I196" i="3"/>
  <c r="I116" i="3"/>
  <c r="I97" i="3"/>
  <c r="I248" i="3"/>
  <c r="I247" i="3" s="1"/>
  <c r="I172" i="3"/>
  <c r="I167" i="3"/>
  <c r="J339" i="1"/>
  <c r="J323" i="1"/>
  <c r="J302" i="1" s="1"/>
  <c r="I155" i="3"/>
  <c r="I153" i="3"/>
  <c r="I231" i="3"/>
  <c r="I154" i="3"/>
  <c r="E163" i="3"/>
  <c r="E156" i="3" s="1"/>
  <c r="I189" i="3"/>
  <c r="L242" i="3"/>
  <c r="J242" i="3"/>
  <c r="G242" i="3"/>
  <c r="I117" i="3"/>
  <c r="I156" i="3"/>
  <c r="I141" i="3"/>
  <c r="N242" i="3"/>
  <c r="H242" i="3"/>
  <c r="M242" i="3"/>
  <c r="M240" i="3" s="1"/>
  <c r="K242" i="3"/>
  <c r="K240" i="3" s="1"/>
  <c r="F242" i="3"/>
  <c r="F240" i="3" s="1"/>
  <c r="E242" i="3"/>
  <c r="E240" i="3" s="1"/>
  <c r="I173" i="3"/>
  <c r="I242" i="3"/>
  <c r="M156" i="3"/>
  <c r="F156" i="3"/>
  <c r="I148" i="3"/>
  <c r="I120" i="3"/>
  <c r="N250" i="3"/>
  <c r="L250" i="3"/>
  <c r="J250" i="3"/>
  <c r="H250" i="3"/>
  <c r="G250" i="3"/>
  <c r="K156" i="3"/>
  <c r="L151" i="3"/>
  <c r="H151" i="3"/>
  <c r="N151" i="3"/>
  <c r="J151" i="3"/>
  <c r="G151" i="3"/>
  <c r="M151" i="3"/>
  <c r="K151" i="3"/>
  <c r="F151" i="3"/>
  <c r="E151" i="3"/>
  <c r="N156" i="3"/>
  <c r="L156" i="3"/>
  <c r="J156" i="3"/>
  <c r="H156" i="3"/>
  <c r="G156" i="3"/>
  <c r="J283" i="1"/>
  <c r="J244" i="1" s="1"/>
  <c r="I165" i="3" l="1"/>
  <c r="I240" i="3"/>
  <c r="G240" i="3"/>
  <c r="G275" i="3" s="1"/>
  <c r="H421" i="1" s="1"/>
  <c r="L240" i="3"/>
  <c r="L275" i="3" s="1"/>
  <c r="M421" i="1" s="1"/>
  <c r="H240" i="3"/>
  <c r="H275" i="3" s="1"/>
  <c r="I421" i="1" s="1"/>
  <c r="N240" i="3"/>
  <c r="J240" i="3"/>
  <c r="I84" i="3"/>
  <c r="I186" i="3"/>
  <c r="I270" i="3"/>
  <c r="I262" i="3" s="1"/>
  <c r="M275" i="3"/>
  <c r="N421" i="1" s="1"/>
  <c r="F275" i="3"/>
  <c r="K275" i="3"/>
  <c r="L421" i="1" s="1"/>
  <c r="I234" i="3"/>
  <c r="I17" i="3"/>
  <c r="I151" i="3"/>
  <c r="E371" i="1"/>
  <c r="D251" i="3" s="1"/>
  <c r="D371" i="1"/>
  <c r="B371" i="1"/>
  <c r="E165" i="3" l="1"/>
  <c r="E233" i="3"/>
  <c r="J172" i="1"/>
  <c r="P371" i="1"/>
  <c r="O251" i="3" s="1"/>
  <c r="J139" i="1" l="1"/>
  <c r="J138" i="1" s="1"/>
  <c r="I227" i="3"/>
  <c r="I224" i="3" s="1"/>
  <c r="I179" i="3" s="1"/>
  <c r="E224" i="3"/>
  <c r="E179" i="3" s="1"/>
  <c r="E269" i="1" l="1"/>
  <c r="C269" i="1"/>
  <c r="D269" i="1"/>
  <c r="B269" i="1"/>
  <c r="D200" i="3" l="1"/>
  <c r="P269" i="1"/>
  <c r="O200" i="3" s="1"/>
  <c r="E137" i="3" l="1"/>
  <c r="E109" i="3" s="1"/>
  <c r="E275" i="3" l="1"/>
  <c r="J85" i="1"/>
  <c r="J70" i="1" s="1"/>
  <c r="I39" i="3" l="1"/>
  <c r="I24" i="3" s="1"/>
  <c r="J233" i="1"/>
  <c r="D56" i="1"/>
  <c r="D334" i="1"/>
  <c r="D283" i="1"/>
  <c r="C237" i="1"/>
  <c r="B237" i="1"/>
  <c r="D227" i="1"/>
  <c r="P374" i="1"/>
  <c r="E368" i="1"/>
  <c r="E369" i="1"/>
  <c r="E372" i="1"/>
  <c r="E373" i="1"/>
  <c r="D255" i="3" s="1"/>
  <c r="D265" i="3"/>
  <c r="D264" i="3" s="1"/>
  <c r="K365" i="1"/>
  <c r="L365" i="1"/>
  <c r="M365" i="1"/>
  <c r="N365" i="1"/>
  <c r="O365" i="1"/>
  <c r="F365" i="1"/>
  <c r="G365" i="1"/>
  <c r="H365" i="1"/>
  <c r="I365" i="1"/>
  <c r="E341" i="1"/>
  <c r="D185" i="3" s="1"/>
  <c r="E342" i="1"/>
  <c r="E343" i="1"/>
  <c r="D229" i="3" s="1"/>
  <c r="E344" i="1"/>
  <c r="D230" i="3" s="1"/>
  <c r="E345" i="1"/>
  <c r="E340" i="1"/>
  <c r="K338" i="1"/>
  <c r="L338" i="1"/>
  <c r="M338" i="1"/>
  <c r="N338" i="1"/>
  <c r="O338" i="1"/>
  <c r="F338" i="1"/>
  <c r="G338" i="1"/>
  <c r="H338" i="1"/>
  <c r="I338" i="1"/>
  <c r="J336" i="1"/>
  <c r="J335" i="1" s="1"/>
  <c r="E337" i="1"/>
  <c r="E336" i="1" s="1"/>
  <c r="E335" i="1" s="1"/>
  <c r="K336" i="1"/>
  <c r="K335" i="1" s="1"/>
  <c r="L336" i="1"/>
  <c r="L335" i="1" s="1"/>
  <c r="M336" i="1"/>
  <c r="M335" i="1" s="1"/>
  <c r="N336" i="1"/>
  <c r="N335" i="1" s="1"/>
  <c r="O336" i="1"/>
  <c r="O335" i="1" s="1"/>
  <c r="F336" i="1"/>
  <c r="F335" i="1" s="1"/>
  <c r="G336" i="1"/>
  <c r="G335" i="1" s="1"/>
  <c r="H336" i="1"/>
  <c r="H335" i="1" s="1"/>
  <c r="I336" i="1"/>
  <c r="I335" i="1" s="1"/>
  <c r="E330" i="1"/>
  <c r="E334" i="1"/>
  <c r="E329" i="1"/>
  <c r="K327" i="1"/>
  <c r="L327" i="1"/>
  <c r="M327" i="1"/>
  <c r="N327" i="1"/>
  <c r="O327" i="1"/>
  <c r="F327" i="1"/>
  <c r="G327" i="1"/>
  <c r="H327" i="1"/>
  <c r="I327" i="1"/>
  <c r="E310" i="1"/>
  <c r="E311" i="1"/>
  <c r="D177" i="3" s="1"/>
  <c r="E312" i="1"/>
  <c r="E313" i="1"/>
  <c r="D190" i="3" s="1"/>
  <c r="E314" i="1"/>
  <c r="D192" i="3" s="1"/>
  <c r="E317" i="1"/>
  <c r="E323" i="1"/>
  <c r="E305" i="1"/>
  <c r="K301" i="1"/>
  <c r="M301" i="1"/>
  <c r="N301" i="1"/>
  <c r="O301" i="1"/>
  <c r="F301" i="1"/>
  <c r="G301" i="1"/>
  <c r="H301" i="1"/>
  <c r="I301" i="1"/>
  <c r="J295" i="1"/>
  <c r="J294" i="1" s="1"/>
  <c r="E296" i="1"/>
  <c r="E295" i="1" s="1"/>
  <c r="E294" i="1" s="1"/>
  <c r="K295" i="1"/>
  <c r="K294" i="1" s="1"/>
  <c r="L295" i="1"/>
  <c r="L294" i="1" s="1"/>
  <c r="M295" i="1"/>
  <c r="M294" i="1" s="1"/>
  <c r="N295" i="1"/>
  <c r="N294" i="1" s="1"/>
  <c r="O295" i="1"/>
  <c r="O294" i="1" s="1"/>
  <c r="F295" i="1"/>
  <c r="F294" i="1" s="1"/>
  <c r="G295" i="1"/>
  <c r="G294" i="1" s="1"/>
  <c r="H295" i="1"/>
  <c r="H294" i="1" s="1"/>
  <c r="I295" i="1"/>
  <c r="I294" i="1" s="1"/>
  <c r="E253" i="1"/>
  <c r="E254" i="1"/>
  <c r="D167" i="3" s="1"/>
  <c r="E255" i="1"/>
  <c r="E257" i="1"/>
  <c r="D170" i="3" s="1"/>
  <c r="E258" i="1"/>
  <c r="E259" i="1"/>
  <c r="E260" i="1"/>
  <c r="E264" i="1"/>
  <c r="D178" i="3" s="1"/>
  <c r="E265" i="1"/>
  <c r="E266" i="1"/>
  <c r="P266" i="1" s="1"/>
  <c r="E280" i="1"/>
  <c r="E281" i="1"/>
  <c r="P281" i="1" s="1"/>
  <c r="E283" i="1"/>
  <c r="P283" i="1" s="1"/>
  <c r="E286" i="1"/>
  <c r="P286" i="1" s="1"/>
  <c r="E292" i="1"/>
  <c r="E251" i="1"/>
  <c r="F243" i="1"/>
  <c r="G243" i="1"/>
  <c r="H243" i="1"/>
  <c r="I243" i="1"/>
  <c r="E236" i="1"/>
  <c r="E237" i="1"/>
  <c r="E238" i="1"/>
  <c r="E239" i="1"/>
  <c r="E241" i="1"/>
  <c r="E234" i="1"/>
  <c r="K232" i="1"/>
  <c r="L232" i="1"/>
  <c r="M232" i="1"/>
  <c r="N232" i="1"/>
  <c r="F232" i="1"/>
  <c r="G232" i="1"/>
  <c r="H232" i="1"/>
  <c r="I232" i="1"/>
  <c r="E227" i="1"/>
  <c r="D126" i="3" s="1"/>
  <c r="E228" i="1"/>
  <c r="D127" i="3" s="1"/>
  <c r="E226" i="1"/>
  <c r="K223" i="1"/>
  <c r="L223" i="1"/>
  <c r="M223" i="1"/>
  <c r="N223" i="1"/>
  <c r="O223" i="1"/>
  <c r="F223" i="1"/>
  <c r="G223" i="1"/>
  <c r="H223" i="1"/>
  <c r="I223" i="1"/>
  <c r="E187" i="1"/>
  <c r="D115" i="3" s="1"/>
  <c r="E188" i="1"/>
  <c r="E189" i="1"/>
  <c r="E191" i="1"/>
  <c r="D119" i="3" s="1"/>
  <c r="E192" i="1"/>
  <c r="E193" i="1"/>
  <c r="D121" i="3" s="1"/>
  <c r="E195" i="1"/>
  <c r="D123" i="3" s="1"/>
  <c r="E197" i="1"/>
  <c r="E199" i="1"/>
  <c r="E200" i="1"/>
  <c r="E202" i="1"/>
  <c r="D135" i="3" s="1"/>
  <c r="E204" i="1"/>
  <c r="D137" i="3" s="1"/>
  <c r="E205" i="1"/>
  <c r="D138" i="3" s="1"/>
  <c r="E206" i="1"/>
  <c r="D139" i="3" s="1"/>
  <c r="E207" i="1"/>
  <c r="D140" i="3" s="1"/>
  <c r="E208" i="1"/>
  <c r="E215" i="1"/>
  <c r="E216" i="1"/>
  <c r="E222" i="1"/>
  <c r="E185" i="1"/>
  <c r="E150" i="1"/>
  <c r="D91" i="3" s="1"/>
  <c r="E156" i="1"/>
  <c r="E159" i="1"/>
  <c r="D100" i="3" s="1"/>
  <c r="E161" i="1"/>
  <c r="D102" i="3" s="1"/>
  <c r="E163" i="1"/>
  <c r="D104" i="3" s="1"/>
  <c r="E166" i="1"/>
  <c r="D107" i="3" s="1"/>
  <c r="D108" i="3"/>
  <c r="E172" i="1"/>
  <c r="E149" i="1"/>
  <c r="K69" i="1"/>
  <c r="L69" i="1"/>
  <c r="M69" i="1"/>
  <c r="N69" i="1"/>
  <c r="O69" i="1"/>
  <c r="F69" i="1"/>
  <c r="G69" i="1"/>
  <c r="H69" i="1"/>
  <c r="I69" i="1"/>
  <c r="E84" i="1"/>
  <c r="D37" i="3" s="1"/>
  <c r="E85" i="1"/>
  <c r="E89" i="1"/>
  <c r="E92" i="1"/>
  <c r="D53" i="3" s="1"/>
  <c r="E101" i="1"/>
  <c r="D62" i="3" s="1"/>
  <c r="E107" i="1"/>
  <c r="D69" i="3" s="1"/>
  <c r="E108" i="1"/>
  <c r="D70" i="3" s="1"/>
  <c r="E110" i="1"/>
  <c r="D72" i="3" s="1"/>
  <c r="E118" i="1"/>
  <c r="D80" i="3" s="1"/>
  <c r="E83" i="1"/>
  <c r="E23" i="1"/>
  <c r="D21" i="3" s="1"/>
  <c r="E26" i="1"/>
  <c r="E27" i="1"/>
  <c r="E28" i="1"/>
  <c r="D128" i="3" s="1"/>
  <c r="E29" i="1"/>
  <c r="D129" i="3" s="1"/>
  <c r="E31" i="1"/>
  <c r="D131" i="3" s="1"/>
  <c r="E32" i="1"/>
  <c r="E33" i="1"/>
  <c r="E34" i="1"/>
  <c r="E35" i="1"/>
  <c r="E36" i="1"/>
  <c r="E37" i="1"/>
  <c r="D158" i="3" s="1"/>
  <c r="E38" i="1"/>
  <c r="D159" i="3" s="1"/>
  <c r="E39" i="1"/>
  <c r="E40" i="1"/>
  <c r="D162" i="3" s="1"/>
  <c r="E41" i="1"/>
  <c r="E42" i="1"/>
  <c r="D210" i="3"/>
  <c r="D206" i="3" s="1"/>
  <c r="E51" i="1"/>
  <c r="E52" i="1"/>
  <c r="E54" i="1"/>
  <c r="E55" i="1"/>
  <c r="D233" i="3" s="1"/>
  <c r="E56" i="1"/>
  <c r="E57" i="1"/>
  <c r="E58" i="1"/>
  <c r="D244" i="3" s="1"/>
  <c r="E59" i="1"/>
  <c r="D245" i="3" s="1"/>
  <c r="E61" i="1"/>
  <c r="E63" i="1"/>
  <c r="E64" i="1"/>
  <c r="E21" i="1"/>
  <c r="K17" i="1"/>
  <c r="M17" i="1"/>
  <c r="N17" i="1"/>
  <c r="O17" i="1"/>
  <c r="F17" i="1"/>
  <c r="G17" i="1"/>
  <c r="H17" i="1"/>
  <c r="I17" i="1"/>
  <c r="L17" i="1"/>
  <c r="D235" i="3" l="1"/>
  <c r="E366" i="1"/>
  <c r="E365" i="1" s="1"/>
  <c r="D226" i="3"/>
  <c r="D227" i="3"/>
  <c r="D273" i="3"/>
  <c r="E18" i="1"/>
  <c r="E17" i="1" s="1"/>
  <c r="O257" i="3"/>
  <c r="O256" i="3" s="1"/>
  <c r="H376" i="1"/>
  <c r="N376" i="1"/>
  <c r="F376" i="1"/>
  <c r="F421" i="1" s="1"/>
  <c r="D19" i="3"/>
  <c r="D17" i="3" s="1"/>
  <c r="I376" i="1"/>
  <c r="G376" i="1"/>
  <c r="G421" i="1" s="1"/>
  <c r="M376" i="1"/>
  <c r="K376" i="1"/>
  <c r="D184" i="3"/>
  <c r="D254" i="3"/>
  <c r="D253" i="3" s="1"/>
  <c r="D39" i="3"/>
  <c r="E70" i="1"/>
  <c r="E69" i="1" s="1"/>
  <c r="E244" i="1"/>
  <c r="E243" i="1" s="1"/>
  <c r="E179" i="1"/>
  <c r="E178" i="1" s="1"/>
  <c r="E139" i="1"/>
  <c r="E138" i="1" s="1"/>
  <c r="E302" i="1"/>
  <c r="E301" i="1" s="1"/>
  <c r="D50" i="3"/>
  <c r="D252" i="3"/>
  <c r="D250" i="3" s="1"/>
  <c r="D149" i="3"/>
  <c r="E224" i="1"/>
  <c r="E223" i="1" s="1"/>
  <c r="E328" i="1"/>
  <c r="E327" i="1" s="1"/>
  <c r="D132" i="3"/>
  <c r="P31" i="1"/>
  <c r="O131" i="3" s="1"/>
  <c r="D164" i="3"/>
  <c r="E339" i="1"/>
  <c r="E338" i="1" s="1"/>
  <c r="E233" i="1"/>
  <c r="E232" i="1" s="1"/>
  <c r="D160" i="3"/>
  <c r="D152" i="3"/>
  <c r="D125" i="3"/>
  <c r="D234" i="3"/>
  <c r="D163" i="3"/>
  <c r="D223" i="3"/>
  <c r="D222" i="3" s="1"/>
  <c r="D196" i="3"/>
  <c r="P216" i="1"/>
  <c r="P253" i="1"/>
  <c r="D116" i="3"/>
  <c r="D97" i="3"/>
  <c r="D84" i="3" s="1"/>
  <c r="D171" i="3"/>
  <c r="D248" i="3"/>
  <c r="D247" i="3" s="1"/>
  <c r="D172" i="3"/>
  <c r="P292" i="1"/>
  <c r="D168" i="3"/>
  <c r="D173" i="3"/>
  <c r="D231" i="3"/>
  <c r="D133" i="3"/>
  <c r="P251" i="1"/>
  <c r="O232" i="1"/>
  <c r="O376" i="1" s="1"/>
  <c r="D154" i="3"/>
  <c r="D141" i="3"/>
  <c r="D189" i="3"/>
  <c r="D155" i="3"/>
  <c r="D153" i="3"/>
  <c r="J232" i="1"/>
  <c r="D242" i="3"/>
  <c r="P222" i="1"/>
  <c r="D148" i="3"/>
  <c r="D120" i="3"/>
  <c r="D117" i="3"/>
  <c r="P21" i="1"/>
  <c r="P63" i="1"/>
  <c r="P59" i="1"/>
  <c r="O245" i="3" s="1"/>
  <c r="P57" i="1"/>
  <c r="P55" i="1"/>
  <c r="O233" i="3" s="1"/>
  <c r="P52" i="1"/>
  <c r="P118" i="1"/>
  <c r="O80" i="3" s="1"/>
  <c r="P110" i="1"/>
  <c r="O72" i="3" s="1"/>
  <c r="P108" i="1"/>
  <c r="O70" i="3" s="1"/>
  <c r="P92" i="1"/>
  <c r="O53" i="3" s="1"/>
  <c r="P89" i="1"/>
  <c r="P85" i="1"/>
  <c r="P149" i="1"/>
  <c r="P207" i="1"/>
  <c r="O140" i="3" s="1"/>
  <c r="P205" i="1"/>
  <c r="O138" i="3" s="1"/>
  <c r="P202" i="1"/>
  <c r="O135" i="3" s="1"/>
  <c r="P199" i="1"/>
  <c r="P195" i="1"/>
  <c r="O123" i="3" s="1"/>
  <c r="P192" i="1"/>
  <c r="P189" i="1"/>
  <c r="P264" i="1"/>
  <c r="P259" i="1"/>
  <c r="P255" i="1"/>
  <c r="P313" i="1"/>
  <c r="O190" i="3" s="1"/>
  <c r="P375" i="1"/>
  <c r="O265" i="3" s="1"/>
  <c r="O264" i="3" s="1"/>
  <c r="P64" i="1"/>
  <c r="P61" i="1"/>
  <c r="P58" i="1"/>
  <c r="O244" i="3" s="1"/>
  <c r="P56" i="1"/>
  <c r="P54" i="1"/>
  <c r="O231" i="3" s="1"/>
  <c r="P51" i="1"/>
  <c r="P107" i="1"/>
  <c r="O69" i="3" s="1"/>
  <c r="P101" i="1"/>
  <c r="O62" i="3" s="1"/>
  <c r="P185" i="1"/>
  <c r="P208" i="1"/>
  <c r="P206" i="1"/>
  <c r="O139" i="3" s="1"/>
  <c r="P204" i="1"/>
  <c r="O137" i="3" s="1"/>
  <c r="P200" i="1"/>
  <c r="O133" i="3" s="1"/>
  <c r="P197" i="1"/>
  <c r="O125" i="3" s="1"/>
  <c r="P193" i="1"/>
  <c r="O121" i="3" s="1"/>
  <c r="P191" i="1"/>
  <c r="O119" i="3" s="1"/>
  <c r="P188" i="1"/>
  <c r="P260" i="1"/>
  <c r="P258" i="1"/>
  <c r="P257" i="1"/>
  <c r="O170" i="3" s="1"/>
  <c r="P314" i="1"/>
  <c r="O192" i="3" s="1"/>
  <c r="P367" i="1"/>
  <c r="J243" i="1"/>
  <c r="P280" i="1"/>
  <c r="P329" i="1"/>
  <c r="P330" i="1"/>
  <c r="P343" i="1"/>
  <c r="O229" i="3" s="1"/>
  <c r="J338" i="1"/>
  <c r="P372" i="1"/>
  <c r="P368" i="1"/>
  <c r="P228" i="1"/>
  <c r="O127" i="3" s="1"/>
  <c r="P227" i="1"/>
  <c r="O126" i="3" s="1"/>
  <c r="P46" i="1"/>
  <c r="O210" i="3" s="1"/>
  <c r="O206" i="3" s="1"/>
  <c r="P39" i="1"/>
  <c r="O160" i="3" s="1"/>
  <c r="P37" i="1"/>
  <c r="O158" i="3" s="1"/>
  <c r="P35" i="1"/>
  <c r="P33" i="1"/>
  <c r="P28" i="1"/>
  <c r="O128" i="3" s="1"/>
  <c r="P26" i="1"/>
  <c r="P234" i="1"/>
  <c r="P323" i="1"/>
  <c r="P337" i="1"/>
  <c r="P336" i="1" s="1"/>
  <c r="P335" i="1" s="1"/>
  <c r="P344" i="1"/>
  <c r="O230" i="3" s="1"/>
  <c r="P342" i="1"/>
  <c r="P341" i="1"/>
  <c r="O185" i="3" s="1"/>
  <c r="P345" i="1"/>
  <c r="P265" i="1"/>
  <c r="P42" i="1"/>
  <c r="P40" i="1"/>
  <c r="O162" i="3" s="1"/>
  <c r="P38" i="1"/>
  <c r="O159" i="3" s="1"/>
  <c r="P36" i="1"/>
  <c r="P32" i="1"/>
  <c r="P29" i="1"/>
  <c r="O129" i="3" s="1"/>
  <c r="P27" i="1"/>
  <c r="P172" i="1"/>
  <c r="P167" i="1"/>
  <c r="O108" i="3" s="1"/>
  <c r="P166" i="1"/>
  <c r="O107" i="3" s="1"/>
  <c r="P163" i="1"/>
  <c r="O104" i="3" s="1"/>
  <c r="P161" i="1"/>
  <c r="O102" i="3" s="1"/>
  <c r="P159" i="1"/>
  <c r="O100" i="3" s="1"/>
  <c r="P156" i="1"/>
  <c r="P150" i="1"/>
  <c r="O91" i="3" s="1"/>
  <c r="J223" i="1"/>
  <c r="P239" i="1"/>
  <c r="P241" i="1"/>
  <c r="P236" i="1"/>
  <c r="P317" i="1"/>
  <c r="P312" i="1"/>
  <c r="P23" i="1"/>
  <c r="O21" i="3" s="1"/>
  <c r="P34" i="1"/>
  <c r="P254" i="1"/>
  <c r="O167" i="3" s="1"/>
  <c r="P334" i="1"/>
  <c r="P41" i="1"/>
  <c r="O163" i="3" s="1"/>
  <c r="P84" i="1"/>
  <c r="O37" i="3" s="1"/>
  <c r="P226" i="1"/>
  <c r="P238" i="1"/>
  <c r="P237" i="1"/>
  <c r="P369" i="1"/>
  <c r="P305" i="1"/>
  <c r="P310" i="1"/>
  <c r="P373" i="1"/>
  <c r="O255" i="3" s="1"/>
  <c r="J365" i="1"/>
  <c r="J69" i="1"/>
  <c r="P340" i="1"/>
  <c r="P296" i="1"/>
  <c r="P295" i="1" s="1"/>
  <c r="P294" i="1" s="1"/>
  <c r="P83" i="1"/>
  <c r="J17" i="1"/>
  <c r="P215" i="1"/>
  <c r="M389" i="1" l="1"/>
  <c r="I389" i="1"/>
  <c r="H389" i="1"/>
  <c r="G389" i="1"/>
  <c r="N389" i="1"/>
  <c r="K381" i="1"/>
  <c r="F389" i="1"/>
  <c r="O178" i="3"/>
  <c r="O226" i="3"/>
  <c r="O227" i="3"/>
  <c r="P18" i="1"/>
  <c r="P366" i="1"/>
  <c r="O235" i="3"/>
  <c r="O19" i="3"/>
  <c r="O17" i="3" s="1"/>
  <c r="E376" i="1"/>
  <c r="O184" i="3"/>
  <c r="O273" i="3"/>
  <c r="O270" i="3" s="1"/>
  <c r="O262" i="3" s="1"/>
  <c r="O254" i="3"/>
  <c r="O253" i="3" s="1"/>
  <c r="O39" i="3"/>
  <c r="P70" i="1"/>
  <c r="P69" i="1" s="1"/>
  <c r="P244" i="1"/>
  <c r="P243" i="1" s="1"/>
  <c r="D165" i="3"/>
  <c r="O168" i="3"/>
  <c r="D240" i="3"/>
  <c r="P139" i="1"/>
  <c r="P138" i="1" s="1"/>
  <c r="O149" i="3"/>
  <c r="O196" i="3"/>
  <c r="D186" i="3"/>
  <c r="D24" i="3"/>
  <c r="O50" i="3"/>
  <c r="P224" i="1"/>
  <c r="P328" i="1"/>
  <c r="O252" i="3"/>
  <c r="O250" i="3" s="1"/>
  <c r="O132" i="3"/>
  <c r="D109" i="3"/>
  <c r="O164" i="3"/>
  <c r="O156" i="3" s="1"/>
  <c r="D270" i="3"/>
  <c r="D262" i="3" s="1"/>
  <c r="D224" i="3"/>
  <c r="P233" i="1"/>
  <c r="O234" i="3"/>
  <c r="D156" i="3"/>
  <c r="O223" i="3"/>
  <c r="O222" i="3" s="1"/>
  <c r="O152" i="3"/>
  <c r="O141" i="3"/>
  <c r="O116" i="3"/>
  <c r="O97" i="3"/>
  <c r="O84" i="3" s="1"/>
  <c r="O171" i="3"/>
  <c r="O248" i="3"/>
  <c r="O247" i="3" s="1"/>
  <c r="O172" i="3"/>
  <c r="P339" i="1"/>
  <c r="O189" i="3"/>
  <c r="O148" i="3"/>
  <c r="D151" i="3"/>
  <c r="O242" i="3"/>
  <c r="O173" i="3"/>
  <c r="O155" i="3"/>
  <c r="O154" i="3"/>
  <c r="O120" i="3"/>
  <c r="O153" i="3"/>
  <c r="O117" i="3"/>
  <c r="L301" i="1"/>
  <c r="L376" i="1" s="1"/>
  <c r="F401" i="1" l="1"/>
  <c r="E381" i="1"/>
  <c r="E401" i="1" s="1"/>
  <c r="O240" i="3"/>
  <c r="O186" i="3"/>
  <c r="O24" i="3"/>
  <c r="L389" i="1"/>
  <c r="D179" i="3"/>
  <c r="O224" i="3"/>
  <c r="O151" i="3"/>
  <c r="P311" i="1"/>
  <c r="P302" i="1" s="1"/>
  <c r="J301" i="1"/>
  <c r="E405" i="1" l="1"/>
  <c r="K401" i="1" s="1"/>
  <c r="K407" i="1" s="1"/>
  <c r="E403" i="1"/>
  <c r="F403" i="1" s="1"/>
  <c r="G401" i="1"/>
  <c r="O179" i="3"/>
  <c r="D275" i="3"/>
  <c r="E421" i="1" s="1"/>
  <c r="O177" i="3"/>
  <c r="O165" i="3" s="1"/>
  <c r="J401" i="1" l="1"/>
  <c r="E389" i="1"/>
  <c r="J407" i="1"/>
  <c r="L407" i="1" s="1"/>
  <c r="J115" i="3"/>
  <c r="J109" i="3" s="1"/>
  <c r="N115" i="3"/>
  <c r="N109" i="3" s="1"/>
  <c r="J187" i="1"/>
  <c r="J179" i="1" s="1"/>
  <c r="J178" i="1" s="1"/>
  <c r="J376" i="1" s="1"/>
  <c r="K410" i="1" l="1"/>
  <c r="N275" i="3"/>
  <c r="O421" i="1" s="1"/>
  <c r="J275" i="3"/>
  <c r="K421" i="1" s="1"/>
  <c r="I115" i="3"/>
  <c r="I109" i="3" s="1"/>
  <c r="P187" i="1"/>
  <c r="P179" i="1" s="1"/>
  <c r="P178" i="1" s="1"/>
  <c r="P17" i="1"/>
  <c r="P327" i="1"/>
  <c r="P365" i="1"/>
  <c r="O389" i="1" l="1"/>
  <c r="K389" i="1"/>
  <c r="K412" i="1"/>
  <c r="K413" i="1" s="1"/>
  <c r="K414" i="1" s="1"/>
  <c r="I275" i="3"/>
  <c r="J421" i="1" s="1"/>
  <c r="O115" i="3"/>
  <c r="O109" i="3" s="1"/>
  <c r="P338" i="1"/>
  <c r="P301" i="1"/>
  <c r="P232" i="1"/>
  <c r="P223" i="1"/>
  <c r="P376" i="1" l="1"/>
  <c r="J381" i="1"/>
  <c r="O275" i="3"/>
  <c r="P421" i="1" s="1"/>
  <c r="C59" i="1"/>
  <c r="P381" i="1" l="1"/>
  <c r="P389" i="1"/>
  <c r="J410" i="1"/>
  <c r="J389" i="1"/>
  <c r="C369" i="1"/>
  <c r="D369" i="1"/>
  <c r="B369" i="1"/>
  <c r="C281" i="1"/>
  <c r="D281" i="1"/>
  <c r="B281" i="1"/>
  <c r="J412" i="1" l="1"/>
  <c r="J413" i="1" s="1"/>
  <c r="C191" i="1"/>
  <c r="D191" i="1"/>
  <c r="B191" i="1"/>
  <c r="C34" i="1"/>
  <c r="B34" i="1"/>
  <c r="B163" i="1"/>
  <c r="C163" i="1"/>
  <c r="D163" i="1"/>
  <c r="B200" i="1"/>
  <c r="C200" i="1"/>
  <c r="D200" i="1"/>
  <c r="B202" i="1"/>
  <c r="C202" i="1"/>
  <c r="C195" i="1"/>
  <c r="D195" i="1"/>
  <c r="B195" i="1"/>
  <c r="C334" i="1"/>
  <c r="B334" i="1"/>
  <c r="C330" i="1"/>
  <c r="D330" i="1"/>
  <c r="B330" i="1"/>
  <c r="D167" i="1"/>
  <c r="C167" i="1"/>
  <c r="B167" i="1"/>
  <c r="C166" i="1"/>
  <c r="D166" i="1"/>
  <c r="B166" i="1"/>
  <c r="C56" i="1"/>
  <c r="B56" i="1"/>
  <c r="C222" i="1"/>
  <c r="B222" i="1"/>
  <c r="C215" i="1"/>
  <c r="D215" i="1"/>
  <c r="C216" i="1"/>
  <c r="B216" i="1"/>
  <c r="B215" i="1"/>
  <c r="C208" i="1"/>
  <c r="D208" i="1"/>
  <c r="B208" i="1"/>
  <c r="C207" i="1"/>
  <c r="D207" i="1"/>
  <c r="B207" i="1"/>
  <c r="C206" i="1"/>
  <c r="B206" i="1"/>
  <c r="C205" i="1"/>
  <c r="D205" i="1"/>
  <c r="B205" i="1"/>
  <c r="C204" i="1"/>
  <c r="D204" i="1"/>
  <c r="B204" i="1"/>
  <c r="C199" i="1"/>
  <c r="D199" i="1"/>
  <c r="B199" i="1"/>
  <c r="C197" i="1"/>
  <c r="D197" i="1"/>
  <c r="B197" i="1"/>
  <c r="C193" i="1"/>
  <c r="D193" i="1"/>
  <c r="B193" i="1"/>
  <c r="C192" i="1"/>
  <c r="D192" i="1"/>
  <c r="B192" i="1"/>
  <c r="C189" i="1"/>
  <c r="B189" i="1"/>
  <c r="C188" i="1"/>
  <c r="B188" i="1"/>
  <c r="C187" i="1"/>
  <c r="D187" i="1"/>
  <c r="B187" i="1"/>
  <c r="C172" i="1"/>
  <c r="B172" i="1"/>
  <c r="C161" i="1"/>
  <c r="D161" i="1"/>
  <c r="B161" i="1"/>
  <c r="C159" i="1"/>
  <c r="B159" i="1"/>
  <c r="C156" i="1"/>
  <c r="B156" i="1"/>
  <c r="C150" i="1"/>
  <c r="B150" i="1"/>
  <c r="C108" i="1"/>
  <c r="C110" i="1"/>
  <c r="C85" i="1"/>
  <c r="B85" i="1"/>
  <c r="C84" i="1"/>
  <c r="B84" i="1"/>
  <c r="C64" i="1"/>
  <c r="D64" i="1"/>
  <c r="B64" i="1"/>
  <c r="C63" i="1"/>
  <c r="D63" i="1"/>
  <c r="B63" i="1"/>
  <c r="C61" i="1"/>
  <c r="D61" i="1"/>
  <c r="B61" i="1"/>
  <c r="B59" i="1"/>
  <c r="C58" i="1"/>
  <c r="D58" i="1"/>
  <c r="B58" i="1"/>
  <c r="C57" i="1"/>
  <c r="D57" i="1"/>
  <c r="B57" i="1"/>
  <c r="C55" i="1"/>
  <c r="D55" i="1"/>
  <c r="B55" i="1"/>
  <c r="C54" i="1"/>
  <c r="B54" i="1"/>
  <c r="C52" i="1"/>
  <c r="D52" i="1"/>
  <c r="B52" i="1"/>
  <c r="C51" i="1"/>
  <c r="B51" i="1"/>
  <c r="C46" i="1"/>
  <c r="D46" i="1"/>
  <c r="B46" i="1"/>
  <c r="C32" i="1"/>
  <c r="C33" i="1"/>
  <c r="B33" i="1"/>
  <c r="B32" i="1"/>
  <c r="C35" i="1"/>
  <c r="C36" i="1"/>
  <c r="B35" i="1"/>
  <c r="C42" i="1"/>
  <c r="D42" i="1"/>
  <c r="B42" i="1"/>
  <c r="C41" i="1"/>
  <c r="B41" i="1"/>
  <c r="C40" i="1"/>
  <c r="B40" i="1"/>
  <c r="C39" i="1"/>
  <c r="B39" i="1"/>
  <c r="C38" i="1"/>
  <c r="B38" i="1"/>
  <c r="C37" i="1"/>
  <c r="B37" i="1"/>
  <c r="C31" i="1"/>
  <c r="B31" i="1"/>
  <c r="C29" i="1"/>
  <c r="D29" i="1"/>
  <c r="B29" i="1"/>
  <c r="C28" i="1"/>
  <c r="B28" i="1"/>
  <c r="C27" i="1"/>
  <c r="D27" i="1"/>
  <c r="B27" i="1"/>
  <c r="C26" i="1"/>
  <c r="B26" i="1"/>
  <c r="C23" i="1"/>
  <c r="D23" i="1"/>
  <c r="B23" i="1"/>
  <c r="D228" i="1"/>
  <c r="C228" i="1"/>
  <c r="B228" i="1"/>
  <c r="C236" i="1"/>
  <c r="D236" i="1"/>
  <c r="B236" i="1"/>
  <c r="C238" i="1"/>
  <c r="D238" i="1"/>
  <c r="C239" i="1"/>
  <c r="D239" i="1"/>
  <c r="B239" i="1"/>
  <c r="B238" i="1"/>
  <c r="C241" i="1"/>
  <c r="B241" i="1"/>
  <c r="C253" i="1"/>
  <c r="D253" i="1"/>
  <c r="B253" i="1"/>
  <c r="C258" i="1"/>
  <c r="D258" i="1"/>
  <c r="B258" i="1"/>
  <c r="C257" i="1"/>
  <c r="D257" i="1"/>
  <c r="B257" i="1"/>
  <c r="C255" i="1"/>
  <c r="D255" i="1"/>
  <c r="B255" i="1"/>
  <c r="C254" i="1"/>
  <c r="D254" i="1"/>
  <c r="B254" i="1"/>
  <c r="C259" i="1"/>
  <c r="D259" i="1"/>
  <c r="B259" i="1"/>
  <c r="C260" i="1"/>
  <c r="D260" i="1"/>
  <c r="B260" i="1"/>
  <c r="C264" i="1"/>
  <c r="D264" i="1"/>
  <c r="B264" i="1"/>
  <c r="C265" i="1"/>
  <c r="B265" i="1"/>
  <c r="C266" i="1"/>
  <c r="B266" i="1"/>
  <c r="C280" i="1"/>
  <c r="B280" i="1"/>
  <c r="C286" i="1"/>
  <c r="D286" i="1"/>
  <c r="B286" i="1"/>
  <c r="C292" i="1"/>
  <c r="B292" i="1"/>
  <c r="C310" i="1"/>
  <c r="D310" i="1"/>
  <c r="B310" i="1"/>
  <c r="C311" i="1"/>
  <c r="B311" i="1"/>
  <c r="C312" i="1"/>
  <c r="D312" i="1"/>
  <c r="B312" i="1"/>
  <c r="C314" i="1"/>
  <c r="B314" i="1"/>
  <c r="C313" i="1"/>
  <c r="B313" i="1"/>
  <c r="C317" i="1"/>
  <c r="B317" i="1"/>
  <c r="C323" i="1"/>
  <c r="B323" i="1"/>
  <c r="C341" i="1"/>
  <c r="D341" i="1"/>
  <c r="B341" i="1"/>
  <c r="C342" i="1"/>
  <c r="D342" i="1"/>
  <c r="B342" i="1"/>
  <c r="C343" i="1"/>
  <c r="D343" i="1"/>
  <c r="B343" i="1"/>
  <c r="C344" i="1"/>
  <c r="D344" i="1"/>
  <c r="B344" i="1"/>
  <c r="C345" i="1"/>
  <c r="D345" i="1"/>
  <c r="B345" i="1"/>
  <c r="C368" i="1"/>
  <c r="B368" i="1"/>
  <c r="C372" i="1"/>
  <c r="D372" i="1"/>
  <c r="B372" i="1"/>
  <c r="C373" i="1"/>
  <c r="D373" i="1"/>
  <c r="B373" i="1"/>
  <c r="C374" i="1"/>
  <c r="D374" i="1"/>
  <c r="C375" i="1"/>
  <c r="D375" i="1"/>
  <c r="B375" i="1"/>
  <c r="C367" i="1"/>
  <c r="B367" i="1"/>
  <c r="C340" i="1"/>
  <c r="B340" i="1"/>
  <c r="C337" i="1"/>
  <c r="B337" i="1"/>
  <c r="C329" i="1"/>
  <c r="B329" i="1"/>
  <c r="C305" i="1"/>
  <c r="B305" i="1"/>
  <c r="C296" i="1"/>
  <c r="B296" i="1"/>
  <c r="C251" i="1"/>
  <c r="B251" i="1"/>
  <c r="C234" i="1"/>
  <c r="B234" i="1"/>
  <c r="C226" i="1"/>
  <c r="B226" i="1"/>
  <c r="C185" i="1"/>
  <c r="B185" i="1"/>
  <c r="C149" i="1"/>
  <c r="B149" i="1"/>
  <c r="C83" i="1"/>
  <c r="B83" i="1"/>
  <c r="C21" i="1"/>
  <c r="B21" i="1"/>
  <c r="J414" i="1" l="1"/>
  <c r="L413" i="1"/>
  <c r="E86" i="3"/>
  <c r="D86" i="3" l="1"/>
  <c r="I86" i="3"/>
  <c r="O86" i="3" l="1"/>
  <c r="D85" i="3" l="1"/>
  <c r="I88" i="3"/>
  <c r="I87" i="3"/>
  <c r="O88" i="3"/>
  <c r="O87" i="3" l="1"/>
  <c r="I85" i="3"/>
  <c r="O85" i="3" l="1"/>
  <c r="I207" i="3" l="1"/>
  <c r="I181" i="3" s="1"/>
  <c r="I277" i="3" s="1"/>
  <c r="J423" i="1" s="1"/>
  <c r="D207" i="3"/>
  <c r="D181" i="3" s="1"/>
  <c r="D277" i="3" s="1"/>
  <c r="E423" i="1" s="1"/>
  <c r="E391" i="1" l="1"/>
  <c r="J391" i="1"/>
  <c r="O207" i="3"/>
  <c r="O181" i="3" s="1"/>
  <c r="O277" i="3" s="1"/>
  <c r="P423" i="1" s="1"/>
  <c r="P391" i="1" l="1"/>
  <c r="D180" i="3"/>
  <c r="I187" i="3" l="1"/>
  <c r="I276" i="3" s="1"/>
  <c r="J422" i="1" s="1"/>
  <c r="O187" i="3"/>
  <c r="O276" i="3" s="1"/>
  <c r="P422" i="1" s="1"/>
  <c r="P390" i="1" l="1"/>
  <c r="J390" i="1"/>
  <c r="O180" i="3"/>
  <c r="I180" i="3"/>
</calcChain>
</file>

<file path=xl/sharedStrings.xml><?xml version="1.0" encoding="utf-8"?>
<sst xmlns="http://schemas.openxmlformats.org/spreadsheetml/2006/main" count="1153" uniqueCount="706">
  <si>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</si>
  <si>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</si>
  <si>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</si>
  <si>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</si>
  <si>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</si>
  <si>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</si>
  <si>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</si>
  <si>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</si>
  <si>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</si>
  <si>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</si>
  <si>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</si>
  <si>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</si>
  <si>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</si>
  <si>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</si>
  <si>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</si>
  <si>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</si>
  <si>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</si>
  <si>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</si>
  <si>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</si>
  <si>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</si>
  <si>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</si>
  <si>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</si>
  <si>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</si>
  <si>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</si>
  <si>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</si>
  <si>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</si>
  <si>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</si>
  <si>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</si>
  <si>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</si>
  <si>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</si>
  <si>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</si>
  <si>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</si>
  <si>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</si>
  <si>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</si>
  <si>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</si>
  <si>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</si>
  <si>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</si>
  <si>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</si>
  <si>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</si>
  <si>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</si>
  <si>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</si>
  <si>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</si>
  <si>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</si>
  <si>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</si>
  <si>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</si>
  <si>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</si>
  <si>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</si>
  <si>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</si>
  <si>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</si>
  <si>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</si>
  <si>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</si>
  <si>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</si>
  <si>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</si>
  <si>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</si>
  <si>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</si>
  <si>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</si>
  <si>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</si>
  <si>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</si>
  <si>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</si>
  <si>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</si>
  <si>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</si>
  <si>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</si>
  <si>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</si>
  <si>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</si>
  <si>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</si>
  <si>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</si>
  <si>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</si>
  <si>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</si>
  <si>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</si>
  <si>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</si>
  <si>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</si>
  <si>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</si>
  <si>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</si>
  <si>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</si>
  <si>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</si>
  <si>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</si>
  <si>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</si>
  <si>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</si>
  <si>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</si>
  <si>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</si>
  <si>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</si>
  <si>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</si>
  <si>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</si>
  <si>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</si>
  <si>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</si>
  <si>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</si>
  <si>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</si>
  <si>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</si>
  <si>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</si>
  <si>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</si>
  <si>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</si>
  <si>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</si>
  <si>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</si>
  <si>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</si>
  <si>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</si>
  <si>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</si>
  <si>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</si>
  <si>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</si>
  <si>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</si>
  <si>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</si>
  <si>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</si>
  <si>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</si>
  <si>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</si>
  <si>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</si>
  <si>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</si>
  <si>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</si>
  <si>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</si>
  <si>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</si>
  <si>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</si>
  <si>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</si>
  <si>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</si>
  <si>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</si>
  <si>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</si>
  <si>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</si>
  <si>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</si>
  <si>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</si>
  <si>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</si>
  <si>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</si>
  <si>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</si>
  <si>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</si>
  <si>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</si>
  <si>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</si>
  <si>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</si>
  <si>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</si>
  <si>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</si>
  <si>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</si>
  <si>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</si>
  <si>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</si>
  <si>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</si>
  <si>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</si>
  <si>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</si>
  <si>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</si>
  <si>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</si>
  <si>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</si>
  <si>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</si>
  <si>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</si>
  <si>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</si>
  <si>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</si>
  <si>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</si>
  <si>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</si>
  <si>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</si>
  <si>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</si>
  <si>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</si>
  <si>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</si>
  <si>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</si>
  <si>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</si>
  <si>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</si>
  <si>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</si>
  <si>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</si>
  <si>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</si>
  <si>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</si>
  <si>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</si>
  <si>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</si>
  <si>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</si>
  <si>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</si>
  <si>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</si>
  <si>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</si>
  <si>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</si>
  <si>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</si>
  <si>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</si>
  <si>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</si>
  <si>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</si>
  <si>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</si>
  <si>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</si>
  <si>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</si>
  <si>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</si>
  <si>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</si>
  <si>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</si>
  <si>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</si>
  <si>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</si>
  <si>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</si>
  <si>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</si>
  <si>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</si>
  <si>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</si>
  <si>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</si>
  <si>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</si>
  <si>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</si>
  <si>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</si>
  <si>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</si>
  <si>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</si>
  <si>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</si>
  <si>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</si>
  <si>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</si>
  <si>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</si>
  <si>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</si>
  <si>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</si>
  <si>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</si>
  <si>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</si>
  <si>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</si>
  <si>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</si>
  <si>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</si>
  <si>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</si>
  <si>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</si>
  <si>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</si>
  <si>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</si>
  <si>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</si>
  <si>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</si>
  <si>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</si>
  <si>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</si>
  <si>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</si>
  <si>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</si>
  <si>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</si>
  <si>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</si>
  <si>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</si>
  <si>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</si>
  <si>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</si>
  <si>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</si>
  <si>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</si>
  <si>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</si>
  <si>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</si>
  <si>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</si>
  <si>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</si>
  <si>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</si>
  <si>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</si>
  <si>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</si>
  <si>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</si>
  <si>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</si>
  <si>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</si>
  <si>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</si>
  <si>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</si>
  <si>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</si>
  <si>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</si>
  <si>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</si>
  <si>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</si>
  <si>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</si>
  <si>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</si>
  <si>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</si>
  <si>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</si>
  <si>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</si>
  <si>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</si>
  <si>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</si>
  <si>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</si>
  <si>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</si>
  <si>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</si>
  <si>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</si>
  <si>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</si>
  <si>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</si>
  <si>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</si>
  <si>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</si>
  <si>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</si>
  <si>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</si>
  <si>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</si>
  <si>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</si>
  <si>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</si>
  <si>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</si>
  <si>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</si>
  <si>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</si>
  <si>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</si>
  <si>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</si>
  <si>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</si>
  <si>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</si>
  <si>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</si>
  <si>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</si>
  <si>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</si>
  <si>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</si>
  <si>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</si>
  <si>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</si>
  <si>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</si>
  <si>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</si>
  <si>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</si>
  <si>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</si>
  <si>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</si>
  <si>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</si>
  <si>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</si>
  <si>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</si>
  <si>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</si>
  <si>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</si>
  <si>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</si>
  <si>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</si>
  <si>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</si>
  <si>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</si>
  <si>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</si>
  <si>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</si>
  <si>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</si>
  <si>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</si>
  <si>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</si>
  <si>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</si>
  <si>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</si>
  <si>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</si>
  <si>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</si>
  <si>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</si>
  <si>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</si>
  <si>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</si>
  <si>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</si>
  <si>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</si>
  <si>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</si>
  <si>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</si>
  <si>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</si>
  <si>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</si>
  <si>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</si>
  <si>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</si>
  <si>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</si>
  <si>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</si>
  <si>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</si>
  <si>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</si>
  <si>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</si>
  <si>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</si>
  <si>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</si>
  <si>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</si>
  <si>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</si>
  <si>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</si>
  <si>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</si>
  <si>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</si>
  <si>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</si>
  <si>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</si>
  <si>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</si>
  <si>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</si>
  <si>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</si>
  <si>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</si>
  <si>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</si>
  <si>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</si>
  <si>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</si>
  <si>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</si>
  <si>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</si>
  <si>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</si>
  <si>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</si>
  <si>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</si>
  <si>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</si>
  <si>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</si>
  <si>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</si>
  <si>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</si>
  <si>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</si>
  <si>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</si>
  <si>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</si>
  <si>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</si>
  <si>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</si>
  <si>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</si>
  <si>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</si>
  <si>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</si>
  <si>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</si>
  <si>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</si>
  <si>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</si>
  <si>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</si>
  <si>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</si>
  <si>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</si>
  <si>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</si>
  <si>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</si>
  <si>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</si>
  <si>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</si>
  <si>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</si>
  <si>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</si>
  <si>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</si>
  <si>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</si>
  <si>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</si>
  <si>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</si>
  <si>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</si>
  <si>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</si>
  <si>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</si>
  <si>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</si>
  <si>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</si>
  <si>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</si>
  <si>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</si>
  <si>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</si>
  <si>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</si>
  <si>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</si>
  <si>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</si>
  <si>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</si>
  <si>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</si>
  <si>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</si>
  <si>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</si>
  <si>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</si>
  <si>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</si>
  <si>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</si>
  <si>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</si>
  <si>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</si>
  <si>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</si>
  <si>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</si>
  <si>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</si>
  <si>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</si>
  <si>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</si>
  <si>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</si>
  <si>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</si>
  <si>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</si>
  <si>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</si>
  <si>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</si>
  <si>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</si>
  <si>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</si>
  <si>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</si>
  <si>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</si>
  <si>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</si>
  <si>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</si>
  <si>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</si>
  <si>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</si>
  <si>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</si>
  <si>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</si>
  <si>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</si>
  <si>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</si>
  <si>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</si>
  <si>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</si>
  <si>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</si>
  <si>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</si>
  <si>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</si>
  <si>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</si>
  <si>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</si>
  <si>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</si>
  <si>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</si>
  <si>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</si>
  <si>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</si>
  <si>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</si>
  <si>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</si>
  <si>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</si>
  <si>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</si>
  <si>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</si>
  <si>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</si>
  <si>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</si>
  <si>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</si>
  <si>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</si>
  <si>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</si>
  <si>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</si>
  <si>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</si>
  <si>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</si>
  <si>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</si>
  <si>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</si>
  <si>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</si>
  <si>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</si>
  <si>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</si>
  <si>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</si>
  <si>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</si>
  <si>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</si>
  <si>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</si>
  <si>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</si>
  <si>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</si>
  <si>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</si>
  <si>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</si>
  <si>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</si>
  <si>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</si>
  <si>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</si>
  <si>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</si>
  <si>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</si>
  <si>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</si>
  <si>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</si>
  <si>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</si>
  <si>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</si>
  <si>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</si>
  <si>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</si>
  <si>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</si>
  <si>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</si>
  <si>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</si>
  <si>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</si>
  <si>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</si>
  <si>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</si>
  <si>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</si>
  <si>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</si>
  <si>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</si>
  <si>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</si>
  <si>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</si>
  <si>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</si>
  <si>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</si>
  <si>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</si>
  <si>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</si>
  <si>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</si>
  <si>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</si>
  <si>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</si>
  <si>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</si>
  <si>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</si>
  <si>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</si>
  <si>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</si>
  <si>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</si>
  <si>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</si>
  <si>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</si>
  <si>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</si>
  <si>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</si>
  <si>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</si>
  <si>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</si>
  <si>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</si>
  <si>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</si>
  <si>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</si>
  <si>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</si>
  <si>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</si>
  <si>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</si>
  <si>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</si>
  <si>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</si>
  <si>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</si>
  <si>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</si>
  <si>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</si>
  <si>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</si>
  <si>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</si>
  <si>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</si>
  <si>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</si>
  <si>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</si>
  <si>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</si>
  <si>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</si>
  <si>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</si>
  <si>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</si>
  <si>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</si>
  <si>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</si>
  <si>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</si>
  <si>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</si>
  <si>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</si>
  <si>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</si>
  <si>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</si>
  <si>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</si>
  <si>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</si>
  <si>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</si>
  <si>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</si>
  <si>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</si>
  <si>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</si>
  <si>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</si>
  <si>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</si>
  <si>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</si>
  <si>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</si>
  <si>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</si>
  <si>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</si>
  <si>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</si>
  <si>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</si>
  <si>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</si>
  <si>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</si>
  <si>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</si>
  <si>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</si>
  <si>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</si>
  <si>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</si>
  <si>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</si>
  <si>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</si>
  <si>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</si>
  <si>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</si>
  <si>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</si>
  <si>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</si>
  <si>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</si>
  <si>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</si>
  <si>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</si>
  <si>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</si>
  <si>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</si>
  <si>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</si>
  <si>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</si>
  <si>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</si>
  <si>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</si>
  <si>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</si>
  <si>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</si>
  <si>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</si>
  <si>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</si>
  <si>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</si>
  <si>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</si>
  <si>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</si>
  <si>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</si>
  <si>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</si>
  <si>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</si>
  <si>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</si>
  <si>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</si>
  <si>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</si>
  <si>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</si>
  <si>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</si>
  <si>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18531000000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</si>
  <si>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</si>
  <si>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</si>
  <si>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</si>
  <si>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</si>
  <si>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</si>
  <si>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</si>
  <si>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</si>
  <si>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</si>
  <si>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</si>
  <si>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</si>
  <si>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</si>
  <si>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</si>
  <si>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</si>
  <si>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</si>
  <si>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</si>
  <si>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</si>
  <si>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</si>
  <si>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</si>
  <si>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</si>
  <si>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</si>
  <si>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</si>
  <si>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</si>
  <si>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</si>
  <si>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</si>
  <si>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</si>
  <si>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</si>
  <si>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</si>
  <si>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</si>
  <si>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</si>
  <si>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</si>
  <si>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</si>
  <si>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</si>
  <si>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</si>
  <si>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</si>
  <si>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</si>
  <si>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</si>
  <si>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</si>
  <si>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</si>
  <si>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</si>
  <si>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</si>
  <si>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</si>
  <si>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</si>
  <si>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</si>
  <si>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</si>
  <si>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</si>
  <si>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</si>
  <si>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</si>
  <si>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</si>
  <si>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</si>
  <si>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</si>
  <si>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</si>
  <si>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</si>
  <si>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</si>
  <si>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</si>
  <si>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</si>
  <si>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</si>
  <si>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</si>
  <si>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</si>
  <si>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</si>
  <si>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</si>
  <si>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</si>
  <si>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</si>
  <si>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</si>
  <si>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</si>
  <si>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</si>
  <si>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</si>
  <si>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</si>
  <si>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</si>
  <si>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</si>
  <si>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</si>
  <si>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</si>
  <si>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</si>
  <si>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</si>
  <si>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</si>
  <si>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</si>
  <si>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</si>
  <si>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</si>
  <si>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</si>
  <si>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</si>
  <si>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</si>
  <si>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</si>
  <si>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</si>
  <si>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</si>
  <si>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</si>
  <si>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</si>
  <si>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</si>
  <si>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</si>
  <si>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</si>
  <si>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</si>
  <si>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</si>
  <si>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</si>
  <si>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</si>
  <si>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</si>
  <si>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</si>
  <si>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</si>
  <si>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</si>
  <si>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</si>
  <si>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</si>
  <si>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</si>
  <si>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</si>
  <si>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</si>
  <si>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</si>
  <si>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</si>
  <si>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</si>
  <si>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</si>
  <si>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</si>
  <si>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Заходи з організації рятування на водах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</si>
  <si>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</si>
  <si>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</si>
  <si>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</si>
  <si>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</si>
  <si>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</si>
  <si>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</si>
  <si>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</si>
  <si>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</si>
  <si>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</si>
  <si>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</si>
  <si>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</si>
  <si>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</si>
  <si>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</si>
  <si>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</si>
  <si>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</si>
  <si>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до   рішення  Сумської  міської  ради</t>
  </si>
  <si>
    <t xml:space="preserve">«Про   бюджет    Сумської     міської </t>
  </si>
  <si>
    <t>територіальної  громади на 2023 рік»</t>
  </si>
  <si>
    <t>Сумський міський голова</t>
  </si>
  <si>
    <t>Олександр ЛИСЕНКО</t>
  </si>
  <si>
    <t xml:space="preserve">                          </t>
  </si>
  <si>
    <t>Виконавець: ___________ Світлана ЛИПОВА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</si>
  <si>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</si>
  <si>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</si>
  <si>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</si>
  <si>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</si>
  <si>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</si>
  <si>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</si>
  <si>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</si>
  <si>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</si>
  <si>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</si>
  <si>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</si>
  <si>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</si>
  <si>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</si>
  <si>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</si>
  <si>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</si>
  <si>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</si>
  <si>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</si>
  <si>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</si>
  <si>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</si>
  <si>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</si>
  <si>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</si>
  <si>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</si>
  <si>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</si>
  <si>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</si>
  <si>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</si>
  <si>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</si>
  <si>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 xml:space="preserve">                    Додаток 4</t>
  </si>
  <si>
    <t xml:space="preserve">                    Додаток 2</t>
  </si>
  <si>
    <t>«Про   внесення   змін   до   рішення</t>
  </si>
  <si>
    <t>Сумської            міської             ради</t>
  </si>
  <si>
    <t>від  14 грудня  2022 року № 3309-МР</t>
  </si>
  <si>
    <t>до  рішення  Сумської  міської  ради</t>
  </si>
  <si>
    <t>від  14 грудня 2022 року № 3309-МР</t>
  </si>
  <si>
    <t>«Про   внесення    змін   до   рішення</t>
  </si>
  <si>
    <t>Сумської             міської              ради</t>
  </si>
  <si>
    <t>від 28 грудня 2022 року № 3374 -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</si>
</sst>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62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7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252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4" fontId="29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49" fontId="32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3" fontId="31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44" fillId="0" borderId="7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 applyProtection="1">
      <alignment horizontal="center" vertical="center" wrapText="1"/>
    </xf>
    <xf numFmtId="3" fontId="29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30" fillId="0" borderId="7" xfId="0" applyNumberFormat="1" applyFont="1" applyFill="1" applyBorder="1" applyAlignment="1" applyProtection="1">
      <alignment horizontal="left" vertical="center" wrapText="1" shrinkToFit="1"/>
    </xf>
    <xf numFmtId="0" fontId="21" fillId="0" borderId="0" xfId="0" applyFont="1" applyFill="1" applyAlignment="1">
      <alignment vertical="center" wrapText="1"/>
    </xf>
    <xf numFmtId="4" fontId="49" fillId="0" borderId="0" xfId="0" applyNumberFormat="1" applyFont="1" applyFill="1" applyBorder="1" applyAlignment="1">
      <alignment horizontal="right"/>
    </xf>
    <xf numFmtId="0" fontId="31" fillId="0" borderId="7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/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3" fontId="50" fillId="0" borderId="0" xfId="0" applyNumberFormat="1" applyFont="1" applyFill="1" applyAlignment="1"/>
    <xf numFmtId="3" fontId="50" fillId="0" borderId="0" xfId="0" applyNumberFormat="1" applyFont="1" applyFill="1" applyBorder="1" applyAlignment="1"/>
    <xf numFmtId="1" fontId="51" fillId="0" borderId="7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2" fontId="23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right" wrapText="1"/>
    </xf>
    <xf numFmtId="4" fontId="31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40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4" fontId="42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vertical="center"/>
    </xf>
    <xf numFmtId="4" fontId="30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9" fillId="0" borderId="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left" wrapText="1"/>
    </xf>
    <xf numFmtId="4" fontId="50" fillId="0" borderId="0" xfId="0" applyNumberFormat="1" applyFont="1" applyFill="1" applyAlignment="1"/>
    <xf numFmtId="4" fontId="50" fillId="0" borderId="0" xfId="0" applyNumberFormat="1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center"/>
    </xf>
    <xf numFmtId="4" fontId="26" fillId="0" borderId="9" xfId="0" applyNumberFormat="1" applyFont="1" applyFill="1" applyBorder="1" applyAlignment="1">
      <alignment horizontal="center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52" fillId="0" borderId="0" xfId="0" applyNumberFormat="1" applyFont="1" applyFill="1" applyAlignment="1"/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31" fillId="0" borderId="0" xfId="0" applyNumberFormat="1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31" fillId="0" borderId="0" xfId="0" applyNumberFormat="1" applyFont="1" applyFill="1" applyBorder="1" applyAlignment="1">
      <alignment horizontal="right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>
      <alignment vertical="center" textRotation="180"/>
    </xf>
    <xf numFmtId="0" fontId="28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53" fillId="0" borderId="0" xfId="0" applyNumberFormat="1" applyFont="1" applyFill="1" applyBorder="1"/>
    <xf numFmtId="4" fontId="58" fillId="0" borderId="0" xfId="0" applyNumberFormat="1" applyFont="1" applyFill="1" applyBorder="1" applyAlignment="1">
      <alignment horizontal="left"/>
    </xf>
    <xf numFmtId="3" fontId="59" fillId="0" borderId="0" xfId="0" applyNumberFormat="1" applyFont="1" applyFill="1" applyBorder="1" applyAlignment="1">
      <alignment horizontal="left"/>
    </xf>
    <xf numFmtId="2" fontId="23" fillId="0" borderId="12" xfId="0" applyNumberFormat="1" applyFont="1" applyFill="1" applyBorder="1" applyAlignment="1" applyProtection="1">
      <alignment horizontal="right" wrapText="1"/>
    </xf>
    <xf numFmtId="3" fontId="23" fillId="0" borderId="13" xfId="0" applyNumberFormat="1" applyFont="1" applyFill="1" applyBorder="1" applyAlignment="1" applyProtection="1">
      <alignment horizontal="right" wrapText="1"/>
    </xf>
    <xf numFmtId="4" fontId="23" fillId="0" borderId="14" xfId="0" applyNumberFormat="1" applyFont="1" applyFill="1" applyBorder="1" applyAlignment="1">
      <alignment horizontal="center"/>
    </xf>
    <xf numFmtId="3" fontId="24" fillId="0" borderId="13" xfId="0" applyNumberFormat="1" applyFont="1" applyFill="1" applyBorder="1" applyAlignment="1" applyProtection="1">
      <alignment horizontal="right" wrapText="1"/>
    </xf>
    <xf numFmtId="4" fontId="24" fillId="0" borderId="14" xfId="0" applyNumberFormat="1" applyFont="1" applyFill="1" applyBorder="1" applyAlignment="1">
      <alignment horizontal="center"/>
    </xf>
    <xf numFmtId="3" fontId="56" fillId="0" borderId="15" xfId="0" applyNumberFormat="1" applyFont="1" applyFill="1" applyBorder="1" applyAlignment="1" applyProtection="1">
      <alignment horizontal="right" wrapText="1"/>
    </xf>
    <xf numFmtId="4" fontId="57" fillId="0" borderId="16" xfId="0" applyNumberFormat="1" applyFont="1" applyFill="1" applyBorder="1" applyAlignment="1">
      <alignment horizontal="center"/>
    </xf>
    <xf numFmtId="4" fontId="55" fillId="0" borderId="14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2" fontId="58" fillId="43" borderId="0" xfId="0" applyNumberFormat="1" applyFont="1" applyFill="1" applyBorder="1"/>
    <xf numFmtId="4" fontId="23" fillId="0" borderId="0" xfId="0" applyNumberFormat="1" applyFont="1" applyFill="1" applyBorder="1" applyAlignment="1">
      <alignment horizontal="left"/>
    </xf>
    <xf numFmtId="4" fontId="58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left"/>
    </xf>
    <xf numFmtId="4" fontId="58" fillId="0" borderId="25" xfId="0" applyNumberFormat="1" applyFont="1" applyFill="1" applyBorder="1" applyAlignment="1">
      <alignment horizontal="left"/>
    </xf>
    <xf numFmtId="49" fontId="60" fillId="0" borderId="0" xfId="0" applyNumberFormat="1" applyFont="1" applyFill="1" applyBorder="1" applyAlignment="1" applyProtection="1"/>
    <xf numFmtId="4" fontId="60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/>
    </xf>
    <xf numFmtId="3" fontId="27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Alignment="1">
      <alignment vertical="center"/>
    </xf>
    <xf numFmtId="4" fontId="27" fillId="0" borderId="14" xfId="0" applyNumberFormat="1" applyFont="1" applyFill="1" applyBorder="1" applyAlignment="1">
      <alignment horizontal="center"/>
    </xf>
    <xf numFmtId="4" fontId="25" fillId="0" borderId="7" xfId="0" applyNumberFormat="1" applyFont="1" applyFill="1" applyBorder="1" applyAlignment="1">
      <alignment horizontal="center"/>
    </xf>
    <xf numFmtId="4" fontId="55" fillId="0" borderId="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textRotation="180"/>
    </xf>
    <xf numFmtId="3" fontId="28" fillId="0" borderId="10" xfId="0" applyNumberFormat="1" applyFont="1" applyFill="1" applyBorder="1" applyAlignment="1">
      <alignment vertical="center" textRotation="180"/>
    </xf>
    <xf numFmtId="3" fontId="28" fillId="0" borderId="0" xfId="0" applyNumberFormat="1" applyFont="1" applyFill="1" applyBorder="1" applyAlignment="1">
      <alignment vertical="center" textRotation="180"/>
    </xf>
    <xf numFmtId="0" fontId="28" fillId="0" borderId="0" xfId="0" applyFont="1" applyFill="1" applyBorder="1"/>
    <xf numFmtId="4" fontId="23" fillId="0" borderId="7" xfId="0" applyNumberFormat="1" applyFont="1" applyFill="1" applyBorder="1" applyAlignment="1">
      <alignment horizontal="center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4" fontId="24" fillId="0" borderId="0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" fontId="23" fillId="0" borderId="8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center"/>
    </xf>
    <xf numFmtId="4" fontId="54" fillId="0" borderId="20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55" fillId="0" borderId="13" xfId="0" applyNumberFormat="1" applyFont="1" applyFill="1" applyBorder="1" applyAlignment="1">
      <alignment horizontal="center"/>
    </xf>
    <xf numFmtId="4" fontId="55" fillId="0" borderId="7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2" fontId="58" fillId="0" borderId="0" xfId="0" applyNumberFormat="1" applyFont="1" applyFill="1" applyBorder="1" applyAlignment="1" applyProtection="1">
      <alignment horizontal="center"/>
    </xf>
    <xf numFmtId="4" fontId="58" fillId="0" borderId="17" xfId="0" applyNumberFormat="1" applyFont="1" applyFill="1" applyBorder="1" applyAlignment="1">
      <alignment horizontal="center"/>
    </xf>
    <xf numFmtId="4" fontId="58" fillId="0" borderId="18" xfId="0" applyNumberFormat="1" applyFont="1" applyFill="1" applyBorder="1" applyAlignment="1">
      <alignment horizontal="center"/>
    </xf>
    <xf numFmtId="4" fontId="58" fillId="0" borderId="13" xfId="0" applyNumberFormat="1" applyFont="1" applyFill="1" applyBorder="1" applyAlignment="1">
      <alignment horizontal="center"/>
    </xf>
    <xf numFmtId="4" fontId="58" fillId="0" borderId="7" xfId="0" applyNumberFormat="1" applyFont="1" applyFill="1" applyBorder="1" applyAlignment="1">
      <alignment horizontal="center"/>
    </xf>
    <xf numFmtId="4" fontId="58" fillId="0" borderId="14" xfId="0" applyNumberFormat="1" applyFont="1" applyFill="1" applyBorder="1" applyAlignment="1">
      <alignment horizontal="center"/>
    </xf>
    <xf numFmtId="4" fontId="58" fillId="0" borderId="27" xfId="0" applyNumberFormat="1" applyFont="1" applyFill="1" applyBorder="1" applyAlignment="1">
      <alignment horizontal="center"/>
    </xf>
    <xf numFmtId="4" fontId="58" fillId="0" borderId="28" xfId="0" applyNumberFormat="1" applyFont="1" applyFill="1" applyBorder="1" applyAlignment="1">
      <alignment horizontal="center"/>
    </xf>
    <xf numFmtId="4" fontId="58" fillId="0" borderId="29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 applyProtection="1">
      <alignment horizontal="right" vertical="center" wrapText="1"/>
    </xf>
    <xf numFmtId="4" fontId="52" fillId="0" borderId="0" xfId="0" applyNumberFormat="1" applyFont="1" applyFill="1" applyAlignment="1">
      <alignment horizontal="left" vertical="center" indent="1"/>
    </xf>
    <xf numFmtId="4" fontId="24" fillId="0" borderId="19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4" fontId="46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/>
    </xf>
    <xf numFmtId="0" fontId="37" fillId="0" borderId="0" xfId="0" applyNumberFormat="1" applyFont="1" applyFill="1" applyAlignment="1" applyProtection="1">
      <alignment horizontal="center" vertical="top"/>
    </xf>
    <xf numFmtId="3" fontId="28" fillId="0" borderId="10" xfId="0" applyNumberFormat="1" applyFont="1" applyFill="1" applyBorder="1" applyAlignment="1">
      <alignment horizontal="center" vertical="center" textRotation="180"/>
    </xf>
    <xf numFmtId="3" fontId="28" fillId="0" borderId="0" xfId="0" applyNumberFormat="1" applyFont="1" applyFill="1" applyBorder="1" applyAlignment="1">
      <alignment horizontal="center" vertical="center" textRotation="180"/>
    </xf>
    <xf numFmtId="2" fontId="58" fillId="0" borderId="9" xfId="0" applyNumberFormat="1" applyFont="1" applyFill="1" applyBorder="1" applyAlignment="1" applyProtection="1">
      <alignment horizontal="right" vertical="center" wrapText="1"/>
    </xf>
    <xf numFmtId="2" fontId="58" fillId="0" borderId="21" xfId="0" applyNumberFormat="1" applyFont="1" applyFill="1" applyBorder="1" applyAlignment="1" applyProtection="1">
      <alignment horizontal="right" vertical="center" wrapText="1"/>
    </xf>
    <xf numFmtId="4" fontId="23" fillId="0" borderId="23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left"/>
    </xf>
    <xf numFmtId="4" fontId="52" fillId="0" borderId="0" xfId="0" applyNumberFormat="1" applyFont="1" applyFill="1" applyAlignment="1">
      <alignment horizontal="left" indent="1"/>
    </xf>
    <xf numFmtId="4" fontId="27" fillId="0" borderId="13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center"/>
    </xf>
    <xf numFmtId="4" fontId="54" fillId="0" borderId="15" xfId="0" applyNumberFormat="1" applyFont="1" applyFill="1" applyBorder="1" applyAlignment="1">
      <alignment horizontal="center"/>
    </xf>
    <xf numFmtId="4" fontId="54" fillId="0" borderId="20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55" fillId="0" borderId="13" xfId="0" applyNumberFormat="1" applyFont="1" applyFill="1" applyBorder="1" applyAlignment="1">
      <alignment horizontal="center"/>
    </xf>
    <xf numFmtId="4" fontId="55" fillId="0" borderId="7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/>
    <xf numFmtId="49" fontId="45" fillId="0" borderId="0" xfId="0" applyNumberFormat="1" applyFont="1" applyFill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10" xfId="0" applyFont="1" applyFill="1" applyBorder="1" applyAlignment="1">
      <alignment horizontal="center" vertical="center" textRotation="180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51"/>
  <sheetViews>
    <sheetView showGridLines="0" showZeros="0" view="pageBreakPreview" zoomScale="60" zoomScaleNormal="82" workbookViewId="0">
      <selection activeCell="K9" sqref="K9"/>
    </sheetView>
  </sheetViews>
  <sheetFormatPr defaultColWidth="9.1640625" defaultRowHeight="15" x14ac:dyDescent="0.25"/>
  <cols>
    <col min="1" max="1" width="16.1640625" style="54" customWidth="1"/>
    <col min="2" max="2" width="15.33203125" style="18" customWidth="1"/>
    <col min="3" max="3" width="14.6640625" style="18" customWidth="1"/>
    <col min="4" max="4" width="62" style="26" customWidth="1"/>
    <col min="5" max="5" width="21.6640625" style="117" customWidth="1"/>
    <col min="6" max="6" width="22.5" style="117" customWidth="1"/>
    <col min="7" max="7" width="21.33203125" style="117" customWidth="1"/>
    <col min="8" max="8" width="19.83203125" style="117" customWidth="1"/>
    <col min="9" max="9" width="20" style="117" customWidth="1"/>
    <col min="10" max="10" width="20.6640625" style="117" customWidth="1"/>
    <col min="11" max="11" width="21.6640625" style="117" customWidth="1"/>
    <col min="12" max="12" width="20" style="117" customWidth="1"/>
    <col min="13" max="13" width="19.5" style="117" customWidth="1"/>
    <col min="14" max="14" width="16.83203125" style="117" customWidth="1"/>
    <col min="15" max="15" width="20" style="117" customWidth="1"/>
    <col min="16" max="16" width="27.83203125" style="136" customWidth="1"/>
    <col min="17" max="17" width="6.6640625" style="186" customWidth="1"/>
    <col min="18" max="18" width="12.33203125" style="28" bestFit="1" customWidth="1"/>
    <col min="19" max="525" width="9.1640625" style="28"/>
    <col min="526" max="16384" width="9.1640625" style="20"/>
  </cols>
  <sheetData>
    <row r="1" spans="1:525" ht="29.25" customHeight="1" x14ac:dyDescent="0.4">
      <c r="K1" s="142" t="s">
        <v>697</v>
      </c>
      <c r="L1" s="142"/>
      <c r="M1" s="142"/>
      <c r="N1" s="142"/>
      <c r="O1" s="142"/>
      <c r="P1" s="142"/>
      <c r="Q1" s="226">
        <v>18</v>
      </c>
    </row>
    <row r="2" spans="1:525" ht="26.25" customHeight="1" x14ac:dyDescent="0.25">
      <c r="K2" s="213" t="s">
        <v>664</v>
      </c>
      <c r="L2" s="213"/>
      <c r="M2" s="213"/>
      <c r="N2" s="213"/>
      <c r="O2" s="213"/>
      <c r="P2" s="213"/>
      <c r="Q2" s="226"/>
    </row>
    <row r="3" spans="1:525" ht="26.25" customHeight="1" x14ac:dyDescent="0.25">
      <c r="K3" s="213" t="s">
        <v>703</v>
      </c>
      <c r="L3" s="213"/>
      <c r="M3" s="213"/>
      <c r="N3" s="213"/>
      <c r="O3" s="213"/>
      <c r="P3" s="213"/>
      <c r="Q3" s="226"/>
    </row>
    <row r="4" spans="1:525" ht="26.25" customHeight="1" x14ac:dyDescent="0.25">
      <c r="K4" s="213" t="s">
        <v>704</v>
      </c>
      <c r="L4" s="213"/>
      <c r="M4" s="213"/>
      <c r="N4" s="213"/>
      <c r="O4" s="213"/>
      <c r="P4" s="213"/>
      <c r="Q4" s="226"/>
    </row>
    <row r="5" spans="1:525" ht="26.25" customHeight="1" x14ac:dyDescent="0.25">
      <c r="K5" s="213" t="s">
        <v>700</v>
      </c>
      <c r="L5" s="213"/>
      <c r="M5" s="213"/>
      <c r="N5" s="213"/>
      <c r="O5" s="213"/>
      <c r="P5" s="213"/>
      <c r="Q5" s="226"/>
    </row>
    <row r="6" spans="1:525" ht="26.25" customHeight="1" x14ac:dyDescent="0.4">
      <c r="K6" s="234" t="s">
        <v>665</v>
      </c>
      <c r="L6" s="234"/>
      <c r="M6" s="234"/>
      <c r="N6" s="234"/>
      <c r="O6" s="234"/>
      <c r="P6" s="234"/>
      <c r="Q6" s="226"/>
    </row>
    <row r="7" spans="1:525" ht="26.25" customHeight="1" x14ac:dyDescent="0.4">
      <c r="K7" s="234" t="s">
        <v>666</v>
      </c>
      <c r="L7" s="234"/>
      <c r="M7" s="234"/>
      <c r="N7" s="234"/>
      <c r="O7" s="234"/>
      <c r="P7" s="234"/>
      <c r="Q7" s="226"/>
    </row>
    <row r="8" spans="1:525" ht="26.25" customHeight="1" x14ac:dyDescent="0.4">
      <c r="K8" s="234" t="s">
        <v>705</v>
      </c>
      <c r="L8" s="234"/>
      <c r="M8" s="234"/>
      <c r="N8" s="234"/>
      <c r="O8" s="234"/>
      <c r="P8" s="234"/>
      <c r="Q8" s="226"/>
    </row>
    <row r="9" spans="1:525" ht="26.25" customHeight="1" x14ac:dyDescent="0.4">
      <c r="K9" s="142"/>
      <c r="L9" s="142"/>
      <c r="M9" s="142"/>
      <c r="N9" s="142"/>
      <c r="O9" s="142"/>
      <c r="P9" s="142"/>
      <c r="Q9" s="226"/>
    </row>
    <row r="10" spans="1:525" s="44" customFormat="1" ht="71.25" customHeight="1" x14ac:dyDescent="0.3">
      <c r="A10" s="217" t="s">
        <v>616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26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</row>
    <row r="11" spans="1:525" s="44" customFormat="1" ht="23.25" customHeight="1" x14ac:dyDescent="0.35">
      <c r="A11" s="223" t="s">
        <v>541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6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</row>
    <row r="12" spans="1:525" s="44" customFormat="1" ht="19.5" customHeight="1" x14ac:dyDescent="0.3">
      <c r="A12" s="224" t="s">
        <v>540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6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</row>
    <row r="13" spans="1:525" s="46" customFormat="1" ht="22.5" customHeight="1" x14ac:dyDescent="0.3">
      <c r="A13" s="52"/>
      <c r="B13" s="48"/>
      <c r="C13" s="48"/>
      <c r="D13" s="19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9" t="s">
        <v>353</v>
      </c>
      <c r="Q13" s="226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</row>
    <row r="14" spans="1:525" s="21" customFormat="1" ht="20.25" customHeight="1" x14ac:dyDescent="0.2">
      <c r="A14" s="218" t="s">
        <v>331</v>
      </c>
      <c r="B14" s="219" t="s">
        <v>332</v>
      </c>
      <c r="C14" s="219" t="s">
        <v>322</v>
      </c>
      <c r="D14" s="219" t="s">
        <v>333</v>
      </c>
      <c r="E14" s="221" t="s">
        <v>221</v>
      </c>
      <c r="F14" s="221"/>
      <c r="G14" s="221"/>
      <c r="H14" s="221"/>
      <c r="I14" s="221"/>
      <c r="J14" s="221" t="s">
        <v>222</v>
      </c>
      <c r="K14" s="221"/>
      <c r="L14" s="221"/>
      <c r="M14" s="221"/>
      <c r="N14" s="221"/>
      <c r="O14" s="221"/>
      <c r="P14" s="221" t="s">
        <v>223</v>
      </c>
      <c r="Q14" s="226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</row>
    <row r="15" spans="1:525" s="21" customFormat="1" ht="19.5" customHeight="1" x14ac:dyDescent="0.2">
      <c r="A15" s="218"/>
      <c r="B15" s="219"/>
      <c r="C15" s="219"/>
      <c r="D15" s="219"/>
      <c r="E15" s="222" t="s">
        <v>323</v>
      </c>
      <c r="F15" s="222" t="s">
        <v>224</v>
      </c>
      <c r="G15" s="220" t="s">
        <v>225</v>
      </c>
      <c r="H15" s="220"/>
      <c r="I15" s="222" t="s">
        <v>226</v>
      </c>
      <c r="J15" s="222" t="s">
        <v>323</v>
      </c>
      <c r="K15" s="222" t="s">
        <v>324</v>
      </c>
      <c r="L15" s="222" t="s">
        <v>224</v>
      </c>
      <c r="M15" s="220" t="s">
        <v>225</v>
      </c>
      <c r="N15" s="220"/>
      <c r="O15" s="222" t="s">
        <v>226</v>
      </c>
      <c r="P15" s="221"/>
      <c r="Q15" s="226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</row>
    <row r="16" spans="1:525" s="21" customFormat="1" ht="72.75" customHeight="1" x14ac:dyDescent="0.2">
      <c r="A16" s="218"/>
      <c r="B16" s="219"/>
      <c r="C16" s="219"/>
      <c r="D16" s="219"/>
      <c r="E16" s="222"/>
      <c r="F16" s="222"/>
      <c r="G16" s="194" t="s">
        <v>227</v>
      </c>
      <c r="H16" s="194" t="s">
        <v>228</v>
      </c>
      <c r="I16" s="222"/>
      <c r="J16" s="222"/>
      <c r="K16" s="222"/>
      <c r="L16" s="222"/>
      <c r="M16" s="194" t="s">
        <v>227</v>
      </c>
      <c r="N16" s="194" t="s">
        <v>228</v>
      </c>
      <c r="O16" s="222"/>
      <c r="P16" s="221"/>
      <c r="Q16" s="226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</row>
    <row r="17" spans="1:525" s="27" customFormat="1" ht="24" customHeight="1" x14ac:dyDescent="0.25">
      <c r="A17" s="100" t="s">
        <v>146</v>
      </c>
      <c r="B17" s="101"/>
      <c r="C17" s="101"/>
      <c r="D17" s="102" t="s">
        <v>34</v>
      </c>
      <c r="E17" s="120">
        <f>E18</f>
        <v>301021411</v>
      </c>
      <c r="F17" s="120">
        <f t="shared" ref="F17:J17" si="0">F18</f>
        <v>230102411</v>
      </c>
      <c r="G17" s="120">
        <f t="shared" si="0"/>
        <v>109925000</v>
      </c>
      <c r="H17" s="120">
        <f t="shared" si="0"/>
        <v>11231575</v>
      </c>
      <c r="I17" s="120">
        <f t="shared" si="0"/>
        <v>70919000</v>
      </c>
      <c r="J17" s="120">
        <f t="shared" si="0"/>
        <v>30236000</v>
      </c>
      <c r="K17" s="120">
        <f t="shared" ref="K17" si="1">K18</f>
        <v>29516790</v>
      </c>
      <c r="L17" s="120">
        <f t="shared" ref="L17" si="2">L18</f>
        <v>719210</v>
      </c>
      <c r="M17" s="120">
        <f t="shared" ref="M17" si="3">M18</f>
        <v>296610</v>
      </c>
      <c r="N17" s="120">
        <f t="shared" ref="N17" si="4">N18</f>
        <v>98700</v>
      </c>
      <c r="O17" s="120">
        <f t="shared" ref="O17:P17" si="5">O18</f>
        <v>29516790</v>
      </c>
      <c r="P17" s="120">
        <f t="shared" si="5"/>
        <v>331257411</v>
      </c>
      <c r="Q17" s="226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</row>
    <row r="18" spans="1:525" s="34" customFormat="1" ht="24" customHeight="1" x14ac:dyDescent="0.25">
      <c r="A18" s="84" t="s">
        <v>147</v>
      </c>
      <c r="B18" s="85"/>
      <c r="C18" s="85"/>
      <c r="D18" s="68" t="s">
        <v>34</v>
      </c>
      <c r="E18" s="121">
        <f>E21+E22+E23+E24+E26+E27+E28+E29+E31+E32+E33+E34+E35+E36+E37+E38+E39+E40+E41+E42+E44+E45+E46+E48+E50+E51+E52+E54+E55+E56+E57+E58+E59+E61+E63+E64+E47+E49+E68+E65+E43+E30+E66+E62+E67+E53</f>
        <v>301021411</v>
      </c>
      <c r="F18" s="121">
        <f t="shared" ref="F18:P18" si="6">F21+F22+F23+F24+F26+F27+F28+F29+F31+F32+F33+F34+F35+F36+F37+F38+F39+F40+F41+F42+F44+F45+F46+F48+F50+F51+F52+F54+F55+F56+F57+F58+F59+F61+F63+F64+F47+F49+F68+F65+F43+F30+F66+F62+F67+F53</f>
        <v>230102411</v>
      </c>
      <c r="G18" s="121">
        <f t="shared" si="6"/>
        <v>109925000</v>
      </c>
      <c r="H18" s="121">
        <f t="shared" si="6"/>
        <v>11231575</v>
      </c>
      <c r="I18" s="121">
        <f t="shared" si="6"/>
        <v>70919000</v>
      </c>
      <c r="J18" s="121">
        <f t="shared" si="6"/>
        <v>30236000</v>
      </c>
      <c r="K18" s="121">
        <f t="shared" si="6"/>
        <v>29516790</v>
      </c>
      <c r="L18" s="121">
        <f t="shared" si="6"/>
        <v>719210</v>
      </c>
      <c r="M18" s="121">
        <f t="shared" si="6"/>
        <v>296610</v>
      </c>
      <c r="N18" s="121">
        <f t="shared" si="6"/>
        <v>98700</v>
      </c>
      <c r="O18" s="121">
        <f t="shared" si="6"/>
        <v>29516790</v>
      </c>
      <c r="P18" s="121">
        <f t="shared" si="6"/>
        <v>331257411</v>
      </c>
      <c r="Q18" s="226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</row>
    <row r="19" spans="1:525" s="34" customFormat="1" ht="63" hidden="1" customHeight="1" x14ac:dyDescent="0.25">
      <c r="A19" s="84"/>
      <c r="B19" s="85"/>
      <c r="C19" s="85"/>
      <c r="D19" s="68" t="s">
        <v>377</v>
      </c>
      <c r="E19" s="121">
        <f>E60</f>
        <v>0</v>
      </c>
      <c r="F19" s="121">
        <f t="shared" ref="F19:P19" si="7">F60</f>
        <v>0</v>
      </c>
      <c r="G19" s="121">
        <f t="shared" si="7"/>
        <v>0</v>
      </c>
      <c r="H19" s="121">
        <f t="shared" si="7"/>
        <v>0</v>
      </c>
      <c r="I19" s="121">
        <f t="shared" si="7"/>
        <v>0</v>
      </c>
      <c r="J19" s="121">
        <f t="shared" si="7"/>
        <v>0</v>
      </c>
      <c r="K19" s="121">
        <f t="shared" si="7"/>
        <v>0</v>
      </c>
      <c r="L19" s="121">
        <f t="shared" si="7"/>
        <v>0</v>
      </c>
      <c r="M19" s="121">
        <f t="shared" si="7"/>
        <v>0</v>
      </c>
      <c r="N19" s="121">
        <f t="shared" si="7"/>
        <v>0</v>
      </c>
      <c r="O19" s="121">
        <f t="shared" si="7"/>
        <v>0</v>
      </c>
      <c r="P19" s="121">
        <f t="shared" si="7"/>
        <v>0</v>
      </c>
      <c r="Q19" s="226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</row>
    <row r="20" spans="1:525" s="34" customFormat="1" ht="63" hidden="1" customHeight="1" x14ac:dyDescent="0.25">
      <c r="A20" s="84"/>
      <c r="B20" s="85"/>
      <c r="C20" s="85"/>
      <c r="D20" s="68" t="str">
        <f>'дод 4'!C23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0" s="121">
        <f>E25</f>
        <v>0</v>
      </c>
      <c r="F20" s="121">
        <f t="shared" ref="F20:P20" si="8">F25</f>
        <v>0</v>
      </c>
      <c r="G20" s="121">
        <f t="shared" si="8"/>
        <v>0</v>
      </c>
      <c r="H20" s="121">
        <f t="shared" si="8"/>
        <v>0</v>
      </c>
      <c r="I20" s="121">
        <f t="shared" si="8"/>
        <v>0</v>
      </c>
      <c r="J20" s="121">
        <f t="shared" si="8"/>
        <v>0</v>
      </c>
      <c r="K20" s="121">
        <f t="shared" si="8"/>
        <v>0</v>
      </c>
      <c r="L20" s="121">
        <f t="shared" si="8"/>
        <v>0</v>
      </c>
      <c r="M20" s="121">
        <f t="shared" si="8"/>
        <v>0</v>
      </c>
      <c r="N20" s="121">
        <f t="shared" si="8"/>
        <v>0</v>
      </c>
      <c r="O20" s="121">
        <f t="shared" si="8"/>
        <v>0</v>
      </c>
      <c r="P20" s="121">
        <f t="shared" si="8"/>
        <v>0</v>
      </c>
      <c r="Q20" s="226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</row>
    <row r="21" spans="1:525" s="22" customFormat="1" ht="45.75" customHeight="1" x14ac:dyDescent="0.25">
      <c r="A21" s="56" t="s">
        <v>148</v>
      </c>
      <c r="B21" s="82" t="str">
        <f>'дод 4'!A19</f>
        <v>0160</v>
      </c>
      <c r="C21" s="82" t="str">
        <f>'дод 4'!B19</f>
        <v>0111</v>
      </c>
      <c r="D21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21" s="122">
        <f t="shared" ref="E21:E68" si="9">F21+I21</f>
        <v>112314500</v>
      </c>
      <c r="F21" s="122">
        <v>112314500</v>
      </c>
      <c r="G21" s="122">
        <v>80351600</v>
      </c>
      <c r="H21" s="122">
        <v>5783800</v>
      </c>
      <c r="I21" s="122"/>
      <c r="J21" s="122">
        <f>L21+O21</f>
        <v>787000</v>
      </c>
      <c r="K21" s="122">
        <v>787000</v>
      </c>
      <c r="L21" s="122"/>
      <c r="M21" s="122"/>
      <c r="N21" s="122"/>
      <c r="O21" s="122">
        <v>787000</v>
      </c>
      <c r="P21" s="122">
        <f t="shared" ref="P21:P68" si="10">E21+J21</f>
        <v>113101500</v>
      </c>
      <c r="Q21" s="226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</row>
    <row r="22" spans="1:525" s="22" customFormat="1" ht="35.25" hidden="1" customHeight="1" x14ac:dyDescent="0.25">
      <c r="A22" s="56" t="s">
        <v>436</v>
      </c>
      <c r="B22" s="56" t="s">
        <v>89</v>
      </c>
      <c r="C22" s="56" t="s">
        <v>446</v>
      </c>
      <c r="D22" s="36" t="s">
        <v>437</v>
      </c>
      <c r="E22" s="122">
        <f t="shared" si="9"/>
        <v>0</v>
      </c>
      <c r="F22" s="122"/>
      <c r="G22" s="122"/>
      <c r="H22" s="122"/>
      <c r="I22" s="122"/>
      <c r="J22" s="122">
        <f>L22+O22</f>
        <v>0</v>
      </c>
      <c r="K22" s="122"/>
      <c r="L22" s="122"/>
      <c r="M22" s="122"/>
      <c r="N22" s="122"/>
      <c r="O22" s="122"/>
      <c r="P22" s="122">
        <f t="shared" si="10"/>
        <v>0</v>
      </c>
      <c r="Q22" s="226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</row>
    <row r="23" spans="1:525" s="22" customFormat="1" ht="22.5" customHeight="1" x14ac:dyDescent="0.25">
      <c r="A23" s="56" t="s">
        <v>238</v>
      </c>
      <c r="B23" s="82" t="str">
        <f>'дод 4'!A21</f>
        <v>0180</v>
      </c>
      <c r="C23" s="82" t="str">
        <f>'дод 4'!B21</f>
        <v>0133</v>
      </c>
      <c r="D23" s="57" t="str">
        <f>'дод 4'!C21</f>
        <v>Інша діяльність у сфері державного управління</v>
      </c>
      <c r="E23" s="122">
        <f t="shared" si="9"/>
        <v>2320800</v>
      </c>
      <c r="F23" s="122">
        <f>520800+1800000</f>
        <v>2320800</v>
      </c>
      <c r="G23" s="122"/>
      <c r="H23" s="122"/>
      <c r="I23" s="122"/>
      <c r="J23" s="122">
        <f t="shared" ref="J23:J25" si="11">L23+O23</f>
        <v>0</v>
      </c>
      <c r="K23" s="122"/>
      <c r="L23" s="122"/>
      <c r="M23" s="122"/>
      <c r="N23" s="122"/>
      <c r="O23" s="122"/>
      <c r="P23" s="122">
        <f t="shared" si="10"/>
        <v>2320800</v>
      </c>
      <c r="Q23" s="226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</row>
    <row r="24" spans="1:525" s="22" customFormat="1" ht="15.75" hidden="1" customHeight="1" x14ac:dyDescent="0.25">
      <c r="A24" s="56" t="s">
        <v>421</v>
      </c>
      <c r="B24" s="56" t="s">
        <v>422</v>
      </c>
      <c r="C24" s="56" t="s">
        <v>117</v>
      </c>
      <c r="D24" s="57" t="s">
        <v>423</v>
      </c>
      <c r="E24" s="122">
        <f t="shared" si="9"/>
        <v>0</v>
      </c>
      <c r="F24" s="122"/>
      <c r="G24" s="122"/>
      <c r="H24" s="122"/>
      <c r="I24" s="122"/>
      <c r="J24" s="122">
        <f t="shared" si="11"/>
        <v>0</v>
      </c>
      <c r="K24" s="122"/>
      <c r="L24" s="122"/>
      <c r="M24" s="122"/>
      <c r="N24" s="122"/>
      <c r="O24" s="122"/>
      <c r="P24" s="122">
        <f t="shared" si="10"/>
        <v>0</v>
      </c>
      <c r="Q24" s="226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</row>
    <row r="25" spans="1:525" s="24" customFormat="1" ht="60" hidden="1" customHeight="1" x14ac:dyDescent="0.25">
      <c r="A25" s="74"/>
      <c r="B25" s="86"/>
      <c r="C25" s="86"/>
      <c r="D25" s="77" t="str">
        <f>'дод 4'!C23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5" s="123">
        <f t="shared" si="9"/>
        <v>0</v>
      </c>
      <c r="F25" s="123"/>
      <c r="G25" s="123"/>
      <c r="H25" s="123"/>
      <c r="I25" s="123"/>
      <c r="J25" s="123">
        <f t="shared" si="11"/>
        <v>0</v>
      </c>
      <c r="K25" s="123"/>
      <c r="L25" s="123"/>
      <c r="M25" s="123"/>
      <c r="N25" s="123"/>
      <c r="O25" s="123"/>
      <c r="P25" s="123">
        <f t="shared" si="10"/>
        <v>0</v>
      </c>
      <c r="Q25" s="226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</row>
    <row r="26" spans="1:525" s="22" customFormat="1" ht="47.25" customHeight="1" x14ac:dyDescent="0.25">
      <c r="A26" s="56" t="s">
        <v>254</v>
      </c>
      <c r="B26" s="82" t="str">
        <f>'дод 4'!A117</f>
        <v>3033</v>
      </c>
      <c r="C26" s="82" t="str">
        <f>'дод 4'!B117</f>
        <v>1070</v>
      </c>
      <c r="D26" s="57" t="str">
        <f>'дод 4'!C117</f>
        <v>Компенсаційні виплати на пільговий проїзд автомобільним транспортом окремим категоріям громадян</v>
      </c>
      <c r="E26" s="122">
        <f t="shared" si="9"/>
        <v>515700</v>
      </c>
      <c r="F26" s="122">
        <v>515700</v>
      </c>
      <c r="G26" s="122"/>
      <c r="H26" s="122"/>
      <c r="I26" s="122"/>
      <c r="J26" s="122">
        <f t="shared" ref="J26:J68" si="12">L26+O26</f>
        <v>0</v>
      </c>
      <c r="K26" s="122"/>
      <c r="L26" s="122"/>
      <c r="M26" s="122"/>
      <c r="N26" s="122"/>
      <c r="O26" s="122"/>
      <c r="P26" s="122">
        <f t="shared" si="10"/>
        <v>515700</v>
      </c>
      <c r="Q26" s="226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</row>
    <row r="27" spans="1:525" s="22" customFormat="1" ht="31.5" customHeight="1" x14ac:dyDescent="0.25">
      <c r="A27" s="56" t="s">
        <v>149</v>
      </c>
      <c r="B27" s="82" t="str">
        <f>'дод 4'!A120</f>
        <v>3036</v>
      </c>
      <c r="C27" s="82" t="str">
        <f>'дод 4'!B120</f>
        <v>1070</v>
      </c>
      <c r="D27" s="57" t="str">
        <f>'дод 4'!C120</f>
        <v>Компенсаційні виплати на пільговий проїзд електротранспортом окремим категоріям громадян</v>
      </c>
      <c r="E27" s="122">
        <f t="shared" si="9"/>
        <v>675200</v>
      </c>
      <c r="F27" s="122">
        <v>675200</v>
      </c>
      <c r="G27" s="122"/>
      <c r="H27" s="122"/>
      <c r="I27" s="122"/>
      <c r="J27" s="122">
        <f t="shared" si="12"/>
        <v>0</v>
      </c>
      <c r="K27" s="122"/>
      <c r="L27" s="122"/>
      <c r="M27" s="122"/>
      <c r="N27" s="122"/>
      <c r="O27" s="122"/>
      <c r="P27" s="122">
        <f t="shared" si="10"/>
        <v>675200</v>
      </c>
      <c r="Q27" s="226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</row>
    <row r="28" spans="1:525" s="22" customFormat="1" ht="36" customHeight="1" x14ac:dyDescent="0.25">
      <c r="A28" s="56" t="s">
        <v>150</v>
      </c>
      <c r="B28" s="82" t="str">
        <f>'дод 4'!A128</f>
        <v>3121</v>
      </c>
      <c r="C28" s="82" t="str">
        <f>'дод 4'!B128</f>
        <v>1040</v>
      </c>
      <c r="D28" s="57" t="str">
        <f>'дод 4'!C128</f>
        <v>Утримання та забезпечення діяльності центрів соціальних служб</v>
      </c>
      <c r="E28" s="122">
        <f t="shared" si="9"/>
        <v>3599300</v>
      </c>
      <c r="F28" s="122">
        <v>3599300</v>
      </c>
      <c r="G28" s="122">
        <v>2642600</v>
      </c>
      <c r="H28" s="122">
        <v>89600</v>
      </c>
      <c r="I28" s="122"/>
      <c r="J28" s="122">
        <f t="shared" si="12"/>
        <v>350000</v>
      </c>
      <c r="K28" s="122">
        <v>350000</v>
      </c>
      <c r="L28" s="122"/>
      <c r="M28" s="122"/>
      <c r="N28" s="122"/>
      <c r="O28" s="122">
        <v>350000</v>
      </c>
      <c r="P28" s="122">
        <f t="shared" si="10"/>
        <v>3949300</v>
      </c>
      <c r="Q28" s="226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</row>
    <row r="29" spans="1:525" s="22" customFormat="1" ht="48.75" customHeight="1" x14ac:dyDescent="0.25">
      <c r="A29" s="56" t="s">
        <v>151</v>
      </c>
      <c r="B29" s="82" t="str">
        <f>'дод 4'!A129</f>
        <v>3131</v>
      </c>
      <c r="C29" s="82" t="str">
        <f>'дод 4'!B129</f>
        <v>1040</v>
      </c>
      <c r="D29" s="57" t="str">
        <f>'дод 4'!C129</f>
        <v>Здійснення заходів та реалізація проектів на виконання Державної цільової соціальної програми "Молодь України"</v>
      </c>
      <c r="E29" s="122">
        <f t="shared" si="9"/>
        <v>1000000</v>
      </c>
      <c r="F29" s="122">
        <v>1000000</v>
      </c>
      <c r="G29" s="122"/>
      <c r="H29" s="122"/>
      <c r="I29" s="122"/>
      <c r="J29" s="122">
        <f t="shared" si="12"/>
        <v>0</v>
      </c>
      <c r="K29" s="124"/>
      <c r="L29" s="124"/>
      <c r="M29" s="124"/>
      <c r="N29" s="124"/>
      <c r="O29" s="124"/>
      <c r="P29" s="122">
        <f t="shared" si="10"/>
        <v>1000000</v>
      </c>
      <c r="Q29" s="226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</row>
    <row r="30" spans="1:525" s="22" customFormat="1" ht="18.75" customHeight="1" x14ac:dyDescent="0.25">
      <c r="A30" s="56" t="s">
        <v>561</v>
      </c>
      <c r="B30" s="82">
        <v>3133</v>
      </c>
      <c r="C30" s="82">
        <v>1040</v>
      </c>
      <c r="D30" s="57" t="str">
        <f>'дод 4'!C130</f>
        <v>Інші заходи та заклади молодіжної політики</v>
      </c>
      <c r="E30" s="122">
        <f t="shared" si="9"/>
        <v>5570500</v>
      </c>
      <c r="F30" s="122">
        <v>5570500</v>
      </c>
      <c r="G30" s="122">
        <v>3000900</v>
      </c>
      <c r="H30" s="122">
        <v>1020200</v>
      </c>
      <c r="I30" s="122"/>
      <c r="J30" s="122">
        <f t="shared" si="12"/>
        <v>10000</v>
      </c>
      <c r="K30" s="122"/>
      <c r="L30" s="122">
        <f>10000</f>
        <v>10000</v>
      </c>
      <c r="M30" s="122"/>
      <c r="N30" s="122">
        <v>3330</v>
      </c>
      <c r="O30" s="122"/>
      <c r="P30" s="122">
        <f t="shared" si="10"/>
        <v>5580500</v>
      </c>
      <c r="Q30" s="226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</row>
    <row r="31" spans="1:525" s="22" customFormat="1" ht="78.75" hidden="1" customHeight="1" x14ac:dyDescent="0.25">
      <c r="A31" s="56" t="s">
        <v>152</v>
      </c>
      <c r="B31" s="82" t="str">
        <f>'дод 4'!A131</f>
        <v>3140</v>
      </c>
      <c r="C31" s="82" t="str">
        <f>'дод 4'!B131</f>
        <v>1040</v>
      </c>
      <c r="D31" s="57" t="str">
        <f>'дод 4'!C131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1" s="122">
        <f t="shared" si="9"/>
        <v>0</v>
      </c>
      <c r="F31" s="122"/>
      <c r="G31" s="122"/>
      <c r="H31" s="122"/>
      <c r="I31" s="122"/>
      <c r="J31" s="122">
        <f t="shared" si="12"/>
        <v>0</v>
      </c>
      <c r="K31" s="122"/>
      <c r="L31" s="122"/>
      <c r="M31" s="122"/>
      <c r="N31" s="122"/>
      <c r="O31" s="122"/>
      <c r="P31" s="122">
        <f t="shared" si="10"/>
        <v>0</v>
      </c>
      <c r="Q31" s="226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</row>
    <row r="32" spans="1:525" s="22" customFormat="1" ht="32.25" customHeight="1" x14ac:dyDescent="0.25">
      <c r="A32" s="56" t="s">
        <v>300</v>
      </c>
      <c r="B32" s="82" t="str">
        <f>'дод 4'!A148</f>
        <v>3241</v>
      </c>
      <c r="C32" s="82" t="str">
        <f>'дод 4'!B148</f>
        <v>1090</v>
      </c>
      <c r="D32" s="3" t="str">
        <f>'дод 4'!C148</f>
        <v>Забезпечення діяльності інших закладів у сфері соціального захисту і соціального забезпечення</v>
      </c>
      <c r="E32" s="122">
        <f t="shared" si="9"/>
        <v>1579300</v>
      </c>
      <c r="F32" s="122">
        <v>1579300</v>
      </c>
      <c r="G32" s="122">
        <v>1057800</v>
      </c>
      <c r="H32" s="122">
        <v>218000</v>
      </c>
      <c r="I32" s="122"/>
      <c r="J32" s="122">
        <f t="shared" si="12"/>
        <v>0</v>
      </c>
      <c r="K32" s="122"/>
      <c r="L32" s="122"/>
      <c r="M32" s="122"/>
      <c r="N32" s="122"/>
      <c r="O32" s="122"/>
      <c r="P32" s="122">
        <f t="shared" si="10"/>
        <v>1579300</v>
      </c>
      <c r="Q32" s="226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</row>
    <row r="33" spans="1:525" s="22" customFormat="1" ht="33.75" customHeight="1" x14ac:dyDescent="0.25">
      <c r="A33" s="56" t="s">
        <v>301</v>
      </c>
      <c r="B33" s="82" t="str">
        <f>'дод 4'!A149</f>
        <v>3242</v>
      </c>
      <c r="C33" s="82" t="str">
        <f>'дод 4'!B149</f>
        <v>1090</v>
      </c>
      <c r="D33" s="57" t="s">
        <v>403</v>
      </c>
      <c r="E33" s="122">
        <f t="shared" si="9"/>
        <v>141000</v>
      </c>
      <c r="F33" s="122">
        <v>141000</v>
      </c>
      <c r="G33" s="122"/>
      <c r="H33" s="122"/>
      <c r="I33" s="122"/>
      <c r="J33" s="122">
        <f t="shared" si="12"/>
        <v>0</v>
      </c>
      <c r="K33" s="122"/>
      <c r="L33" s="122"/>
      <c r="M33" s="122"/>
      <c r="N33" s="122"/>
      <c r="O33" s="122"/>
      <c r="P33" s="122">
        <f t="shared" si="10"/>
        <v>141000</v>
      </c>
      <c r="Q33" s="226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</row>
    <row r="34" spans="1:525" s="22" customFormat="1" ht="50.25" hidden="1" customHeight="1" x14ac:dyDescent="0.25">
      <c r="A34" s="56" t="s">
        <v>313</v>
      </c>
      <c r="B34" s="82" t="str">
        <f>'дод 4'!A153</f>
        <v>4060</v>
      </c>
      <c r="C34" s="82" t="str">
        <f>'дод 4'!B153</f>
        <v>0828</v>
      </c>
      <c r="D34" s="57" t="str">
        <f>'дод 4'!C153</f>
        <v>Забезпечення діяльності палаців i будинків культури, клубів, центрів дозвілля та iнших клубних закладів</v>
      </c>
      <c r="E34" s="122">
        <f t="shared" si="9"/>
        <v>0</v>
      </c>
      <c r="F34" s="125"/>
      <c r="G34" s="122"/>
      <c r="H34" s="122"/>
      <c r="I34" s="122"/>
      <c r="J34" s="122">
        <f t="shared" si="12"/>
        <v>0</v>
      </c>
      <c r="K34" s="122"/>
      <c r="L34" s="122"/>
      <c r="M34" s="122"/>
      <c r="N34" s="122"/>
      <c r="O34" s="122"/>
      <c r="P34" s="122">
        <f t="shared" si="10"/>
        <v>0</v>
      </c>
      <c r="Q34" s="226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</row>
    <row r="35" spans="1:525" s="22" customFormat="1" ht="30.75" customHeight="1" x14ac:dyDescent="0.25">
      <c r="A35" s="56" t="s">
        <v>298</v>
      </c>
      <c r="B35" s="82" t="str">
        <f>'дод 4'!A154</f>
        <v>4081</v>
      </c>
      <c r="C35" s="82" t="str">
        <f>'дод 4'!B154</f>
        <v>0829</v>
      </c>
      <c r="D35" s="57" t="str">
        <f>'дод 4'!C154</f>
        <v>Забезпечення діяльності інших закладів в галузі культури і мистецтва</v>
      </c>
      <c r="E35" s="122">
        <f t="shared" si="9"/>
        <v>2668100</v>
      </c>
      <c r="F35" s="122">
        <v>2668100</v>
      </c>
      <c r="G35" s="122">
        <v>1775500</v>
      </c>
      <c r="H35" s="122">
        <v>163600</v>
      </c>
      <c r="I35" s="122"/>
      <c r="J35" s="122">
        <f t="shared" si="12"/>
        <v>0</v>
      </c>
      <c r="K35" s="122"/>
      <c r="L35" s="122"/>
      <c r="M35" s="122"/>
      <c r="N35" s="122"/>
      <c r="O35" s="122"/>
      <c r="P35" s="122">
        <f t="shared" si="10"/>
        <v>2668100</v>
      </c>
      <c r="Q35" s="226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</row>
    <row r="36" spans="1:525" s="22" customFormat="1" ht="25.5" hidden="1" customHeight="1" x14ac:dyDescent="0.25">
      <c r="A36" s="56" t="s">
        <v>299</v>
      </c>
      <c r="B36" s="82">
        <v>4082</v>
      </c>
      <c r="C36" s="82" t="str">
        <f>'дод 4'!B155</f>
        <v>0829</v>
      </c>
      <c r="D36" s="57" t="str">
        <f>'дод 4'!C155</f>
        <v>Інші заходи в галузі культури і мистецтва</v>
      </c>
      <c r="E36" s="122">
        <f t="shared" si="9"/>
        <v>0</v>
      </c>
      <c r="F36" s="122"/>
      <c r="G36" s="122"/>
      <c r="H36" s="122"/>
      <c r="I36" s="122"/>
      <c r="J36" s="122">
        <f t="shared" si="12"/>
        <v>0</v>
      </c>
      <c r="K36" s="122"/>
      <c r="L36" s="122"/>
      <c r="M36" s="122"/>
      <c r="N36" s="122"/>
      <c r="O36" s="122"/>
      <c r="P36" s="122">
        <f t="shared" si="10"/>
        <v>0</v>
      </c>
      <c r="Q36" s="226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</row>
    <row r="37" spans="1:525" s="22" customFormat="1" ht="36.75" customHeight="1" x14ac:dyDescent="0.25">
      <c r="A37" s="87" t="s">
        <v>153</v>
      </c>
      <c r="B37" s="42" t="str">
        <f>'дод 4'!A158</f>
        <v>5011</v>
      </c>
      <c r="C37" s="42" t="str">
        <f>'дод 4'!B158</f>
        <v>0810</v>
      </c>
      <c r="D37" s="36" t="str">
        <f>'дод 4'!C158</f>
        <v>Проведення навчально-тренувальних зборів і змагань з олімпійських видів спорту</v>
      </c>
      <c r="E37" s="122">
        <f t="shared" si="9"/>
        <v>400000</v>
      </c>
      <c r="F37" s="122">
        <v>400000</v>
      </c>
      <c r="G37" s="122"/>
      <c r="H37" s="122"/>
      <c r="I37" s="122"/>
      <c r="J37" s="122">
        <f t="shared" si="12"/>
        <v>0</v>
      </c>
      <c r="K37" s="122"/>
      <c r="L37" s="122"/>
      <c r="M37" s="122"/>
      <c r="N37" s="122"/>
      <c r="O37" s="122"/>
      <c r="P37" s="122">
        <f t="shared" si="10"/>
        <v>400000</v>
      </c>
      <c r="Q37" s="226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</row>
    <row r="38" spans="1:525" s="22" customFormat="1" ht="34.5" customHeight="1" x14ac:dyDescent="0.25">
      <c r="A38" s="87" t="s">
        <v>154</v>
      </c>
      <c r="B38" s="42" t="str">
        <f>'дод 4'!A159</f>
        <v>5012</v>
      </c>
      <c r="C38" s="42" t="str">
        <f>'дод 4'!B159</f>
        <v>0810</v>
      </c>
      <c r="D38" s="36" t="str">
        <f>'дод 4'!C159</f>
        <v>Проведення навчально-тренувальних зборів і змагань з неолімпійських видів спорту</v>
      </c>
      <c r="E38" s="122">
        <f t="shared" si="9"/>
        <v>400000</v>
      </c>
      <c r="F38" s="122">
        <v>400000</v>
      </c>
      <c r="G38" s="122"/>
      <c r="H38" s="122"/>
      <c r="I38" s="122"/>
      <c r="J38" s="122">
        <f t="shared" si="12"/>
        <v>0</v>
      </c>
      <c r="K38" s="122"/>
      <c r="L38" s="122"/>
      <c r="M38" s="122"/>
      <c r="N38" s="122"/>
      <c r="O38" s="122"/>
      <c r="P38" s="122">
        <f t="shared" si="10"/>
        <v>400000</v>
      </c>
      <c r="Q38" s="226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</row>
    <row r="39" spans="1:525" s="22" customFormat="1" ht="31.5" x14ac:dyDescent="0.25">
      <c r="A39" s="87" t="s">
        <v>155</v>
      </c>
      <c r="B39" s="42" t="str">
        <f>'дод 4'!A160</f>
        <v>5031</v>
      </c>
      <c r="C39" s="42" t="str">
        <f>'дод 4'!B160</f>
        <v>0810</v>
      </c>
      <c r="D39" s="36" t="str">
        <f>'дод 4'!C160</f>
        <v>Утримання та навчально-тренувальна робота комунальних дитячо-юнацьких спортивних шкіл</v>
      </c>
      <c r="E39" s="122">
        <f t="shared" si="9"/>
        <v>21461600</v>
      </c>
      <c r="F39" s="122">
        <f>21445700+15900</f>
        <v>21461600</v>
      </c>
      <c r="G39" s="122">
        <v>15832000</v>
      </c>
      <c r="H39" s="122">
        <f>1709100+15900</f>
        <v>1725000</v>
      </c>
      <c r="I39" s="122"/>
      <c r="J39" s="122">
        <f t="shared" si="12"/>
        <v>0</v>
      </c>
      <c r="K39" s="122"/>
      <c r="L39" s="122"/>
      <c r="M39" s="122"/>
      <c r="N39" s="122"/>
      <c r="O39" s="122"/>
      <c r="P39" s="122">
        <f t="shared" si="10"/>
        <v>21461600</v>
      </c>
      <c r="Q39" s="226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</row>
    <row r="40" spans="1:525" s="22" customFormat="1" ht="34.5" customHeight="1" x14ac:dyDescent="0.25">
      <c r="A40" s="87" t="s">
        <v>352</v>
      </c>
      <c r="B40" s="42" t="str">
        <f>'дод 4'!A162</f>
        <v>5032</v>
      </c>
      <c r="C40" s="42" t="str">
        <f>'дод 4'!B162</f>
        <v>0810</v>
      </c>
      <c r="D40" s="36" t="str">
        <f>'дод 4'!C162</f>
        <v>Фінансова підтримка дитячо-юнацьких спортивних шкіл фізкультурно-спортивних товариств</v>
      </c>
      <c r="E40" s="122">
        <f t="shared" si="9"/>
        <v>15408900</v>
      </c>
      <c r="F40" s="122">
        <f>15404200+4700</f>
        <v>15408900</v>
      </c>
      <c r="G40" s="122"/>
      <c r="H40" s="122"/>
      <c r="I40" s="122"/>
      <c r="J40" s="122">
        <f t="shared" si="12"/>
        <v>0</v>
      </c>
      <c r="K40" s="122"/>
      <c r="L40" s="122"/>
      <c r="M40" s="122"/>
      <c r="N40" s="122"/>
      <c r="O40" s="122"/>
      <c r="P40" s="122">
        <f t="shared" si="10"/>
        <v>15408900</v>
      </c>
      <c r="Q40" s="226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</row>
    <row r="41" spans="1:525" s="22" customFormat="1" ht="64.5" customHeight="1" x14ac:dyDescent="0.25">
      <c r="A41" s="87" t="s">
        <v>156</v>
      </c>
      <c r="B41" s="42" t="str">
        <f>'дод 4'!A163</f>
        <v>5061</v>
      </c>
      <c r="C41" s="42" t="str">
        <f>'дод 4'!B163</f>
        <v>0810</v>
      </c>
      <c r="D41" s="36" t="str">
        <f>'дод 4'!C163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122">
        <f t="shared" si="9"/>
        <v>5289200</v>
      </c>
      <c r="F41" s="122">
        <f>5285100+4100</f>
        <v>5289200</v>
      </c>
      <c r="G41" s="122">
        <v>3265100</v>
      </c>
      <c r="H41" s="122">
        <f>621400+4100</f>
        <v>625500</v>
      </c>
      <c r="I41" s="122"/>
      <c r="J41" s="122">
        <f t="shared" si="12"/>
        <v>478110</v>
      </c>
      <c r="K41" s="122"/>
      <c r="L41" s="122">
        <v>478110</v>
      </c>
      <c r="M41" s="122">
        <v>296610</v>
      </c>
      <c r="N41" s="122">
        <v>93770</v>
      </c>
      <c r="O41" s="122"/>
      <c r="P41" s="122">
        <f t="shared" si="10"/>
        <v>5767310</v>
      </c>
      <c r="Q41" s="225">
        <v>19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</row>
    <row r="42" spans="1:525" s="22" customFormat="1" ht="47.25" x14ac:dyDescent="0.25">
      <c r="A42" s="87" t="s">
        <v>344</v>
      </c>
      <c r="B42" s="42" t="str">
        <f>'дод 4'!A164</f>
        <v>5062</v>
      </c>
      <c r="C42" s="42" t="str">
        <f>'дод 4'!B164</f>
        <v>0810</v>
      </c>
      <c r="D42" s="36" t="str">
        <f>'дод 4'!C164</f>
        <v>Підтримка спорту вищих досягнень та організацій, які здійснюють фізкультурно-спортивну діяльність в регіоні</v>
      </c>
      <c r="E42" s="122">
        <f t="shared" si="9"/>
        <v>10828800</v>
      </c>
      <c r="F42" s="122">
        <f>13810500+18300-3000000</f>
        <v>10828800</v>
      </c>
      <c r="G42" s="122"/>
      <c r="H42" s="122"/>
      <c r="I42" s="122"/>
      <c r="J42" s="122">
        <f t="shared" si="12"/>
        <v>0</v>
      </c>
      <c r="K42" s="122"/>
      <c r="L42" s="122"/>
      <c r="M42" s="122"/>
      <c r="N42" s="122"/>
      <c r="O42" s="122"/>
      <c r="P42" s="122">
        <f t="shared" si="10"/>
        <v>10828800</v>
      </c>
      <c r="Q42" s="225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</row>
    <row r="43" spans="1:525" s="22" customFormat="1" ht="37.5" hidden="1" customHeight="1" x14ac:dyDescent="0.25">
      <c r="A43" s="87" t="s">
        <v>560</v>
      </c>
      <c r="B43" s="42">
        <v>7323</v>
      </c>
      <c r="C43" s="87" t="s">
        <v>110</v>
      </c>
      <c r="D43" s="36" t="str">
        <f>'дод 4'!C193</f>
        <v>Будівництво1 установ та закладів соціальної сфери</v>
      </c>
      <c r="E43" s="122"/>
      <c r="F43" s="122"/>
      <c r="G43" s="122"/>
      <c r="H43" s="122"/>
      <c r="I43" s="122"/>
      <c r="J43" s="122">
        <f t="shared" si="12"/>
        <v>0</v>
      </c>
      <c r="K43" s="122"/>
      <c r="L43" s="122"/>
      <c r="M43" s="122"/>
      <c r="N43" s="122"/>
      <c r="O43" s="122"/>
      <c r="P43" s="122">
        <f t="shared" si="10"/>
        <v>0</v>
      </c>
      <c r="Q43" s="225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</row>
    <row r="44" spans="1:525" s="22" customFormat="1" ht="31.5" hidden="1" customHeight="1" x14ac:dyDescent="0.25">
      <c r="A44" s="87" t="s">
        <v>405</v>
      </c>
      <c r="B44" s="42">
        <v>7325</v>
      </c>
      <c r="C44" s="65" t="s">
        <v>110</v>
      </c>
      <c r="D44" s="6" t="str">
        <f>'дод 4'!C195</f>
        <v>Будівництво1 споруд, установ та закладів фізичної культури і спорту</v>
      </c>
      <c r="E44" s="122">
        <f t="shared" si="9"/>
        <v>0</v>
      </c>
      <c r="F44" s="122"/>
      <c r="G44" s="122"/>
      <c r="H44" s="122"/>
      <c r="I44" s="122"/>
      <c r="J44" s="122">
        <f t="shared" si="12"/>
        <v>0</v>
      </c>
      <c r="K44" s="122"/>
      <c r="L44" s="122"/>
      <c r="M44" s="122"/>
      <c r="N44" s="122"/>
      <c r="O44" s="122"/>
      <c r="P44" s="122">
        <f t="shared" si="10"/>
        <v>0</v>
      </c>
      <c r="Q44" s="225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</row>
    <row r="45" spans="1:525" s="22" customFormat="1" ht="15.75" hidden="1" customHeight="1" x14ac:dyDescent="0.25">
      <c r="A45" s="87" t="s">
        <v>406</v>
      </c>
      <c r="B45" s="42">
        <v>7330</v>
      </c>
      <c r="C45" s="65" t="s">
        <v>110</v>
      </c>
      <c r="D45" s="6" t="str">
        <f>'дод 4'!C196</f>
        <v>Будівництво1 інших об'єктів комунальної власності</v>
      </c>
      <c r="E45" s="122">
        <f t="shared" si="9"/>
        <v>0</v>
      </c>
      <c r="F45" s="122"/>
      <c r="G45" s="122"/>
      <c r="H45" s="122"/>
      <c r="I45" s="122"/>
      <c r="J45" s="122">
        <f t="shared" si="12"/>
        <v>0</v>
      </c>
      <c r="K45" s="122"/>
      <c r="L45" s="122"/>
      <c r="M45" s="122"/>
      <c r="N45" s="122"/>
      <c r="O45" s="122"/>
      <c r="P45" s="122">
        <f t="shared" si="10"/>
        <v>0</v>
      </c>
      <c r="Q45" s="225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</row>
    <row r="46" spans="1:525" s="22" customFormat="1" ht="33" customHeight="1" x14ac:dyDescent="0.25">
      <c r="A46" s="87" t="s">
        <v>157</v>
      </c>
      <c r="B46" s="42" t="str">
        <f>'дод 4'!A210</f>
        <v>7412</v>
      </c>
      <c r="C46" s="42" t="str">
        <f>'дод 4'!B210</f>
        <v>0451</v>
      </c>
      <c r="D46" s="36" t="str">
        <f>'дод 4'!C210</f>
        <v>Регулювання цін на послуги місцевого автотранспорту</v>
      </c>
      <c r="E46" s="122">
        <f>F46+I46</f>
        <v>14205800</v>
      </c>
      <c r="F46" s="122"/>
      <c r="G46" s="122"/>
      <c r="H46" s="122"/>
      <c r="I46" s="122">
        <v>14205800</v>
      </c>
      <c r="J46" s="122">
        <f t="shared" si="12"/>
        <v>0</v>
      </c>
      <c r="K46" s="122"/>
      <c r="L46" s="122"/>
      <c r="M46" s="122"/>
      <c r="N46" s="122"/>
      <c r="O46" s="122"/>
      <c r="P46" s="122">
        <f t="shared" si="10"/>
        <v>14205800</v>
      </c>
      <c r="Q46" s="225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</row>
    <row r="47" spans="1:525" s="22" customFormat="1" ht="24" customHeight="1" x14ac:dyDescent="0.25">
      <c r="A47" s="87" t="s">
        <v>372</v>
      </c>
      <c r="B47" s="42">
        <f>'дод 4'!A211</f>
        <v>7413</v>
      </c>
      <c r="C47" s="42" t="str">
        <f>'дод 4'!B211</f>
        <v>0451</v>
      </c>
      <c r="D47" s="88" t="str">
        <f>'дод 4'!C211</f>
        <v>Інші заходи у сфері автотранспорту</v>
      </c>
      <c r="E47" s="122">
        <f t="shared" si="9"/>
        <v>4937700</v>
      </c>
      <c r="F47" s="122"/>
      <c r="G47" s="122"/>
      <c r="H47" s="122"/>
      <c r="I47" s="122">
        <v>4937700</v>
      </c>
      <c r="J47" s="122">
        <f t="shared" si="12"/>
        <v>0</v>
      </c>
      <c r="K47" s="122"/>
      <c r="L47" s="122"/>
      <c r="M47" s="122"/>
      <c r="N47" s="122"/>
      <c r="O47" s="122"/>
      <c r="P47" s="122">
        <f t="shared" si="10"/>
        <v>4937700</v>
      </c>
      <c r="Q47" s="225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</row>
    <row r="48" spans="1:525" s="22" customFormat="1" ht="33" customHeight="1" x14ac:dyDescent="0.25">
      <c r="A48" s="87" t="s">
        <v>529</v>
      </c>
      <c r="B48" s="42">
        <v>7422</v>
      </c>
      <c r="C48" s="87" t="s">
        <v>404</v>
      </c>
      <c r="D48" s="88" t="str">
        <f>'дод 4'!C212</f>
        <v>Регулювання цін на послуги місцевого наземного електротранспорту</v>
      </c>
      <c r="E48" s="122">
        <f t="shared" si="9"/>
        <v>41613200</v>
      </c>
      <c r="F48" s="122"/>
      <c r="G48" s="122"/>
      <c r="H48" s="122"/>
      <c r="I48" s="122">
        <v>41613200</v>
      </c>
      <c r="J48" s="122">
        <f t="shared" si="12"/>
        <v>0</v>
      </c>
      <c r="K48" s="122"/>
      <c r="L48" s="122"/>
      <c r="M48" s="122"/>
      <c r="N48" s="122"/>
      <c r="O48" s="122"/>
      <c r="P48" s="122">
        <f t="shared" si="10"/>
        <v>41613200</v>
      </c>
      <c r="Q48" s="225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</row>
    <row r="49" spans="1:525" s="22" customFormat="1" ht="24" customHeight="1" x14ac:dyDescent="0.25">
      <c r="A49" s="87" t="s">
        <v>373</v>
      </c>
      <c r="B49" s="42">
        <f>'дод 4'!A213</f>
        <v>7426</v>
      </c>
      <c r="C49" s="87" t="s">
        <v>404</v>
      </c>
      <c r="D49" s="88" t="str">
        <f>'дод 4'!C213</f>
        <v>Інші заходи у сфері електротранспорту</v>
      </c>
      <c r="E49" s="122">
        <f t="shared" si="9"/>
        <v>10162300</v>
      </c>
      <c r="F49" s="122"/>
      <c r="G49" s="122"/>
      <c r="H49" s="122"/>
      <c r="I49" s="122">
        <v>10162300</v>
      </c>
      <c r="J49" s="122">
        <f t="shared" si="12"/>
        <v>0</v>
      </c>
      <c r="K49" s="122"/>
      <c r="L49" s="122"/>
      <c r="M49" s="122"/>
      <c r="N49" s="122"/>
      <c r="O49" s="122"/>
      <c r="P49" s="122">
        <f t="shared" si="10"/>
        <v>10162300</v>
      </c>
      <c r="Q49" s="225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</row>
    <row r="50" spans="1:525" s="22" customFormat="1" ht="21.75" customHeight="1" x14ac:dyDescent="0.25">
      <c r="A50" s="87" t="s">
        <v>438</v>
      </c>
      <c r="B50" s="87" t="s">
        <v>439</v>
      </c>
      <c r="C50" s="87" t="s">
        <v>393</v>
      </c>
      <c r="D50" s="88" t="str">
        <f>'дод 4'!C217</f>
        <v>Інша діяльність у сфері транспорту</v>
      </c>
      <c r="E50" s="122">
        <f t="shared" si="9"/>
        <v>2500000</v>
      </c>
      <c r="F50" s="122">
        <v>2500000</v>
      </c>
      <c r="G50" s="122"/>
      <c r="H50" s="122"/>
      <c r="I50" s="122"/>
      <c r="J50" s="122">
        <f t="shared" si="12"/>
        <v>0</v>
      </c>
      <c r="K50" s="122"/>
      <c r="L50" s="122"/>
      <c r="M50" s="122"/>
      <c r="N50" s="122"/>
      <c r="O50" s="122"/>
      <c r="P50" s="122">
        <f t="shared" si="10"/>
        <v>2500000</v>
      </c>
      <c r="Q50" s="22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</row>
    <row r="51" spans="1:525" s="22" customFormat="1" ht="30.75" customHeight="1" x14ac:dyDescent="0.25">
      <c r="A51" s="87" t="s">
        <v>230</v>
      </c>
      <c r="B51" s="42" t="str">
        <f>'дод 4'!A223</f>
        <v>7530</v>
      </c>
      <c r="C51" s="42" t="str">
        <f>'дод 4'!B223</f>
        <v>0460</v>
      </c>
      <c r="D51" s="36" t="str">
        <f>'дод 4'!C223</f>
        <v>Інші заходи у сфері зв'язку, телекомунікації та інформатики</v>
      </c>
      <c r="E51" s="122">
        <f t="shared" si="9"/>
        <v>10000000</v>
      </c>
      <c r="F51" s="122">
        <v>10000000</v>
      </c>
      <c r="G51" s="122"/>
      <c r="H51" s="122"/>
      <c r="I51" s="122"/>
      <c r="J51" s="122">
        <f t="shared" si="12"/>
        <v>0</v>
      </c>
      <c r="K51" s="122"/>
      <c r="L51" s="122"/>
      <c r="M51" s="122"/>
      <c r="N51" s="122"/>
      <c r="O51" s="122"/>
      <c r="P51" s="122">
        <f t="shared" si="10"/>
        <v>10000000</v>
      </c>
      <c r="Q51" s="22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</row>
    <row r="52" spans="1:525" s="22" customFormat="1" ht="31.5" hidden="1" customHeight="1" x14ac:dyDescent="0.25">
      <c r="A52" s="87" t="s">
        <v>158</v>
      </c>
      <c r="B52" s="42" t="str">
        <f>'дод 4'!A226</f>
        <v>7610</v>
      </c>
      <c r="C52" s="42" t="str">
        <f>'дод 4'!B226</f>
        <v>0411</v>
      </c>
      <c r="D52" s="36" t="str">
        <f>'дод 4'!C226</f>
        <v>Сприяння розвитку малого та середнього підприємництва</v>
      </c>
      <c r="E52" s="122">
        <f t="shared" si="9"/>
        <v>0</v>
      </c>
      <c r="F52" s="122"/>
      <c r="G52" s="122"/>
      <c r="H52" s="122"/>
      <c r="I52" s="122"/>
      <c r="J52" s="122">
        <f t="shared" si="12"/>
        <v>0</v>
      </c>
      <c r="K52" s="122"/>
      <c r="L52" s="122"/>
      <c r="M52" s="122"/>
      <c r="N52" s="122"/>
      <c r="O52" s="122"/>
      <c r="P52" s="122">
        <f t="shared" si="10"/>
        <v>0</v>
      </c>
      <c r="Q52" s="225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</row>
    <row r="53" spans="1:525" s="22" customFormat="1" ht="31.5" customHeight="1" x14ac:dyDescent="0.25">
      <c r="A53" s="87" t="s">
        <v>663</v>
      </c>
      <c r="B53" s="42" t="str">
        <f>'дод 4'!A227</f>
        <v>7640</v>
      </c>
      <c r="C53" s="42" t="str">
        <f>'дод 4'!B227</f>
        <v>0470</v>
      </c>
      <c r="D53" s="88" t="s">
        <v>413</v>
      </c>
      <c r="E53" s="122">
        <f t="shared" ref="E53" si="13">F53+I53</f>
        <v>0</v>
      </c>
      <c r="F53" s="122"/>
      <c r="G53" s="122"/>
      <c r="H53" s="122"/>
      <c r="I53" s="122"/>
      <c r="J53" s="122">
        <f t="shared" ref="J53" si="14">L53+O53</f>
        <v>20500000</v>
      </c>
      <c r="K53" s="122">
        <v>20500000</v>
      </c>
      <c r="L53" s="122"/>
      <c r="M53" s="122"/>
      <c r="N53" s="122"/>
      <c r="O53" s="122">
        <v>20500000</v>
      </c>
      <c r="P53" s="122">
        <f t="shared" ref="P53" si="15">E53+J53</f>
        <v>20500000</v>
      </c>
      <c r="Q53" s="225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</row>
    <row r="54" spans="1:525" s="22" customFormat="1" ht="33.75" customHeight="1" x14ac:dyDescent="0.25">
      <c r="A54" s="87" t="s">
        <v>159</v>
      </c>
      <c r="B54" s="42" t="str">
        <f>'дод 4'!A231</f>
        <v>7670</v>
      </c>
      <c r="C54" s="42" t="str">
        <f>'дод 4'!B231</f>
        <v>0490</v>
      </c>
      <c r="D54" s="36" t="str">
        <f>'дод 4'!C231</f>
        <v>Внески до статутного капіталу суб'єктів господарювання</v>
      </c>
      <c r="E54" s="122">
        <f t="shared" si="9"/>
        <v>0</v>
      </c>
      <c r="F54" s="122"/>
      <c r="G54" s="122"/>
      <c r="H54" s="122"/>
      <c r="I54" s="122"/>
      <c r="J54" s="122">
        <f t="shared" si="12"/>
        <v>1679790</v>
      </c>
      <c r="K54" s="122">
        <v>1679790</v>
      </c>
      <c r="L54" s="122"/>
      <c r="M54" s="122"/>
      <c r="N54" s="122"/>
      <c r="O54" s="122">
        <v>1679790</v>
      </c>
      <c r="P54" s="122">
        <f t="shared" si="10"/>
        <v>1679790</v>
      </c>
      <c r="Q54" s="225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</row>
    <row r="55" spans="1:525" s="22" customFormat="1" ht="34.5" customHeight="1" x14ac:dyDescent="0.25">
      <c r="A55" s="87" t="s">
        <v>244</v>
      </c>
      <c r="B55" s="42" t="str">
        <f>'дод 4'!A233</f>
        <v>7680</v>
      </c>
      <c r="C55" s="42" t="str">
        <f>'дод 4'!B233</f>
        <v>0490</v>
      </c>
      <c r="D55" s="36" t="str">
        <f>'дод 4'!C233</f>
        <v>Членські внески до асоціацій органів місцевого самоврядування</v>
      </c>
      <c r="E55" s="122">
        <f t="shared" si="9"/>
        <v>384500</v>
      </c>
      <c r="F55" s="122">
        <f>267000+50000+67500</f>
        <v>384500</v>
      </c>
      <c r="G55" s="122"/>
      <c r="H55" s="122"/>
      <c r="I55" s="122"/>
      <c r="J55" s="122">
        <f t="shared" si="12"/>
        <v>0</v>
      </c>
      <c r="K55" s="122"/>
      <c r="L55" s="122"/>
      <c r="M55" s="122"/>
      <c r="N55" s="122"/>
      <c r="O55" s="122"/>
      <c r="P55" s="122">
        <f t="shared" si="10"/>
        <v>384500</v>
      </c>
      <c r="Q55" s="225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</row>
    <row r="56" spans="1:525" s="22" customFormat="1" ht="126.75" customHeight="1" x14ac:dyDescent="0.25">
      <c r="A56" s="87" t="s">
        <v>296</v>
      </c>
      <c r="B56" s="42" t="str">
        <f>'дод 4'!A234</f>
        <v>7691</v>
      </c>
      <c r="C56" s="42" t="str">
        <f>'дод 4'!B234</f>
        <v>0490</v>
      </c>
      <c r="D56" s="36" t="str">
        <f>'дод 4'!C234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6" s="122">
        <f t="shared" si="9"/>
        <v>0</v>
      </c>
      <c r="F56" s="122"/>
      <c r="G56" s="122"/>
      <c r="H56" s="122"/>
      <c r="I56" s="122"/>
      <c r="J56" s="122">
        <f t="shared" si="12"/>
        <v>125000</v>
      </c>
      <c r="K56" s="122"/>
      <c r="L56" s="122">
        <v>125000</v>
      </c>
      <c r="M56" s="122"/>
      <c r="N56" s="122"/>
      <c r="O56" s="122"/>
      <c r="P56" s="122">
        <f t="shared" si="10"/>
        <v>125000</v>
      </c>
      <c r="Q56" s="225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</row>
    <row r="57" spans="1:525" s="22" customFormat="1" ht="23.25" customHeight="1" x14ac:dyDescent="0.25">
      <c r="A57" s="87" t="s">
        <v>237</v>
      </c>
      <c r="B57" s="42" t="str">
        <f>'дод 4'!A235</f>
        <v>7693</v>
      </c>
      <c r="C57" s="42" t="str">
        <f>'дод 4'!B235</f>
        <v>0490</v>
      </c>
      <c r="D57" s="36" t="str">
        <f>'дод 4'!C235</f>
        <v>Інші заходи, пов'язані з економічною діяльністю</v>
      </c>
      <c r="E57" s="122">
        <f t="shared" si="9"/>
        <v>1986330</v>
      </c>
      <c r="F57" s="122">
        <f>1686330+300000</f>
        <v>1986330</v>
      </c>
      <c r="G57" s="122"/>
      <c r="H57" s="122"/>
      <c r="I57" s="122"/>
      <c r="J57" s="122">
        <f t="shared" si="12"/>
        <v>0</v>
      </c>
      <c r="K57" s="122"/>
      <c r="L57" s="122"/>
      <c r="M57" s="122"/>
      <c r="N57" s="122"/>
      <c r="O57" s="122"/>
      <c r="P57" s="122">
        <f t="shared" si="10"/>
        <v>1986330</v>
      </c>
      <c r="Q57" s="225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</row>
    <row r="58" spans="1:525" s="22" customFormat="1" ht="34.5" customHeight="1" x14ac:dyDescent="0.25">
      <c r="A58" s="87" t="s">
        <v>160</v>
      </c>
      <c r="B58" s="42" t="str">
        <f>'дод 4'!A244</f>
        <v>8110</v>
      </c>
      <c r="C58" s="42" t="str">
        <f>'дод 4'!B244</f>
        <v>0320</v>
      </c>
      <c r="D58" s="36" t="str">
        <f>'дод 4'!C244</f>
        <v>Заходи із запобігання та ліквідації надзвичайних ситуацій та наслідків стихійного лиха</v>
      </c>
      <c r="E58" s="122">
        <f t="shared" si="9"/>
        <v>3530920</v>
      </c>
      <c r="F58" s="122">
        <f>530920+3000000</f>
        <v>3530920</v>
      </c>
      <c r="G58" s="122"/>
      <c r="H58" s="122">
        <v>20900</v>
      </c>
      <c r="I58" s="122"/>
      <c r="J58" s="122">
        <f t="shared" si="12"/>
        <v>5100000</v>
      </c>
      <c r="K58" s="122">
        <v>5100000</v>
      </c>
      <c r="L58" s="122"/>
      <c r="M58" s="122"/>
      <c r="N58" s="122"/>
      <c r="O58" s="122">
        <v>5100000</v>
      </c>
      <c r="P58" s="122">
        <f t="shared" si="10"/>
        <v>8630920</v>
      </c>
      <c r="Q58" s="225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</row>
    <row r="59" spans="1:525" s="22" customFormat="1" ht="21.75" customHeight="1" x14ac:dyDescent="0.25">
      <c r="A59" s="87" t="s">
        <v>220</v>
      </c>
      <c r="B59" s="42" t="str">
        <f>'дод 4'!A245</f>
        <v>8120</v>
      </c>
      <c r="C59" s="42" t="str">
        <f>'дод 4'!B245</f>
        <v>0320</v>
      </c>
      <c r="D59" s="36" t="str">
        <f>'дод 4'!C245</f>
        <v>Заходи з організації рятування на водах</v>
      </c>
      <c r="E59" s="122">
        <f t="shared" si="9"/>
        <v>2604200</v>
      </c>
      <c r="F59" s="122">
        <v>2604200</v>
      </c>
      <c r="G59" s="122">
        <v>1999500</v>
      </c>
      <c r="H59" s="122">
        <v>93800</v>
      </c>
      <c r="I59" s="122"/>
      <c r="J59" s="122">
        <f t="shared" si="12"/>
        <v>6100</v>
      </c>
      <c r="K59" s="122"/>
      <c r="L59" s="122">
        <v>6100</v>
      </c>
      <c r="M59" s="122"/>
      <c r="N59" s="122">
        <v>1600</v>
      </c>
      <c r="O59" s="122"/>
      <c r="P59" s="122">
        <f t="shared" si="10"/>
        <v>2610300</v>
      </c>
      <c r="Q59" s="225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</row>
    <row r="60" spans="1:525" s="24" customFormat="1" ht="63.75" hidden="1" customHeight="1" x14ac:dyDescent="0.25">
      <c r="A60" s="89"/>
      <c r="B60" s="78"/>
      <c r="C60" s="78"/>
      <c r="D60" s="77" t="str">
        <f>'дод 4'!C246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60" s="123">
        <f t="shared" si="9"/>
        <v>0</v>
      </c>
      <c r="F60" s="123"/>
      <c r="G60" s="123"/>
      <c r="H60" s="123"/>
      <c r="I60" s="123"/>
      <c r="J60" s="123">
        <f t="shared" si="12"/>
        <v>0</v>
      </c>
      <c r="K60" s="123"/>
      <c r="L60" s="123"/>
      <c r="M60" s="123"/>
      <c r="N60" s="123"/>
      <c r="O60" s="123"/>
      <c r="P60" s="123">
        <f t="shared" si="10"/>
        <v>0</v>
      </c>
      <c r="Q60" s="225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0"/>
      <c r="NR60" s="30"/>
      <c r="NS60" s="30"/>
      <c r="NT60" s="30"/>
      <c r="NU60" s="30"/>
      <c r="NV60" s="30"/>
      <c r="NW60" s="30"/>
      <c r="NX60" s="30"/>
      <c r="NY60" s="30"/>
      <c r="NZ60" s="30"/>
      <c r="OA60" s="30"/>
      <c r="OB60" s="30"/>
      <c r="OC60" s="30"/>
      <c r="OD60" s="30"/>
      <c r="OE60" s="30"/>
      <c r="OF60" s="30"/>
      <c r="OG60" s="30"/>
      <c r="OH60" s="30"/>
      <c r="OI60" s="30"/>
      <c r="OJ60" s="30"/>
      <c r="OK60" s="30"/>
      <c r="OL60" s="30"/>
      <c r="OM60" s="30"/>
      <c r="ON60" s="30"/>
      <c r="OO60" s="30"/>
      <c r="OP60" s="30"/>
      <c r="OQ60" s="30"/>
      <c r="OR60" s="30"/>
      <c r="OS60" s="30"/>
      <c r="OT60" s="30"/>
      <c r="OU60" s="30"/>
      <c r="OV60" s="30"/>
      <c r="OW60" s="30"/>
      <c r="OX60" s="30"/>
      <c r="OY60" s="30"/>
      <c r="OZ60" s="30"/>
      <c r="PA60" s="30"/>
      <c r="PB60" s="30"/>
      <c r="PC60" s="30"/>
      <c r="PD60" s="30"/>
      <c r="PE60" s="30"/>
      <c r="PF60" s="30"/>
      <c r="PG60" s="30"/>
      <c r="PH60" s="30"/>
      <c r="PI60" s="30"/>
      <c r="PJ60" s="30"/>
      <c r="PK60" s="30"/>
      <c r="PL60" s="30"/>
      <c r="PM60" s="30"/>
      <c r="PN60" s="30"/>
      <c r="PO60" s="30"/>
      <c r="PP60" s="30"/>
      <c r="PQ60" s="30"/>
      <c r="PR60" s="30"/>
      <c r="PS60" s="30"/>
      <c r="PT60" s="30"/>
      <c r="PU60" s="30"/>
      <c r="PV60" s="30"/>
      <c r="PW60" s="30"/>
      <c r="PX60" s="30"/>
      <c r="PY60" s="30"/>
      <c r="PZ60" s="30"/>
      <c r="QA60" s="30"/>
      <c r="QB60" s="30"/>
      <c r="QC60" s="30"/>
      <c r="QD60" s="30"/>
      <c r="QE60" s="30"/>
      <c r="QF60" s="30"/>
      <c r="QG60" s="30"/>
      <c r="QH60" s="30"/>
      <c r="QI60" s="30"/>
      <c r="QJ60" s="30"/>
      <c r="QK60" s="30"/>
      <c r="QL60" s="30"/>
      <c r="QM60" s="30"/>
      <c r="QN60" s="30"/>
      <c r="QO60" s="30"/>
      <c r="QP60" s="30"/>
      <c r="QQ60" s="30"/>
      <c r="QR60" s="30"/>
      <c r="QS60" s="30"/>
      <c r="QT60" s="30"/>
      <c r="QU60" s="30"/>
      <c r="QV60" s="30"/>
      <c r="QW60" s="30"/>
      <c r="QX60" s="30"/>
      <c r="QY60" s="30"/>
      <c r="QZ60" s="30"/>
      <c r="RA60" s="30"/>
      <c r="RB60" s="30"/>
      <c r="RC60" s="30"/>
      <c r="RD60" s="30"/>
      <c r="RE60" s="30"/>
      <c r="RF60" s="30"/>
      <c r="RG60" s="30"/>
      <c r="RH60" s="30"/>
      <c r="RI60" s="30"/>
      <c r="RJ60" s="30"/>
      <c r="RK60" s="30"/>
      <c r="RL60" s="30"/>
      <c r="RM60" s="30"/>
      <c r="RN60" s="30"/>
      <c r="RO60" s="30"/>
      <c r="RP60" s="30"/>
      <c r="RQ60" s="30"/>
      <c r="RR60" s="30"/>
      <c r="RS60" s="30"/>
      <c r="RT60" s="30"/>
      <c r="RU60" s="30"/>
      <c r="RV60" s="30"/>
      <c r="RW60" s="30"/>
      <c r="RX60" s="30"/>
      <c r="RY60" s="30"/>
      <c r="RZ60" s="30"/>
      <c r="SA60" s="30"/>
      <c r="SB60" s="30"/>
      <c r="SC60" s="30"/>
      <c r="SD60" s="30"/>
      <c r="SE60" s="30"/>
      <c r="SF60" s="30"/>
      <c r="SG60" s="30"/>
      <c r="SH60" s="30"/>
      <c r="SI60" s="30"/>
      <c r="SJ60" s="30"/>
      <c r="SK60" s="30"/>
      <c r="SL60" s="30"/>
      <c r="SM60" s="30"/>
      <c r="SN60" s="30"/>
      <c r="SO60" s="30"/>
      <c r="SP60" s="30"/>
      <c r="SQ60" s="30"/>
      <c r="SR60" s="30"/>
      <c r="SS60" s="30"/>
      <c r="ST60" s="30"/>
      <c r="SU60" s="30"/>
      <c r="SV60" s="30"/>
      <c r="SW60" s="30"/>
      <c r="SX60" s="30"/>
      <c r="SY60" s="30"/>
      <c r="SZ60" s="30"/>
      <c r="TA60" s="30"/>
      <c r="TB60" s="30"/>
      <c r="TC60" s="30"/>
      <c r="TD60" s="30"/>
      <c r="TE60" s="30"/>
    </row>
    <row r="61" spans="1:525" s="22" customFormat="1" ht="27" customHeight="1" x14ac:dyDescent="0.25">
      <c r="A61" s="87" t="s">
        <v>240</v>
      </c>
      <c r="B61" s="42" t="str">
        <f>'дод 4'!A248</f>
        <v>8230</v>
      </c>
      <c r="C61" s="42" t="str">
        <f>'дод 4'!B248</f>
        <v>0380</v>
      </c>
      <c r="D61" s="36" t="str">
        <f>'дод 4'!C248</f>
        <v>Інші заходи громадського порядку та безпеки</v>
      </c>
      <c r="E61" s="122">
        <f t="shared" si="9"/>
        <v>665100</v>
      </c>
      <c r="F61" s="122">
        <v>665100</v>
      </c>
      <c r="G61" s="122"/>
      <c r="H61" s="122">
        <v>491175</v>
      </c>
      <c r="I61" s="122"/>
      <c r="J61" s="122">
        <f t="shared" si="12"/>
        <v>0</v>
      </c>
      <c r="K61" s="122"/>
      <c r="L61" s="122"/>
      <c r="M61" s="122"/>
      <c r="N61" s="122"/>
      <c r="O61" s="122"/>
      <c r="P61" s="122">
        <f t="shared" si="10"/>
        <v>665100</v>
      </c>
      <c r="Q61" s="22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</row>
    <row r="62" spans="1:525" s="22" customFormat="1" ht="17.25" customHeight="1" x14ac:dyDescent="0.25">
      <c r="A62" s="87" t="s">
        <v>600</v>
      </c>
      <c r="B62" s="42">
        <f>'дод 4'!A249</f>
        <v>8240</v>
      </c>
      <c r="C62" s="42" t="str">
        <f>'дод 4'!B249</f>
        <v>0380</v>
      </c>
      <c r="D62" s="88" t="str">
        <f>'дод 4'!C249</f>
        <v>Заходи та роботи з територіальної оборони</v>
      </c>
      <c r="E62" s="122">
        <f t="shared" ref="E62" si="16">F62+I62</f>
        <v>20000000</v>
      </c>
      <c r="F62" s="122">
        <v>20000000</v>
      </c>
      <c r="G62" s="122"/>
      <c r="H62" s="122">
        <v>1000000</v>
      </c>
      <c r="I62" s="122"/>
      <c r="J62" s="122">
        <f t="shared" ref="J62" si="17">L62+O62</f>
        <v>0</v>
      </c>
      <c r="K62" s="122"/>
      <c r="L62" s="122"/>
      <c r="M62" s="122"/>
      <c r="N62" s="122"/>
      <c r="O62" s="122"/>
      <c r="P62" s="122">
        <f t="shared" ref="P62" si="18">E62+J62</f>
        <v>20000000</v>
      </c>
      <c r="Q62" s="225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  <c r="IW62" s="23"/>
      <c r="IX62" s="23"/>
      <c r="IY62" s="23"/>
      <c r="IZ62" s="23"/>
      <c r="JA62" s="23"/>
      <c r="JB62" s="23"/>
      <c r="JC62" s="23"/>
      <c r="JD62" s="23"/>
      <c r="JE62" s="23"/>
      <c r="JF62" s="23"/>
      <c r="JG62" s="23"/>
      <c r="JH62" s="23"/>
      <c r="JI62" s="23"/>
      <c r="JJ62" s="23"/>
      <c r="JK62" s="23"/>
      <c r="JL62" s="23"/>
      <c r="JM62" s="23"/>
      <c r="JN62" s="23"/>
      <c r="JO62" s="23"/>
      <c r="JP62" s="23"/>
      <c r="JQ62" s="23"/>
      <c r="JR62" s="23"/>
      <c r="JS62" s="23"/>
      <c r="JT62" s="23"/>
      <c r="JU62" s="23"/>
      <c r="JV62" s="23"/>
      <c r="JW62" s="23"/>
      <c r="JX62" s="23"/>
      <c r="JY62" s="23"/>
      <c r="JZ62" s="23"/>
      <c r="KA62" s="23"/>
      <c r="KB62" s="23"/>
      <c r="KC62" s="23"/>
      <c r="KD62" s="23"/>
      <c r="KE62" s="23"/>
      <c r="KF62" s="23"/>
      <c r="KG62" s="23"/>
      <c r="KH62" s="23"/>
      <c r="KI62" s="23"/>
      <c r="KJ62" s="23"/>
      <c r="KK62" s="23"/>
      <c r="KL62" s="23"/>
      <c r="KM62" s="23"/>
      <c r="KN62" s="23"/>
      <c r="KO62" s="23"/>
      <c r="KP62" s="23"/>
      <c r="KQ62" s="23"/>
      <c r="KR62" s="23"/>
      <c r="KS62" s="23"/>
      <c r="KT62" s="23"/>
      <c r="KU62" s="23"/>
      <c r="KV62" s="23"/>
      <c r="KW62" s="23"/>
      <c r="KX62" s="23"/>
      <c r="KY62" s="23"/>
      <c r="KZ62" s="23"/>
      <c r="LA62" s="23"/>
      <c r="LB62" s="23"/>
      <c r="LC62" s="23"/>
      <c r="LD62" s="23"/>
      <c r="LE62" s="23"/>
      <c r="LF62" s="23"/>
      <c r="LG62" s="23"/>
      <c r="LH62" s="23"/>
      <c r="LI62" s="23"/>
      <c r="LJ62" s="23"/>
      <c r="LK62" s="23"/>
      <c r="LL62" s="23"/>
      <c r="LM62" s="23"/>
      <c r="LN62" s="23"/>
      <c r="LO62" s="23"/>
      <c r="LP62" s="23"/>
      <c r="LQ62" s="23"/>
      <c r="LR62" s="23"/>
      <c r="LS62" s="23"/>
      <c r="LT62" s="23"/>
      <c r="LU62" s="23"/>
      <c r="LV62" s="23"/>
      <c r="LW62" s="23"/>
      <c r="LX62" s="23"/>
      <c r="LY62" s="23"/>
      <c r="LZ62" s="23"/>
      <c r="MA62" s="23"/>
      <c r="MB62" s="23"/>
      <c r="MC62" s="23"/>
      <c r="MD62" s="23"/>
      <c r="ME62" s="23"/>
      <c r="MF62" s="23"/>
      <c r="MG62" s="23"/>
      <c r="MH62" s="23"/>
      <c r="MI62" s="23"/>
      <c r="MJ62" s="23"/>
      <c r="MK62" s="23"/>
      <c r="ML62" s="23"/>
      <c r="MM62" s="23"/>
      <c r="MN62" s="23"/>
      <c r="MO62" s="23"/>
      <c r="MP62" s="23"/>
      <c r="MQ62" s="23"/>
      <c r="MR62" s="23"/>
      <c r="MS62" s="23"/>
      <c r="MT62" s="23"/>
      <c r="MU62" s="23"/>
      <c r="MV62" s="23"/>
      <c r="MW62" s="23"/>
      <c r="MX62" s="23"/>
      <c r="MY62" s="23"/>
      <c r="MZ62" s="23"/>
      <c r="NA62" s="23"/>
      <c r="NB62" s="23"/>
      <c r="NC62" s="23"/>
      <c r="ND62" s="23"/>
      <c r="NE62" s="23"/>
      <c r="NF62" s="23"/>
      <c r="NG62" s="23"/>
      <c r="NH62" s="23"/>
      <c r="NI62" s="23"/>
      <c r="NJ62" s="23"/>
      <c r="NK62" s="23"/>
      <c r="NL62" s="23"/>
      <c r="NM62" s="23"/>
      <c r="NN62" s="23"/>
      <c r="NO62" s="23"/>
      <c r="NP62" s="23"/>
      <c r="NQ62" s="23"/>
      <c r="NR62" s="23"/>
      <c r="NS62" s="23"/>
      <c r="NT62" s="23"/>
      <c r="NU62" s="23"/>
      <c r="NV62" s="23"/>
      <c r="NW62" s="23"/>
      <c r="NX62" s="23"/>
      <c r="NY62" s="23"/>
      <c r="NZ62" s="23"/>
      <c r="OA62" s="23"/>
      <c r="OB62" s="23"/>
      <c r="OC62" s="23"/>
      <c r="OD62" s="23"/>
      <c r="OE62" s="23"/>
      <c r="OF62" s="23"/>
      <c r="OG62" s="23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23"/>
      <c r="QX62" s="23"/>
      <c r="QY62" s="23"/>
      <c r="QZ62" s="23"/>
      <c r="RA62" s="23"/>
      <c r="RB62" s="23"/>
      <c r="RC62" s="23"/>
      <c r="RD62" s="23"/>
      <c r="RE62" s="23"/>
      <c r="RF62" s="23"/>
      <c r="RG62" s="23"/>
      <c r="RH62" s="23"/>
      <c r="RI62" s="23"/>
      <c r="RJ62" s="23"/>
      <c r="RK62" s="23"/>
      <c r="RL62" s="23"/>
      <c r="RM62" s="23"/>
      <c r="RN62" s="23"/>
      <c r="RO62" s="23"/>
      <c r="RP62" s="23"/>
      <c r="RQ62" s="23"/>
      <c r="RR62" s="23"/>
      <c r="RS62" s="23"/>
      <c r="RT62" s="23"/>
      <c r="RU62" s="23"/>
      <c r="RV62" s="23"/>
      <c r="RW62" s="23"/>
      <c r="RX62" s="23"/>
      <c r="RY62" s="23"/>
      <c r="RZ62" s="23"/>
      <c r="SA62" s="23"/>
      <c r="SB62" s="23"/>
      <c r="SC62" s="23"/>
      <c r="SD62" s="23"/>
      <c r="SE62" s="23"/>
      <c r="SF62" s="23"/>
      <c r="SG62" s="23"/>
      <c r="SH62" s="23"/>
      <c r="SI62" s="23"/>
      <c r="SJ62" s="23"/>
      <c r="SK62" s="23"/>
      <c r="SL62" s="23"/>
      <c r="SM62" s="23"/>
      <c r="SN62" s="23"/>
      <c r="SO62" s="23"/>
      <c r="SP62" s="23"/>
      <c r="SQ62" s="23"/>
      <c r="SR62" s="23"/>
      <c r="SS62" s="23"/>
      <c r="ST62" s="23"/>
      <c r="SU62" s="23"/>
      <c r="SV62" s="23"/>
      <c r="SW62" s="23"/>
      <c r="SX62" s="23"/>
      <c r="SY62" s="23"/>
      <c r="SZ62" s="23"/>
      <c r="TA62" s="23"/>
      <c r="TB62" s="23"/>
      <c r="TC62" s="23"/>
      <c r="TD62" s="23"/>
      <c r="TE62" s="23"/>
    </row>
    <row r="63" spans="1:525" s="22" customFormat="1" ht="31.5" x14ac:dyDescent="0.25">
      <c r="A63" s="56" t="s">
        <v>161</v>
      </c>
      <c r="B63" s="82" t="str">
        <f>'дод 4'!A252</f>
        <v>8340</v>
      </c>
      <c r="C63" s="82" t="str">
        <f>'дод 4'!B252</f>
        <v>0540</v>
      </c>
      <c r="D63" s="57" t="str">
        <f>'дод 4'!C252</f>
        <v>Природоохоронні заходи за рахунок цільових фондів</v>
      </c>
      <c r="E63" s="122">
        <f t="shared" si="9"/>
        <v>0</v>
      </c>
      <c r="F63" s="122"/>
      <c r="G63" s="122"/>
      <c r="H63" s="122"/>
      <c r="I63" s="122"/>
      <c r="J63" s="122">
        <f t="shared" si="12"/>
        <v>100000</v>
      </c>
      <c r="K63" s="122"/>
      <c r="L63" s="122">
        <v>100000</v>
      </c>
      <c r="M63" s="122"/>
      <c r="N63" s="122"/>
      <c r="O63" s="122"/>
      <c r="P63" s="122">
        <f t="shared" si="10"/>
        <v>100000</v>
      </c>
      <c r="Q63" s="225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  <c r="IW63" s="23"/>
      <c r="IX63" s="23"/>
      <c r="IY63" s="23"/>
      <c r="IZ63" s="23"/>
      <c r="JA63" s="23"/>
      <c r="JB63" s="23"/>
      <c r="JC63" s="23"/>
      <c r="JD63" s="23"/>
      <c r="JE63" s="23"/>
      <c r="JF63" s="23"/>
      <c r="JG63" s="23"/>
      <c r="JH63" s="23"/>
      <c r="JI63" s="23"/>
      <c r="JJ63" s="23"/>
      <c r="JK63" s="23"/>
      <c r="JL63" s="23"/>
      <c r="JM63" s="23"/>
      <c r="JN63" s="23"/>
      <c r="JO63" s="23"/>
      <c r="JP63" s="23"/>
      <c r="JQ63" s="23"/>
      <c r="JR63" s="23"/>
      <c r="JS63" s="23"/>
      <c r="JT63" s="23"/>
      <c r="JU63" s="23"/>
      <c r="JV63" s="23"/>
      <c r="JW63" s="23"/>
      <c r="JX63" s="23"/>
      <c r="JY63" s="23"/>
      <c r="JZ63" s="23"/>
      <c r="KA63" s="23"/>
      <c r="KB63" s="23"/>
      <c r="KC63" s="23"/>
      <c r="KD63" s="23"/>
      <c r="KE63" s="23"/>
      <c r="KF63" s="23"/>
      <c r="KG63" s="23"/>
      <c r="KH63" s="23"/>
      <c r="KI63" s="23"/>
      <c r="KJ63" s="23"/>
      <c r="KK63" s="23"/>
      <c r="KL63" s="23"/>
      <c r="KM63" s="23"/>
      <c r="KN63" s="23"/>
      <c r="KO63" s="23"/>
      <c r="KP63" s="23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23"/>
      <c r="LC63" s="23"/>
      <c r="LD63" s="23"/>
      <c r="LE63" s="23"/>
      <c r="LF63" s="23"/>
      <c r="LG63" s="23"/>
      <c r="LH63" s="23"/>
      <c r="LI63" s="23"/>
      <c r="LJ63" s="23"/>
      <c r="LK63" s="23"/>
      <c r="LL63" s="23"/>
      <c r="LM63" s="23"/>
      <c r="LN63" s="23"/>
      <c r="LO63" s="23"/>
      <c r="LP63" s="23"/>
      <c r="LQ63" s="23"/>
      <c r="LR63" s="23"/>
      <c r="LS63" s="23"/>
      <c r="LT63" s="23"/>
      <c r="LU63" s="23"/>
      <c r="LV63" s="23"/>
      <c r="LW63" s="23"/>
      <c r="LX63" s="23"/>
      <c r="LY63" s="23"/>
      <c r="LZ63" s="23"/>
      <c r="MA63" s="23"/>
      <c r="MB63" s="23"/>
      <c r="MC63" s="23"/>
      <c r="MD63" s="23"/>
      <c r="ME63" s="23"/>
      <c r="MF63" s="23"/>
      <c r="MG63" s="23"/>
      <c r="MH63" s="23"/>
      <c r="MI63" s="23"/>
      <c r="MJ63" s="23"/>
      <c r="MK63" s="23"/>
      <c r="ML63" s="23"/>
      <c r="MM63" s="23"/>
      <c r="MN63" s="23"/>
      <c r="MO63" s="23"/>
      <c r="MP63" s="23"/>
      <c r="MQ63" s="23"/>
      <c r="MR63" s="23"/>
      <c r="MS63" s="23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3"/>
      <c r="NH63" s="23"/>
      <c r="NI63" s="23"/>
      <c r="NJ63" s="23"/>
      <c r="NK63" s="23"/>
      <c r="NL63" s="23"/>
      <c r="NM63" s="23"/>
      <c r="NN63" s="23"/>
      <c r="NO63" s="23"/>
      <c r="NP63" s="23"/>
      <c r="NQ63" s="23"/>
      <c r="NR63" s="23"/>
      <c r="NS63" s="23"/>
      <c r="NT63" s="23"/>
      <c r="NU63" s="23"/>
      <c r="NV63" s="23"/>
      <c r="NW63" s="23"/>
      <c r="NX63" s="23"/>
      <c r="NY63" s="23"/>
      <c r="NZ63" s="23"/>
      <c r="OA63" s="23"/>
      <c r="OB63" s="23"/>
      <c r="OC63" s="23"/>
      <c r="OD63" s="23"/>
      <c r="OE63" s="23"/>
      <c r="OF63" s="23"/>
      <c r="OG63" s="23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23"/>
      <c r="QX63" s="23"/>
      <c r="QY63" s="23"/>
      <c r="QZ63" s="23"/>
      <c r="RA63" s="23"/>
      <c r="RB63" s="23"/>
      <c r="RC63" s="23"/>
      <c r="RD63" s="23"/>
      <c r="RE63" s="23"/>
      <c r="RF63" s="23"/>
      <c r="RG63" s="23"/>
      <c r="RH63" s="23"/>
      <c r="RI63" s="23"/>
      <c r="RJ63" s="23"/>
      <c r="RK63" s="23"/>
      <c r="RL63" s="23"/>
      <c r="RM63" s="23"/>
      <c r="RN63" s="23"/>
      <c r="RO63" s="23"/>
      <c r="RP63" s="23"/>
      <c r="RQ63" s="23"/>
      <c r="RR63" s="23"/>
      <c r="RS63" s="23"/>
      <c r="RT63" s="23"/>
      <c r="RU63" s="23"/>
      <c r="RV63" s="23"/>
      <c r="RW63" s="23"/>
      <c r="RX63" s="23"/>
      <c r="RY63" s="23"/>
      <c r="RZ63" s="23"/>
      <c r="SA63" s="23"/>
      <c r="SB63" s="23"/>
      <c r="SC63" s="23"/>
      <c r="SD63" s="23"/>
      <c r="SE63" s="23"/>
      <c r="SF63" s="23"/>
      <c r="SG63" s="23"/>
      <c r="SH63" s="23"/>
      <c r="SI63" s="23"/>
      <c r="SJ63" s="23"/>
      <c r="SK63" s="23"/>
      <c r="SL63" s="23"/>
      <c r="SM63" s="23"/>
      <c r="SN63" s="23"/>
      <c r="SO63" s="23"/>
      <c r="SP63" s="23"/>
      <c r="SQ63" s="23"/>
      <c r="SR63" s="23"/>
      <c r="SS63" s="23"/>
      <c r="ST63" s="23"/>
      <c r="SU63" s="23"/>
      <c r="SV63" s="23"/>
      <c r="SW63" s="23"/>
      <c r="SX63" s="23"/>
      <c r="SY63" s="23"/>
      <c r="SZ63" s="23"/>
      <c r="TA63" s="23"/>
      <c r="TB63" s="23"/>
      <c r="TC63" s="23"/>
      <c r="TD63" s="23"/>
      <c r="TE63" s="23"/>
    </row>
    <row r="64" spans="1:525" s="22" customFormat="1" ht="15.75" hidden="1" customHeight="1" x14ac:dyDescent="0.25">
      <c r="A64" s="87" t="s">
        <v>251</v>
      </c>
      <c r="B64" s="42" t="str">
        <f>'дод 4'!A254</f>
        <v>8420</v>
      </c>
      <c r="C64" s="42" t="str">
        <f>'дод 4'!B254</f>
        <v>0830</v>
      </c>
      <c r="D64" s="36" t="str">
        <f>'дод 4'!C254</f>
        <v>Інші заходи у сфері засобів масової інформації</v>
      </c>
      <c r="E64" s="122">
        <f t="shared" si="9"/>
        <v>0</v>
      </c>
      <c r="F64" s="122"/>
      <c r="G64" s="122"/>
      <c r="H64" s="122"/>
      <c r="I64" s="122"/>
      <c r="J64" s="122">
        <f t="shared" si="12"/>
        <v>0</v>
      </c>
      <c r="K64" s="122"/>
      <c r="L64" s="122"/>
      <c r="M64" s="122"/>
      <c r="N64" s="122"/>
      <c r="O64" s="122"/>
      <c r="P64" s="122">
        <f t="shared" si="10"/>
        <v>0</v>
      </c>
      <c r="Q64" s="225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  <c r="IW64" s="23"/>
      <c r="IX64" s="23"/>
      <c r="IY64" s="23"/>
      <c r="IZ64" s="23"/>
      <c r="JA64" s="23"/>
      <c r="JB64" s="23"/>
      <c r="JC64" s="23"/>
      <c r="JD64" s="23"/>
      <c r="JE64" s="23"/>
      <c r="JF64" s="23"/>
      <c r="JG64" s="23"/>
      <c r="JH64" s="23"/>
      <c r="JI64" s="23"/>
      <c r="JJ64" s="23"/>
      <c r="JK64" s="23"/>
      <c r="JL64" s="23"/>
      <c r="JM64" s="23"/>
      <c r="JN64" s="23"/>
      <c r="JO64" s="23"/>
      <c r="JP64" s="23"/>
      <c r="JQ64" s="23"/>
      <c r="JR64" s="23"/>
      <c r="JS64" s="23"/>
      <c r="JT64" s="23"/>
      <c r="JU64" s="23"/>
      <c r="JV64" s="23"/>
      <c r="JW64" s="23"/>
      <c r="JX64" s="23"/>
      <c r="JY64" s="23"/>
      <c r="JZ64" s="23"/>
      <c r="KA64" s="23"/>
      <c r="KB64" s="23"/>
      <c r="KC64" s="23"/>
      <c r="KD64" s="23"/>
      <c r="KE64" s="23"/>
      <c r="KF64" s="23"/>
      <c r="KG64" s="23"/>
      <c r="KH64" s="23"/>
      <c r="KI64" s="23"/>
      <c r="KJ64" s="23"/>
      <c r="KK64" s="23"/>
      <c r="KL64" s="23"/>
      <c r="KM64" s="23"/>
      <c r="KN64" s="23"/>
      <c r="KO64" s="23"/>
      <c r="KP64" s="23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23"/>
      <c r="LC64" s="23"/>
      <c r="LD64" s="23"/>
      <c r="LE64" s="23"/>
      <c r="LF64" s="23"/>
      <c r="LG64" s="23"/>
      <c r="LH64" s="23"/>
      <c r="LI64" s="23"/>
      <c r="LJ64" s="23"/>
      <c r="LK64" s="23"/>
      <c r="LL64" s="23"/>
      <c r="LM64" s="23"/>
      <c r="LN64" s="23"/>
      <c r="LO64" s="23"/>
      <c r="LP64" s="23"/>
      <c r="LQ64" s="23"/>
      <c r="LR64" s="23"/>
      <c r="LS64" s="23"/>
      <c r="LT64" s="23"/>
      <c r="LU64" s="23"/>
      <c r="LV64" s="23"/>
      <c r="LW64" s="23"/>
      <c r="LX64" s="23"/>
      <c r="LY64" s="23"/>
      <c r="LZ64" s="23"/>
      <c r="MA64" s="23"/>
      <c r="MB64" s="23"/>
      <c r="MC64" s="23"/>
      <c r="MD64" s="23"/>
      <c r="ME64" s="23"/>
      <c r="MF64" s="23"/>
      <c r="MG64" s="23"/>
      <c r="MH64" s="23"/>
      <c r="MI64" s="23"/>
      <c r="MJ64" s="23"/>
      <c r="MK64" s="23"/>
      <c r="ML64" s="23"/>
      <c r="MM64" s="23"/>
      <c r="MN64" s="23"/>
      <c r="MO64" s="23"/>
      <c r="MP64" s="23"/>
      <c r="MQ64" s="23"/>
      <c r="MR64" s="23"/>
      <c r="MS64" s="23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3"/>
      <c r="NH64" s="23"/>
      <c r="NI64" s="23"/>
      <c r="NJ64" s="23"/>
      <c r="NK64" s="23"/>
      <c r="NL64" s="23"/>
      <c r="NM64" s="23"/>
      <c r="NN64" s="23"/>
      <c r="NO64" s="23"/>
      <c r="NP64" s="23"/>
      <c r="NQ64" s="23"/>
      <c r="NR64" s="23"/>
      <c r="NS64" s="23"/>
      <c r="NT64" s="23"/>
      <c r="NU64" s="23"/>
      <c r="NV64" s="23"/>
      <c r="NW64" s="23"/>
      <c r="NX64" s="23"/>
      <c r="NY64" s="23"/>
      <c r="NZ64" s="23"/>
      <c r="OA64" s="23"/>
      <c r="OB64" s="23"/>
      <c r="OC64" s="23"/>
      <c r="OD64" s="23"/>
      <c r="OE64" s="23"/>
      <c r="OF64" s="23"/>
      <c r="OG64" s="23"/>
      <c r="OH64" s="23"/>
      <c r="OI64" s="23"/>
      <c r="OJ64" s="23"/>
      <c r="OK64" s="23"/>
      <c r="OL64" s="23"/>
      <c r="OM64" s="23"/>
      <c r="ON64" s="23"/>
      <c r="OO64" s="23"/>
      <c r="OP64" s="23"/>
      <c r="OQ64" s="23"/>
      <c r="OR64" s="23"/>
      <c r="OS64" s="23"/>
      <c r="OT64" s="23"/>
      <c r="OU64" s="23"/>
      <c r="OV64" s="23"/>
      <c r="OW64" s="23"/>
      <c r="OX64" s="23"/>
      <c r="OY64" s="23"/>
      <c r="OZ64" s="23"/>
      <c r="PA64" s="23"/>
      <c r="PB64" s="23"/>
      <c r="PC64" s="23"/>
      <c r="PD64" s="23"/>
      <c r="PE64" s="23"/>
      <c r="PF64" s="23"/>
      <c r="PG64" s="23"/>
      <c r="PH64" s="23"/>
      <c r="PI64" s="23"/>
      <c r="PJ64" s="23"/>
      <c r="PK64" s="23"/>
      <c r="PL64" s="23"/>
      <c r="PM64" s="23"/>
      <c r="PN64" s="23"/>
      <c r="PO64" s="23"/>
      <c r="PP64" s="23"/>
      <c r="PQ64" s="23"/>
      <c r="PR64" s="23"/>
      <c r="PS64" s="23"/>
      <c r="PT64" s="23"/>
      <c r="PU64" s="23"/>
      <c r="PV64" s="23"/>
      <c r="PW64" s="23"/>
      <c r="PX64" s="23"/>
      <c r="PY64" s="23"/>
      <c r="PZ64" s="23"/>
      <c r="QA64" s="23"/>
      <c r="QB64" s="23"/>
      <c r="QC64" s="23"/>
      <c r="QD64" s="23"/>
      <c r="QE64" s="23"/>
      <c r="QF64" s="23"/>
      <c r="QG64" s="23"/>
      <c r="QH64" s="23"/>
      <c r="QI64" s="23"/>
      <c r="QJ64" s="23"/>
      <c r="QK64" s="23"/>
      <c r="QL64" s="23"/>
      <c r="QM64" s="23"/>
      <c r="QN64" s="23"/>
      <c r="QO64" s="23"/>
      <c r="QP64" s="23"/>
      <c r="QQ64" s="23"/>
      <c r="QR64" s="23"/>
      <c r="QS64" s="23"/>
      <c r="QT64" s="23"/>
      <c r="QU64" s="23"/>
      <c r="QV64" s="23"/>
      <c r="QW64" s="23"/>
      <c r="QX64" s="23"/>
      <c r="QY64" s="23"/>
      <c r="QZ64" s="23"/>
      <c r="RA64" s="23"/>
      <c r="RB64" s="23"/>
      <c r="RC64" s="23"/>
      <c r="RD64" s="23"/>
      <c r="RE64" s="23"/>
      <c r="RF64" s="23"/>
      <c r="RG64" s="23"/>
      <c r="RH64" s="23"/>
      <c r="RI64" s="23"/>
      <c r="RJ64" s="23"/>
      <c r="RK64" s="23"/>
      <c r="RL64" s="23"/>
      <c r="RM64" s="23"/>
      <c r="RN64" s="23"/>
      <c r="RO64" s="23"/>
      <c r="RP64" s="23"/>
      <c r="RQ64" s="23"/>
      <c r="RR64" s="23"/>
      <c r="RS64" s="23"/>
      <c r="RT64" s="23"/>
      <c r="RU64" s="23"/>
      <c r="RV64" s="23"/>
      <c r="RW64" s="23"/>
      <c r="RX64" s="23"/>
      <c r="RY64" s="23"/>
      <c r="RZ64" s="23"/>
      <c r="SA64" s="23"/>
      <c r="SB64" s="23"/>
      <c r="SC64" s="23"/>
      <c r="SD64" s="23"/>
      <c r="SE64" s="23"/>
      <c r="SF64" s="23"/>
      <c r="SG64" s="23"/>
      <c r="SH64" s="23"/>
      <c r="SI64" s="23"/>
      <c r="SJ64" s="23"/>
      <c r="SK64" s="23"/>
      <c r="SL64" s="23"/>
      <c r="SM64" s="23"/>
      <c r="SN64" s="23"/>
      <c r="SO64" s="23"/>
      <c r="SP64" s="23"/>
      <c r="SQ64" s="23"/>
      <c r="SR64" s="23"/>
      <c r="SS64" s="23"/>
      <c r="ST64" s="23"/>
      <c r="SU64" s="23"/>
      <c r="SV64" s="23"/>
      <c r="SW64" s="23"/>
      <c r="SX64" s="23"/>
      <c r="SY64" s="23"/>
      <c r="SZ64" s="23"/>
      <c r="TA64" s="23"/>
      <c r="TB64" s="23"/>
      <c r="TC64" s="23"/>
      <c r="TD64" s="23"/>
      <c r="TE64" s="23"/>
    </row>
    <row r="65" spans="1:525" s="22" customFormat="1" ht="15.75" hidden="1" customHeight="1" x14ac:dyDescent="0.25">
      <c r="A65" s="87" t="s">
        <v>555</v>
      </c>
      <c r="B65" s="42">
        <v>9770</v>
      </c>
      <c r="C65" s="87" t="s">
        <v>44</v>
      </c>
      <c r="D65" s="36" t="s">
        <v>351</v>
      </c>
      <c r="E65" s="122">
        <f t="shared" si="9"/>
        <v>0</v>
      </c>
      <c r="F65" s="122"/>
      <c r="G65" s="122"/>
      <c r="H65" s="122"/>
      <c r="I65" s="122"/>
      <c r="J65" s="122">
        <f t="shared" si="12"/>
        <v>0</v>
      </c>
      <c r="K65" s="122"/>
      <c r="L65" s="122"/>
      <c r="M65" s="122"/>
      <c r="N65" s="122"/>
      <c r="O65" s="122"/>
      <c r="P65" s="122">
        <f t="shared" si="10"/>
        <v>0</v>
      </c>
      <c r="Q65" s="225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</row>
    <row r="66" spans="1:525" s="22" customFormat="1" ht="38.25" hidden="1" customHeight="1" x14ac:dyDescent="0.25">
      <c r="A66" s="87" t="s">
        <v>594</v>
      </c>
      <c r="B66" s="42">
        <v>8775</v>
      </c>
      <c r="C66" s="87" t="s">
        <v>92</v>
      </c>
      <c r="D66" s="36" t="s">
        <v>595</v>
      </c>
      <c r="E66" s="122">
        <f>F66</f>
        <v>0</v>
      </c>
      <c r="F66" s="122"/>
      <c r="G66" s="122"/>
      <c r="H66" s="122"/>
      <c r="I66" s="122"/>
      <c r="J66" s="122">
        <f t="shared" ref="J66:J67" si="19">L66+O66</f>
        <v>0</v>
      </c>
      <c r="K66" s="122"/>
      <c r="L66" s="122"/>
      <c r="M66" s="122"/>
      <c r="N66" s="122"/>
      <c r="O66" s="122"/>
      <c r="P66" s="122">
        <f t="shared" ref="P66:P67" si="20">E66+J66</f>
        <v>0</v>
      </c>
      <c r="Q66" s="225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</row>
    <row r="67" spans="1:525" s="22" customFormat="1" ht="15.75" hidden="1" customHeight="1" x14ac:dyDescent="0.25">
      <c r="A67" s="87" t="s">
        <v>555</v>
      </c>
      <c r="B67" s="42">
        <v>9770</v>
      </c>
      <c r="C67" s="87" t="s">
        <v>44</v>
      </c>
      <c r="D67" s="36" t="s">
        <v>351</v>
      </c>
      <c r="E67" s="122">
        <f>F67</f>
        <v>0</v>
      </c>
      <c r="F67" s="122"/>
      <c r="G67" s="122"/>
      <c r="H67" s="122"/>
      <c r="I67" s="122"/>
      <c r="J67" s="122">
        <f t="shared" si="19"/>
        <v>0</v>
      </c>
      <c r="K67" s="122"/>
      <c r="L67" s="122"/>
      <c r="M67" s="122"/>
      <c r="N67" s="122"/>
      <c r="O67" s="122"/>
      <c r="P67" s="122">
        <f t="shared" si="20"/>
        <v>0</v>
      </c>
      <c r="Q67" s="225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  <c r="IW67" s="23"/>
      <c r="IX67" s="23"/>
      <c r="IY67" s="23"/>
      <c r="IZ67" s="23"/>
      <c r="JA67" s="23"/>
      <c r="JB67" s="23"/>
      <c r="JC67" s="23"/>
      <c r="JD67" s="23"/>
      <c r="JE67" s="23"/>
      <c r="JF67" s="23"/>
      <c r="JG67" s="23"/>
      <c r="JH67" s="23"/>
      <c r="JI67" s="23"/>
      <c r="JJ67" s="23"/>
      <c r="JK67" s="23"/>
      <c r="JL67" s="23"/>
      <c r="JM67" s="23"/>
      <c r="JN67" s="23"/>
      <c r="JO67" s="23"/>
      <c r="JP67" s="23"/>
      <c r="JQ67" s="23"/>
      <c r="JR67" s="23"/>
      <c r="JS67" s="23"/>
      <c r="JT67" s="23"/>
      <c r="JU67" s="23"/>
      <c r="JV67" s="23"/>
      <c r="JW67" s="23"/>
      <c r="JX67" s="23"/>
      <c r="JY67" s="23"/>
      <c r="JZ67" s="23"/>
      <c r="KA67" s="23"/>
      <c r="KB67" s="23"/>
      <c r="KC67" s="23"/>
      <c r="KD67" s="23"/>
      <c r="KE67" s="23"/>
      <c r="KF67" s="23"/>
      <c r="KG67" s="23"/>
      <c r="KH67" s="23"/>
      <c r="KI67" s="23"/>
      <c r="KJ67" s="23"/>
      <c r="KK67" s="23"/>
      <c r="KL67" s="23"/>
      <c r="KM67" s="23"/>
      <c r="KN67" s="23"/>
      <c r="KO67" s="23"/>
      <c r="KP67" s="23"/>
      <c r="KQ67" s="23"/>
      <c r="KR67" s="23"/>
      <c r="KS67" s="23"/>
      <c r="KT67" s="23"/>
      <c r="KU67" s="23"/>
      <c r="KV67" s="23"/>
      <c r="KW67" s="23"/>
      <c r="KX67" s="23"/>
      <c r="KY67" s="23"/>
      <c r="KZ67" s="23"/>
      <c r="LA67" s="23"/>
      <c r="LB67" s="23"/>
      <c r="LC67" s="23"/>
      <c r="LD67" s="23"/>
      <c r="LE67" s="23"/>
      <c r="LF67" s="23"/>
      <c r="LG67" s="23"/>
      <c r="LH67" s="23"/>
      <c r="LI67" s="23"/>
      <c r="LJ67" s="23"/>
      <c r="LK67" s="23"/>
      <c r="LL67" s="23"/>
      <c r="LM67" s="23"/>
      <c r="LN67" s="23"/>
      <c r="LO67" s="23"/>
      <c r="LP67" s="23"/>
      <c r="LQ67" s="23"/>
      <c r="LR67" s="23"/>
      <c r="LS67" s="23"/>
      <c r="LT67" s="23"/>
      <c r="LU67" s="23"/>
      <c r="LV67" s="23"/>
      <c r="LW67" s="23"/>
      <c r="LX67" s="23"/>
      <c r="LY67" s="23"/>
      <c r="LZ67" s="23"/>
      <c r="MA67" s="23"/>
      <c r="MB67" s="23"/>
      <c r="MC67" s="23"/>
      <c r="MD67" s="23"/>
      <c r="ME67" s="23"/>
      <c r="MF67" s="23"/>
      <c r="MG67" s="23"/>
      <c r="MH67" s="23"/>
      <c r="MI67" s="23"/>
      <c r="MJ67" s="23"/>
      <c r="MK67" s="23"/>
      <c r="ML67" s="23"/>
      <c r="MM67" s="23"/>
      <c r="MN67" s="23"/>
      <c r="MO67" s="23"/>
      <c r="MP67" s="23"/>
      <c r="MQ67" s="23"/>
      <c r="MR67" s="23"/>
      <c r="MS67" s="23"/>
      <c r="MT67" s="23"/>
      <c r="MU67" s="23"/>
      <c r="MV67" s="23"/>
      <c r="MW67" s="23"/>
      <c r="MX67" s="23"/>
      <c r="MY67" s="23"/>
      <c r="MZ67" s="23"/>
      <c r="NA67" s="23"/>
      <c r="NB67" s="23"/>
      <c r="NC67" s="23"/>
      <c r="ND67" s="23"/>
      <c r="NE67" s="23"/>
      <c r="NF67" s="23"/>
      <c r="NG67" s="23"/>
      <c r="NH67" s="23"/>
      <c r="NI67" s="23"/>
      <c r="NJ67" s="23"/>
      <c r="NK67" s="23"/>
      <c r="NL67" s="23"/>
      <c r="NM67" s="23"/>
      <c r="NN67" s="23"/>
      <c r="NO67" s="23"/>
      <c r="NP67" s="23"/>
      <c r="NQ67" s="23"/>
      <c r="NR67" s="23"/>
      <c r="NS67" s="23"/>
      <c r="NT67" s="23"/>
      <c r="NU67" s="23"/>
      <c r="NV67" s="23"/>
      <c r="NW67" s="23"/>
      <c r="NX67" s="23"/>
      <c r="NY67" s="23"/>
      <c r="NZ67" s="23"/>
      <c r="OA67" s="23"/>
      <c r="OB67" s="23"/>
      <c r="OC67" s="23"/>
      <c r="OD67" s="23"/>
      <c r="OE67" s="23"/>
      <c r="OF67" s="23"/>
      <c r="OG67" s="23"/>
      <c r="OH67" s="23"/>
      <c r="OI67" s="23"/>
      <c r="OJ67" s="23"/>
      <c r="OK67" s="23"/>
      <c r="OL67" s="23"/>
      <c r="OM67" s="23"/>
      <c r="ON67" s="23"/>
      <c r="OO67" s="23"/>
      <c r="OP67" s="23"/>
      <c r="OQ67" s="23"/>
      <c r="OR67" s="23"/>
      <c r="OS67" s="23"/>
      <c r="OT67" s="23"/>
      <c r="OU67" s="23"/>
      <c r="OV67" s="23"/>
      <c r="OW67" s="23"/>
      <c r="OX67" s="23"/>
      <c r="OY67" s="23"/>
      <c r="OZ67" s="23"/>
      <c r="PA67" s="23"/>
      <c r="PB67" s="23"/>
      <c r="PC67" s="23"/>
      <c r="PD67" s="23"/>
      <c r="PE67" s="23"/>
      <c r="PF67" s="23"/>
      <c r="PG67" s="23"/>
      <c r="PH67" s="23"/>
      <c r="PI67" s="23"/>
      <c r="PJ67" s="23"/>
      <c r="PK67" s="23"/>
      <c r="PL67" s="23"/>
      <c r="PM67" s="23"/>
      <c r="PN67" s="23"/>
      <c r="PO67" s="23"/>
      <c r="PP67" s="23"/>
      <c r="PQ67" s="23"/>
      <c r="PR67" s="23"/>
      <c r="PS67" s="23"/>
      <c r="PT67" s="23"/>
      <c r="PU67" s="23"/>
      <c r="PV67" s="23"/>
      <c r="PW67" s="23"/>
      <c r="PX67" s="23"/>
      <c r="PY67" s="23"/>
      <c r="PZ67" s="23"/>
      <c r="QA67" s="23"/>
      <c r="QB67" s="23"/>
      <c r="QC67" s="23"/>
      <c r="QD67" s="23"/>
      <c r="QE67" s="23"/>
      <c r="QF67" s="23"/>
      <c r="QG67" s="23"/>
      <c r="QH67" s="23"/>
      <c r="QI67" s="23"/>
      <c r="QJ67" s="23"/>
      <c r="QK67" s="23"/>
      <c r="QL67" s="23"/>
      <c r="QM67" s="23"/>
      <c r="QN67" s="23"/>
      <c r="QO67" s="23"/>
      <c r="QP67" s="23"/>
      <c r="QQ67" s="23"/>
      <c r="QR67" s="23"/>
      <c r="QS67" s="23"/>
      <c r="QT67" s="23"/>
      <c r="QU67" s="23"/>
      <c r="QV67" s="23"/>
      <c r="QW67" s="23"/>
      <c r="QX67" s="23"/>
      <c r="QY67" s="23"/>
      <c r="QZ67" s="23"/>
      <c r="RA67" s="23"/>
      <c r="RB67" s="23"/>
      <c r="RC67" s="23"/>
      <c r="RD67" s="23"/>
      <c r="RE67" s="23"/>
      <c r="RF67" s="23"/>
      <c r="RG67" s="23"/>
      <c r="RH67" s="23"/>
      <c r="RI67" s="23"/>
      <c r="RJ67" s="23"/>
      <c r="RK67" s="23"/>
      <c r="RL67" s="23"/>
      <c r="RM67" s="23"/>
      <c r="RN67" s="23"/>
      <c r="RO67" s="23"/>
      <c r="RP67" s="23"/>
      <c r="RQ67" s="23"/>
      <c r="RR67" s="23"/>
      <c r="RS67" s="23"/>
      <c r="RT67" s="23"/>
      <c r="RU67" s="23"/>
      <c r="RV67" s="23"/>
      <c r="RW67" s="23"/>
      <c r="RX67" s="23"/>
      <c r="RY67" s="23"/>
      <c r="RZ67" s="23"/>
      <c r="SA67" s="23"/>
      <c r="SB67" s="23"/>
      <c r="SC67" s="23"/>
      <c r="SD67" s="23"/>
      <c r="SE67" s="23"/>
      <c r="SF67" s="23"/>
      <c r="SG67" s="23"/>
      <c r="SH67" s="23"/>
      <c r="SI67" s="23"/>
      <c r="SJ67" s="23"/>
      <c r="SK67" s="23"/>
      <c r="SL67" s="23"/>
      <c r="SM67" s="23"/>
      <c r="SN67" s="23"/>
      <c r="SO67" s="23"/>
      <c r="SP67" s="23"/>
      <c r="SQ67" s="23"/>
      <c r="SR67" s="23"/>
      <c r="SS67" s="23"/>
      <c r="ST67" s="23"/>
      <c r="SU67" s="23"/>
      <c r="SV67" s="23"/>
      <c r="SW67" s="23"/>
      <c r="SX67" s="23"/>
      <c r="SY67" s="23"/>
      <c r="SZ67" s="23"/>
      <c r="TA67" s="23"/>
      <c r="TB67" s="23"/>
      <c r="TC67" s="23"/>
      <c r="TD67" s="23"/>
      <c r="TE67" s="23"/>
    </row>
    <row r="68" spans="1:525" s="22" customFormat="1" ht="47.25" customHeight="1" x14ac:dyDescent="0.25">
      <c r="A68" s="87" t="s">
        <v>376</v>
      </c>
      <c r="B68" s="42">
        <v>9800</v>
      </c>
      <c r="C68" s="87" t="s">
        <v>44</v>
      </c>
      <c r="D68" s="36" t="s">
        <v>362</v>
      </c>
      <c r="E68" s="122">
        <f t="shared" si="9"/>
        <v>4258461</v>
      </c>
      <c r="F68" s="122">
        <f>1068461+3000000+140000+50000</f>
        <v>4258461</v>
      </c>
      <c r="G68" s="122"/>
      <c r="H68" s="122"/>
      <c r="I68" s="122"/>
      <c r="J68" s="122">
        <f t="shared" si="12"/>
        <v>1100000</v>
      </c>
      <c r="K68" s="122">
        <f>100000+680000+320000</f>
        <v>1100000</v>
      </c>
      <c r="L68" s="122"/>
      <c r="M68" s="122"/>
      <c r="N68" s="122"/>
      <c r="O68" s="122">
        <f>680000+100000+320000</f>
        <v>1100000</v>
      </c>
      <c r="P68" s="122">
        <f t="shared" si="10"/>
        <v>5358461</v>
      </c>
      <c r="Q68" s="225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  <c r="IW68" s="23"/>
      <c r="IX68" s="23"/>
      <c r="IY68" s="23"/>
      <c r="IZ68" s="23"/>
      <c r="JA68" s="23"/>
      <c r="JB68" s="23"/>
      <c r="JC68" s="23"/>
      <c r="JD68" s="23"/>
      <c r="JE68" s="23"/>
      <c r="JF68" s="23"/>
      <c r="JG68" s="23"/>
      <c r="JH68" s="23"/>
      <c r="JI68" s="23"/>
      <c r="JJ68" s="23"/>
      <c r="JK68" s="23"/>
      <c r="JL68" s="23"/>
      <c r="JM68" s="23"/>
      <c r="JN68" s="23"/>
      <c r="JO68" s="23"/>
      <c r="JP68" s="23"/>
      <c r="JQ68" s="23"/>
      <c r="JR68" s="23"/>
      <c r="JS68" s="23"/>
      <c r="JT68" s="23"/>
      <c r="JU68" s="23"/>
      <c r="JV68" s="23"/>
      <c r="JW68" s="23"/>
      <c r="JX68" s="23"/>
      <c r="JY68" s="23"/>
      <c r="JZ68" s="23"/>
      <c r="KA68" s="23"/>
      <c r="KB68" s="23"/>
      <c r="KC68" s="23"/>
      <c r="KD68" s="23"/>
      <c r="KE68" s="23"/>
      <c r="KF68" s="23"/>
      <c r="KG68" s="23"/>
      <c r="KH68" s="23"/>
      <c r="KI68" s="23"/>
      <c r="KJ68" s="23"/>
      <c r="KK68" s="23"/>
      <c r="KL68" s="23"/>
      <c r="KM68" s="23"/>
      <c r="KN68" s="23"/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  <c r="LD68" s="23"/>
      <c r="LE68" s="23"/>
      <c r="LF68" s="23"/>
      <c r="LG68" s="23"/>
      <c r="LH68" s="23"/>
      <c r="LI68" s="23"/>
      <c r="LJ68" s="23"/>
      <c r="LK68" s="23"/>
      <c r="LL68" s="23"/>
      <c r="LM68" s="23"/>
      <c r="LN68" s="23"/>
      <c r="LO68" s="23"/>
      <c r="LP68" s="23"/>
      <c r="LQ68" s="23"/>
      <c r="LR68" s="23"/>
      <c r="LS68" s="23"/>
      <c r="LT68" s="23"/>
      <c r="LU68" s="23"/>
      <c r="LV68" s="23"/>
      <c r="LW68" s="23"/>
      <c r="LX68" s="23"/>
      <c r="LY68" s="23"/>
      <c r="LZ68" s="23"/>
      <c r="MA68" s="23"/>
      <c r="MB68" s="23"/>
      <c r="MC68" s="23"/>
      <c r="MD68" s="23"/>
      <c r="ME68" s="23"/>
      <c r="MF68" s="23"/>
      <c r="MG68" s="23"/>
      <c r="MH68" s="23"/>
      <c r="MI68" s="23"/>
      <c r="MJ68" s="23"/>
      <c r="MK68" s="23"/>
      <c r="ML68" s="23"/>
      <c r="MM68" s="23"/>
      <c r="MN68" s="23"/>
      <c r="MO68" s="23"/>
      <c r="MP68" s="23"/>
      <c r="MQ68" s="23"/>
      <c r="MR68" s="23"/>
      <c r="MS68" s="23"/>
      <c r="MT68" s="23"/>
      <c r="MU68" s="23"/>
      <c r="MV68" s="23"/>
      <c r="MW68" s="23"/>
      <c r="MX68" s="23"/>
      <c r="MY68" s="23"/>
      <c r="MZ68" s="23"/>
      <c r="NA68" s="23"/>
      <c r="NB68" s="23"/>
      <c r="NC68" s="23"/>
      <c r="ND68" s="23"/>
      <c r="NE68" s="23"/>
      <c r="NF68" s="23"/>
      <c r="NG68" s="23"/>
      <c r="NH68" s="23"/>
      <c r="NI68" s="23"/>
      <c r="NJ68" s="23"/>
      <c r="NK68" s="23"/>
      <c r="NL68" s="23"/>
      <c r="NM68" s="23"/>
      <c r="NN68" s="23"/>
      <c r="NO68" s="23"/>
      <c r="NP68" s="23"/>
      <c r="NQ68" s="23"/>
      <c r="NR68" s="23"/>
      <c r="NS68" s="23"/>
      <c r="NT68" s="23"/>
      <c r="NU68" s="23"/>
      <c r="NV68" s="23"/>
      <c r="NW68" s="23"/>
      <c r="NX68" s="23"/>
      <c r="NY68" s="23"/>
      <c r="NZ68" s="23"/>
      <c r="OA68" s="23"/>
      <c r="OB68" s="23"/>
      <c r="OC68" s="23"/>
      <c r="OD68" s="23"/>
      <c r="OE68" s="23"/>
      <c r="OF68" s="23"/>
      <c r="OG68" s="23"/>
      <c r="OH68" s="23"/>
      <c r="OI68" s="23"/>
      <c r="OJ68" s="23"/>
      <c r="OK68" s="23"/>
      <c r="OL68" s="23"/>
      <c r="OM68" s="23"/>
      <c r="ON68" s="23"/>
      <c r="OO68" s="23"/>
      <c r="OP68" s="23"/>
      <c r="OQ68" s="23"/>
      <c r="OR68" s="23"/>
      <c r="OS68" s="23"/>
      <c r="OT68" s="23"/>
      <c r="OU68" s="23"/>
      <c r="OV68" s="23"/>
      <c r="OW68" s="23"/>
      <c r="OX68" s="23"/>
      <c r="OY68" s="23"/>
      <c r="OZ68" s="23"/>
      <c r="PA68" s="23"/>
      <c r="PB68" s="23"/>
      <c r="PC68" s="23"/>
      <c r="PD68" s="23"/>
      <c r="PE68" s="23"/>
      <c r="PF68" s="23"/>
      <c r="PG68" s="23"/>
      <c r="PH68" s="23"/>
      <c r="PI68" s="23"/>
      <c r="PJ68" s="23"/>
      <c r="PK68" s="23"/>
      <c r="PL68" s="23"/>
      <c r="PM68" s="23"/>
      <c r="PN68" s="23"/>
      <c r="PO68" s="23"/>
      <c r="PP68" s="23"/>
      <c r="PQ68" s="23"/>
      <c r="PR68" s="23"/>
      <c r="PS68" s="23"/>
      <c r="PT68" s="23"/>
      <c r="PU68" s="23"/>
      <c r="PV68" s="23"/>
      <c r="PW68" s="23"/>
      <c r="PX68" s="23"/>
      <c r="PY68" s="23"/>
      <c r="PZ68" s="23"/>
      <c r="QA68" s="23"/>
      <c r="QB68" s="23"/>
      <c r="QC68" s="23"/>
      <c r="QD68" s="23"/>
      <c r="QE68" s="23"/>
      <c r="QF68" s="23"/>
      <c r="QG68" s="23"/>
      <c r="QH68" s="23"/>
      <c r="QI68" s="23"/>
      <c r="QJ68" s="23"/>
      <c r="QK68" s="23"/>
      <c r="QL68" s="23"/>
      <c r="QM68" s="23"/>
      <c r="QN68" s="23"/>
      <c r="QO68" s="23"/>
      <c r="QP68" s="23"/>
      <c r="QQ68" s="23"/>
      <c r="QR68" s="23"/>
      <c r="QS68" s="23"/>
      <c r="QT68" s="23"/>
      <c r="QU68" s="23"/>
      <c r="QV68" s="23"/>
      <c r="QW68" s="23"/>
      <c r="QX68" s="23"/>
      <c r="QY68" s="23"/>
      <c r="QZ68" s="23"/>
      <c r="RA68" s="23"/>
      <c r="RB68" s="23"/>
      <c r="RC68" s="23"/>
      <c r="RD68" s="23"/>
      <c r="RE68" s="23"/>
      <c r="RF68" s="23"/>
      <c r="RG68" s="23"/>
      <c r="RH68" s="23"/>
      <c r="RI68" s="23"/>
      <c r="RJ68" s="23"/>
      <c r="RK68" s="23"/>
      <c r="RL68" s="23"/>
      <c r="RM68" s="23"/>
      <c r="RN68" s="23"/>
      <c r="RO68" s="23"/>
      <c r="RP68" s="23"/>
      <c r="RQ68" s="23"/>
      <c r="RR68" s="23"/>
      <c r="RS68" s="23"/>
      <c r="RT68" s="23"/>
      <c r="RU68" s="23"/>
      <c r="RV68" s="23"/>
      <c r="RW68" s="23"/>
      <c r="RX68" s="23"/>
      <c r="RY68" s="23"/>
      <c r="RZ68" s="23"/>
      <c r="SA68" s="23"/>
      <c r="SB68" s="23"/>
      <c r="SC68" s="23"/>
      <c r="SD68" s="23"/>
      <c r="SE68" s="23"/>
      <c r="SF68" s="23"/>
      <c r="SG68" s="23"/>
      <c r="SH68" s="23"/>
      <c r="SI68" s="23"/>
      <c r="SJ68" s="23"/>
      <c r="SK68" s="23"/>
      <c r="SL68" s="23"/>
      <c r="SM68" s="23"/>
      <c r="SN68" s="23"/>
      <c r="SO68" s="23"/>
      <c r="SP68" s="23"/>
      <c r="SQ68" s="23"/>
      <c r="SR68" s="23"/>
      <c r="SS68" s="23"/>
      <c r="ST68" s="23"/>
      <c r="SU68" s="23"/>
      <c r="SV68" s="23"/>
      <c r="SW68" s="23"/>
      <c r="SX68" s="23"/>
      <c r="SY68" s="23"/>
      <c r="SZ68" s="23"/>
      <c r="TA68" s="23"/>
      <c r="TB68" s="23"/>
      <c r="TC68" s="23"/>
      <c r="TD68" s="23"/>
      <c r="TE68" s="23"/>
    </row>
    <row r="69" spans="1:525" s="27" customFormat="1" ht="37.5" customHeight="1" x14ac:dyDescent="0.25">
      <c r="A69" s="90" t="s">
        <v>162</v>
      </c>
      <c r="B69" s="39"/>
      <c r="C69" s="39"/>
      <c r="D69" s="91" t="s">
        <v>24</v>
      </c>
      <c r="E69" s="120">
        <f>E70</f>
        <v>1305972800</v>
      </c>
      <c r="F69" s="120">
        <f t="shared" ref="F69:J69" si="21">F70</f>
        <v>1305972800</v>
      </c>
      <c r="G69" s="120">
        <f t="shared" si="21"/>
        <v>882442400</v>
      </c>
      <c r="H69" s="120">
        <f t="shared" si="21"/>
        <v>134909700</v>
      </c>
      <c r="I69" s="120">
        <f t="shared" si="21"/>
        <v>0</v>
      </c>
      <c r="J69" s="120">
        <f t="shared" si="21"/>
        <v>134692578</v>
      </c>
      <c r="K69" s="120">
        <f t="shared" ref="K69" si="22">K70</f>
        <v>42969800</v>
      </c>
      <c r="L69" s="120">
        <f t="shared" ref="L69" si="23">L70</f>
        <v>91437298</v>
      </c>
      <c r="M69" s="120">
        <f t="shared" ref="M69" si="24">M70</f>
        <v>6365502</v>
      </c>
      <c r="N69" s="120">
        <f t="shared" ref="N69" si="25">N70</f>
        <v>6456855</v>
      </c>
      <c r="O69" s="120">
        <f t="shared" ref="O69:P69" si="26">O70</f>
        <v>43255280</v>
      </c>
      <c r="P69" s="120">
        <f t="shared" si="26"/>
        <v>1440665378</v>
      </c>
      <c r="Q69" s="225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  <c r="IW69" s="32"/>
      <c r="IX69" s="32"/>
      <c r="IY69" s="32"/>
      <c r="IZ69" s="32"/>
      <c r="JA69" s="32"/>
      <c r="JB69" s="32"/>
      <c r="JC69" s="32"/>
      <c r="JD69" s="32"/>
      <c r="JE69" s="32"/>
      <c r="JF69" s="32"/>
      <c r="JG69" s="32"/>
      <c r="JH69" s="32"/>
      <c r="JI69" s="32"/>
      <c r="JJ69" s="32"/>
      <c r="JK69" s="32"/>
      <c r="JL69" s="32"/>
      <c r="JM69" s="32"/>
      <c r="JN69" s="32"/>
      <c r="JO69" s="32"/>
      <c r="JP69" s="32"/>
      <c r="JQ69" s="32"/>
      <c r="JR69" s="32"/>
      <c r="JS69" s="32"/>
      <c r="JT69" s="32"/>
      <c r="JU69" s="32"/>
      <c r="JV69" s="32"/>
      <c r="JW69" s="32"/>
      <c r="JX69" s="32"/>
      <c r="JY69" s="32"/>
      <c r="JZ69" s="32"/>
      <c r="KA69" s="32"/>
      <c r="KB69" s="32"/>
      <c r="KC69" s="32"/>
      <c r="KD69" s="32"/>
      <c r="KE69" s="32"/>
      <c r="KF69" s="32"/>
      <c r="KG69" s="32"/>
      <c r="KH69" s="32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/>
      <c r="LO69" s="32"/>
      <c r="LP69" s="32"/>
      <c r="LQ69" s="32"/>
      <c r="LR69" s="32"/>
      <c r="LS69" s="32"/>
      <c r="LT69" s="32"/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2"/>
      <c r="ON69" s="32"/>
      <c r="OO69" s="32"/>
      <c r="OP69" s="32"/>
      <c r="OQ69" s="32"/>
      <c r="OR69" s="32"/>
      <c r="OS69" s="32"/>
      <c r="OT69" s="32"/>
      <c r="OU69" s="32"/>
      <c r="OV69" s="32"/>
      <c r="OW69" s="32"/>
      <c r="OX69" s="32"/>
      <c r="OY69" s="32"/>
      <c r="OZ69" s="32"/>
      <c r="PA69" s="32"/>
      <c r="PB69" s="32"/>
      <c r="PC69" s="32"/>
      <c r="PD69" s="32"/>
      <c r="PE69" s="32"/>
      <c r="PF69" s="32"/>
      <c r="PG69" s="32"/>
      <c r="PH69" s="32"/>
      <c r="PI69" s="32"/>
      <c r="PJ69" s="32"/>
      <c r="PK69" s="32"/>
      <c r="PL69" s="32"/>
      <c r="PM69" s="32"/>
      <c r="PN69" s="32"/>
      <c r="PO69" s="32"/>
      <c r="PP69" s="32"/>
      <c r="PQ69" s="32"/>
      <c r="PR69" s="32"/>
      <c r="PS69" s="32"/>
      <c r="PT69" s="32"/>
      <c r="PU69" s="32"/>
      <c r="PV69" s="32"/>
      <c r="PW69" s="32"/>
      <c r="PX69" s="32"/>
      <c r="PY69" s="32"/>
      <c r="PZ69" s="32"/>
      <c r="QA69" s="32"/>
      <c r="QB69" s="32"/>
      <c r="QC69" s="32"/>
      <c r="QD69" s="32"/>
      <c r="QE69" s="32"/>
      <c r="QF69" s="32"/>
      <c r="QG69" s="32"/>
      <c r="QH69" s="32"/>
      <c r="QI69" s="32"/>
      <c r="QJ69" s="32"/>
      <c r="QK69" s="32"/>
      <c r="QL69" s="32"/>
      <c r="QM69" s="32"/>
      <c r="QN69" s="32"/>
      <c r="QO69" s="32"/>
      <c r="QP69" s="32"/>
      <c r="QQ69" s="32"/>
      <c r="QR69" s="32"/>
      <c r="QS69" s="32"/>
      <c r="QT69" s="32"/>
      <c r="QU69" s="32"/>
      <c r="QV69" s="32"/>
      <c r="QW69" s="32"/>
      <c r="QX69" s="32"/>
      <c r="QY69" s="32"/>
      <c r="QZ69" s="32"/>
      <c r="RA69" s="32"/>
      <c r="RB69" s="32"/>
      <c r="RC69" s="32"/>
      <c r="RD69" s="32"/>
      <c r="RE69" s="32"/>
      <c r="RF69" s="32"/>
      <c r="RG69" s="32"/>
      <c r="RH69" s="32"/>
      <c r="RI69" s="32"/>
      <c r="RJ69" s="32"/>
      <c r="RK69" s="32"/>
      <c r="RL69" s="32"/>
      <c r="RM69" s="32"/>
      <c r="RN69" s="32"/>
      <c r="RO69" s="32"/>
      <c r="RP69" s="32"/>
      <c r="RQ69" s="32"/>
      <c r="RR69" s="32"/>
      <c r="RS69" s="32"/>
      <c r="RT69" s="32"/>
      <c r="RU69" s="32"/>
      <c r="RV69" s="32"/>
      <c r="RW69" s="32"/>
      <c r="RX69" s="32"/>
      <c r="RY69" s="32"/>
      <c r="RZ69" s="32"/>
      <c r="SA69" s="32"/>
      <c r="SB69" s="32"/>
      <c r="SC69" s="32"/>
      <c r="SD69" s="32"/>
      <c r="SE69" s="32"/>
      <c r="SF69" s="32"/>
      <c r="SG69" s="32"/>
      <c r="SH69" s="32"/>
      <c r="SI69" s="32"/>
      <c r="SJ69" s="32"/>
      <c r="SK69" s="32"/>
      <c r="SL69" s="32"/>
      <c r="SM69" s="32"/>
      <c r="SN69" s="32"/>
      <c r="SO69" s="32"/>
      <c r="SP69" s="32"/>
      <c r="SQ69" s="32"/>
      <c r="SR69" s="32"/>
      <c r="SS69" s="32"/>
      <c r="ST69" s="32"/>
      <c r="SU69" s="32"/>
      <c r="SV69" s="32"/>
      <c r="SW69" s="32"/>
      <c r="SX69" s="32"/>
      <c r="SY69" s="32"/>
      <c r="SZ69" s="32"/>
      <c r="TA69" s="32"/>
      <c r="TB69" s="32"/>
      <c r="TC69" s="32"/>
      <c r="TD69" s="32"/>
      <c r="TE69" s="32"/>
    </row>
    <row r="70" spans="1:525" s="34" customFormat="1" ht="33" customHeight="1" x14ac:dyDescent="0.25">
      <c r="A70" s="92" t="s">
        <v>163</v>
      </c>
      <c r="B70" s="66"/>
      <c r="C70" s="66"/>
      <c r="D70" s="68" t="s">
        <v>688</v>
      </c>
      <c r="E70" s="121">
        <f>E83+E84+E85+E87+E88+E89+E92+E94+E96+E99+E101+E105+E106+E107+E108+E110+E111+E112+E114+E116+E118+E120+E122+E123+E124+E126+E128+E131+E132+E133+E134+E136+E137+E102+E103+E130</f>
        <v>1305972800</v>
      </c>
      <c r="F70" s="121">
        <f t="shared" ref="F70:P70" si="27">F83+F84+F85+F87+F88+F89+F92+F94+F96+F99+F101+F105+F106+F107+F108+F110+F111+F112+F114+F116+F118+F120+F122+F123+F124+F126+F128+F131+F132+F133+F134+F136+F137+F102+F103+F130</f>
        <v>1305972800</v>
      </c>
      <c r="G70" s="121">
        <f t="shared" si="27"/>
        <v>882442400</v>
      </c>
      <c r="H70" s="121">
        <f t="shared" si="27"/>
        <v>134909700</v>
      </c>
      <c r="I70" s="121">
        <f t="shared" si="27"/>
        <v>0</v>
      </c>
      <c r="J70" s="121">
        <f t="shared" si="27"/>
        <v>134692578</v>
      </c>
      <c r="K70" s="121">
        <f t="shared" si="27"/>
        <v>42969800</v>
      </c>
      <c r="L70" s="121">
        <f t="shared" si="27"/>
        <v>91437298</v>
      </c>
      <c r="M70" s="121">
        <f t="shared" si="27"/>
        <v>6365502</v>
      </c>
      <c r="N70" s="121">
        <f t="shared" si="27"/>
        <v>6456855</v>
      </c>
      <c r="O70" s="121">
        <f t="shared" si="27"/>
        <v>43255280</v>
      </c>
      <c r="P70" s="121">
        <f t="shared" si="27"/>
        <v>1440665378</v>
      </c>
      <c r="Q70" s="225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</row>
    <row r="71" spans="1:525" s="178" customFormat="1" ht="31.5" customHeight="1" x14ac:dyDescent="0.25">
      <c r="A71" s="92"/>
      <c r="B71" s="66"/>
      <c r="C71" s="66"/>
      <c r="D71" s="68" t="s">
        <v>384</v>
      </c>
      <c r="E71" s="121">
        <f>E90+E93+E95+E104</f>
        <v>473793700</v>
      </c>
      <c r="F71" s="121">
        <f t="shared" ref="F71:P71" si="28">F90+F93+F95+F104</f>
        <v>473793700</v>
      </c>
      <c r="G71" s="121">
        <f t="shared" si="28"/>
        <v>388355500</v>
      </c>
      <c r="H71" s="121">
        <f t="shared" si="28"/>
        <v>0</v>
      </c>
      <c r="I71" s="121">
        <f t="shared" si="28"/>
        <v>0</v>
      </c>
      <c r="J71" s="121">
        <f t="shared" si="28"/>
        <v>0</v>
      </c>
      <c r="K71" s="121">
        <f t="shared" si="28"/>
        <v>0</v>
      </c>
      <c r="L71" s="121">
        <f t="shared" si="28"/>
        <v>0</v>
      </c>
      <c r="M71" s="121">
        <f t="shared" si="28"/>
        <v>0</v>
      </c>
      <c r="N71" s="121">
        <f t="shared" si="28"/>
        <v>0</v>
      </c>
      <c r="O71" s="121">
        <f t="shared" si="28"/>
        <v>0</v>
      </c>
      <c r="P71" s="121">
        <f t="shared" si="28"/>
        <v>473793700</v>
      </c>
      <c r="Q71" s="225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7"/>
      <c r="FD71" s="177"/>
      <c r="FE71" s="177"/>
      <c r="FF71" s="177"/>
      <c r="FG71" s="177"/>
      <c r="FH71" s="177"/>
      <c r="FI71" s="177"/>
      <c r="FJ71" s="177"/>
      <c r="FK71" s="177"/>
      <c r="FL71" s="177"/>
      <c r="FM71" s="177"/>
      <c r="FN71" s="177"/>
      <c r="FO71" s="177"/>
      <c r="FP71" s="177"/>
      <c r="FQ71" s="177"/>
      <c r="FR71" s="177"/>
      <c r="FS71" s="177"/>
      <c r="FT71" s="177"/>
      <c r="FU71" s="177"/>
      <c r="FV71" s="177"/>
      <c r="FW71" s="177"/>
      <c r="FX71" s="177"/>
      <c r="FY71" s="177"/>
      <c r="FZ71" s="177"/>
      <c r="GA71" s="177"/>
      <c r="GB71" s="177"/>
      <c r="GC71" s="177"/>
      <c r="GD71" s="177"/>
      <c r="GE71" s="177"/>
      <c r="GF71" s="177"/>
      <c r="GG71" s="177"/>
      <c r="GH71" s="177"/>
      <c r="GI71" s="177"/>
      <c r="GJ71" s="177"/>
      <c r="GK71" s="177"/>
      <c r="GL71" s="177"/>
      <c r="GM71" s="177"/>
      <c r="GN71" s="177"/>
      <c r="GO71" s="177"/>
      <c r="GP71" s="177"/>
      <c r="GQ71" s="177"/>
      <c r="GR71" s="177"/>
      <c r="GS71" s="177"/>
      <c r="GT71" s="177"/>
      <c r="GU71" s="177"/>
      <c r="GV71" s="177"/>
      <c r="GW71" s="177"/>
      <c r="GX71" s="177"/>
      <c r="GY71" s="177"/>
      <c r="GZ71" s="177"/>
      <c r="HA71" s="177"/>
      <c r="HB71" s="177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77"/>
      <c r="IH71" s="177"/>
      <c r="II71" s="177"/>
      <c r="IJ71" s="177"/>
      <c r="IK71" s="177"/>
      <c r="IL71" s="177"/>
      <c r="IM71" s="177"/>
      <c r="IN71" s="177"/>
      <c r="IO71" s="177"/>
      <c r="IP71" s="177"/>
      <c r="IQ71" s="177"/>
      <c r="IR71" s="177"/>
      <c r="IS71" s="177"/>
      <c r="IT71" s="177"/>
      <c r="IU71" s="177"/>
      <c r="IV71" s="177"/>
      <c r="IW71" s="177"/>
      <c r="IX71" s="177"/>
      <c r="IY71" s="177"/>
      <c r="IZ71" s="177"/>
      <c r="JA71" s="177"/>
      <c r="JB71" s="177"/>
      <c r="JC71" s="177"/>
      <c r="JD71" s="177"/>
      <c r="JE71" s="177"/>
      <c r="JF71" s="177"/>
      <c r="JG71" s="177"/>
      <c r="JH71" s="177"/>
      <c r="JI71" s="177"/>
      <c r="JJ71" s="177"/>
      <c r="JK71" s="177"/>
      <c r="JL71" s="177"/>
      <c r="JM71" s="177"/>
      <c r="JN71" s="177"/>
      <c r="JO71" s="177"/>
      <c r="JP71" s="177"/>
      <c r="JQ71" s="177"/>
      <c r="JR71" s="177"/>
      <c r="JS71" s="177"/>
      <c r="JT71" s="177"/>
      <c r="JU71" s="177"/>
      <c r="JV71" s="177"/>
      <c r="JW71" s="177"/>
      <c r="JX71" s="177"/>
      <c r="JY71" s="177"/>
      <c r="JZ71" s="177"/>
      <c r="KA71" s="177"/>
      <c r="KB71" s="177"/>
      <c r="KC71" s="177"/>
      <c r="KD71" s="177"/>
      <c r="KE71" s="177"/>
      <c r="KF71" s="177"/>
      <c r="KG71" s="177"/>
      <c r="KH71" s="177"/>
      <c r="KI71" s="177"/>
      <c r="KJ71" s="177"/>
      <c r="KK71" s="177"/>
      <c r="KL71" s="177"/>
      <c r="KM71" s="177"/>
      <c r="KN71" s="177"/>
      <c r="KO71" s="177"/>
      <c r="KP71" s="177"/>
      <c r="KQ71" s="177"/>
      <c r="KR71" s="177"/>
      <c r="KS71" s="177"/>
      <c r="KT71" s="177"/>
      <c r="KU71" s="177"/>
      <c r="KV71" s="177"/>
      <c r="KW71" s="177"/>
      <c r="KX71" s="177"/>
      <c r="KY71" s="177"/>
      <c r="KZ71" s="177"/>
      <c r="LA71" s="177"/>
      <c r="LB71" s="177"/>
      <c r="LC71" s="177"/>
      <c r="LD71" s="177"/>
      <c r="LE71" s="177"/>
      <c r="LF71" s="177"/>
      <c r="LG71" s="177"/>
      <c r="LH71" s="177"/>
      <c r="LI71" s="177"/>
      <c r="LJ71" s="177"/>
      <c r="LK71" s="177"/>
      <c r="LL71" s="177"/>
      <c r="LM71" s="177"/>
      <c r="LN71" s="177"/>
      <c r="LO71" s="177"/>
      <c r="LP71" s="177"/>
      <c r="LQ71" s="177"/>
      <c r="LR71" s="177"/>
      <c r="LS71" s="177"/>
      <c r="LT71" s="177"/>
      <c r="LU71" s="177"/>
      <c r="LV71" s="177"/>
      <c r="LW71" s="177"/>
      <c r="LX71" s="177"/>
      <c r="LY71" s="177"/>
      <c r="LZ71" s="177"/>
      <c r="MA71" s="177"/>
      <c r="MB71" s="177"/>
      <c r="MC71" s="177"/>
      <c r="MD71" s="177"/>
      <c r="ME71" s="177"/>
      <c r="MF71" s="177"/>
      <c r="MG71" s="177"/>
      <c r="MH71" s="177"/>
      <c r="MI71" s="177"/>
      <c r="MJ71" s="177"/>
      <c r="MK71" s="177"/>
      <c r="ML71" s="177"/>
      <c r="MM71" s="177"/>
      <c r="MN71" s="177"/>
      <c r="MO71" s="177"/>
      <c r="MP71" s="177"/>
      <c r="MQ71" s="177"/>
      <c r="MR71" s="177"/>
      <c r="MS71" s="177"/>
      <c r="MT71" s="177"/>
      <c r="MU71" s="177"/>
      <c r="MV71" s="177"/>
      <c r="MW71" s="177"/>
      <c r="MX71" s="177"/>
      <c r="MY71" s="177"/>
      <c r="MZ71" s="177"/>
      <c r="NA71" s="177"/>
      <c r="NB71" s="177"/>
      <c r="NC71" s="177"/>
      <c r="ND71" s="177"/>
      <c r="NE71" s="177"/>
      <c r="NF71" s="177"/>
      <c r="NG71" s="177"/>
      <c r="NH71" s="177"/>
      <c r="NI71" s="177"/>
      <c r="NJ71" s="177"/>
      <c r="NK71" s="177"/>
      <c r="NL71" s="177"/>
      <c r="NM71" s="177"/>
      <c r="NN71" s="177"/>
      <c r="NO71" s="177"/>
      <c r="NP71" s="177"/>
      <c r="NQ71" s="177"/>
      <c r="NR71" s="177"/>
      <c r="NS71" s="177"/>
      <c r="NT71" s="177"/>
      <c r="NU71" s="177"/>
      <c r="NV71" s="177"/>
      <c r="NW71" s="177"/>
      <c r="NX71" s="177"/>
      <c r="NY71" s="177"/>
      <c r="NZ71" s="177"/>
      <c r="OA71" s="177"/>
      <c r="OB71" s="177"/>
      <c r="OC71" s="177"/>
      <c r="OD71" s="177"/>
      <c r="OE71" s="177"/>
      <c r="OF71" s="177"/>
      <c r="OG71" s="177"/>
      <c r="OH71" s="177"/>
      <c r="OI71" s="177"/>
      <c r="OJ71" s="177"/>
      <c r="OK71" s="177"/>
      <c r="OL71" s="177"/>
      <c r="OM71" s="177"/>
      <c r="ON71" s="177"/>
      <c r="OO71" s="177"/>
      <c r="OP71" s="177"/>
      <c r="OQ71" s="177"/>
      <c r="OR71" s="177"/>
      <c r="OS71" s="177"/>
      <c r="OT71" s="177"/>
      <c r="OU71" s="177"/>
      <c r="OV71" s="177"/>
      <c r="OW71" s="177"/>
      <c r="OX71" s="177"/>
      <c r="OY71" s="177"/>
      <c r="OZ71" s="177"/>
      <c r="PA71" s="177"/>
      <c r="PB71" s="177"/>
      <c r="PC71" s="177"/>
      <c r="PD71" s="177"/>
      <c r="PE71" s="177"/>
      <c r="PF71" s="177"/>
      <c r="PG71" s="177"/>
      <c r="PH71" s="177"/>
      <c r="PI71" s="177"/>
      <c r="PJ71" s="177"/>
      <c r="PK71" s="177"/>
      <c r="PL71" s="177"/>
      <c r="PM71" s="177"/>
      <c r="PN71" s="177"/>
      <c r="PO71" s="177"/>
      <c r="PP71" s="177"/>
      <c r="PQ71" s="177"/>
      <c r="PR71" s="177"/>
      <c r="PS71" s="177"/>
      <c r="PT71" s="177"/>
      <c r="PU71" s="177"/>
      <c r="PV71" s="177"/>
      <c r="PW71" s="177"/>
      <c r="PX71" s="177"/>
      <c r="PY71" s="177"/>
      <c r="PZ71" s="177"/>
      <c r="QA71" s="177"/>
      <c r="QB71" s="177"/>
      <c r="QC71" s="177"/>
      <c r="QD71" s="177"/>
      <c r="QE71" s="177"/>
      <c r="QF71" s="177"/>
      <c r="QG71" s="177"/>
      <c r="QH71" s="177"/>
      <c r="QI71" s="177"/>
      <c r="QJ71" s="177"/>
      <c r="QK71" s="177"/>
      <c r="QL71" s="177"/>
      <c r="QM71" s="177"/>
      <c r="QN71" s="177"/>
      <c r="QO71" s="177"/>
      <c r="QP71" s="177"/>
      <c r="QQ71" s="177"/>
      <c r="QR71" s="177"/>
      <c r="QS71" s="177"/>
      <c r="QT71" s="177"/>
      <c r="QU71" s="177"/>
      <c r="QV71" s="177"/>
      <c r="QW71" s="177"/>
      <c r="QX71" s="177"/>
      <c r="QY71" s="177"/>
      <c r="QZ71" s="177"/>
      <c r="RA71" s="177"/>
      <c r="RB71" s="177"/>
      <c r="RC71" s="177"/>
      <c r="RD71" s="177"/>
      <c r="RE71" s="177"/>
      <c r="RF71" s="177"/>
      <c r="RG71" s="177"/>
      <c r="RH71" s="177"/>
      <c r="RI71" s="177"/>
      <c r="RJ71" s="177"/>
      <c r="RK71" s="177"/>
      <c r="RL71" s="177"/>
      <c r="RM71" s="177"/>
      <c r="RN71" s="177"/>
      <c r="RO71" s="177"/>
      <c r="RP71" s="177"/>
      <c r="RQ71" s="177"/>
      <c r="RR71" s="177"/>
      <c r="RS71" s="177"/>
      <c r="RT71" s="177"/>
      <c r="RU71" s="177"/>
      <c r="RV71" s="177"/>
      <c r="RW71" s="177"/>
      <c r="RX71" s="177"/>
      <c r="RY71" s="177"/>
      <c r="RZ71" s="177"/>
      <c r="SA71" s="177"/>
      <c r="SB71" s="177"/>
      <c r="SC71" s="177"/>
      <c r="SD71" s="177"/>
      <c r="SE71" s="177"/>
      <c r="SF71" s="177"/>
      <c r="SG71" s="177"/>
      <c r="SH71" s="177"/>
      <c r="SI71" s="177"/>
      <c r="SJ71" s="177"/>
      <c r="SK71" s="177"/>
      <c r="SL71" s="177"/>
      <c r="SM71" s="177"/>
      <c r="SN71" s="177"/>
      <c r="SO71" s="177"/>
      <c r="SP71" s="177"/>
      <c r="SQ71" s="177"/>
      <c r="SR71" s="177"/>
      <c r="SS71" s="177"/>
      <c r="ST71" s="177"/>
      <c r="SU71" s="177"/>
      <c r="SV71" s="177"/>
      <c r="SW71" s="177"/>
      <c r="SX71" s="177"/>
      <c r="SY71" s="177"/>
      <c r="SZ71" s="177"/>
      <c r="TA71" s="177"/>
      <c r="TB71" s="177"/>
      <c r="TC71" s="177"/>
      <c r="TD71" s="177"/>
      <c r="TE71" s="177"/>
    </row>
    <row r="72" spans="1:525" s="34" customFormat="1" ht="63" hidden="1" customHeight="1" x14ac:dyDescent="0.25">
      <c r="A72" s="92"/>
      <c r="B72" s="66"/>
      <c r="C72" s="66"/>
      <c r="D72" s="68" t="s">
        <v>383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225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</row>
    <row r="73" spans="1:525" s="34" customFormat="1" ht="31.5" hidden="1" customHeight="1" x14ac:dyDescent="0.25">
      <c r="A73" s="92"/>
      <c r="B73" s="66"/>
      <c r="C73" s="66"/>
      <c r="D73" s="68" t="s">
        <v>613</v>
      </c>
      <c r="E73" s="121">
        <f>E100</f>
        <v>0</v>
      </c>
      <c r="F73" s="121">
        <f t="shared" ref="F73:P73" si="29">F100</f>
        <v>0</v>
      </c>
      <c r="G73" s="121">
        <f t="shared" si="29"/>
        <v>0</v>
      </c>
      <c r="H73" s="121">
        <f t="shared" si="29"/>
        <v>0</v>
      </c>
      <c r="I73" s="121">
        <f t="shared" si="29"/>
        <v>0</v>
      </c>
      <c r="J73" s="121">
        <f t="shared" si="29"/>
        <v>0</v>
      </c>
      <c r="K73" s="121">
        <f t="shared" si="29"/>
        <v>0</v>
      </c>
      <c r="L73" s="121">
        <f t="shared" si="29"/>
        <v>0</v>
      </c>
      <c r="M73" s="121">
        <f t="shared" si="29"/>
        <v>0</v>
      </c>
      <c r="N73" s="121">
        <f t="shared" si="29"/>
        <v>0</v>
      </c>
      <c r="O73" s="121">
        <f t="shared" si="29"/>
        <v>0</v>
      </c>
      <c r="P73" s="121">
        <f t="shared" si="29"/>
        <v>0</v>
      </c>
      <c r="Q73" s="225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</row>
    <row r="74" spans="1:525" s="34" customFormat="1" ht="47.25" hidden="1" customHeight="1" x14ac:dyDescent="0.25">
      <c r="A74" s="92"/>
      <c r="B74" s="66"/>
      <c r="C74" s="66"/>
      <c r="D74" s="68" t="s">
        <v>379</v>
      </c>
      <c r="E74" s="121">
        <f>E91+E109</f>
        <v>0</v>
      </c>
      <c r="F74" s="121">
        <f t="shared" ref="F74:P74" si="30">F91+F109</f>
        <v>0</v>
      </c>
      <c r="G74" s="121">
        <f t="shared" si="30"/>
        <v>0</v>
      </c>
      <c r="H74" s="121">
        <f t="shared" si="30"/>
        <v>0</v>
      </c>
      <c r="I74" s="121">
        <f t="shared" si="30"/>
        <v>0</v>
      </c>
      <c r="J74" s="121">
        <f t="shared" si="30"/>
        <v>0</v>
      </c>
      <c r="K74" s="121">
        <f t="shared" si="30"/>
        <v>0</v>
      </c>
      <c r="L74" s="121">
        <f t="shared" si="30"/>
        <v>0</v>
      </c>
      <c r="M74" s="121">
        <f t="shared" si="30"/>
        <v>0</v>
      </c>
      <c r="N74" s="121">
        <f t="shared" si="30"/>
        <v>0</v>
      </c>
      <c r="O74" s="121">
        <f t="shared" si="30"/>
        <v>0</v>
      </c>
      <c r="P74" s="121">
        <f t="shared" si="30"/>
        <v>0</v>
      </c>
      <c r="Q74" s="225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</row>
    <row r="75" spans="1:525" s="34" customFormat="1" ht="45" hidden="1" customHeight="1" x14ac:dyDescent="0.25">
      <c r="A75" s="92"/>
      <c r="B75" s="66"/>
      <c r="C75" s="66"/>
      <c r="D75" s="68" t="s">
        <v>381</v>
      </c>
      <c r="E75" s="121"/>
      <c r="F75" s="121"/>
      <c r="G75" s="121">
        <f t="shared" ref="G75:O75" si="31">+G106</f>
        <v>0</v>
      </c>
      <c r="H75" s="121">
        <f t="shared" si="31"/>
        <v>0</v>
      </c>
      <c r="I75" s="121">
        <f t="shared" si="31"/>
        <v>0</v>
      </c>
      <c r="J75" s="121">
        <f t="shared" si="31"/>
        <v>0</v>
      </c>
      <c r="K75" s="121">
        <f t="shared" si="31"/>
        <v>0</v>
      </c>
      <c r="L75" s="121">
        <f t="shared" si="31"/>
        <v>0</v>
      </c>
      <c r="M75" s="121">
        <f t="shared" si="31"/>
        <v>0</v>
      </c>
      <c r="N75" s="121">
        <f t="shared" si="31"/>
        <v>0</v>
      </c>
      <c r="O75" s="121">
        <f t="shared" si="31"/>
        <v>0</v>
      </c>
      <c r="P75" s="121"/>
      <c r="Q75" s="225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</row>
    <row r="76" spans="1:525" s="34" customFormat="1" ht="63" hidden="1" customHeight="1" x14ac:dyDescent="0.25">
      <c r="A76" s="92"/>
      <c r="B76" s="66"/>
      <c r="C76" s="66"/>
      <c r="D76" s="68" t="s">
        <v>378</v>
      </c>
      <c r="E76" s="121">
        <f>E119</f>
        <v>0</v>
      </c>
      <c r="F76" s="121">
        <f t="shared" ref="F76:P76" si="32">F119</f>
        <v>0</v>
      </c>
      <c r="G76" s="121">
        <f t="shared" si="32"/>
        <v>0</v>
      </c>
      <c r="H76" s="121">
        <f t="shared" si="32"/>
        <v>0</v>
      </c>
      <c r="I76" s="121">
        <f t="shared" si="32"/>
        <v>0</v>
      </c>
      <c r="J76" s="121">
        <f t="shared" si="32"/>
        <v>0</v>
      </c>
      <c r="K76" s="121">
        <f t="shared" si="32"/>
        <v>0</v>
      </c>
      <c r="L76" s="121">
        <f t="shared" si="32"/>
        <v>0</v>
      </c>
      <c r="M76" s="121">
        <f t="shared" si="32"/>
        <v>0</v>
      </c>
      <c r="N76" s="121">
        <f t="shared" si="32"/>
        <v>0</v>
      </c>
      <c r="O76" s="121">
        <f t="shared" si="32"/>
        <v>0</v>
      </c>
      <c r="P76" s="121">
        <f t="shared" si="32"/>
        <v>0</v>
      </c>
      <c r="Q76" s="225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</row>
    <row r="77" spans="1:525" s="34" customFormat="1" ht="77.25" hidden="1" customHeight="1" x14ac:dyDescent="0.25">
      <c r="A77" s="92"/>
      <c r="B77" s="113"/>
      <c r="C77" s="66"/>
      <c r="D77" s="68" t="s">
        <v>494</v>
      </c>
      <c r="E77" s="121">
        <f>E121</f>
        <v>0</v>
      </c>
      <c r="F77" s="121">
        <f t="shared" ref="F77:P77" si="33">F121</f>
        <v>0</v>
      </c>
      <c r="G77" s="121">
        <f t="shared" si="33"/>
        <v>0</v>
      </c>
      <c r="H77" s="121">
        <f t="shared" si="33"/>
        <v>0</v>
      </c>
      <c r="I77" s="121">
        <f t="shared" si="33"/>
        <v>0</v>
      </c>
      <c r="J77" s="121">
        <f t="shared" si="33"/>
        <v>0</v>
      </c>
      <c r="K77" s="121">
        <f t="shared" si="33"/>
        <v>0</v>
      </c>
      <c r="L77" s="121">
        <f t="shared" si="33"/>
        <v>0</v>
      </c>
      <c r="M77" s="121">
        <f t="shared" si="33"/>
        <v>0</v>
      </c>
      <c r="N77" s="121">
        <f t="shared" si="33"/>
        <v>0</v>
      </c>
      <c r="O77" s="121">
        <f t="shared" si="33"/>
        <v>0</v>
      </c>
      <c r="P77" s="121">
        <f t="shared" si="33"/>
        <v>0</v>
      </c>
      <c r="Q77" s="225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</row>
    <row r="78" spans="1:525" s="34" customFormat="1" ht="31.5" hidden="1" customHeight="1" x14ac:dyDescent="0.25">
      <c r="A78" s="92"/>
      <c r="B78" s="66"/>
      <c r="C78" s="66"/>
      <c r="D78" s="68" t="s">
        <v>508</v>
      </c>
      <c r="E78" s="121">
        <f t="shared" ref="E78:P78" si="34">E98+E100+E135</f>
        <v>0</v>
      </c>
      <c r="F78" s="121">
        <f t="shared" si="34"/>
        <v>0</v>
      </c>
      <c r="G78" s="121">
        <f t="shared" si="34"/>
        <v>0</v>
      </c>
      <c r="H78" s="121">
        <f t="shared" si="34"/>
        <v>0</v>
      </c>
      <c r="I78" s="121">
        <f t="shared" si="34"/>
        <v>0</v>
      </c>
      <c r="J78" s="121">
        <f t="shared" si="34"/>
        <v>0</v>
      </c>
      <c r="K78" s="121">
        <f t="shared" si="34"/>
        <v>0</v>
      </c>
      <c r="L78" s="121">
        <f t="shared" si="34"/>
        <v>0</v>
      </c>
      <c r="M78" s="121">
        <f t="shared" si="34"/>
        <v>0</v>
      </c>
      <c r="N78" s="121">
        <f t="shared" si="34"/>
        <v>0</v>
      </c>
      <c r="O78" s="121">
        <f t="shared" si="34"/>
        <v>0</v>
      </c>
      <c r="P78" s="121">
        <f t="shared" si="34"/>
        <v>0</v>
      </c>
      <c r="Q78" s="225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</row>
    <row r="79" spans="1:525" s="34" customFormat="1" ht="78.75" hidden="1" customHeight="1" x14ac:dyDescent="0.25">
      <c r="A79" s="92"/>
      <c r="B79" s="66"/>
      <c r="C79" s="66"/>
      <c r="D79" s="68" t="s">
        <v>526</v>
      </c>
      <c r="E79" s="121">
        <f>E117</f>
        <v>0</v>
      </c>
      <c r="F79" s="121">
        <f t="shared" ref="F79:P79" si="35">F117</f>
        <v>0</v>
      </c>
      <c r="G79" s="121">
        <f t="shared" si="35"/>
        <v>0</v>
      </c>
      <c r="H79" s="121">
        <f t="shared" si="35"/>
        <v>0</v>
      </c>
      <c r="I79" s="121">
        <f t="shared" si="35"/>
        <v>0</v>
      </c>
      <c r="J79" s="121">
        <f t="shared" si="35"/>
        <v>0</v>
      </c>
      <c r="K79" s="121">
        <f t="shared" si="35"/>
        <v>0</v>
      </c>
      <c r="L79" s="121">
        <f t="shared" si="35"/>
        <v>0</v>
      </c>
      <c r="M79" s="121">
        <f t="shared" si="35"/>
        <v>0</v>
      </c>
      <c r="N79" s="121">
        <f t="shared" si="35"/>
        <v>0</v>
      </c>
      <c r="O79" s="121">
        <f t="shared" si="35"/>
        <v>0</v>
      </c>
      <c r="P79" s="121">
        <f t="shared" si="35"/>
        <v>0</v>
      </c>
      <c r="Q79" s="225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</row>
    <row r="80" spans="1:525" s="34" customFormat="1" ht="51.75" hidden="1" customHeight="1" x14ac:dyDescent="0.25">
      <c r="A80" s="84"/>
      <c r="B80" s="93"/>
      <c r="C80" s="94"/>
      <c r="D80" s="68" t="s">
        <v>550</v>
      </c>
      <c r="E80" s="121">
        <f>E113</f>
        <v>0</v>
      </c>
      <c r="F80" s="121">
        <f t="shared" ref="F80:P80" si="36">F113</f>
        <v>0</v>
      </c>
      <c r="G80" s="121">
        <f t="shared" si="36"/>
        <v>0</v>
      </c>
      <c r="H80" s="121">
        <f t="shared" si="36"/>
        <v>0</v>
      </c>
      <c r="I80" s="121">
        <f t="shared" si="36"/>
        <v>0</v>
      </c>
      <c r="J80" s="121">
        <f t="shared" si="36"/>
        <v>0</v>
      </c>
      <c r="K80" s="121">
        <f t="shared" si="36"/>
        <v>0</v>
      </c>
      <c r="L80" s="121">
        <f t="shared" si="36"/>
        <v>0</v>
      </c>
      <c r="M80" s="121">
        <f t="shared" si="36"/>
        <v>0</v>
      </c>
      <c r="N80" s="121">
        <f t="shared" si="36"/>
        <v>0</v>
      </c>
      <c r="O80" s="121">
        <f t="shared" si="36"/>
        <v>0</v>
      </c>
      <c r="P80" s="121">
        <f t="shared" si="36"/>
        <v>0</v>
      </c>
      <c r="Q80" s="225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</row>
    <row r="81" spans="1:525" s="34" customFormat="1" ht="65.25" hidden="1" customHeight="1" x14ac:dyDescent="0.25">
      <c r="A81" s="92"/>
      <c r="B81" s="66"/>
      <c r="C81" s="66"/>
      <c r="D81" s="107" t="s">
        <v>612</v>
      </c>
      <c r="E81" s="121">
        <f>E86+E129</f>
        <v>0</v>
      </c>
      <c r="F81" s="121">
        <f t="shared" ref="F81:P81" si="37">F86+F129</f>
        <v>0</v>
      </c>
      <c r="G81" s="121">
        <f t="shared" si="37"/>
        <v>0</v>
      </c>
      <c r="H81" s="121">
        <f t="shared" si="37"/>
        <v>0</v>
      </c>
      <c r="I81" s="121">
        <f t="shared" si="37"/>
        <v>0</v>
      </c>
      <c r="J81" s="121">
        <f t="shared" si="37"/>
        <v>0</v>
      </c>
      <c r="K81" s="121">
        <f t="shared" si="37"/>
        <v>0</v>
      </c>
      <c r="L81" s="121">
        <f t="shared" si="37"/>
        <v>0</v>
      </c>
      <c r="M81" s="121">
        <f t="shared" si="37"/>
        <v>0</v>
      </c>
      <c r="N81" s="121">
        <f t="shared" si="37"/>
        <v>0</v>
      </c>
      <c r="O81" s="121">
        <f t="shared" si="37"/>
        <v>0</v>
      </c>
      <c r="P81" s="121">
        <f t="shared" si="37"/>
        <v>0</v>
      </c>
      <c r="Q81" s="225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</row>
    <row r="82" spans="1:525" s="34" customFormat="1" ht="15.75" hidden="1" customHeight="1" x14ac:dyDescent="0.25">
      <c r="A82" s="92"/>
      <c r="B82" s="66"/>
      <c r="C82" s="66"/>
      <c r="D82" s="68" t="s">
        <v>389</v>
      </c>
      <c r="E82" s="121">
        <f>E115+E125+E127</f>
        <v>0</v>
      </c>
      <c r="F82" s="121">
        <f t="shared" ref="F82:P82" si="38">F115+F125+F127</f>
        <v>0</v>
      </c>
      <c r="G82" s="121">
        <f t="shared" si="38"/>
        <v>0</v>
      </c>
      <c r="H82" s="121">
        <f t="shared" si="38"/>
        <v>0</v>
      </c>
      <c r="I82" s="121">
        <f t="shared" si="38"/>
        <v>0</v>
      </c>
      <c r="J82" s="121">
        <f t="shared" si="38"/>
        <v>0</v>
      </c>
      <c r="K82" s="121">
        <f t="shared" si="38"/>
        <v>0</v>
      </c>
      <c r="L82" s="121">
        <f t="shared" si="38"/>
        <v>0</v>
      </c>
      <c r="M82" s="121">
        <f t="shared" si="38"/>
        <v>0</v>
      </c>
      <c r="N82" s="121">
        <f t="shared" si="38"/>
        <v>0</v>
      </c>
      <c r="O82" s="121">
        <f t="shared" si="38"/>
        <v>0</v>
      </c>
      <c r="P82" s="121">
        <f t="shared" si="38"/>
        <v>0</v>
      </c>
      <c r="Q82" s="225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3"/>
      <c r="NC82" s="33"/>
      <c r="ND82" s="33"/>
      <c r="NE82" s="33"/>
      <c r="NF82" s="33"/>
      <c r="NG82" s="33"/>
      <c r="NH82" s="33"/>
      <c r="NI82" s="33"/>
      <c r="NJ82" s="33"/>
      <c r="NK82" s="33"/>
      <c r="NL82" s="33"/>
      <c r="NM82" s="33"/>
      <c r="NN82" s="33"/>
      <c r="NO82" s="33"/>
      <c r="NP82" s="33"/>
      <c r="NQ82" s="33"/>
      <c r="NR82" s="33"/>
      <c r="NS82" s="33"/>
      <c r="NT82" s="33"/>
      <c r="NU82" s="33"/>
      <c r="NV82" s="33"/>
      <c r="NW82" s="33"/>
      <c r="NX82" s="33"/>
      <c r="NY82" s="33"/>
      <c r="NZ82" s="33"/>
      <c r="OA82" s="33"/>
      <c r="OB82" s="33"/>
      <c r="OC82" s="33"/>
      <c r="OD82" s="33"/>
      <c r="OE82" s="33"/>
      <c r="OF82" s="33"/>
      <c r="OG82" s="33"/>
      <c r="OH82" s="33"/>
      <c r="OI82" s="33"/>
      <c r="OJ82" s="33"/>
      <c r="OK82" s="33"/>
      <c r="OL82" s="33"/>
      <c r="OM82" s="33"/>
      <c r="ON82" s="33"/>
      <c r="OO82" s="33"/>
      <c r="OP82" s="33"/>
      <c r="OQ82" s="33"/>
      <c r="OR82" s="33"/>
      <c r="OS82" s="33"/>
      <c r="OT82" s="33"/>
      <c r="OU82" s="33"/>
      <c r="OV82" s="33"/>
      <c r="OW82" s="33"/>
      <c r="OX82" s="33"/>
      <c r="OY82" s="33"/>
      <c r="OZ82" s="33"/>
      <c r="PA82" s="33"/>
      <c r="PB82" s="33"/>
      <c r="PC82" s="33"/>
      <c r="PD82" s="33"/>
      <c r="PE82" s="33"/>
      <c r="PF82" s="33"/>
      <c r="PG82" s="33"/>
      <c r="PH82" s="33"/>
      <c r="PI82" s="33"/>
      <c r="PJ82" s="33"/>
      <c r="PK82" s="33"/>
      <c r="PL82" s="33"/>
      <c r="PM82" s="33"/>
      <c r="PN82" s="33"/>
      <c r="PO82" s="33"/>
      <c r="PP82" s="33"/>
      <c r="PQ82" s="33"/>
      <c r="PR82" s="33"/>
      <c r="PS82" s="33"/>
      <c r="PT82" s="33"/>
      <c r="PU82" s="33"/>
      <c r="PV82" s="33"/>
      <c r="PW82" s="33"/>
      <c r="PX82" s="33"/>
      <c r="PY82" s="33"/>
      <c r="PZ82" s="33"/>
      <c r="QA82" s="33"/>
      <c r="QB82" s="33"/>
      <c r="QC82" s="33"/>
      <c r="QD82" s="33"/>
      <c r="QE82" s="33"/>
      <c r="QF82" s="33"/>
      <c r="QG82" s="33"/>
      <c r="QH82" s="33"/>
      <c r="QI82" s="33"/>
      <c r="QJ82" s="33"/>
      <c r="QK82" s="33"/>
      <c r="QL82" s="33"/>
      <c r="QM82" s="33"/>
      <c r="QN82" s="33"/>
      <c r="QO82" s="33"/>
      <c r="QP82" s="33"/>
      <c r="QQ82" s="33"/>
      <c r="QR82" s="33"/>
      <c r="QS82" s="33"/>
      <c r="QT82" s="33"/>
      <c r="QU82" s="33"/>
      <c r="QV82" s="33"/>
      <c r="QW82" s="33"/>
      <c r="QX82" s="33"/>
      <c r="QY82" s="33"/>
      <c r="QZ82" s="33"/>
      <c r="RA82" s="33"/>
      <c r="RB82" s="33"/>
      <c r="RC82" s="33"/>
      <c r="RD82" s="33"/>
      <c r="RE82" s="33"/>
      <c r="RF82" s="33"/>
      <c r="RG82" s="33"/>
      <c r="RH82" s="33"/>
      <c r="RI82" s="33"/>
      <c r="RJ82" s="33"/>
      <c r="RK82" s="33"/>
      <c r="RL82" s="33"/>
      <c r="RM82" s="33"/>
      <c r="RN82" s="33"/>
      <c r="RO82" s="33"/>
      <c r="RP82" s="33"/>
      <c r="RQ82" s="33"/>
      <c r="RR82" s="33"/>
      <c r="RS82" s="33"/>
      <c r="RT82" s="33"/>
      <c r="RU82" s="33"/>
      <c r="RV82" s="33"/>
      <c r="RW82" s="33"/>
      <c r="RX82" s="33"/>
      <c r="RY82" s="33"/>
      <c r="RZ82" s="33"/>
      <c r="SA82" s="33"/>
      <c r="SB82" s="33"/>
      <c r="SC82" s="33"/>
      <c r="SD82" s="33"/>
      <c r="SE82" s="33"/>
      <c r="SF82" s="33"/>
      <c r="SG82" s="33"/>
      <c r="SH82" s="33"/>
      <c r="SI82" s="33"/>
      <c r="SJ82" s="33"/>
      <c r="SK82" s="33"/>
      <c r="SL82" s="33"/>
      <c r="SM82" s="33"/>
      <c r="SN82" s="33"/>
      <c r="SO82" s="33"/>
      <c r="SP82" s="33"/>
      <c r="SQ82" s="33"/>
      <c r="SR82" s="33"/>
      <c r="SS82" s="33"/>
      <c r="ST82" s="33"/>
      <c r="SU82" s="33"/>
      <c r="SV82" s="33"/>
      <c r="SW82" s="33"/>
      <c r="SX82" s="33"/>
      <c r="SY82" s="33"/>
      <c r="SZ82" s="33"/>
      <c r="TA82" s="33"/>
      <c r="TB82" s="33"/>
      <c r="TC82" s="33"/>
      <c r="TD82" s="33"/>
      <c r="TE82" s="33"/>
    </row>
    <row r="83" spans="1:525" s="22" customFormat="1" ht="45.75" customHeight="1" x14ac:dyDescent="0.25">
      <c r="A83" s="56" t="s">
        <v>164</v>
      </c>
      <c r="B83" s="82" t="str">
        <f>'дод 4'!A19</f>
        <v>0160</v>
      </c>
      <c r="C83" s="82" t="str">
        <f>'дод 4'!B19</f>
        <v>0111</v>
      </c>
      <c r="D83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83" s="122">
        <f t="shared" ref="E83:E137" si="39">F83+I83</f>
        <v>3849900</v>
      </c>
      <c r="F83" s="122">
        <v>3849900</v>
      </c>
      <c r="G83" s="122">
        <v>2888100</v>
      </c>
      <c r="H83" s="122">
        <v>91000</v>
      </c>
      <c r="I83" s="122"/>
      <c r="J83" s="122">
        <f>L83+O83</f>
        <v>0</v>
      </c>
      <c r="K83" s="122">
        <v>0</v>
      </c>
      <c r="L83" s="122"/>
      <c r="M83" s="122"/>
      <c r="N83" s="122"/>
      <c r="O83" s="122">
        <v>0</v>
      </c>
      <c r="P83" s="122">
        <f t="shared" ref="P83:P137" si="40">E83+J83</f>
        <v>3849900</v>
      </c>
      <c r="Q83" s="225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</row>
    <row r="84" spans="1:525" s="22" customFormat="1" ht="21.75" customHeight="1" x14ac:dyDescent="0.25">
      <c r="A84" s="56" t="s">
        <v>165</v>
      </c>
      <c r="B84" s="82" t="str">
        <f>'дод 4'!A37</f>
        <v>1010</v>
      </c>
      <c r="C84" s="82" t="str">
        <f>'дод 4'!B37</f>
        <v>0910</v>
      </c>
      <c r="D84" s="57" t="str">
        <f>'дод 4'!C37</f>
        <v>Надання дошкільної освіти</v>
      </c>
      <c r="E84" s="122">
        <f t="shared" si="39"/>
        <v>343462000</v>
      </c>
      <c r="F84" s="122">
        <v>343462000</v>
      </c>
      <c r="G84" s="122">
        <v>226074000</v>
      </c>
      <c r="H84" s="122">
        <v>43244500</v>
      </c>
      <c r="I84" s="122"/>
      <c r="J84" s="122">
        <f>L84+O84</f>
        <v>39292400</v>
      </c>
      <c r="K84" s="122">
        <f>18138600+1100000</f>
        <v>19238600</v>
      </c>
      <c r="L84" s="122">
        <v>20053800</v>
      </c>
      <c r="M84" s="122"/>
      <c r="N84" s="122"/>
      <c r="O84" s="122">
        <f>18138600+1100000</f>
        <v>19238600</v>
      </c>
      <c r="P84" s="122">
        <f t="shared" si="40"/>
        <v>382754400</v>
      </c>
      <c r="Q84" s="225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</row>
    <row r="85" spans="1:525" s="22" customFormat="1" ht="54" customHeight="1" x14ac:dyDescent="0.25">
      <c r="A85" s="56" t="s">
        <v>451</v>
      </c>
      <c r="B85" s="56">
        <f>'дод 4'!A39</f>
        <v>1021</v>
      </c>
      <c r="C85" s="82" t="str">
        <f>'дод 4'!B39</f>
        <v>0921</v>
      </c>
      <c r="D85" s="57" t="str">
        <f>'дод 4'!C39</f>
        <v>Надання загальної середньої освіти закладами загальної середньої освіти за рахунок коштів місцевого бюджету</v>
      </c>
      <c r="E85" s="122">
        <f t="shared" si="39"/>
        <v>235067000</v>
      </c>
      <c r="F85" s="122">
        <v>235067000</v>
      </c>
      <c r="G85" s="122">
        <v>121599000</v>
      </c>
      <c r="H85" s="122">
        <v>60900000</v>
      </c>
      <c r="I85" s="122"/>
      <c r="J85" s="122">
        <f t="shared" ref="J85:J137" si="41">L85+O85</f>
        <v>68241440</v>
      </c>
      <c r="K85" s="122">
        <f>8031200+1100000</f>
        <v>9131200</v>
      </c>
      <c r="L85" s="122">
        <v>59110240</v>
      </c>
      <c r="M85" s="122">
        <v>3250000</v>
      </c>
      <c r="N85" s="122">
        <v>1318160</v>
      </c>
      <c r="O85" s="122">
        <f>8031200+1100000</f>
        <v>9131200</v>
      </c>
      <c r="P85" s="122">
        <f t="shared" si="40"/>
        <v>303308440</v>
      </c>
      <c r="Q85" s="225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</row>
    <row r="86" spans="1:525" s="22" customFormat="1" ht="61.5" hidden="1" customHeight="1" x14ac:dyDescent="0.25">
      <c r="A86" s="56"/>
      <c r="B86" s="56"/>
      <c r="C86" s="82"/>
      <c r="D86" s="75" t="s">
        <v>612</v>
      </c>
      <c r="E86" s="122"/>
      <c r="F86" s="122"/>
      <c r="G86" s="122"/>
      <c r="H86" s="122"/>
      <c r="I86" s="122"/>
      <c r="J86" s="122">
        <f t="shared" si="41"/>
        <v>0</v>
      </c>
      <c r="K86" s="122"/>
      <c r="L86" s="122"/>
      <c r="M86" s="122"/>
      <c r="N86" s="122"/>
      <c r="O86" s="122"/>
      <c r="P86" s="122">
        <f t="shared" si="40"/>
        <v>0</v>
      </c>
      <c r="Q86" s="225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</row>
    <row r="87" spans="1:525" s="22" customFormat="1" ht="80.25" customHeight="1" x14ac:dyDescent="0.25">
      <c r="A87" s="56" t="s">
        <v>453</v>
      </c>
      <c r="B87" s="82">
        <v>1022</v>
      </c>
      <c r="C87" s="56" t="s">
        <v>54</v>
      </c>
      <c r="D87" s="36" t="str">
        <f>'дод 4'!C47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7" s="122">
        <f t="shared" si="39"/>
        <v>16738700</v>
      </c>
      <c r="F87" s="122">
        <v>16738700</v>
      </c>
      <c r="G87" s="122">
        <v>9525000</v>
      </c>
      <c r="H87" s="122">
        <v>2560200</v>
      </c>
      <c r="I87" s="122"/>
      <c r="J87" s="122">
        <f t="shared" si="41"/>
        <v>0</v>
      </c>
      <c r="K87" s="122"/>
      <c r="L87" s="122"/>
      <c r="M87" s="122"/>
      <c r="N87" s="122"/>
      <c r="O87" s="122"/>
      <c r="P87" s="122">
        <f t="shared" si="40"/>
        <v>16738700</v>
      </c>
      <c r="Q87" s="225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</row>
    <row r="88" spans="1:525" s="22" customFormat="1" ht="83.25" customHeight="1" x14ac:dyDescent="0.25">
      <c r="A88" s="56" t="s">
        <v>547</v>
      </c>
      <c r="B88" s="82">
        <v>1025</v>
      </c>
      <c r="C88" s="56" t="s">
        <v>54</v>
      </c>
      <c r="D88" s="36" t="str">
        <f>'дод 4'!C49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8" s="122">
        <f t="shared" si="39"/>
        <v>12270100</v>
      </c>
      <c r="F88" s="122">
        <v>12270100</v>
      </c>
      <c r="G88" s="122">
        <v>8367700</v>
      </c>
      <c r="H88" s="122">
        <v>1262000</v>
      </c>
      <c r="I88" s="122"/>
      <c r="J88" s="122">
        <f t="shared" si="41"/>
        <v>0</v>
      </c>
      <c r="K88" s="122"/>
      <c r="L88" s="122"/>
      <c r="M88" s="122"/>
      <c r="N88" s="122"/>
      <c r="O88" s="122"/>
      <c r="P88" s="122">
        <f t="shared" si="40"/>
        <v>12270100</v>
      </c>
      <c r="Q88" s="225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F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N88" s="23"/>
      <c r="MO88" s="23"/>
      <c r="MP88" s="23"/>
      <c r="MQ88" s="23"/>
      <c r="MR88" s="23"/>
      <c r="MS88" s="23"/>
      <c r="MT88" s="23"/>
      <c r="MU88" s="23"/>
      <c r="MV88" s="23"/>
      <c r="MW88" s="23"/>
      <c r="MX88" s="23"/>
      <c r="MY88" s="23"/>
      <c r="MZ88" s="23"/>
      <c r="NA88" s="23"/>
      <c r="NB88" s="23"/>
      <c r="NC88" s="23"/>
      <c r="ND88" s="23"/>
      <c r="NE88" s="23"/>
      <c r="NF88" s="23"/>
      <c r="NG88" s="23"/>
      <c r="NH88" s="23"/>
      <c r="NI88" s="23"/>
      <c r="NJ88" s="23"/>
      <c r="NK88" s="23"/>
      <c r="NL88" s="23"/>
      <c r="NM88" s="23"/>
      <c r="NN88" s="23"/>
      <c r="NO88" s="23"/>
      <c r="NP88" s="23"/>
      <c r="NQ88" s="23"/>
      <c r="NR88" s="23"/>
      <c r="NS88" s="23"/>
      <c r="NT88" s="23"/>
      <c r="NU88" s="23"/>
      <c r="NV88" s="23"/>
      <c r="NW88" s="23"/>
      <c r="NX88" s="23"/>
      <c r="NY88" s="23"/>
      <c r="NZ88" s="23"/>
      <c r="OA88" s="23"/>
      <c r="OB88" s="23"/>
      <c r="OC88" s="23"/>
      <c r="OD88" s="23"/>
      <c r="OE88" s="23"/>
      <c r="OF88" s="23"/>
      <c r="OG88" s="23"/>
      <c r="OH88" s="23"/>
      <c r="OI88" s="23"/>
      <c r="OJ88" s="23"/>
      <c r="OK88" s="23"/>
      <c r="OL88" s="23"/>
      <c r="OM88" s="23"/>
      <c r="ON88" s="23"/>
      <c r="OO88" s="23"/>
      <c r="OP88" s="23"/>
      <c r="OQ88" s="23"/>
      <c r="OR88" s="23"/>
      <c r="OS88" s="23"/>
      <c r="OT88" s="23"/>
      <c r="OU88" s="23"/>
      <c r="OV88" s="23"/>
      <c r="OW88" s="23"/>
      <c r="OX88" s="23"/>
      <c r="OY88" s="23"/>
      <c r="OZ88" s="23"/>
      <c r="PA88" s="23"/>
      <c r="PB88" s="23"/>
      <c r="PC88" s="23"/>
      <c r="PD88" s="23"/>
      <c r="PE88" s="23"/>
      <c r="PF88" s="23"/>
      <c r="PG88" s="23"/>
      <c r="PH88" s="23"/>
      <c r="PI88" s="23"/>
      <c r="PJ88" s="23"/>
      <c r="PK88" s="23"/>
      <c r="PL88" s="23"/>
      <c r="PM88" s="23"/>
      <c r="PN88" s="23"/>
      <c r="PO88" s="23"/>
      <c r="PP88" s="23"/>
      <c r="PQ88" s="23"/>
      <c r="PR88" s="23"/>
      <c r="PS88" s="23"/>
      <c r="PT88" s="23"/>
      <c r="PU88" s="23"/>
      <c r="PV88" s="23"/>
      <c r="PW88" s="23"/>
      <c r="PX88" s="23"/>
      <c r="PY88" s="23"/>
      <c r="PZ88" s="23"/>
      <c r="QA88" s="23"/>
      <c r="QB88" s="23"/>
      <c r="QC88" s="23"/>
      <c r="QD88" s="23"/>
      <c r="QE88" s="23"/>
      <c r="QF88" s="23"/>
      <c r="QG88" s="23"/>
      <c r="QH88" s="23"/>
      <c r="QI88" s="23"/>
      <c r="QJ88" s="23"/>
      <c r="QK88" s="23"/>
      <c r="QL88" s="23"/>
      <c r="QM88" s="23"/>
      <c r="QN88" s="23"/>
      <c r="QO88" s="23"/>
      <c r="QP88" s="23"/>
      <c r="QQ88" s="23"/>
      <c r="QR88" s="23"/>
      <c r="QS88" s="23"/>
      <c r="QT88" s="23"/>
      <c r="QU88" s="23"/>
      <c r="QV88" s="23"/>
      <c r="QW88" s="23"/>
      <c r="QX88" s="23"/>
      <c r="QY88" s="23"/>
      <c r="QZ88" s="23"/>
      <c r="RA88" s="23"/>
      <c r="RB88" s="23"/>
      <c r="RC88" s="23"/>
      <c r="RD88" s="23"/>
      <c r="RE88" s="23"/>
      <c r="RF88" s="23"/>
      <c r="RG88" s="23"/>
      <c r="RH88" s="23"/>
      <c r="RI88" s="23"/>
      <c r="RJ88" s="23"/>
      <c r="RK88" s="23"/>
      <c r="RL88" s="23"/>
      <c r="RM88" s="23"/>
      <c r="RN88" s="23"/>
      <c r="RO88" s="23"/>
      <c r="RP88" s="23"/>
      <c r="RQ88" s="23"/>
      <c r="RR88" s="23"/>
      <c r="RS88" s="23"/>
      <c r="RT88" s="23"/>
      <c r="RU88" s="23"/>
      <c r="RV88" s="23"/>
      <c r="RW88" s="23"/>
      <c r="RX88" s="23"/>
      <c r="RY88" s="23"/>
      <c r="RZ88" s="23"/>
      <c r="SA88" s="23"/>
      <c r="SB88" s="23"/>
      <c r="SC88" s="23"/>
      <c r="SD88" s="23"/>
      <c r="SE88" s="23"/>
      <c r="SF88" s="23"/>
      <c r="SG88" s="23"/>
      <c r="SH88" s="23"/>
      <c r="SI88" s="23"/>
      <c r="SJ88" s="23"/>
      <c r="SK88" s="23"/>
      <c r="SL88" s="23"/>
      <c r="SM88" s="23"/>
      <c r="SN88" s="23"/>
      <c r="SO88" s="23"/>
      <c r="SP88" s="23"/>
      <c r="SQ88" s="23"/>
      <c r="SR88" s="23"/>
      <c r="SS88" s="23"/>
      <c r="ST88" s="23"/>
      <c r="SU88" s="23"/>
      <c r="SV88" s="23"/>
      <c r="SW88" s="23"/>
      <c r="SX88" s="23"/>
      <c r="SY88" s="23"/>
      <c r="SZ88" s="23"/>
      <c r="TA88" s="23"/>
      <c r="TB88" s="23"/>
      <c r="TC88" s="23"/>
      <c r="TD88" s="23"/>
      <c r="TE88" s="23"/>
    </row>
    <row r="89" spans="1:525" s="190" customFormat="1" ht="54" customHeight="1" x14ac:dyDescent="0.25">
      <c r="A89" s="56" t="s">
        <v>455</v>
      </c>
      <c r="B89" s="82">
        <v>1031</v>
      </c>
      <c r="C89" s="56" t="s">
        <v>50</v>
      </c>
      <c r="D89" s="57" t="str">
        <f>'дод 4'!C50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9" s="122">
        <f t="shared" si="39"/>
        <v>434093700</v>
      </c>
      <c r="F89" s="122">
        <v>434093700</v>
      </c>
      <c r="G89" s="122">
        <v>355814500</v>
      </c>
      <c r="H89" s="122"/>
      <c r="I89" s="122"/>
      <c r="J89" s="122">
        <f t="shared" si="41"/>
        <v>0</v>
      </c>
      <c r="K89" s="122"/>
      <c r="L89" s="122"/>
      <c r="M89" s="122"/>
      <c r="N89" s="122"/>
      <c r="O89" s="122"/>
      <c r="P89" s="122">
        <f t="shared" si="40"/>
        <v>434093700</v>
      </c>
      <c r="Q89" s="185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  <c r="FH89" s="189"/>
      <c r="FI89" s="189"/>
      <c r="FJ89" s="189"/>
      <c r="FK89" s="189"/>
      <c r="FL89" s="189"/>
      <c r="FM89" s="189"/>
      <c r="FN89" s="189"/>
      <c r="FO89" s="189"/>
      <c r="FP89" s="189"/>
      <c r="FQ89" s="189"/>
      <c r="FR89" s="189"/>
      <c r="FS89" s="189"/>
      <c r="FT89" s="189"/>
      <c r="FU89" s="189"/>
      <c r="FV89" s="189"/>
      <c r="FW89" s="189"/>
      <c r="FX89" s="189"/>
      <c r="FY89" s="189"/>
      <c r="FZ89" s="189"/>
      <c r="GA89" s="189"/>
      <c r="GB89" s="189"/>
      <c r="GC89" s="189"/>
      <c r="GD89" s="189"/>
      <c r="GE89" s="189"/>
      <c r="GF89" s="189"/>
      <c r="GG89" s="189"/>
      <c r="GH89" s="189"/>
      <c r="GI89" s="189"/>
      <c r="GJ89" s="189"/>
      <c r="GK89" s="189"/>
      <c r="GL89" s="189"/>
      <c r="GM89" s="189"/>
      <c r="GN89" s="189"/>
      <c r="GO89" s="189"/>
      <c r="GP89" s="189"/>
      <c r="GQ89" s="189"/>
      <c r="GR89" s="189"/>
      <c r="GS89" s="189"/>
      <c r="GT89" s="189"/>
      <c r="GU89" s="189"/>
      <c r="GV89" s="189"/>
      <c r="GW89" s="189"/>
      <c r="GX89" s="189"/>
      <c r="GY89" s="189"/>
      <c r="GZ89" s="189"/>
      <c r="HA89" s="189"/>
      <c r="HB89" s="189"/>
      <c r="HC89" s="189"/>
      <c r="HD89" s="189"/>
      <c r="HE89" s="189"/>
      <c r="HF89" s="189"/>
      <c r="HG89" s="189"/>
      <c r="HH89" s="189"/>
      <c r="HI89" s="189"/>
      <c r="HJ89" s="189"/>
      <c r="HK89" s="189"/>
      <c r="HL89" s="189"/>
      <c r="HM89" s="189"/>
      <c r="HN89" s="189"/>
      <c r="HO89" s="189"/>
      <c r="HP89" s="189"/>
      <c r="HQ89" s="189"/>
      <c r="HR89" s="189"/>
      <c r="HS89" s="189"/>
      <c r="HT89" s="189"/>
      <c r="HU89" s="189"/>
      <c r="HV89" s="189"/>
      <c r="HW89" s="189"/>
      <c r="HX89" s="189"/>
      <c r="HY89" s="189"/>
      <c r="HZ89" s="189"/>
      <c r="IA89" s="189"/>
      <c r="IB89" s="189"/>
      <c r="IC89" s="189"/>
      <c r="ID89" s="189"/>
      <c r="IE89" s="189"/>
      <c r="IF89" s="189"/>
      <c r="IG89" s="189"/>
      <c r="IH89" s="189"/>
      <c r="II89" s="189"/>
      <c r="IJ89" s="189"/>
      <c r="IK89" s="189"/>
      <c r="IL89" s="189"/>
      <c r="IM89" s="189"/>
      <c r="IN89" s="189"/>
      <c r="IO89" s="189"/>
      <c r="IP89" s="189"/>
      <c r="IQ89" s="189"/>
      <c r="IR89" s="189"/>
      <c r="IS89" s="189"/>
      <c r="IT89" s="189"/>
      <c r="IU89" s="189"/>
      <c r="IV89" s="189"/>
      <c r="IW89" s="189"/>
      <c r="IX89" s="189"/>
      <c r="IY89" s="189"/>
      <c r="IZ89" s="189"/>
      <c r="JA89" s="189"/>
      <c r="JB89" s="189"/>
      <c r="JC89" s="189"/>
      <c r="JD89" s="189"/>
      <c r="JE89" s="189"/>
      <c r="JF89" s="189"/>
      <c r="JG89" s="189"/>
      <c r="JH89" s="189"/>
      <c r="JI89" s="189"/>
      <c r="JJ89" s="189"/>
      <c r="JK89" s="189"/>
      <c r="JL89" s="189"/>
      <c r="JM89" s="189"/>
      <c r="JN89" s="189"/>
      <c r="JO89" s="189"/>
      <c r="JP89" s="189"/>
      <c r="JQ89" s="189"/>
      <c r="JR89" s="189"/>
      <c r="JS89" s="189"/>
      <c r="JT89" s="189"/>
      <c r="JU89" s="189"/>
      <c r="JV89" s="189"/>
      <c r="JW89" s="189"/>
      <c r="JX89" s="189"/>
      <c r="JY89" s="189"/>
      <c r="JZ89" s="189"/>
      <c r="KA89" s="189"/>
      <c r="KB89" s="189"/>
      <c r="KC89" s="189"/>
      <c r="KD89" s="189"/>
      <c r="KE89" s="189"/>
      <c r="KF89" s="189"/>
      <c r="KG89" s="189"/>
      <c r="KH89" s="189"/>
      <c r="KI89" s="189"/>
      <c r="KJ89" s="189"/>
      <c r="KK89" s="189"/>
      <c r="KL89" s="189"/>
      <c r="KM89" s="189"/>
      <c r="KN89" s="189"/>
      <c r="KO89" s="189"/>
      <c r="KP89" s="189"/>
      <c r="KQ89" s="189"/>
      <c r="KR89" s="189"/>
      <c r="KS89" s="189"/>
      <c r="KT89" s="189"/>
      <c r="KU89" s="189"/>
      <c r="KV89" s="189"/>
      <c r="KW89" s="189"/>
      <c r="KX89" s="189"/>
      <c r="KY89" s="189"/>
      <c r="KZ89" s="189"/>
      <c r="LA89" s="189"/>
      <c r="LB89" s="189"/>
      <c r="LC89" s="189"/>
      <c r="LD89" s="189"/>
      <c r="LE89" s="189"/>
      <c r="LF89" s="189"/>
      <c r="LG89" s="189"/>
      <c r="LH89" s="189"/>
      <c r="LI89" s="189"/>
      <c r="LJ89" s="189"/>
      <c r="LK89" s="189"/>
      <c r="LL89" s="189"/>
      <c r="LM89" s="189"/>
      <c r="LN89" s="189"/>
      <c r="LO89" s="189"/>
      <c r="LP89" s="189"/>
      <c r="LQ89" s="189"/>
      <c r="LR89" s="189"/>
      <c r="LS89" s="189"/>
      <c r="LT89" s="189"/>
      <c r="LU89" s="189"/>
      <c r="LV89" s="189"/>
      <c r="LW89" s="189"/>
      <c r="LX89" s="189"/>
      <c r="LY89" s="189"/>
      <c r="LZ89" s="189"/>
      <c r="MA89" s="189"/>
      <c r="MB89" s="189"/>
      <c r="MC89" s="189"/>
      <c r="MD89" s="189"/>
      <c r="ME89" s="189"/>
      <c r="MF89" s="189"/>
      <c r="MG89" s="189"/>
      <c r="MH89" s="189"/>
      <c r="MI89" s="189"/>
      <c r="MJ89" s="189"/>
      <c r="MK89" s="189"/>
      <c r="ML89" s="189"/>
      <c r="MM89" s="189"/>
      <c r="MN89" s="189"/>
      <c r="MO89" s="189"/>
      <c r="MP89" s="189"/>
      <c r="MQ89" s="189"/>
      <c r="MR89" s="189"/>
      <c r="MS89" s="189"/>
      <c r="MT89" s="189"/>
      <c r="MU89" s="189"/>
      <c r="MV89" s="189"/>
      <c r="MW89" s="189"/>
      <c r="MX89" s="189"/>
      <c r="MY89" s="189"/>
      <c r="MZ89" s="189"/>
      <c r="NA89" s="189"/>
      <c r="NB89" s="189"/>
      <c r="NC89" s="189"/>
      <c r="ND89" s="189"/>
      <c r="NE89" s="189"/>
      <c r="NF89" s="189"/>
      <c r="NG89" s="189"/>
      <c r="NH89" s="189"/>
      <c r="NI89" s="189"/>
      <c r="NJ89" s="189"/>
      <c r="NK89" s="189"/>
      <c r="NL89" s="189"/>
      <c r="NM89" s="189"/>
      <c r="NN89" s="189"/>
      <c r="NO89" s="189"/>
      <c r="NP89" s="189"/>
      <c r="NQ89" s="189"/>
      <c r="NR89" s="189"/>
      <c r="NS89" s="189"/>
      <c r="NT89" s="189"/>
      <c r="NU89" s="189"/>
      <c r="NV89" s="189"/>
      <c r="NW89" s="189"/>
      <c r="NX89" s="189"/>
      <c r="NY89" s="189"/>
      <c r="NZ89" s="189"/>
      <c r="OA89" s="189"/>
      <c r="OB89" s="189"/>
      <c r="OC89" s="189"/>
      <c r="OD89" s="189"/>
      <c r="OE89" s="189"/>
      <c r="OF89" s="189"/>
      <c r="OG89" s="189"/>
      <c r="OH89" s="189"/>
      <c r="OI89" s="189"/>
      <c r="OJ89" s="189"/>
      <c r="OK89" s="189"/>
      <c r="OL89" s="189"/>
      <c r="OM89" s="189"/>
      <c r="ON89" s="189"/>
      <c r="OO89" s="189"/>
      <c r="OP89" s="189"/>
      <c r="OQ89" s="189"/>
      <c r="OR89" s="189"/>
      <c r="OS89" s="189"/>
      <c r="OT89" s="189"/>
      <c r="OU89" s="189"/>
      <c r="OV89" s="189"/>
      <c r="OW89" s="189"/>
      <c r="OX89" s="189"/>
      <c r="OY89" s="189"/>
      <c r="OZ89" s="189"/>
      <c r="PA89" s="189"/>
      <c r="PB89" s="189"/>
      <c r="PC89" s="189"/>
      <c r="PD89" s="189"/>
      <c r="PE89" s="189"/>
      <c r="PF89" s="189"/>
      <c r="PG89" s="189"/>
      <c r="PH89" s="189"/>
      <c r="PI89" s="189"/>
      <c r="PJ89" s="189"/>
      <c r="PK89" s="189"/>
      <c r="PL89" s="189"/>
      <c r="PM89" s="189"/>
      <c r="PN89" s="189"/>
      <c r="PO89" s="189"/>
      <c r="PP89" s="189"/>
      <c r="PQ89" s="189"/>
      <c r="PR89" s="189"/>
      <c r="PS89" s="189"/>
      <c r="PT89" s="189"/>
      <c r="PU89" s="189"/>
      <c r="PV89" s="189"/>
      <c r="PW89" s="189"/>
      <c r="PX89" s="189"/>
      <c r="PY89" s="189"/>
      <c r="PZ89" s="189"/>
      <c r="QA89" s="189"/>
      <c r="QB89" s="189"/>
      <c r="QC89" s="189"/>
      <c r="QD89" s="189"/>
      <c r="QE89" s="189"/>
      <c r="QF89" s="189"/>
      <c r="QG89" s="189"/>
      <c r="QH89" s="189"/>
      <c r="QI89" s="189"/>
      <c r="QJ89" s="189"/>
      <c r="QK89" s="189"/>
      <c r="QL89" s="189"/>
      <c r="QM89" s="189"/>
      <c r="QN89" s="189"/>
      <c r="QO89" s="189"/>
      <c r="QP89" s="189"/>
      <c r="QQ89" s="189"/>
      <c r="QR89" s="189"/>
      <c r="QS89" s="189"/>
      <c r="QT89" s="189"/>
      <c r="QU89" s="189"/>
      <c r="QV89" s="189"/>
      <c r="QW89" s="189"/>
      <c r="QX89" s="189"/>
      <c r="QY89" s="189"/>
      <c r="QZ89" s="189"/>
      <c r="RA89" s="189"/>
      <c r="RB89" s="189"/>
      <c r="RC89" s="189"/>
      <c r="RD89" s="189"/>
      <c r="RE89" s="189"/>
      <c r="RF89" s="189"/>
      <c r="RG89" s="189"/>
      <c r="RH89" s="189"/>
      <c r="RI89" s="189"/>
      <c r="RJ89" s="189"/>
      <c r="RK89" s="189"/>
      <c r="RL89" s="189"/>
      <c r="RM89" s="189"/>
      <c r="RN89" s="189"/>
      <c r="RO89" s="189"/>
      <c r="RP89" s="189"/>
      <c r="RQ89" s="189"/>
      <c r="RR89" s="189"/>
      <c r="RS89" s="189"/>
      <c r="RT89" s="189"/>
      <c r="RU89" s="189"/>
      <c r="RV89" s="189"/>
      <c r="RW89" s="189"/>
      <c r="RX89" s="189"/>
      <c r="RY89" s="189"/>
      <c r="RZ89" s="189"/>
      <c r="SA89" s="189"/>
      <c r="SB89" s="189"/>
      <c r="SC89" s="189"/>
      <c r="SD89" s="189"/>
      <c r="SE89" s="189"/>
      <c r="SF89" s="189"/>
      <c r="SG89" s="189"/>
      <c r="SH89" s="189"/>
      <c r="SI89" s="189"/>
      <c r="SJ89" s="189"/>
      <c r="SK89" s="189"/>
      <c r="SL89" s="189"/>
      <c r="SM89" s="189"/>
      <c r="SN89" s="189"/>
      <c r="SO89" s="189"/>
      <c r="SP89" s="189"/>
      <c r="SQ89" s="189"/>
      <c r="SR89" s="189"/>
      <c r="SS89" s="189"/>
      <c r="ST89" s="189"/>
      <c r="SU89" s="189"/>
      <c r="SV89" s="189"/>
      <c r="SW89" s="189"/>
      <c r="SX89" s="189"/>
      <c r="SY89" s="189"/>
      <c r="SZ89" s="189"/>
      <c r="TA89" s="189"/>
      <c r="TB89" s="189"/>
      <c r="TC89" s="189"/>
      <c r="TD89" s="189"/>
      <c r="TE89" s="189"/>
    </row>
    <row r="90" spans="1:525" s="192" customFormat="1" ht="31.5" customHeight="1" x14ac:dyDescent="0.25">
      <c r="A90" s="74"/>
      <c r="B90" s="95"/>
      <c r="C90" s="95"/>
      <c r="D90" s="77" t="s">
        <v>384</v>
      </c>
      <c r="E90" s="123">
        <f t="shared" si="39"/>
        <v>434093700</v>
      </c>
      <c r="F90" s="123">
        <v>434093700</v>
      </c>
      <c r="G90" s="123">
        <v>355814500</v>
      </c>
      <c r="H90" s="123"/>
      <c r="I90" s="123"/>
      <c r="J90" s="123">
        <f t="shared" si="41"/>
        <v>0</v>
      </c>
      <c r="K90" s="123"/>
      <c r="L90" s="123"/>
      <c r="M90" s="123"/>
      <c r="N90" s="123"/>
      <c r="O90" s="123"/>
      <c r="P90" s="123">
        <f t="shared" si="40"/>
        <v>434093700</v>
      </c>
      <c r="Q90" s="185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/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191"/>
      <c r="EH90" s="191"/>
      <c r="EI90" s="191"/>
      <c r="EJ90" s="191"/>
      <c r="EK90" s="191"/>
      <c r="EL90" s="191"/>
      <c r="EM90" s="191"/>
      <c r="EN90" s="191"/>
      <c r="EO90" s="191"/>
      <c r="EP90" s="191"/>
      <c r="EQ90" s="191"/>
      <c r="ER90" s="191"/>
      <c r="ES90" s="191"/>
      <c r="ET90" s="191"/>
      <c r="EU90" s="191"/>
      <c r="EV90" s="191"/>
      <c r="EW90" s="191"/>
      <c r="EX90" s="191"/>
      <c r="EY90" s="191"/>
      <c r="EZ90" s="191"/>
      <c r="FA90" s="191"/>
      <c r="FB90" s="191"/>
      <c r="FC90" s="191"/>
      <c r="FD90" s="191"/>
      <c r="FE90" s="191"/>
      <c r="FF90" s="191"/>
      <c r="FG90" s="191"/>
      <c r="FH90" s="191"/>
      <c r="FI90" s="191"/>
      <c r="FJ90" s="191"/>
      <c r="FK90" s="191"/>
      <c r="FL90" s="191"/>
      <c r="FM90" s="191"/>
      <c r="FN90" s="191"/>
      <c r="FO90" s="191"/>
      <c r="FP90" s="191"/>
      <c r="FQ90" s="191"/>
      <c r="FR90" s="191"/>
      <c r="FS90" s="191"/>
      <c r="FT90" s="191"/>
      <c r="FU90" s="191"/>
      <c r="FV90" s="191"/>
      <c r="FW90" s="191"/>
      <c r="FX90" s="191"/>
      <c r="FY90" s="191"/>
      <c r="FZ90" s="191"/>
      <c r="GA90" s="191"/>
      <c r="GB90" s="191"/>
      <c r="GC90" s="191"/>
      <c r="GD90" s="191"/>
      <c r="GE90" s="191"/>
      <c r="GF90" s="191"/>
      <c r="GG90" s="191"/>
      <c r="GH90" s="191"/>
      <c r="GI90" s="191"/>
      <c r="GJ90" s="191"/>
      <c r="GK90" s="191"/>
      <c r="GL90" s="191"/>
      <c r="GM90" s="191"/>
      <c r="GN90" s="191"/>
      <c r="GO90" s="191"/>
      <c r="GP90" s="191"/>
      <c r="GQ90" s="191"/>
      <c r="GR90" s="191"/>
      <c r="GS90" s="191"/>
      <c r="GT90" s="191"/>
      <c r="GU90" s="191"/>
      <c r="GV90" s="191"/>
      <c r="GW90" s="191"/>
      <c r="GX90" s="191"/>
      <c r="GY90" s="191"/>
      <c r="GZ90" s="191"/>
      <c r="HA90" s="191"/>
      <c r="HB90" s="191"/>
      <c r="HC90" s="191"/>
      <c r="HD90" s="191"/>
      <c r="HE90" s="191"/>
      <c r="HF90" s="191"/>
      <c r="HG90" s="191"/>
      <c r="HH90" s="191"/>
      <c r="HI90" s="191"/>
      <c r="HJ90" s="191"/>
      <c r="HK90" s="191"/>
      <c r="HL90" s="191"/>
      <c r="HM90" s="191"/>
      <c r="HN90" s="191"/>
      <c r="HO90" s="191"/>
      <c r="HP90" s="191"/>
      <c r="HQ90" s="191"/>
      <c r="HR90" s="191"/>
      <c r="HS90" s="191"/>
      <c r="HT90" s="191"/>
      <c r="HU90" s="191"/>
      <c r="HV90" s="191"/>
      <c r="HW90" s="191"/>
      <c r="HX90" s="191"/>
      <c r="HY90" s="191"/>
      <c r="HZ90" s="191"/>
      <c r="IA90" s="191"/>
      <c r="IB90" s="191"/>
      <c r="IC90" s="191"/>
      <c r="ID90" s="191"/>
      <c r="IE90" s="191"/>
      <c r="IF90" s="191"/>
      <c r="IG90" s="191"/>
      <c r="IH90" s="191"/>
      <c r="II90" s="191"/>
      <c r="IJ90" s="191"/>
      <c r="IK90" s="191"/>
      <c r="IL90" s="191"/>
      <c r="IM90" s="191"/>
      <c r="IN90" s="191"/>
      <c r="IO90" s="191"/>
      <c r="IP90" s="191"/>
      <c r="IQ90" s="191"/>
      <c r="IR90" s="191"/>
      <c r="IS90" s="191"/>
      <c r="IT90" s="191"/>
      <c r="IU90" s="191"/>
      <c r="IV90" s="191"/>
      <c r="IW90" s="191"/>
      <c r="IX90" s="191"/>
      <c r="IY90" s="191"/>
      <c r="IZ90" s="191"/>
      <c r="JA90" s="191"/>
      <c r="JB90" s="191"/>
      <c r="JC90" s="191"/>
      <c r="JD90" s="191"/>
      <c r="JE90" s="191"/>
      <c r="JF90" s="191"/>
      <c r="JG90" s="191"/>
      <c r="JH90" s="191"/>
      <c r="JI90" s="191"/>
      <c r="JJ90" s="191"/>
      <c r="JK90" s="191"/>
      <c r="JL90" s="191"/>
      <c r="JM90" s="191"/>
      <c r="JN90" s="191"/>
      <c r="JO90" s="191"/>
      <c r="JP90" s="191"/>
      <c r="JQ90" s="191"/>
      <c r="JR90" s="191"/>
      <c r="JS90" s="191"/>
      <c r="JT90" s="191"/>
      <c r="JU90" s="191"/>
      <c r="JV90" s="191"/>
      <c r="JW90" s="191"/>
      <c r="JX90" s="191"/>
      <c r="JY90" s="191"/>
      <c r="JZ90" s="191"/>
      <c r="KA90" s="191"/>
      <c r="KB90" s="191"/>
      <c r="KC90" s="191"/>
      <c r="KD90" s="191"/>
      <c r="KE90" s="191"/>
      <c r="KF90" s="191"/>
      <c r="KG90" s="191"/>
      <c r="KH90" s="191"/>
      <c r="KI90" s="191"/>
      <c r="KJ90" s="191"/>
      <c r="KK90" s="191"/>
      <c r="KL90" s="191"/>
      <c r="KM90" s="191"/>
      <c r="KN90" s="191"/>
      <c r="KO90" s="191"/>
      <c r="KP90" s="191"/>
      <c r="KQ90" s="191"/>
      <c r="KR90" s="191"/>
      <c r="KS90" s="191"/>
      <c r="KT90" s="191"/>
      <c r="KU90" s="191"/>
      <c r="KV90" s="191"/>
      <c r="KW90" s="191"/>
      <c r="KX90" s="191"/>
      <c r="KY90" s="191"/>
      <c r="KZ90" s="191"/>
      <c r="LA90" s="191"/>
      <c r="LB90" s="191"/>
      <c r="LC90" s="191"/>
      <c r="LD90" s="191"/>
      <c r="LE90" s="191"/>
      <c r="LF90" s="191"/>
      <c r="LG90" s="191"/>
      <c r="LH90" s="191"/>
      <c r="LI90" s="191"/>
      <c r="LJ90" s="191"/>
      <c r="LK90" s="191"/>
      <c r="LL90" s="191"/>
      <c r="LM90" s="191"/>
      <c r="LN90" s="191"/>
      <c r="LO90" s="191"/>
      <c r="LP90" s="191"/>
      <c r="LQ90" s="191"/>
      <c r="LR90" s="191"/>
      <c r="LS90" s="191"/>
      <c r="LT90" s="191"/>
      <c r="LU90" s="191"/>
      <c r="LV90" s="191"/>
      <c r="LW90" s="191"/>
      <c r="LX90" s="191"/>
      <c r="LY90" s="191"/>
      <c r="LZ90" s="191"/>
      <c r="MA90" s="191"/>
      <c r="MB90" s="191"/>
      <c r="MC90" s="191"/>
      <c r="MD90" s="191"/>
      <c r="ME90" s="191"/>
      <c r="MF90" s="191"/>
      <c r="MG90" s="191"/>
      <c r="MH90" s="191"/>
      <c r="MI90" s="191"/>
      <c r="MJ90" s="191"/>
      <c r="MK90" s="191"/>
      <c r="ML90" s="191"/>
      <c r="MM90" s="191"/>
      <c r="MN90" s="191"/>
      <c r="MO90" s="191"/>
      <c r="MP90" s="191"/>
      <c r="MQ90" s="191"/>
      <c r="MR90" s="191"/>
      <c r="MS90" s="191"/>
      <c r="MT90" s="191"/>
      <c r="MU90" s="191"/>
      <c r="MV90" s="191"/>
      <c r="MW90" s="191"/>
      <c r="MX90" s="191"/>
      <c r="MY90" s="191"/>
      <c r="MZ90" s="191"/>
      <c r="NA90" s="191"/>
      <c r="NB90" s="191"/>
      <c r="NC90" s="191"/>
      <c r="ND90" s="191"/>
      <c r="NE90" s="191"/>
      <c r="NF90" s="191"/>
      <c r="NG90" s="191"/>
      <c r="NH90" s="191"/>
      <c r="NI90" s="191"/>
      <c r="NJ90" s="191"/>
      <c r="NK90" s="191"/>
      <c r="NL90" s="191"/>
      <c r="NM90" s="191"/>
      <c r="NN90" s="191"/>
      <c r="NO90" s="191"/>
      <c r="NP90" s="191"/>
      <c r="NQ90" s="191"/>
      <c r="NR90" s="191"/>
      <c r="NS90" s="191"/>
      <c r="NT90" s="191"/>
      <c r="NU90" s="191"/>
      <c r="NV90" s="191"/>
      <c r="NW90" s="191"/>
      <c r="NX90" s="191"/>
      <c r="NY90" s="191"/>
      <c r="NZ90" s="191"/>
      <c r="OA90" s="191"/>
      <c r="OB90" s="191"/>
      <c r="OC90" s="191"/>
      <c r="OD90" s="191"/>
      <c r="OE90" s="191"/>
      <c r="OF90" s="191"/>
      <c r="OG90" s="191"/>
      <c r="OH90" s="191"/>
      <c r="OI90" s="191"/>
      <c r="OJ90" s="191"/>
      <c r="OK90" s="191"/>
      <c r="OL90" s="191"/>
      <c r="OM90" s="191"/>
      <c r="ON90" s="191"/>
      <c r="OO90" s="191"/>
      <c r="OP90" s="191"/>
      <c r="OQ90" s="191"/>
      <c r="OR90" s="191"/>
      <c r="OS90" s="191"/>
      <c r="OT90" s="191"/>
      <c r="OU90" s="191"/>
      <c r="OV90" s="191"/>
      <c r="OW90" s="191"/>
      <c r="OX90" s="191"/>
      <c r="OY90" s="191"/>
      <c r="OZ90" s="191"/>
      <c r="PA90" s="191"/>
      <c r="PB90" s="191"/>
      <c r="PC90" s="191"/>
      <c r="PD90" s="191"/>
      <c r="PE90" s="191"/>
      <c r="PF90" s="191"/>
      <c r="PG90" s="191"/>
      <c r="PH90" s="191"/>
      <c r="PI90" s="191"/>
      <c r="PJ90" s="191"/>
      <c r="PK90" s="191"/>
      <c r="PL90" s="191"/>
      <c r="PM90" s="191"/>
      <c r="PN90" s="191"/>
      <c r="PO90" s="191"/>
      <c r="PP90" s="191"/>
      <c r="PQ90" s="191"/>
      <c r="PR90" s="191"/>
      <c r="PS90" s="191"/>
      <c r="PT90" s="191"/>
      <c r="PU90" s="191"/>
      <c r="PV90" s="191"/>
      <c r="PW90" s="191"/>
      <c r="PX90" s="191"/>
      <c r="PY90" s="191"/>
      <c r="PZ90" s="191"/>
      <c r="QA90" s="191"/>
      <c r="QB90" s="191"/>
      <c r="QC90" s="191"/>
      <c r="QD90" s="191"/>
      <c r="QE90" s="191"/>
      <c r="QF90" s="191"/>
      <c r="QG90" s="191"/>
      <c r="QH90" s="191"/>
      <c r="QI90" s="191"/>
      <c r="QJ90" s="191"/>
      <c r="QK90" s="191"/>
      <c r="QL90" s="191"/>
      <c r="QM90" s="191"/>
      <c r="QN90" s="191"/>
      <c r="QO90" s="191"/>
      <c r="QP90" s="191"/>
      <c r="QQ90" s="191"/>
      <c r="QR90" s="191"/>
      <c r="QS90" s="191"/>
      <c r="QT90" s="191"/>
      <c r="QU90" s="191"/>
      <c r="QV90" s="191"/>
      <c r="QW90" s="191"/>
      <c r="QX90" s="191"/>
      <c r="QY90" s="191"/>
      <c r="QZ90" s="191"/>
      <c r="RA90" s="191"/>
      <c r="RB90" s="191"/>
      <c r="RC90" s="191"/>
      <c r="RD90" s="191"/>
      <c r="RE90" s="191"/>
      <c r="RF90" s="191"/>
      <c r="RG90" s="191"/>
      <c r="RH90" s="191"/>
      <c r="RI90" s="191"/>
      <c r="RJ90" s="191"/>
      <c r="RK90" s="191"/>
      <c r="RL90" s="191"/>
      <c r="RM90" s="191"/>
      <c r="RN90" s="191"/>
      <c r="RO90" s="191"/>
      <c r="RP90" s="191"/>
      <c r="RQ90" s="191"/>
      <c r="RR90" s="191"/>
      <c r="RS90" s="191"/>
      <c r="RT90" s="191"/>
      <c r="RU90" s="191"/>
      <c r="RV90" s="191"/>
      <c r="RW90" s="191"/>
      <c r="RX90" s="191"/>
      <c r="RY90" s="191"/>
      <c r="RZ90" s="191"/>
      <c r="SA90" s="191"/>
      <c r="SB90" s="191"/>
      <c r="SC90" s="191"/>
      <c r="SD90" s="191"/>
      <c r="SE90" s="191"/>
      <c r="SF90" s="191"/>
      <c r="SG90" s="191"/>
      <c r="SH90" s="191"/>
      <c r="SI90" s="191"/>
      <c r="SJ90" s="191"/>
      <c r="SK90" s="191"/>
      <c r="SL90" s="191"/>
      <c r="SM90" s="191"/>
      <c r="SN90" s="191"/>
      <c r="SO90" s="191"/>
      <c r="SP90" s="191"/>
      <c r="SQ90" s="191"/>
      <c r="SR90" s="191"/>
      <c r="SS90" s="191"/>
      <c r="ST90" s="191"/>
      <c r="SU90" s="191"/>
      <c r="SV90" s="191"/>
      <c r="SW90" s="191"/>
      <c r="SX90" s="191"/>
      <c r="SY90" s="191"/>
      <c r="SZ90" s="191"/>
      <c r="TA90" s="191"/>
      <c r="TB90" s="191"/>
      <c r="TC90" s="191"/>
      <c r="TD90" s="191"/>
      <c r="TE90" s="191"/>
    </row>
    <row r="91" spans="1:525" s="192" customFormat="1" ht="47.25" hidden="1" customHeight="1" x14ac:dyDescent="0.25">
      <c r="A91" s="74"/>
      <c r="B91" s="95"/>
      <c r="C91" s="95"/>
      <c r="D91" s="77" t="s">
        <v>379</v>
      </c>
      <c r="E91" s="123">
        <f t="shared" si="39"/>
        <v>0</v>
      </c>
      <c r="F91" s="123"/>
      <c r="G91" s="123"/>
      <c r="H91" s="123"/>
      <c r="I91" s="123"/>
      <c r="J91" s="123">
        <f t="shared" si="41"/>
        <v>0</v>
      </c>
      <c r="K91" s="123"/>
      <c r="L91" s="123"/>
      <c r="M91" s="123"/>
      <c r="N91" s="123"/>
      <c r="O91" s="123"/>
      <c r="P91" s="123">
        <f t="shared" si="40"/>
        <v>0</v>
      </c>
      <c r="Q91" s="185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  <c r="FH91" s="191"/>
      <c r="FI91" s="191"/>
      <c r="FJ91" s="191"/>
      <c r="FK91" s="191"/>
      <c r="FL91" s="191"/>
      <c r="FM91" s="191"/>
      <c r="FN91" s="191"/>
      <c r="FO91" s="191"/>
      <c r="FP91" s="191"/>
      <c r="FQ91" s="191"/>
      <c r="FR91" s="191"/>
      <c r="FS91" s="191"/>
      <c r="FT91" s="191"/>
      <c r="FU91" s="191"/>
      <c r="FV91" s="191"/>
      <c r="FW91" s="191"/>
      <c r="FX91" s="191"/>
      <c r="FY91" s="191"/>
      <c r="FZ91" s="191"/>
      <c r="GA91" s="191"/>
      <c r="GB91" s="191"/>
      <c r="GC91" s="191"/>
      <c r="GD91" s="191"/>
      <c r="GE91" s="191"/>
      <c r="GF91" s="191"/>
      <c r="GG91" s="191"/>
      <c r="GH91" s="191"/>
      <c r="GI91" s="191"/>
      <c r="GJ91" s="191"/>
      <c r="GK91" s="191"/>
      <c r="GL91" s="191"/>
      <c r="GM91" s="191"/>
      <c r="GN91" s="191"/>
      <c r="GO91" s="191"/>
      <c r="GP91" s="191"/>
      <c r="GQ91" s="191"/>
      <c r="GR91" s="191"/>
      <c r="GS91" s="191"/>
      <c r="GT91" s="191"/>
      <c r="GU91" s="191"/>
      <c r="GV91" s="191"/>
      <c r="GW91" s="191"/>
      <c r="GX91" s="191"/>
      <c r="GY91" s="191"/>
      <c r="GZ91" s="191"/>
      <c r="HA91" s="191"/>
      <c r="HB91" s="191"/>
      <c r="HC91" s="191"/>
      <c r="HD91" s="191"/>
      <c r="HE91" s="191"/>
      <c r="HF91" s="191"/>
      <c r="HG91" s="191"/>
      <c r="HH91" s="191"/>
      <c r="HI91" s="191"/>
      <c r="HJ91" s="191"/>
      <c r="HK91" s="191"/>
      <c r="HL91" s="191"/>
      <c r="HM91" s="191"/>
      <c r="HN91" s="191"/>
      <c r="HO91" s="191"/>
      <c r="HP91" s="191"/>
      <c r="HQ91" s="191"/>
      <c r="HR91" s="191"/>
      <c r="HS91" s="191"/>
      <c r="HT91" s="191"/>
      <c r="HU91" s="191"/>
      <c r="HV91" s="191"/>
      <c r="HW91" s="191"/>
      <c r="HX91" s="191"/>
      <c r="HY91" s="191"/>
      <c r="HZ91" s="191"/>
      <c r="IA91" s="191"/>
      <c r="IB91" s="191"/>
      <c r="IC91" s="191"/>
      <c r="ID91" s="191"/>
      <c r="IE91" s="191"/>
      <c r="IF91" s="191"/>
      <c r="IG91" s="191"/>
      <c r="IH91" s="191"/>
      <c r="II91" s="191"/>
      <c r="IJ91" s="191"/>
      <c r="IK91" s="191"/>
      <c r="IL91" s="191"/>
      <c r="IM91" s="191"/>
      <c r="IN91" s="191"/>
      <c r="IO91" s="191"/>
      <c r="IP91" s="191"/>
      <c r="IQ91" s="191"/>
      <c r="IR91" s="191"/>
      <c r="IS91" s="191"/>
      <c r="IT91" s="191"/>
      <c r="IU91" s="191"/>
      <c r="IV91" s="191"/>
      <c r="IW91" s="191"/>
      <c r="IX91" s="191"/>
      <c r="IY91" s="191"/>
      <c r="IZ91" s="191"/>
      <c r="JA91" s="191"/>
      <c r="JB91" s="191"/>
      <c r="JC91" s="191"/>
      <c r="JD91" s="191"/>
      <c r="JE91" s="191"/>
      <c r="JF91" s="191"/>
      <c r="JG91" s="191"/>
      <c r="JH91" s="191"/>
      <c r="JI91" s="191"/>
      <c r="JJ91" s="191"/>
      <c r="JK91" s="191"/>
      <c r="JL91" s="191"/>
      <c r="JM91" s="191"/>
      <c r="JN91" s="191"/>
      <c r="JO91" s="191"/>
      <c r="JP91" s="191"/>
      <c r="JQ91" s="191"/>
      <c r="JR91" s="191"/>
      <c r="JS91" s="191"/>
      <c r="JT91" s="191"/>
      <c r="JU91" s="191"/>
      <c r="JV91" s="191"/>
      <c r="JW91" s="191"/>
      <c r="JX91" s="191"/>
      <c r="JY91" s="191"/>
      <c r="JZ91" s="191"/>
      <c r="KA91" s="191"/>
      <c r="KB91" s="191"/>
      <c r="KC91" s="191"/>
      <c r="KD91" s="191"/>
      <c r="KE91" s="191"/>
      <c r="KF91" s="191"/>
      <c r="KG91" s="191"/>
      <c r="KH91" s="191"/>
      <c r="KI91" s="191"/>
      <c r="KJ91" s="191"/>
      <c r="KK91" s="191"/>
      <c r="KL91" s="191"/>
      <c r="KM91" s="191"/>
      <c r="KN91" s="191"/>
      <c r="KO91" s="191"/>
      <c r="KP91" s="191"/>
      <c r="KQ91" s="191"/>
      <c r="KR91" s="191"/>
      <c r="KS91" s="191"/>
      <c r="KT91" s="191"/>
      <c r="KU91" s="191"/>
      <c r="KV91" s="191"/>
      <c r="KW91" s="191"/>
      <c r="KX91" s="191"/>
      <c r="KY91" s="191"/>
      <c r="KZ91" s="191"/>
      <c r="LA91" s="191"/>
      <c r="LB91" s="191"/>
      <c r="LC91" s="191"/>
      <c r="LD91" s="191"/>
      <c r="LE91" s="191"/>
      <c r="LF91" s="191"/>
      <c r="LG91" s="191"/>
      <c r="LH91" s="191"/>
      <c r="LI91" s="191"/>
      <c r="LJ91" s="191"/>
      <c r="LK91" s="191"/>
      <c r="LL91" s="191"/>
      <c r="LM91" s="191"/>
      <c r="LN91" s="191"/>
      <c r="LO91" s="191"/>
      <c r="LP91" s="191"/>
      <c r="LQ91" s="191"/>
      <c r="LR91" s="191"/>
      <c r="LS91" s="191"/>
      <c r="LT91" s="191"/>
      <c r="LU91" s="191"/>
      <c r="LV91" s="191"/>
      <c r="LW91" s="191"/>
      <c r="LX91" s="191"/>
      <c r="LY91" s="191"/>
      <c r="LZ91" s="191"/>
      <c r="MA91" s="191"/>
      <c r="MB91" s="191"/>
      <c r="MC91" s="191"/>
      <c r="MD91" s="191"/>
      <c r="ME91" s="191"/>
      <c r="MF91" s="191"/>
      <c r="MG91" s="191"/>
      <c r="MH91" s="191"/>
      <c r="MI91" s="191"/>
      <c r="MJ91" s="191"/>
      <c r="MK91" s="191"/>
      <c r="ML91" s="191"/>
      <c r="MM91" s="191"/>
      <c r="MN91" s="191"/>
      <c r="MO91" s="191"/>
      <c r="MP91" s="191"/>
      <c r="MQ91" s="191"/>
      <c r="MR91" s="191"/>
      <c r="MS91" s="191"/>
      <c r="MT91" s="191"/>
      <c r="MU91" s="191"/>
      <c r="MV91" s="191"/>
      <c r="MW91" s="191"/>
      <c r="MX91" s="191"/>
      <c r="MY91" s="191"/>
      <c r="MZ91" s="191"/>
      <c r="NA91" s="191"/>
      <c r="NB91" s="191"/>
      <c r="NC91" s="191"/>
      <c r="ND91" s="191"/>
      <c r="NE91" s="191"/>
      <c r="NF91" s="191"/>
      <c r="NG91" s="191"/>
      <c r="NH91" s="191"/>
      <c r="NI91" s="191"/>
      <c r="NJ91" s="191"/>
      <c r="NK91" s="191"/>
      <c r="NL91" s="191"/>
      <c r="NM91" s="191"/>
      <c r="NN91" s="191"/>
      <c r="NO91" s="191"/>
      <c r="NP91" s="191"/>
      <c r="NQ91" s="191"/>
      <c r="NR91" s="191"/>
      <c r="NS91" s="191"/>
      <c r="NT91" s="191"/>
      <c r="NU91" s="191"/>
      <c r="NV91" s="191"/>
      <c r="NW91" s="191"/>
      <c r="NX91" s="191"/>
      <c r="NY91" s="191"/>
      <c r="NZ91" s="191"/>
      <c r="OA91" s="191"/>
      <c r="OB91" s="191"/>
      <c r="OC91" s="191"/>
      <c r="OD91" s="191"/>
      <c r="OE91" s="191"/>
      <c r="OF91" s="191"/>
      <c r="OG91" s="191"/>
      <c r="OH91" s="191"/>
      <c r="OI91" s="191"/>
      <c r="OJ91" s="191"/>
      <c r="OK91" s="191"/>
      <c r="OL91" s="191"/>
      <c r="OM91" s="191"/>
      <c r="ON91" s="191"/>
      <c r="OO91" s="191"/>
      <c r="OP91" s="191"/>
      <c r="OQ91" s="191"/>
      <c r="OR91" s="191"/>
      <c r="OS91" s="191"/>
      <c r="OT91" s="191"/>
      <c r="OU91" s="191"/>
      <c r="OV91" s="191"/>
      <c r="OW91" s="191"/>
      <c r="OX91" s="191"/>
      <c r="OY91" s="191"/>
      <c r="OZ91" s="191"/>
      <c r="PA91" s="191"/>
      <c r="PB91" s="191"/>
      <c r="PC91" s="191"/>
      <c r="PD91" s="191"/>
      <c r="PE91" s="191"/>
      <c r="PF91" s="191"/>
      <c r="PG91" s="191"/>
      <c r="PH91" s="191"/>
      <c r="PI91" s="191"/>
      <c r="PJ91" s="191"/>
      <c r="PK91" s="191"/>
      <c r="PL91" s="191"/>
      <c r="PM91" s="191"/>
      <c r="PN91" s="191"/>
      <c r="PO91" s="191"/>
      <c r="PP91" s="191"/>
      <c r="PQ91" s="191"/>
      <c r="PR91" s="191"/>
      <c r="PS91" s="191"/>
      <c r="PT91" s="191"/>
      <c r="PU91" s="191"/>
      <c r="PV91" s="191"/>
      <c r="PW91" s="191"/>
      <c r="PX91" s="191"/>
      <c r="PY91" s="191"/>
      <c r="PZ91" s="191"/>
      <c r="QA91" s="191"/>
      <c r="QB91" s="191"/>
      <c r="QC91" s="191"/>
      <c r="QD91" s="191"/>
      <c r="QE91" s="191"/>
      <c r="QF91" s="191"/>
      <c r="QG91" s="191"/>
      <c r="QH91" s="191"/>
      <c r="QI91" s="191"/>
      <c r="QJ91" s="191"/>
      <c r="QK91" s="191"/>
      <c r="QL91" s="191"/>
      <c r="QM91" s="191"/>
      <c r="QN91" s="191"/>
      <c r="QO91" s="191"/>
      <c r="QP91" s="191"/>
      <c r="QQ91" s="191"/>
      <c r="QR91" s="191"/>
      <c r="QS91" s="191"/>
      <c r="QT91" s="191"/>
      <c r="QU91" s="191"/>
      <c r="QV91" s="191"/>
      <c r="QW91" s="191"/>
      <c r="QX91" s="191"/>
      <c r="QY91" s="191"/>
      <c r="QZ91" s="191"/>
      <c r="RA91" s="191"/>
      <c r="RB91" s="191"/>
      <c r="RC91" s="191"/>
      <c r="RD91" s="191"/>
      <c r="RE91" s="191"/>
      <c r="RF91" s="191"/>
      <c r="RG91" s="191"/>
      <c r="RH91" s="191"/>
      <c r="RI91" s="191"/>
      <c r="RJ91" s="191"/>
      <c r="RK91" s="191"/>
      <c r="RL91" s="191"/>
      <c r="RM91" s="191"/>
      <c r="RN91" s="191"/>
      <c r="RO91" s="191"/>
      <c r="RP91" s="191"/>
      <c r="RQ91" s="191"/>
      <c r="RR91" s="191"/>
      <c r="RS91" s="191"/>
      <c r="RT91" s="191"/>
      <c r="RU91" s="191"/>
      <c r="RV91" s="191"/>
      <c r="RW91" s="191"/>
      <c r="RX91" s="191"/>
      <c r="RY91" s="191"/>
      <c r="RZ91" s="191"/>
      <c r="SA91" s="191"/>
      <c r="SB91" s="191"/>
      <c r="SC91" s="191"/>
      <c r="SD91" s="191"/>
      <c r="SE91" s="191"/>
      <c r="SF91" s="191"/>
      <c r="SG91" s="191"/>
      <c r="SH91" s="191"/>
      <c r="SI91" s="191"/>
      <c r="SJ91" s="191"/>
      <c r="SK91" s="191"/>
      <c r="SL91" s="191"/>
      <c r="SM91" s="191"/>
      <c r="SN91" s="191"/>
      <c r="SO91" s="191"/>
      <c r="SP91" s="191"/>
      <c r="SQ91" s="191"/>
      <c r="SR91" s="191"/>
      <c r="SS91" s="191"/>
      <c r="ST91" s="191"/>
      <c r="SU91" s="191"/>
      <c r="SV91" s="191"/>
      <c r="SW91" s="191"/>
      <c r="SX91" s="191"/>
      <c r="SY91" s="191"/>
      <c r="SZ91" s="191"/>
      <c r="TA91" s="191"/>
      <c r="TB91" s="191"/>
      <c r="TC91" s="191"/>
      <c r="TD91" s="191"/>
      <c r="TE91" s="191"/>
    </row>
    <row r="92" spans="1:525" s="190" customFormat="1" ht="84" customHeight="1" x14ac:dyDescent="0.25">
      <c r="A92" s="56" t="s">
        <v>456</v>
      </c>
      <c r="B92" s="56" t="s">
        <v>457</v>
      </c>
      <c r="C92" s="56" t="s">
        <v>54</v>
      </c>
      <c r="D92" s="57" t="str">
        <f>'дод 4'!C53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2" s="122">
        <f t="shared" si="39"/>
        <v>16318700</v>
      </c>
      <c r="F92" s="122">
        <v>16318700</v>
      </c>
      <c r="G92" s="122">
        <v>13376000</v>
      </c>
      <c r="H92" s="122"/>
      <c r="I92" s="122"/>
      <c r="J92" s="122">
        <f t="shared" si="41"/>
        <v>0</v>
      </c>
      <c r="K92" s="122"/>
      <c r="L92" s="122"/>
      <c r="M92" s="122"/>
      <c r="N92" s="122"/>
      <c r="O92" s="122"/>
      <c r="P92" s="122">
        <f t="shared" si="40"/>
        <v>16318700</v>
      </c>
      <c r="Q92" s="185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  <c r="HE92" s="189"/>
      <c r="HF92" s="189"/>
      <c r="HG92" s="189"/>
      <c r="HH92" s="189"/>
      <c r="HI92" s="189"/>
      <c r="HJ92" s="189"/>
      <c r="HK92" s="189"/>
      <c r="HL92" s="189"/>
      <c r="HM92" s="189"/>
      <c r="HN92" s="189"/>
      <c r="HO92" s="189"/>
      <c r="HP92" s="189"/>
      <c r="HQ92" s="189"/>
      <c r="HR92" s="189"/>
      <c r="HS92" s="189"/>
      <c r="HT92" s="189"/>
      <c r="HU92" s="189"/>
      <c r="HV92" s="189"/>
      <c r="HW92" s="189"/>
      <c r="HX92" s="189"/>
      <c r="HY92" s="189"/>
      <c r="HZ92" s="189"/>
      <c r="IA92" s="189"/>
      <c r="IB92" s="189"/>
      <c r="IC92" s="189"/>
      <c r="ID92" s="189"/>
      <c r="IE92" s="189"/>
      <c r="IF92" s="189"/>
      <c r="IG92" s="189"/>
      <c r="IH92" s="189"/>
      <c r="II92" s="189"/>
      <c r="IJ92" s="189"/>
      <c r="IK92" s="189"/>
      <c r="IL92" s="189"/>
      <c r="IM92" s="189"/>
      <c r="IN92" s="189"/>
      <c r="IO92" s="189"/>
      <c r="IP92" s="189"/>
      <c r="IQ92" s="189"/>
      <c r="IR92" s="189"/>
      <c r="IS92" s="189"/>
      <c r="IT92" s="189"/>
      <c r="IU92" s="189"/>
      <c r="IV92" s="189"/>
      <c r="IW92" s="189"/>
      <c r="IX92" s="189"/>
      <c r="IY92" s="189"/>
      <c r="IZ92" s="189"/>
      <c r="JA92" s="189"/>
      <c r="JB92" s="189"/>
      <c r="JC92" s="189"/>
      <c r="JD92" s="189"/>
      <c r="JE92" s="189"/>
      <c r="JF92" s="189"/>
      <c r="JG92" s="189"/>
      <c r="JH92" s="189"/>
      <c r="JI92" s="189"/>
      <c r="JJ92" s="189"/>
      <c r="JK92" s="189"/>
      <c r="JL92" s="189"/>
      <c r="JM92" s="189"/>
      <c r="JN92" s="189"/>
      <c r="JO92" s="189"/>
      <c r="JP92" s="189"/>
      <c r="JQ92" s="189"/>
      <c r="JR92" s="189"/>
      <c r="JS92" s="189"/>
      <c r="JT92" s="189"/>
      <c r="JU92" s="189"/>
      <c r="JV92" s="189"/>
      <c r="JW92" s="189"/>
      <c r="JX92" s="189"/>
      <c r="JY92" s="189"/>
      <c r="JZ92" s="189"/>
      <c r="KA92" s="189"/>
      <c r="KB92" s="189"/>
      <c r="KC92" s="189"/>
      <c r="KD92" s="189"/>
      <c r="KE92" s="189"/>
      <c r="KF92" s="189"/>
      <c r="KG92" s="189"/>
      <c r="KH92" s="189"/>
      <c r="KI92" s="189"/>
      <c r="KJ92" s="189"/>
      <c r="KK92" s="189"/>
      <c r="KL92" s="189"/>
      <c r="KM92" s="189"/>
      <c r="KN92" s="189"/>
      <c r="KO92" s="189"/>
      <c r="KP92" s="189"/>
      <c r="KQ92" s="189"/>
      <c r="KR92" s="189"/>
      <c r="KS92" s="189"/>
      <c r="KT92" s="189"/>
      <c r="KU92" s="189"/>
      <c r="KV92" s="189"/>
      <c r="KW92" s="189"/>
      <c r="KX92" s="189"/>
      <c r="KY92" s="189"/>
      <c r="KZ92" s="189"/>
      <c r="LA92" s="189"/>
      <c r="LB92" s="189"/>
      <c r="LC92" s="189"/>
      <c r="LD92" s="189"/>
      <c r="LE92" s="189"/>
      <c r="LF92" s="189"/>
      <c r="LG92" s="189"/>
      <c r="LH92" s="189"/>
      <c r="LI92" s="189"/>
      <c r="LJ92" s="189"/>
      <c r="LK92" s="189"/>
      <c r="LL92" s="189"/>
      <c r="LM92" s="189"/>
      <c r="LN92" s="189"/>
      <c r="LO92" s="189"/>
      <c r="LP92" s="189"/>
      <c r="LQ92" s="189"/>
      <c r="LR92" s="189"/>
      <c r="LS92" s="189"/>
      <c r="LT92" s="189"/>
      <c r="LU92" s="189"/>
      <c r="LV92" s="189"/>
      <c r="LW92" s="189"/>
      <c r="LX92" s="189"/>
      <c r="LY92" s="189"/>
      <c r="LZ92" s="189"/>
      <c r="MA92" s="189"/>
      <c r="MB92" s="189"/>
      <c r="MC92" s="189"/>
      <c r="MD92" s="189"/>
      <c r="ME92" s="189"/>
      <c r="MF92" s="189"/>
      <c r="MG92" s="189"/>
      <c r="MH92" s="189"/>
      <c r="MI92" s="189"/>
      <c r="MJ92" s="189"/>
      <c r="MK92" s="189"/>
      <c r="ML92" s="189"/>
      <c r="MM92" s="189"/>
      <c r="MN92" s="189"/>
      <c r="MO92" s="189"/>
      <c r="MP92" s="189"/>
      <c r="MQ92" s="189"/>
      <c r="MR92" s="189"/>
      <c r="MS92" s="189"/>
      <c r="MT92" s="189"/>
      <c r="MU92" s="189"/>
      <c r="MV92" s="189"/>
      <c r="MW92" s="189"/>
      <c r="MX92" s="189"/>
      <c r="MY92" s="189"/>
      <c r="MZ92" s="189"/>
      <c r="NA92" s="189"/>
      <c r="NB92" s="189"/>
      <c r="NC92" s="189"/>
      <c r="ND92" s="189"/>
      <c r="NE92" s="189"/>
      <c r="NF92" s="189"/>
      <c r="NG92" s="189"/>
      <c r="NH92" s="189"/>
      <c r="NI92" s="189"/>
      <c r="NJ92" s="189"/>
      <c r="NK92" s="189"/>
      <c r="NL92" s="189"/>
      <c r="NM92" s="189"/>
      <c r="NN92" s="189"/>
      <c r="NO92" s="189"/>
      <c r="NP92" s="189"/>
      <c r="NQ92" s="189"/>
      <c r="NR92" s="189"/>
      <c r="NS92" s="189"/>
      <c r="NT92" s="189"/>
      <c r="NU92" s="189"/>
      <c r="NV92" s="189"/>
      <c r="NW92" s="189"/>
      <c r="NX92" s="189"/>
      <c r="NY92" s="189"/>
      <c r="NZ92" s="189"/>
      <c r="OA92" s="189"/>
      <c r="OB92" s="189"/>
      <c r="OC92" s="189"/>
      <c r="OD92" s="189"/>
      <c r="OE92" s="189"/>
      <c r="OF92" s="189"/>
      <c r="OG92" s="189"/>
      <c r="OH92" s="189"/>
      <c r="OI92" s="189"/>
      <c r="OJ92" s="189"/>
      <c r="OK92" s="189"/>
      <c r="OL92" s="189"/>
      <c r="OM92" s="189"/>
      <c r="ON92" s="189"/>
      <c r="OO92" s="189"/>
      <c r="OP92" s="189"/>
      <c r="OQ92" s="189"/>
      <c r="OR92" s="189"/>
      <c r="OS92" s="189"/>
      <c r="OT92" s="189"/>
      <c r="OU92" s="189"/>
      <c r="OV92" s="189"/>
      <c r="OW92" s="189"/>
      <c r="OX92" s="189"/>
      <c r="OY92" s="189"/>
      <c r="OZ92" s="189"/>
      <c r="PA92" s="189"/>
      <c r="PB92" s="189"/>
      <c r="PC92" s="189"/>
      <c r="PD92" s="189"/>
      <c r="PE92" s="189"/>
      <c r="PF92" s="189"/>
      <c r="PG92" s="189"/>
      <c r="PH92" s="189"/>
      <c r="PI92" s="189"/>
      <c r="PJ92" s="189"/>
      <c r="PK92" s="189"/>
      <c r="PL92" s="189"/>
      <c r="PM92" s="189"/>
      <c r="PN92" s="189"/>
      <c r="PO92" s="189"/>
      <c r="PP92" s="189"/>
      <c r="PQ92" s="189"/>
      <c r="PR92" s="189"/>
      <c r="PS92" s="189"/>
      <c r="PT92" s="189"/>
      <c r="PU92" s="189"/>
      <c r="PV92" s="189"/>
      <c r="PW92" s="189"/>
      <c r="PX92" s="189"/>
      <c r="PY92" s="189"/>
      <c r="PZ92" s="189"/>
      <c r="QA92" s="189"/>
      <c r="QB92" s="189"/>
      <c r="QC92" s="189"/>
      <c r="QD92" s="189"/>
      <c r="QE92" s="189"/>
      <c r="QF92" s="189"/>
      <c r="QG92" s="189"/>
      <c r="QH92" s="189"/>
      <c r="QI92" s="189"/>
      <c r="QJ92" s="189"/>
      <c r="QK92" s="189"/>
      <c r="QL92" s="189"/>
      <c r="QM92" s="189"/>
      <c r="QN92" s="189"/>
      <c r="QO92" s="189"/>
      <c r="QP92" s="189"/>
      <c r="QQ92" s="189"/>
      <c r="QR92" s="189"/>
      <c r="QS92" s="189"/>
      <c r="QT92" s="189"/>
      <c r="QU92" s="189"/>
      <c r="QV92" s="189"/>
      <c r="QW92" s="189"/>
      <c r="QX92" s="189"/>
      <c r="QY92" s="189"/>
      <c r="QZ92" s="189"/>
      <c r="RA92" s="189"/>
      <c r="RB92" s="189"/>
      <c r="RC92" s="189"/>
      <c r="RD92" s="189"/>
      <c r="RE92" s="189"/>
      <c r="RF92" s="189"/>
      <c r="RG92" s="189"/>
      <c r="RH92" s="189"/>
      <c r="RI92" s="189"/>
      <c r="RJ92" s="189"/>
      <c r="RK92" s="189"/>
      <c r="RL92" s="189"/>
      <c r="RM92" s="189"/>
      <c r="RN92" s="189"/>
      <c r="RO92" s="189"/>
      <c r="RP92" s="189"/>
      <c r="RQ92" s="189"/>
      <c r="RR92" s="189"/>
      <c r="RS92" s="189"/>
      <c r="RT92" s="189"/>
      <c r="RU92" s="189"/>
      <c r="RV92" s="189"/>
      <c r="RW92" s="189"/>
      <c r="RX92" s="189"/>
      <c r="RY92" s="189"/>
      <c r="RZ92" s="189"/>
      <c r="SA92" s="189"/>
      <c r="SB92" s="189"/>
      <c r="SC92" s="189"/>
      <c r="SD92" s="189"/>
      <c r="SE92" s="189"/>
      <c r="SF92" s="189"/>
      <c r="SG92" s="189"/>
      <c r="SH92" s="189"/>
      <c r="SI92" s="189"/>
      <c r="SJ92" s="189"/>
      <c r="SK92" s="189"/>
      <c r="SL92" s="189"/>
      <c r="SM92" s="189"/>
      <c r="SN92" s="189"/>
      <c r="SO92" s="189"/>
      <c r="SP92" s="189"/>
      <c r="SQ92" s="189"/>
      <c r="SR92" s="189"/>
      <c r="SS92" s="189"/>
      <c r="ST92" s="189"/>
      <c r="SU92" s="189"/>
      <c r="SV92" s="189"/>
      <c r="SW92" s="189"/>
      <c r="SX92" s="189"/>
      <c r="SY92" s="189"/>
      <c r="SZ92" s="189"/>
      <c r="TA92" s="189"/>
      <c r="TB92" s="189"/>
      <c r="TC92" s="189"/>
      <c r="TD92" s="189"/>
      <c r="TE92" s="189"/>
    </row>
    <row r="93" spans="1:525" s="192" customFormat="1" ht="33" customHeight="1" x14ac:dyDescent="0.25">
      <c r="A93" s="74"/>
      <c r="B93" s="95"/>
      <c r="C93" s="95"/>
      <c r="D93" s="77" t="s">
        <v>384</v>
      </c>
      <c r="E93" s="123">
        <f t="shared" ref="E93:E99" si="42">F93+I93</f>
        <v>16318700</v>
      </c>
      <c r="F93" s="123">
        <v>16318700</v>
      </c>
      <c r="G93" s="123">
        <v>13376000</v>
      </c>
      <c r="H93" s="123"/>
      <c r="I93" s="123"/>
      <c r="J93" s="123">
        <f t="shared" ref="J93:J95" si="43">L93+O93</f>
        <v>0</v>
      </c>
      <c r="K93" s="123"/>
      <c r="L93" s="123"/>
      <c r="M93" s="123"/>
      <c r="N93" s="123"/>
      <c r="O93" s="123"/>
      <c r="P93" s="123">
        <f t="shared" ref="P93:P95" si="44">E93+J93</f>
        <v>16318700</v>
      </c>
      <c r="Q93" s="185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  <c r="FH93" s="191"/>
      <c r="FI93" s="191"/>
      <c r="FJ93" s="191"/>
      <c r="FK93" s="191"/>
      <c r="FL93" s="191"/>
      <c r="FM93" s="191"/>
      <c r="FN93" s="191"/>
      <c r="FO93" s="191"/>
      <c r="FP93" s="191"/>
      <c r="FQ93" s="191"/>
      <c r="FR93" s="191"/>
      <c r="FS93" s="191"/>
      <c r="FT93" s="191"/>
      <c r="FU93" s="191"/>
      <c r="FV93" s="191"/>
      <c r="FW93" s="191"/>
      <c r="FX93" s="191"/>
      <c r="FY93" s="191"/>
      <c r="FZ93" s="191"/>
      <c r="GA93" s="191"/>
      <c r="GB93" s="191"/>
      <c r="GC93" s="191"/>
      <c r="GD93" s="191"/>
      <c r="GE93" s="191"/>
      <c r="GF93" s="191"/>
      <c r="GG93" s="191"/>
      <c r="GH93" s="191"/>
      <c r="GI93" s="191"/>
      <c r="GJ93" s="191"/>
      <c r="GK93" s="191"/>
      <c r="GL93" s="191"/>
      <c r="GM93" s="191"/>
      <c r="GN93" s="191"/>
      <c r="GO93" s="191"/>
      <c r="GP93" s="191"/>
      <c r="GQ93" s="191"/>
      <c r="GR93" s="191"/>
      <c r="GS93" s="191"/>
      <c r="GT93" s="191"/>
      <c r="GU93" s="191"/>
      <c r="GV93" s="191"/>
      <c r="GW93" s="191"/>
      <c r="GX93" s="191"/>
      <c r="GY93" s="191"/>
      <c r="GZ93" s="191"/>
      <c r="HA93" s="191"/>
      <c r="HB93" s="191"/>
      <c r="HC93" s="191"/>
      <c r="HD93" s="191"/>
      <c r="HE93" s="191"/>
      <c r="HF93" s="191"/>
      <c r="HG93" s="191"/>
      <c r="HH93" s="191"/>
      <c r="HI93" s="191"/>
      <c r="HJ93" s="191"/>
      <c r="HK93" s="191"/>
      <c r="HL93" s="191"/>
      <c r="HM93" s="191"/>
      <c r="HN93" s="191"/>
      <c r="HO93" s="191"/>
      <c r="HP93" s="191"/>
      <c r="HQ93" s="191"/>
      <c r="HR93" s="191"/>
      <c r="HS93" s="191"/>
      <c r="HT93" s="191"/>
      <c r="HU93" s="191"/>
      <c r="HV93" s="191"/>
      <c r="HW93" s="191"/>
      <c r="HX93" s="191"/>
      <c r="HY93" s="191"/>
      <c r="HZ93" s="191"/>
      <c r="IA93" s="191"/>
      <c r="IB93" s="191"/>
      <c r="IC93" s="191"/>
      <c r="ID93" s="191"/>
      <c r="IE93" s="191"/>
      <c r="IF93" s="191"/>
      <c r="IG93" s="191"/>
      <c r="IH93" s="191"/>
      <c r="II93" s="191"/>
      <c r="IJ93" s="191"/>
      <c r="IK93" s="191"/>
      <c r="IL93" s="191"/>
      <c r="IM93" s="191"/>
      <c r="IN93" s="191"/>
      <c r="IO93" s="191"/>
      <c r="IP93" s="191"/>
      <c r="IQ93" s="191"/>
      <c r="IR93" s="191"/>
      <c r="IS93" s="191"/>
      <c r="IT93" s="191"/>
      <c r="IU93" s="191"/>
      <c r="IV93" s="191"/>
      <c r="IW93" s="191"/>
      <c r="IX93" s="191"/>
      <c r="IY93" s="191"/>
      <c r="IZ93" s="191"/>
      <c r="JA93" s="191"/>
      <c r="JB93" s="191"/>
      <c r="JC93" s="191"/>
      <c r="JD93" s="191"/>
      <c r="JE93" s="191"/>
      <c r="JF93" s="191"/>
      <c r="JG93" s="191"/>
      <c r="JH93" s="191"/>
      <c r="JI93" s="191"/>
      <c r="JJ93" s="191"/>
      <c r="JK93" s="191"/>
      <c r="JL93" s="191"/>
      <c r="JM93" s="191"/>
      <c r="JN93" s="191"/>
      <c r="JO93" s="191"/>
      <c r="JP93" s="191"/>
      <c r="JQ93" s="191"/>
      <c r="JR93" s="191"/>
      <c r="JS93" s="191"/>
      <c r="JT93" s="191"/>
      <c r="JU93" s="191"/>
      <c r="JV93" s="191"/>
      <c r="JW93" s="191"/>
      <c r="JX93" s="191"/>
      <c r="JY93" s="191"/>
      <c r="JZ93" s="191"/>
      <c r="KA93" s="191"/>
      <c r="KB93" s="191"/>
      <c r="KC93" s="191"/>
      <c r="KD93" s="191"/>
      <c r="KE93" s="191"/>
      <c r="KF93" s="191"/>
      <c r="KG93" s="191"/>
      <c r="KH93" s="191"/>
      <c r="KI93" s="191"/>
      <c r="KJ93" s="191"/>
      <c r="KK93" s="191"/>
      <c r="KL93" s="191"/>
      <c r="KM93" s="191"/>
      <c r="KN93" s="191"/>
      <c r="KO93" s="191"/>
      <c r="KP93" s="191"/>
      <c r="KQ93" s="191"/>
      <c r="KR93" s="191"/>
      <c r="KS93" s="191"/>
      <c r="KT93" s="191"/>
      <c r="KU93" s="191"/>
      <c r="KV93" s="191"/>
      <c r="KW93" s="191"/>
      <c r="KX93" s="191"/>
      <c r="KY93" s="191"/>
      <c r="KZ93" s="191"/>
      <c r="LA93" s="191"/>
      <c r="LB93" s="191"/>
      <c r="LC93" s="191"/>
      <c r="LD93" s="191"/>
      <c r="LE93" s="191"/>
      <c r="LF93" s="191"/>
      <c r="LG93" s="191"/>
      <c r="LH93" s="191"/>
      <c r="LI93" s="191"/>
      <c r="LJ93" s="191"/>
      <c r="LK93" s="191"/>
      <c r="LL93" s="191"/>
      <c r="LM93" s="191"/>
      <c r="LN93" s="191"/>
      <c r="LO93" s="191"/>
      <c r="LP93" s="191"/>
      <c r="LQ93" s="191"/>
      <c r="LR93" s="191"/>
      <c r="LS93" s="191"/>
      <c r="LT93" s="191"/>
      <c r="LU93" s="191"/>
      <c r="LV93" s="191"/>
      <c r="LW93" s="191"/>
      <c r="LX93" s="191"/>
      <c r="LY93" s="191"/>
      <c r="LZ93" s="191"/>
      <c r="MA93" s="191"/>
      <c r="MB93" s="191"/>
      <c r="MC93" s="191"/>
      <c r="MD93" s="191"/>
      <c r="ME93" s="191"/>
      <c r="MF93" s="191"/>
      <c r="MG93" s="191"/>
      <c r="MH93" s="191"/>
      <c r="MI93" s="191"/>
      <c r="MJ93" s="191"/>
      <c r="MK93" s="191"/>
      <c r="ML93" s="191"/>
      <c r="MM93" s="191"/>
      <c r="MN93" s="191"/>
      <c r="MO93" s="191"/>
      <c r="MP93" s="191"/>
      <c r="MQ93" s="191"/>
      <c r="MR93" s="191"/>
      <c r="MS93" s="191"/>
      <c r="MT93" s="191"/>
      <c r="MU93" s="191"/>
      <c r="MV93" s="191"/>
      <c r="MW93" s="191"/>
      <c r="MX93" s="191"/>
      <c r="MY93" s="191"/>
      <c r="MZ93" s="191"/>
      <c r="NA93" s="191"/>
      <c r="NB93" s="191"/>
      <c r="NC93" s="191"/>
      <c r="ND93" s="191"/>
      <c r="NE93" s="191"/>
      <c r="NF93" s="191"/>
      <c r="NG93" s="191"/>
      <c r="NH93" s="191"/>
      <c r="NI93" s="191"/>
      <c r="NJ93" s="191"/>
      <c r="NK93" s="191"/>
      <c r="NL93" s="191"/>
      <c r="NM93" s="191"/>
      <c r="NN93" s="191"/>
      <c r="NO93" s="191"/>
      <c r="NP93" s="191"/>
      <c r="NQ93" s="191"/>
      <c r="NR93" s="191"/>
      <c r="NS93" s="191"/>
      <c r="NT93" s="191"/>
      <c r="NU93" s="191"/>
      <c r="NV93" s="191"/>
      <c r="NW93" s="191"/>
      <c r="NX93" s="191"/>
      <c r="NY93" s="191"/>
      <c r="NZ93" s="191"/>
      <c r="OA93" s="191"/>
      <c r="OB93" s="191"/>
      <c r="OC93" s="191"/>
      <c r="OD93" s="191"/>
      <c r="OE93" s="191"/>
      <c r="OF93" s="191"/>
      <c r="OG93" s="191"/>
      <c r="OH93" s="191"/>
      <c r="OI93" s="191"/>
      <c r="OJ93" s="191"/>
      <c r="OK93" s="191"/>
      <c r="OL93" s="191"/>
      <c r="OM93" s="191"/>
      <c r="ON93" s="191"/>
      <c r="OO93" s="191"/>
      <c r="OP93" s="191"/>
      <c r="OQ93" s="191"/>
      <c r="OR93" s="191"/>
      <c r="OS93" s="191"/>
      <c r="OT93" s="191"/>
      <c r="OU93" s="191"/>
      <c r="OV93" s="191"/>
      <c r="OW93" s="191"/>
      <c r="OX93" s="191"/>
      <c r="OY93" s="191"/>
      <c r="OZ93" s="191"/>
      <c r="PA93" s="191"/>
      <c r="PB93" s="191"/>
      <c r="PC93" s="191"/>
      <c r="PD93" s="191"/>
      <c r="PE93" s="191"/>
      <c r="PF93" s="191"/>
      <c r="PG93" s="191"/>
      <c r="PH93" s="191"/>
      <c r="PI93" s="191"/>
      <c r="PJ93" s="191"/>
      <c r="PK93" s="191"/>
      <c r="PL93" s="191"/>
      <c r="PM93" s="191"/>
      <c r="PN93" s="191"/>
      <c r="PO93" s="191"/>
      <c r="PP93" s="191"/>
      <c r="PQ93" s="191"/>
      <c r="PR93" s="191"/>
      <c r="PS93" s="191"/>
      <c r="PT93" s="191"/>
      <c r="PU93" s="191"/>
      <c r="PV93" s="191"/>
      <c r="PW93" s="191"/>
      <c r="PX93" s="191"/>
      <c r="PY93" s="191"/>
      <c r="PZ93" s="191"/>
      <c r="QA93" s="191"/>
      <c r="QB93" s="191"/>
      <c r="QC93" s="191"/>
      <c r="QD93" s="191"/>
      <c r="QE93" s="191"/>
      <c r="QF93" s="191"/>
      <c r="QG93" s="191"/>
      <c r="QH93" s="191"/>
      <c r="QI93" s="191"/>
      <c r="QJ93" s="191"/>
      <c r="QK93" s="191"/>
      <c r="QL93" s="191"/>
      <c r="QM93" s="191"/>
      <c r="QN93" s="191"/>
      <c r="QO93" s="191"/>
      <c r="QP93" s="191"/>
      <c r="QQ93" s="191"/>
      <c r="QR93" s="191"/>
      <c r="QS93" s="191"/>
      <c r="QT93" s="191"/>
      <c r="QU93" s="191"/>
      <c r="QV93" s="191"/>
      <c r="QW93" s="191"/>
      <c r="QX93" s="191"/>
      <c r="QY93" s="191"/>
      <c r="QZ93" s="191"/>
      <c r="RA93" s="191"/>
      <c r="RB93" s="191"/>
      <c r="RC93" s="191"/>
      <c r="RD93" s="191"/>
      <c r="RE93" s="191"/>
      <c r="RF93" s="191"/>
      <c r="RG93" s="191"/>
      <c r="RH93" s="191"/>
      <c r="RI93" s="191"/>
      <c r="RJ93" s="191"/>
      <c r="RK93" s="191"/>
      <c r="RL93" s="191"/>
      <c r="RM93" s="191"/>
      <c r="RN93" s="191"/>
      <c r="RO93" s="191"/>
      <c r="RP93" s="191"/>
      <c r="RQ93" s="191"/>
      <c r="RR93" s="191"/>
      <c r="RS93" s="191"/>
      <c r="RT93" s="191"/>
      <c r="RU93" s="191"/>
      <c r="RV93" s="191"/>
      <c r="RW93" s="191"/>
      <c r="RX93" s="191"/>
      <c r="RY93" s="191"/>
      <c r="RZ93" s="191"/>
      <c r="SA93" s="191"/>
      <c r="SB93" s="191"/>
      <c r="SC93" s="191"/>
      <c r="SD93" s="191"/>
      <c r="SE93" s="191"/>
      <c r="SF93" s="191"/>
      <c r="SG93" s="191"/>
      <c r="SH93" s="191"/>
      <c r="SI93" s="191"/>
      <c r="SJ93" s="191"/>
      <c r="SK93" s="191"/>
      <c r="SL93" s="191"/>
      <c r="SM93" s="191"/>
      <c r="SN93" s="191"/>
      <c r="SO93" s="191"/>
      <c r="SP93" s="191"/>
      <c r="SQ93" s="191"/>
      <c r="SR93" s="191"/>
      <c r="SS93" s="191"/>
      <c r="ST93" s="191"/>
      <c r="SU93" s="191"/>
      <c r="SV93" s="191"/>
      <c r="SW93" s="191"/>
      <c r="SX93" s="191"/>
      <c r="SY93" s="191"/>
      <c r="SZ93" s="191"/>
      <c r="TA93" s="191"/>
      <c r="TB93" s="191"/>
      <c r="TC93" s="191"/>
      <c r="TD93" s="191"/>
      <c r="TE93" s="191"/>
    </row>
    <row r="94" spans="1:525" s="190" customFormat="1" ht="78.75" x14ac:dyDescent="0.25">
      <c r="A94" s="56" t="s">
        <v>548</v>
      </c>
      <c r="B94" s="82">
        <v>1035</v>
      </c>
      <c r="C94" s="56" t="s">
        <v>54</v>
      </c>
      <c r="D94" s="36" t="str">
        <f>'дод 4'!C55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4" s="122">
        <f t="shared" si="39"/>
        <v>1301700</v>
      </c>
      <c r="F94" s="122">
        <v>1301700</v>
      </c>
      <c r="G94" s="122">
        <v>1067000</v>
      </c>
      <c r="H94" s="122"/>
      <c r="I94" s="122"/>
      <c r="J94" s="122">
        <f t="shared" si="41"/>
        <v>0</v>
      </c>
      <c r="K94" s="122"/>
      <c r="L94" s="122"/>
      <c r="M94" s="122"/>
      <c r="N94" s="122"/>
      <c r="O94" s="122"/>
      <c r="P94" s="122">
        <f t="shared" si="40"/>
        <v>1301700</v>
      </c>
      <c r="Q94" s="185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/>
      <c r="DL94" s="189"/>
      <c r="DM94" s="189"/>
      <c r="DN94" s="189"/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/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89"/>
      <c r="ES94" s="189"/>
      <c r="ET94" s="189"/>
      <c r="EU94" s="189"/>
      <c r="EV94" s="189"/>
      <c r="EW94" s="189"/>
      <c r="EX94" s="189"/>
      <c r="EY94" s="189"/>
      <c r="EZ94" s="189"/>
      <c r="FA94" s="189"/>
      <c r="FB94" s="189"/>
      <c r="FC94" s="189"/>
      <c r="FD94" s="189"/>
      <c r="FE94" s="189"/>
      <c r="FF94" s="189"/>
      <c r="FG94" s="189"/>
      <c r="FH94" s="189"/>
      <c r="FI94" s="189"/>
      <c r="FJ94" s="189"/>
      <c r="FK94" s="189"/>
      <c r="FL94" s="189"/>
      <c r="FM94" s="189"/>
      <c r="FN94" s="189"/>
      <c r="FO94" s="189"/>
      <c r="FP94" s="189"/>
      <c r="FQ94" s="189"/>
      <c r="FR94" s="189"/>
      <c r="FS94" s="189"/>
      <c r="FT94" s="189"/>
      <c r="FU94" s="189"/>
      <c r="FV94" s="189"/>
      <c r="FW94" s="189"/>
      <c r="FX94" s="189"/>
      <c r="FY94" s="189"/>
      <c r="FZ94" s="189"/>
      <c r="GA94" s="189"/>
      <c r="GB94" s="189"/>
      <c r="GC94" s="189"/>
      <c r="GD94" s="189"/>
      <c r="GE94" s="189"/>
      <c r="GF94" s="189"/>
      <c r="GG94" s="189"/>
      <c r="GH94" s="189"/>
      <c r="GI94" s="189"/>
      <c r="GJ94" s="189"/>
      <c r="GK94" s="189"/>
      <c r="GL94" s="189"/>
      <c r="GM94" s="189"/>
      <c r="GN94" s="189"/>
      <c r="GO94" s="189"/>
      <c r="GP94" s="189"/>
      <c r="GQ94" s="189"/>
      <c r="GR94" s="189"/>
      <c r="GS94" s="189"/>
      <c r="GT94" s="189"/>
      <c r="GU94" s="189"/>
      <c r="GV94" s="189"/>
      <c r="GW94" s="189"/>
      <c r="GX94" s="189"/>
      <c r="GY94" s="189"/>
      <c r="GZ94" s="189"/>
      <c r="HA94" s="189"/>
      <c r="HB94" s="189"/>
      <c r="HC94" s="189"/>
      <c r="HD94" s="189"/>
      <c r="HE94" s="189"/>
      <c r="HF94" s="189"/>
      <c r="HG94" s="189"/>
      <c r="HH94" s="189"/>
      <c r="HI94" s="189"/>
      <c r="HJ94" s="189"/>
      <c r="HK94" s="189"/>
      <c r="HL94" s="189"/>
      <c r="HM94" s="189"/>
      <c r="HN94" s="189"/>
      <c r="HO94" s="189"/>
      <c r="HP94" s="189"/>
      <c r="HQ94" s="189"/>
      <c r="HR94" s="189"/>
      <c r="HS94" s="189"/>
      <c r="HT94" s="189"/>
      <c r="HU94" s="189"/>
      <c r="HV94" s="189"/>
      <c r="HW94" s="189"/>
      <c r="HX94" s="189"/>
      <c r="HY94" s="189"/>
      <c r="HZ94" s="189"/>
      <c r="IA94" s="189"/>
      <c r="IB94" s="189"/>
      <c r="IC94" s="189"/>
      <c r="ID94" s="189"/>
      <c r="IE94" s="189"/>
      <c r="IF94" s="189"/>
      <c r="IG94" s="189"/>
      <c r="IH94" s="189"/>
      <c r="II94" s="189"/>
      <c r="IJ94" s="189"/>
      <c r="IK94" s="189"/>
      <c r="IL94" s="189"/>
      <c r="IM94" s="189"/>
      <c r="IN94" s="189"/>
      <c r="IO94" s="189"/>
      <c r="IP94" s="189"/>
      <c r="IQ94" s="189"/>
      <c r="IR94" s="189"/>
      <c r="IS94" s="189"/>
      <c r="IT94" s="189"/>
      <c r="IU94" s="189"/>
      <c r="IV94" s="189"/>
      <c r="IW94" s="189"/>
      <c r="IX94" s="189"/>
      <c r="IY94" s="189"/>
      <c r="IZ94" s="189"/>
      <c r="JA94" s="189"/>
      <c r="JB94" s="189"/>
      <c r="JC94" s="189"/>
      <c r="JD94" s="189"/>
      <c r="JE94" s="189"/>
      <c r="JF94" s="189"/>
      <c r="JG94" s="189"/>
      <c r="JH94" s="189"/>
      <c r="JI94" s="189"/>
      <c r="JJ94" s="189"/>
      <c r="JK94" s="189"/>
      <c r="JL94" s="189"/>
      <c r="JM94" s="189"/>
      <c r="JN94" s="189"/>
      <c r="JO94" s="189"/>
      <c r="JP94" s="189"/>
      <c r="JQ94" s="189"/>
      <c r="JR94" s="189"/>
      <c r="JS94" s="189"/>
      <c r="JT94" s="189"/>
      <c r="JU94" s="189"/>
      <c r="JV94" s="189"/>
      <c r="JW94" s="189"/>
      <c r="JX94" s="189"/>
      <c r="JY94" s="189"/>
      <c r="JZ94" s="189"/>
      <c r="KA94" s="189"/>
      <c r="KB94" s="189"/>
      <c r="KC94" s="189"/>
      <c r="KD94" s="189"/>
      <c r="KE94" s="189"/>
      <c r="KF94" s="189"/>
      <c r="KG94" s="189"/>
      <c r="KH94" s="189"/>
      <c r="KI94" s="189"/>
      <c r="KJ94" s="189"/>
      <c r="KK94" s="189"/>
      <c r="KL94" s="189"/>
      <c r="KM94" s="189"/>
      <c r="KN94" s="189"/>
      <c r="KO94" s="189"/>
      <c r="KP94" s="189"/>
      <c r="KQ94" s="189"/>
      <c r="KR94" s="189"/>
      <c r="KS94" s="189"/>
      <c r="KT94" s="189"/>
      <c r="KU94" s="189"/>
      <c r="KV94" s="189"/>
      <c r="KW94" s="189"/>
      <c r="KX94" s="189"/>
      <c r="KY94" s="189"/>
      <c r="KZ94" s="189"/>
      <c r="LA94" s="189"/>
      <c r="LB94" s="189"/>
      <c r="LC94" s="189"/>
      <c r="LD94" s="189"/>
      <c r="LE94" s="189"/>
      <c r="LF94" s="189"/>
      <c r="LG94" s="189"/>
      <c r="LH94" s="189"/>
      <c r="LI94" s="189"/>
      <c r="LJ94" s="189"/>
      <c r="LK94" s="189"/>
      <c r="LL94" s="189"/>
      <c r="LM94" s="189"/>
      <c r="LN94" s="189"/>
      <c r="LO94" s="189"/>
      <c r="LP94" s="189"/>
      <c r="LQ94" s="189"/>
      <c r="LR94" s="189"/>
      <c r="LS94" s="189"/>
      <c r="LT94" s="189"/>
      <c r="LU94" s="189"/>
      <c r="LV94" s="189"/>
      <c r="LW94" s="189"/>
      <c r="LX94" s="189"/>
      <c r="LY94" s="189"/>
      <c r="LZ94" s="189"/>
      <c r="MA94" s="189"/>
      <c r="MB94" s="189"/>
      <c r="MC94" s="189"/>
      <c r="MD94" s="189"/>
      <c r="ME94" s="189"/>
      <c r="MF94" s="189"/>
      <c r="MG94" s="189"/>
      <c r="MH94" s="189"/>
      <c r="MI94" s="189"/>
      <c r="MJ94" s="189"/>
      <c r="MK94" s="189"/>
      <c r="ML94" s="189"/>
      <c r="MM94" s="189"/>
      <c r="MN94" s="189"/>
      <c r="MO94" s="189"/>
      <c r="MP94" s="189"/>
      <c r="MQ94" s="189"/>
      <c r="MR94" s="189"/>
      <c r="MS94" s="189"/>
      <c r="MT94" s="189"/>
      <c r="MU94" s="189"/>
      <c r="MV94" s="189"/>
      <c r="MW94" s="189"/>
      <c r="MX94" s="189"/>
      <c r="MY94" s="189"/>
      <c r="MZ94" s="189"/>
      <c r="NA94" s="189"/>
      <c r="NB94" s="189"/>
      <c r="NC94" s="189"/>
      <c r="ND94" s="189"/>
      <c r="NE94" s="189"/>
      <c r="NF94" s="189"/>
      <c r="NG94" s="189"/>
      <c r="NH94" s="189"/>
      <c r="NI94" s="189"/>
      <c r="NJ94" s="189"/>
      <c r="NK94" s="189"/>
      <c r="NL94" s="189"/>
      <c r="NM94" s="189"/>
      <c r="NN94" s="189"/>
      <c r="NO94" s="189"/>
      <c r="NP94" s="189"/>
      <c r="NQ94" s="189"/>
      <c r="NR94" s="189"/>
      <c r="NS94" s="189"/>
      <c r="NT94" s="189"/>
      <c r="NU94" s="189"/>
      <c r="NV94" s="189"/>
      <c r="NW94" s="189"/>
      <c r="NX94" s="189"/>
      <c r="NY94" s="189"/>
      <c r="NZ94" s="189"/>
      <c r="OA94" s="189"/>
      <c r="OB94" s="189"/>
      <c r="OC94" s="189"/>
      <c r="OD94" s="189"/>
      <c r="OE94" s="189"/>
      <c r="OF94" s="189"/>
      <c r="OG94" s="189"/>
      <c r="OH94" s="189"/>
      <c r="OI94" s="189"/>
      <c r="OJ94" s="189"/>
      <c r="OK94" s="189"/>
      <c r="OL94" s="189"/>
      <c r="OM94" s="189"/>
      <c r="ON94" s="189"/>
      <c r="OO94" s="189"/>
      <c r="OP94" s="189"/>
      <c r="OQ94" s="189"/>
      <c r="OR94" s="189"/>
      <c r="OS94" s="189"/>
      <c r="OT94" s="189"/>
      <c r="OU94" s="189"/>
      <c r="OV94" s="189"/>
      <c r="OW94" s="189"/>
      <c r="OX94" s="189"/>
      <c r="OY94" s="189"/>
      <c r="OZ94" s="189"/>
      <c r="PA94" s="189"/>
      <c r="PB94" s="189"/>
      <c r="PC94" s="189"/>
      <c r="PD94" s="189"/>
      <c r="PE94" s="189"/>
      <c r="PF94" s="189"/>
      <c r="PG94" s="189"/>
      <c r="PH94" s="189"/>
      <c r="PI94" s="189"/>
      <c r="PJ94" s="189"/>
      <c r="PK94" s="189"/>
      <c r="PL94" s="189"/>
      <c r="PM94" s="189"/>
      <c r="PN94" s="189"/>
      <c r="PO94" s="189"/>
      <c r="PP94" s="189"/>
      <c r="PQ94" s="189"/>
      <c r="PR94" s="189"/>
      <c r="PS94" s="189"/>
      <c r="PT94" s="189"/>
      <c r="PU94" s="189"/>
      <c r="PV94" s="189"/>
      <c r="PW94" s="189"/>
      <c r="PX94" s="189"/>
      <c r="PY94" s="189"/>
      <c r="PZ94" s="189"/>
      <c r="QA94" s="189"/>
      <c r="QB94" s="189"/>
      <c r="QC94" s="189"/>
      <c r="QD94" s="189"/>
      <c r="QE94" s="189"/>
      <c r="QF94" s="189"/>
      <c r="QG94" s="189"/>
      <c r="QH94" s="189"/>
      <c r="QI94" s="189"/>
      <c r="QJ94" s="189"/>
      <c r="QK94" s="189"/>
      <c r="QL94" s="189"/>
      <c r="QM94" s="189"/>
      <c r="QN94" s="189"/>
      <c r="QO94" s="189"/>
      <c r="QP94" s="189"/>
      <c r="QQ94" s="189"/>
      <c r="QR94" s="189"/>
      <c r="QS94" s="189"/>
      <c r="QT94" s="189"/>
      <c r="QU94" s="189"/>
      <c r="QV94" s="189"/>
      <c r="QW94" s="189"/>
      <c r="QX94" s="189"/>
      <c r="QY94" s="189"/>
      <c r="QZ94" s="189"/>
      <c r="RA94" s="189"/>
      <c r="RB94" s="189"/>
      <c r="RC94" s="189"/>
      <c r="RD94" s="189"/>
      <c r="RE94" s="189"/>
      <c r="RF94" s="189"/>
      <c r="RG94" s="189"/>
      <c r="RH94" s="189"/>
      <c r="RI94" s="189"/>
      <c r="RJ94" s="189"/>
      <c r="RK94" s="189"/>
      <c r="RL94" s="189"/>
      <c r="RM94" s="189"/>
      <c r="RN94" s="189"/>
      <c r="RO94" s="189"/>
      <c r="RP94" s="189"/>
      <c r="RQ94" s="189"/>
      <c r="RR94" s="189"/>
      <c r="RS94" s="189"/>
      <c r="RT94" s="189"/>
      <c r="RU94" s="189"/>
      <c r="RV94" s="189"/>
      <c r="RW94" s="189"/>
      <c r="RX94" s="189"/>
      <c r="RY94" s="189"/>
      <c r="RZ94" s="189"/>
      <c r="SA94" s="189"/>
      <c r="SB94" s="189"/>
      <c r="SC94" s="189"/>
      <c r="SD94" s="189"/>
      <c r="SE94" s="189"/>
      <c r="SF94" s="189"/>
      <c r="SG94" s="189"/>
      <c r="SH94" s="189"/>
      <c r="SI94" s="189"/>
      <c r="SJ94" s="189"/>
      <c r="SK94" s="189"/>
      <c r="SL94" s="189"/>
      <c r="SM94" s="189"/>
      <c r="SN94" s="189"/>
      <c r="SO94" s="189"/>
      <c r="SP94" s="189"/>
      <c r="SQ94" s="189"/>
      <c r="SR94" s="189"/>
      <c r="SS94" s="189"/>
      <c r="ST94" s="189"/>
      <c r="SU94" s="189"/>
      <c r="SV94" s="189"/>
      <c r="SW94" s="189"/>
      <c r="SX94" s="189"/>
      <c r="SY94" s="189"/>
      <c r="SZ94" s="189"/>
      <c r="TA94" s="189"/>
      <c r="TB94" s="189"/>
      <c r="TC94" s="189"/>
      <c r="TD94" s="189"/>
      <c r="TE94" s="189"/>
    </row>
    <row r="95" spans="1:525" s="192" customFormat="1" ht="31.5" customHeight="1" x14ac:dyDescent="0.25">
      <c r="A95" s="74"/>
      <c r="B95" s="95"/>
      <c r="C95" s="74"/>
      <c r="D95" s="77" t="s">
        <v>384</v>
      </c>
      <c r="E95" s="123">
        <f t="shared" si="42"/>
        <v>1301700</v>
      </c>
      <c r="F95" s="123">
        <v>1301700</v>
      </c>
      <c r="G95" s="123">
        <v>1067000</v>
      </c>
      <c r="H95" s="123"/>
      <c r="I95" s="123"/>
      <c r="J95" s="123">
        <f t="shared" si="43"/>
        <v>0</v>
      </c>
      <c r="K95" s="123"/>
      <c r="L95" s="123"/>
      <c r="M95" s="123"/>
      <c r="N95" s="123"/>
      <c r="O95" s="123"/>
      <c r="P95" s="123">
        <f t="shared" si="44"/>
        <v>1301700</v>
      </c>
      <c r="Q95" s="185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  <c r="CV95" s="191"/>
      <c r="CW95" s="191"/>
      <c r="CX95" s="191"/>
      <c r="CY95" s="191"/>
      <c r="CZ95" s="191"/>
      <c r="DA95" s="191"/>
      <c r="DB95" s="191"/>
      <c r="DC95" s="191"/>
      <c r="DD95" s="191"/>
      <c r="DE95" s="191"/>
      <c r="DF95" s="191"/>
      <c r="DG95" s="191"/>
      <c r="DH95" s="191"/>
      <c r="DI95" s="191"/>
      <c r="DJ95" s="191"/>
      <c r="DK95" s="191"/>
      <c r="DL95" s="191"/>
      <c r="DM95" s="191"/>
      <c r="DN95" s="191"/>
      <c r="DO95" s="191"/>
      <c r="DP95" s="191"/>
      <c r="DQ95" s="191"/>
      <c r="DR95" s="191"/>
      <c r="DS95" s="191"/>
      <c r="DT95" s="191"/>
      <c r="DU95" s="191"/>
      <c r="DV95" s="191"/>
      <c r="DW95" s="191"/>
      <c r="DX95" s="191"/>
      <c r="DY95" s="191"/>
      <c r="DZ95" s="191"/>
      <c r="EA95" s="191"/>
      <c r="EB95" s="191"/>
      <c r="EC95" s="191"/>
      <c r="ED95" s="191"/>
      <c r="EE95" s="191"/>
      <c r="EF95" s="191"/>
      <c r="EG95" s="191"/>
      <c r="EH95" s="191"/>
      <c r="EI95" s="191"/>
      <c r="EJ95" s="191"/>
      <c r="EK95" s="191"/>
      <c r="EL95" s="191"/>
      <c r="EM95" s="191"/>
      <c r="EN95" s="191"/>
      <c r="EO95" s="191"/>
      <c r="EP95" s="191"/>
      <c r="EQ95" s="191"/>
      <c r="ER95" s="191"/>
      <c r="ES95" s="191"/>
      <c r="ET95" s="191"/>
      <c r="EU95" s="191"/>
      <c r="EV95" s="191"/>
      <c r="EW95" s="191"/>
      <c r="EX95" s="191"/>
      <c r="EY95" s="191"/>
      <c r="EZ95" s="191"/>
      <c r="FA95" s="191"/>
      <c r="FB95" s="191"/>
      <c r="FC95" s="191"/>
      <c r="FD95" s="191"/>
      <c r="FE95" s="191"/>
      <c r="FF95" s="191"/>
      <c r="FG95" s="191"/>
      <c r="FH95" s="191"/>
      <c r="FI95" s="191"/>
      <c r="FJ95" s="191"/>
      <c r="FK95" s="191"/>
      <c r="FL95" s="191"/>
      <c r="FM95" s="191"/>
      <c r="FN95" s="191"/>
      <c r="FO95" s="191"/>
      <c r="FP95" s="191"/>
      <c r="FQ95" s="191"/>
      <c r="FR95" s="191"/>
      <c r="FS95" s="191"/>
      <c r="FT95" s="191"/>
      <c r="FU95" s="191"/>
      <c r="FV95" s="191"/>
      <c r="FW95" s="191"/>
      <c r="FX95" s="191"/>
      <c r="FY95" s="191"/>
      <c r="FZ95" s="191"/>
      <c r="GA95" s="191"/>
      <c r="GB95" s="191"/>
      <c r="GC95" s="191"/>
      <c r="GD95" s="191"/>
      <c r="GE95" s="191"/>
      <c r="GF95" s="191"/>
      <c r="GG95" s="191"/>
      <c r="GH95" s="191"/>
      <c r="GI95" s="191"/>
      <c r="GJ95" s="191"/>
      <c r="GK95" s="191"/>
      <c r="GL95" s="191"/>
      <c r="GM95" s="191"/>
      <c r="GN95" s="191"/>
      <c r="GO95" s="191"/>
      <c r="GP95" s="191"/>
      <c r="GQ95" s="191"/>
      <c r="GR95" s="191"/>
      <c r="GS95" s="191"/>
      <c r="GT95" s="191"/>
      <c r="GU95" s="191"/>
      <c r="GV95" s="191"/>
      <c r="GW95" s="191"/>
      <c r="GX95" s="191"/>
      <c r="GY95" s="191"/>
      <c r="GZ95" s="191"/>
      <c r="HA95" s="191"/>
      <c r="HB95" s="191"/>
      <c r="HC95" s="191"/>
      <c r="HD95" s="191"/>
      <c r="HE95" s="191"/>
      <c r="HF95" s="191"/>
      <c r="HG95" s="191"/>
      <c r="HH95" s="191"/>
      <c r="HI95" s="191"/>
      <c r="HJ95" s="191"/>
      <c r="HK95" s="191"/>
      <c r="HL95" s="191"/>
      <c r="HM95" s="191"/>
      <c r="HN95" s="191"/>
      <c r="HO95" s="191"/>
      <c r="HP95" s="191"/>
      <c r="HQ95" s="191"/>
      <c r="HR95" s="191"/>
      <c r="HS95" s="191"/>
      <c r="HT95" s="191"/>
      <c r="HU95" s="191"/>
      <c r="HV95" s="191"/>
      <c r="HW95" s="191"/>
      <c r="HX95" s="191"/>
      <c r="HY95" s="191"/>
      <c r="HZ95" s="191"/>
      <c r="IA95" s="191"/>
      <c r="IB95" s="191"/>
      <c r="IC95" s="191"/>
      <c r="ID95" s="191"/>
      <c r="IE95" s="191"/>
      <c r="IF95" s="191"/>
      <c r="IG95" s="191"/>
      <c r="IH95" s="191"/>
      <c r="II95" s="191"/>
      <c r="IJ95" s="191"/>
      <c r="IK95" s="191"/>
      <c r="IL95" s="191"/>
      <c r="IM95" s="191"/>
      <c r="IN95" s="191"/>
      <c r="IO95" s="191"/>
      <c r="IP95" s="191"/>
      <c r="IQ95" s="191"/>
      <c r="IR95" s="191"/>
      <c r="IS95" s="191"/>
      <c r="IT95" s="191"/>
      <c r="IU95" s="191"/>
      <c r="IV95" s="191"/>
      <c r="IW95" s="191"/>
      <c r="IX95" s="191"/>
      <c r="IY95" s="191"/>
      <c r="IZ95" s="191"/>
      <c r="JA95" s="191"/>
      <c r="JB95" s="191"/>
      <c r="JC95" s="191"/>
      <c r="JD95" s="191"/>
      <c r="JE95" s="191"/>
      <c r="JF95" s="191"/>
      <c r="JG95" s="191"/>
      <c r="JH95" s="191"/>
      <c r="JI95" s="191"/>
      <c r="JJ95" s="191"/>
      <c r="JK95" s="191"/>
      <c r="JL95" s="191"/>
      <c r="JM95" s="191"/>
      <c r="JN95" s="191"/>
      <c r="JO95" s="191"/>
      <c r="JP95" s="191"/>
      <c r="JQ95" s="191"/>
      <c r="JR95" s="191"/>
      <c r="JS95" s="191"/>
      <c r="JT95" s="191"/>
      <c r="JU95" s="191"/>
      <c r="JV95" s="191"/>
      <c r="JW95" s="191"/>
      <c r="JX95" s="191"/>
      <c r="JY95" s="191"/>
      <c r="JZ95" s="191"/>
      <c r="KA95" s="191"/>
      <c r="KB95" s="191"/>
      <c r="KC95" s="191"/>
      <c r="KD95" s="191"/>
      <c r="KE95" s="191"/>
      <c r="KF95" s="191"/>
      <c r="KG95" s="191"/>
      <c r="KH95" s="191"/>
      <c r="KI95" s="191"/>
      <c r="KJ95" s="191"/>
      <c r="KK95" s="191"/>
      <c r="KL95" s="191"/>
      <c r="KM95" s="191"/>
      <c r="KN95" s="191"/>
      <c r="KO95" s="191"/>
      <c r="KP95" s="191"/>
      <c r="KQ95" s="191"/>
      <c r="KR95" s="191"/>
      <c r="KS95" s="191"/>
      <c r="KT95" s="191"/>
      <c r="KU95" s="191"/>
      <c r="KV95" s="191"/>
      <c r="KW95" s="191"/>
      <c r="KX95" s="191"/>
      <c r="KY95" s="191"/>
      <c r="KZ95" s="191"/>
      <c r="LA95" s="191"/>
      <c r="LB95" s="191"/>
      <c r="LC95" s="191"/>
      <c r="LD95" s="191"/>
      <c r="LE95" s="191"/>
      <c r="LF95" s="191"/>
      <c r="LG95" s="191"/>
      <c r="LH95" s="191"/>
      <c r="LI95" s="191"/>
      <c r="LJ95" s="191"/>
      <c r="LK95" s="191"/>
      <c r="LL95" s="191"/>
      <c r="LM95" s="191"/>
      <c r="LN95" s="191"/>
      <c r="LO95" s="191"/>
      <c r="LP95" s="191"/>
      <c r="LQ95" s="191"/>
      <c r="LR95" s="191"/>
      <c r="LS95" s="191"/>
      <c r="LT95" s="191"/>
      <c r="LU95" s="191"/>
      <c r="LV95" s="191"/>
      <c r="LW95" s="191"/>
      <c r="LX95" s="191"/>
      <c r="LY95" s="191"/>
      <c r="LZ95" s="191"/>
      <c r="MA95" s="191"/>
      <c r="MB95" s="191"/>
      <c r="MC95" s="191"/>
      <c r="MD95" s="191"/>
      <c r="ME95" s="191"/>
      <c r="MF95" s="191"/>
      <c r="MG95" s="191"/>
      <c r="MH95" s="191"/>
      <c r="MI95" s="191"/>
      <c r="MJ95" s="191"/>
      <c r="MK95" s="191"/>
      <c r="ML95" s="191"/>
      <c r="MM95" s="191"/>
      <c r="MN95" s="191"/>
      <c r="MO95" s="191"/>
      <c r="MP95" s="191"/>
      <c r="MQ95" s="191"/>
      <c r="MR95" s="191"/>
      <c r="MS95" s="191"/>
      <c r="MT95" s="191"/>
      <c r="MU95" s="191"/>
      <c r="MV95" s="191"/>
      <c r="MW95" s="191"/>
      <c r="MX95" s="191"/>
      <c r="MY95" s="191"/>
      <c r="MZ95" s="191"/>
      <c r="NA95" s="191"/>
      <c r="NB95" s="191"/>
      <c r="NC95" s="191"/>
      <c r="ND95" s="191"/>
      <c r="NE95" s="191"/>
      <c r="NF95" s="191"/>
      <c r="NG95" s="191"/>
      <c r="NH95" s="191"/>
      <c r="NI95" s="191"/>
      <c r="NJ95" s="191"/>
      <c r="NK95" s="191"/>
      <c r="NL95" s="191"/>
      <c r="NM95" s="191"/>
      <c r="NN95" s="191"/>
      <c r="NO95" s="191"/>
      <c r="NP95" s="191"/>
      <c r="NQ95" s="191"/>
      <c r="NR95" s="191"/>
      <c r="NS95" s="191"/>
      <c r="NT95" s="191"/>
      <c r="NU95" s="191"/>
      <c r="NV95" s="191"/>
      <c r="NW95" s="191"/>
      <c r="NX95" s="191"/>
      <c r="NY95" s="191"/>
      <c r="NZ95" s="191"/>
      <c r="OA95" s="191"/>
      <c r="OB95" s="191"/>
      <c r="OC95" s="191"/>
      <c r="OD95" s="191"/>
      <c r="OE95" s="191"/>
      <c r="OF95" s="191"/>
      <c r="OG95" s="191"/>
      <c r="OH95" s="191"/>
      <c r="OI95" s="191"/>
      <c r="OJ95" s="191"/>
      <c r="OK95" s="191"/>
      <c r="OL95" s="191"/>
      <c r="OM95" s="191"/>
      <c r="ON95" s="191"/>
      <c r="OO95" s="191"/>
      <c r="OP95" s="191"/>
      <c r="OQ95" s="191"/>
      <c r="OR95" s="191"/>
      <c r="OS95" s="191"/>
      <c r="OT95" s="191"/>
      <c r="OU95" s="191"/>
      <c r="OV95" s="191"/>
      <c r="OW95" s="191"/>
      <c r="OX95" s="191"/>
      <c r="OY95" s="191"/>
      <c r="OZ95" s="191"/>
      <c r="PA95" s="191"/>
      <c r="PB95" s="191"/>
      <c r="PC95" s="191"/>
      <c r="PD95" s="191"/>
      <c r="PE95" s="191"/>
      <c r="PF95" s="191"/>
      <c r="PG95" s="191"/>
      <c r="PH95" s="191"/>
      <c r="PI95" s="191"/>
      <c r="PJ95" s="191"/>
      <c r="PK95" s="191"/>
      <c r="PL95" s="191"/>
      <c r="PM95" s="191"/>
      <c r="PN95" s="191"/>
      <c r="PO95" s="191"/>
      <c r="PP95" s="191"/>
      <c r="PQ95" s="191"/>
      <c r="PR95" s="191"/>
      <c r="PS95" s="191"/>
      <c r="PT95" s="191"/>
      <c r="PU95" s="191"/>
      <c r="PV95" s="191"/>
      <c r="PW95" s="191"/>
      <c r="PX95" s="191"/>
      <c r="PY95" s="191"/>
      <c r="PZ95" s="191"/>
      <c r="QA95" s="191"/>
      <c r="QB95" s="191"/>
      <c r="QC95" s="191"/>
      <c r="QD95" s="191"/>
      <c r="QE95" s="191"/>
      <c r="QF95" s="191"/>
      <c r="QG95" s="191"/>
      <c r="QH95" s="191"/>
      <c r="QI95" s="191"/>
      <c r="QJ95" s="191"/>
      <c r="QK95" s="191"/>
      <c r="QL95" s="191"/>
      <c r="QM95" s="191"/>
      <c r="QN95" s="191"/>
      <c r="QO95" s="191"/>
      <c r="QP95" s="191"/>
      <c r="QQ95" s="191"/>
      <c r="QR95" s="191"/>
      <c r="QS95" s="191"/>
      <c r="QT95" s="191"/>
      <c r="QU95" s="191"/>
      <c r="QV95" s="191"/>
      <c r="QW95" s="191"/>
      <c r="QX95" s="191"/>
      <c r="QY95" s="191"/>
      <c r="QZ95" s="191"/>
      <c r="RA95" s="191"/>
      <c r="RB95" s="191"/>
      <c r="RC95" s="191"/>
      <c r="RD95" s="191"/>
      <c r="RE95" s="191"/>
      <c r="RF95" s="191"/>
      <c r="RG95" s="191"/>
      <c r="RH95" s="191"/>
      <c r="RI95" s="191"/>
      <c r="RJ95" s="191"/>
      <c r="RK95" s="191"/>
      <c r="RL95" s="191"/>
      <c r="RM95" s="191"/>
      <c r="RN95" s="191"/>
      <c r="RO95" s="191"/>
      <c r="RP95" s="191"/>
      <c r="RQ95" s="191"/>
      <c r="RR95" s="191"/>
      <c r="RS95" s="191"/>
      <c r="RT95" s="191"/>
      <c r="RU95" s="191"/>
      <c r="RV95" s="191"/>
      <c r="RW95" s="191"/>
      <c r="RX95" s="191"/>
      <c r="RY95" s="191"/>
      <c r="RZ95" s="191"/>
      <c r="SA95" s="191"/>
      <c r="SB95" s="191"/>
      <c r="SC95" s="191"/>
      <c r="SD95" s="191"/>
      <c r="SE95" s="191"/>
      <c r="SF95" s="191"/>
      <c r="SG95" s="191"/>
      <c r="SH95" s="191"/>
      <c r="SI95" s="191"/>
      <c r="SJ95" s="191"/>
      <c r="SK95" s="191"/>
      <c r="SL95" s="191"/>
      <c r="SM95" s="191"/>
      <c r="SN95" s="191"/>
      <c r="SO95" s="191"/>
      <c r="SP95" s="191"/>
      <c r="SQ95" s="191"/>
      <c r="SR95" s="191"/>
      <c r="SS95" s="191"/>
      <c r="ST95" s="191"/>
      <c r="SU95" s="191"/>
      <c r="SV95" s="191"/>
      <c r="SW95" s="191"/>
      <c r="SX95" s="191"/>
      <c r="SY95" s="191"/>
      <c r="SZ95" s="191"/>
      <c r="TA95" s="191"/>
      <c r="TB95" s="191"/>
      <c r="TC95" s="191"/>
      <c r="TD95" s="191"/>
      <c r="TE95" s="191"/>
    </row>
    <row r="96" spans="1:525" s="24" customFormat="1" ht="31.5" hidden="1" customHeight="1" x14ac:dyDescent="0.25">
      <c r="A96" s="56" t="s">
        <v>499</v>
      </c>
      <c r="B96" s="82">
        <v>1061</v>
      </c>
      <c r="C96" s="56" t="s">
        <v>50</v>
      </c>
      <c r="D96" s="36" t="s">
        <v>452</v>
      </c>
      <c r="E96" s="122">
        <f t="shared" si="42"/>
        <v>0</v>
      </c>
      <c r="F96" s="122"/>
      <c r="G96" s="123"/>
      <c r="H96" s="123"/>
      <c r="I96" s="123"/>
      <c r="J96" s="122">
        <f t="shared" si="41"/>
        <v>0</v>
      </c>
      <c r="K96" s="122"/>
      <c r="L96" s="122"/>
      <c r="M96" s="122"/>
      <c r="N96" s="122"/>
      <c r="O96" s="122"/>
      <c r="P96" s="122">
        <f t="shared" si="40"/>
        <v>0</v>
      </c>
      <c r="Q96" s="185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30"/>
      <c r="JA96" s="30"/>
      <c r="JB96" s="30"/>
      <c r="JC96" s="30"/>
      <c r="JD96" s="30"/>
      <c r="JE96" s="30"/>
      <c r="JF96" s="30"/>
      <c r="JG96" s="30"/>
      <c r="JH96" s="30"/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30"/>
      <c r="KG96" s="30"/>
      <c r="KH96" s="30"/>
      <c r="KI96" s="30"/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30"/>
      <c r="KU96" s="30"/>
      <c r="KV96" s="30"/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30"/>
      <c r="MW96" s="30"/>
      <c r="MX96" s="30"/>
      <c r="MY96" s="30"/>
      <c r="MZ96" s="30"/>
      <c r="NA96" s="30"/>
      <c r="NB96" s="30"/>
      <c r="NC96" s="30"/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30"/>
      <c r="NY96" s="30"/>
      <c r="NZ96" s="30"/>
      <c r="OA96" s="30"/>
      <c r="OB96" s="30"/>
      <c r="OC96" s="30"/>
      <c r="OD96" s="30"/>
      <c r="OE96" s="30"/>
      <c r="OF96" s="30"/>
      <c r="OG96" s="30"/>
      <c r="OH96" s="30"/>
      <c r="OI96" s="30"/>
      <c r="OJ96" s="30"/>
      <c r="OK96" s="30"/>
      <c r="OL96" s="30"/>
      <c r="OM96" s="30"/>
      <c r="ON96" s="30"/>
      <c r="OO96" s="30"/>
      <c r="OP96" s="30"/>
      <c r="OQ96" s="30"/>
      <c r="OR96" s="30"/>
      <c r="OS96" s="30"/>
      <c r="OT96" s="30"/>
      <c r="OU96" s="30"/>
      <c r="OV96" s="30"/>
      <c r="OW96" s="30"/>
      <c r="OX96" s="30"/>
      <c r="OY96" s="30"/>
      <c r="OZ96" s="30"/>
      <c r="PA96" s="30"/>
      <c r="PB96" s="30"/>
      <c r="PC96" s="30"/>
      <c r="PD96" s="30"/>
      <c r="PE96" s="30"/>
      <c r="PF96" s="30"/>
      <c r="PG96" s="30"/>
      <c r="PH96" s="30"/>
      <c r="PI96" s="30"/>
      <c r="PJ96" s="30"/>
      <c r="PK96" s="30"/>
      <c r="PL96" s="30"/>
      <c r="PM96" s="30"/>
      <c r="PN96" s="30"/>
      <c r="PO96" s="30"/>
      <c r="PP96" s="30"/>
      <c r="PQ96" s="30"/>
      <c r="PR96" s="30"/>
      <c r="PS96" s="30"/>
      <c r="PT96" s="30"/>
      <c r="PU96" s="30"/>
      <c r="PV96" s="30"/>
      <c r="PW96" s="30"/>
      <c r="PX96" s="30"/>
      <c r="PY96" s="30"/>
      <c r="PZ96" s="30"/>
      <c r="QA96" s="30"/>
      <c r="QB96" s="30"/>
      <c r="QC96" s="30"/>
      <c r="QD96" s="30"/>
      <c r="QE96" s="30"/>
      <c r="QF96" s="30"/>
      <c r="QG96" s="30"/>
      <c r="QH96" s="30"/>
      <c r="QI96" s="30"/>
      <c r="QJ96" s="30"/>
      <c r="QK96" s="30"/>
      <c r="QL96" s="30"/>
      <c r="QM96" s="30"/>
      <c r="QN96" s="30"/>
      <c r="QO96" s="30"/>
      <c r="QP96" s="30"/>
      <c r="QQ96" s="30"/>
      <c r="QR96" s="30"/>
      <c r="QS96" s="30"/>
      <c r="QT96" s="30"/>
      <c r="QU96" s="30"/>
      <c r="QV96" s="30"/>
      <c r="QW96" s="30"/>
      <c r="QX96" s="30"/>
      <c r="QY96" s="30"/>
      <c r="QZ96" s="30"/>
      <c r="RA96" s="30"/>
      <c r="RB96" s="30"/>
      <c r="RC96" s="30"/>
      <c r="RD96" s="30"/>
      <c r="RE96" s="30"/>
      <c r="RF96" s="30"/>
      <c r="RG96" s="30"/>
      <c r="RH96" s="30"/>
      <c r="RI96" s="30"/>
      <c r="RJ96" s="30"/>
      <c r="RK96" s="30"/>
      <c r="RL96" s="30"/>
      <c r="RM96" s="30"/>
      <c r="RN96" s="30"/>
      <c r="RO96" s="30"/>
      <c r="RP96" s="30"/>
      <c r="RQ96" s="30"/>
      <c r="RR96" s="30"/>
      <c r="RS96" s="30"/>
      <c r="RT96" s="30"/>
      <c r="RU96" s="30"/>
      <c r="RV96" s="30"/>
      <c r="RW96" s="30"/>
      <c r="RX96" s="30"/>
      <c r="RY96" s="30"/>
      <c r="RZ96" s="30"/>
      <c r="SA96" s="30"/>
      <c r="SB96" s="30"/>
      <c r="SC96" s="30"/>
      <c r="SD96" s="30"/>
      <c r="SE96" s="30"/>
      <c r="SF96" s="30"/>
      <c r="SG96" s="30"/>
      <c r="SH96" s="30"/>
      <c r="SI96" s="30"/>
      <c r="SJ96" s="30"/>
      <c r="SK96" s="30"/>
      <c r="SL96" s="30"/>
      <c r="SM96" s="30"/>
      <c r="SN96" s="30"/>
      <c r="SO96" s="30"/>
      <c r="SP96" s="30"/>
      <c r="SQ96" s="30"/>
      <c r="SR96" s="30"/>
      <c r="SS96" s="30"/>
      <c r="ST96" s="30"/>
      <c r="SU96" s="30"/>
      <c r="SV96" s="30"/>
      <c r="SW96" s="30"/>
      <c r="SX96" s="30"/>
      <c r="SY96" s="30"/>
      <c r="SZ96" s="30"/>
      <c r="TA96" s="30"/>
      <c r="TB96" s="30"/>
      <c r="TC96" s="30"/>
      <c r="TD96" s="30"/>
      <c r="TE96" s="30"/>
    </row>
    <row r="97" spans="1:525" s="24" customFormat="1" ht="47.25" hidden="1" customHeight="1" x14ac:dyDescent="0.25">
      <c r="A97" s="74"/>
      <c r="B97" s="95"/>
      <c r="C97" s="74"/>
      <c r="D97" s="77" t="s">
        <v>511</v>
      </c>
      <c r="E97" s="123">
        <f>F97+I97</f>
        <v>0</v>
      </c>
      <c r="F97" s="123"/>
      <c r="G97" s="123"/>
      <c r="H97" s="123"/>
      <c r="I97" s="123"/>
      <c r="J97" s="123">
        <f>L97+O97</f>
        <v>0</v>
      </c>
      <c r="K97" s="123"/>
      <c r="L97" s="123"/>
      <c r="M97" s="123"/>
      <c r="N97" s="123"/>
      <c r="O97" s="123"/>
      <c r="P97" s="123">
        <f t="shared" si="40"/>
        <v>0</v>
      </c>
      <c r="Q97" s="185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</row>
    <row r="98" spans="1:525" s="24" customFormat="1" ht="31.5" hidden="1" customHeight="1" x14ac:dyDescent="0.25">
      <c r="A98" s="74"/>
      <c r="B98" s="95"/>
      <c r="C98" s="74"/>
      <c r="D98" s="77" t="s">
        <v>508</v>
      </c>
      <c r="E98" s="123">
        <f t="shared" ref="E98:E100" si="45">F98+I98</f>
        <v>0</v>
      </c>
      <c r="F98" s="123"/>
      <c r="G98" s="123"/>
      <c r="H98" s="123"/>
      <c r="I98" s="123"/>
      <c r="J98" s="123">
        <f t="shared" ref="J98" si="46">L98+O98</f>
        <v>0</v>
      </c>
      <c r="K98" s="123"/>
      <c r="L98" s="123"/>
      <c r="M98" s="123"/>
      <c r="N98" s="123"/>
      <c r="O98" s="123"/>
      <c r="P98" s="123">
        <f t="shared" si="40"/>
        <v>0</v>
      </c>
      <c r="Q98" s="185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</row>
    <row r="99" spans="1:525" s="24" customFormat="1" ht="63" hidden="1" customHeight="1" x14ac:dyDescent="0.25">
      <c r="A99" s="56" t="s">
        <v>503</v>
      </c>
      <c r="B99" s="82">
        <v>1062</v>
      </c>
      <c r="C99" s="56" t="s">
        <v>54</v>
      </c>
      <c r="D99" s="57" t="s">
        <v>484</v>
      </c>
      <c r="E99" s="122">
        <f t="shared" si="42"/>
        <v>0</v>
      </c>
      <c r="F99" s="122"/>
      <c r="G99" s="123"/>
      <c r="H99" s="123"/>
      <c r="I99" s="123"/>
      <c r="J99" s="122">
        <f>L99+O99</f>
        <v>0</v>
      </c>
      <c r="K99" s="123"/>
      <c r="L99" s="123"/>
      <c r="M99" s="123"/>
      <c r="N99" s="123"/>
      <c r="O99" s="123"/>
      <c r="P99" s="122">
        <f t="shared" si="40"/>
        <v>0</v>
      </c>
      <c r="Q99" s="185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</row>
    <row r="100" spans="1:525" s="24" customFormat="1" ht="31.5" hidden="1" customHeight="1" x14ac:dyDescent="0.25">
      <c r="A100" s="74"/>
      <c r="B100" s="95"/>
      <c r="C100" s="74"/>
      <c r="D100" s="77" t="s">
        <v>508</v>
      </c>
      <c r="E100" s="123">
        <f t="shared" si="45"/>
        <v>0</v>
      </c>
      <c r="F100" s="123"/>
      <c r="G100" s="123"/>
      <c r="H100" s="123"/>
      <c r="I100" s="123"/>
      <c r="J100" s="123">
        <f>L100+O100</f>
        <v>0</v>
      </c>
      <c r="K100" s="122"/>
      <c r="L100" s="123"/>
      <c r="M100" s="123"/>
      <c r="N100" s="123"/>
      <c r="O100" s="122"/>
      <c r="P100" s="123">
        <f t="shared" si="40"/>
        <v>0</v>
      </c>
      <c r="Q100" s="185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</row>
    <row r="101" spans="1:525" s="22" customFormat="1" ht="57.75" customHeight="1" x14ac:dyDescent="0.25">
      <c r="A101" s="56" t="s">
        <v>458</v>
      </c>
      <c r="B101" s="56" t="s">
        <v>53</v>
      </c>
      <c r="C101" s="56" t="s">
        <v>56</v>
      </c>
      <c r="D101" s="57" t="str">
        <f>'дод 4'!C62</f>
        <v>Надання позашкільної освіти закладами позашкільної освіти, заходи із позашкільної роботи з дітьми</v>
      </c>
      <c r="E101" s="122">
        <f t="shared" si="39"/>
        <v>42397200</v>
      </c>
      <c r="F101" s="122">
        <v>42397200</v>
      </c>
      <c r="G101" s="122">
        <v>29446000</v>
      </c>
      <c r="H101" s="122">
        <v>5510400</v>
      </c>
      <c r="I101" s="122"/>
      <c r="J101" s="122">
        <f t="shared" si="41"/>
        <v>0</v>
      </c>
      <c r="K101" s="122"/>
      <c r="L101" s="122"/>
      <c r="M101" s="122"/>
      <c r="N101" s="122"/>
      <c r="O101" s="122"/>
      <c r="P101" s="122">
        <f t="shared" si="40"/>
        <v>42397200</v>
      </c>
      <c r="Q101" s="225">
        <v>20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</row>
    <row r="102" spans="1:525" s="22" customFormat="1" ht="60" customHeight="1" x14ac:dyDescent="0.25">
      <c r="A102" s="56" t="s">
        <v>580</v>
      </c>
      <c r="B102" s="82">
        <v>1091</v>
      </c>
      <c r="C102" s="56" t="s">
        <v>581</v>
      </c>
      <c r="D102" s="36" t="str">
        <f>'дод 4'!C64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2" s="122">
        <f t="shared" si="39"/>
        <v>147991300</v>
      </c>
      <c r="F102" s="122">
        <v>147991300</v>
      </c>
      <c r="G102" s="122">
        <v>77072200</v>
      </c>
      <c r="H102" s="122">
        <v>19337700</v>
      </c>
      <c r="I102" s="122"/>
      <c r="J102" s="122">
        <f t="shared" si="41"/>
        <v>12026638</v>
      </c>
      <c r="K102" s="122"/>
      <c r="L102" s="122">
        <v>11878258</v>
      </c>
      <c r="M102" s="122">
        <v>3115502</v>
      </c>
      <c r="N102" s="122">
        <v>5138695</v>
      </c>
      <c r="O102" s="122">
        <v>148380</v>
      </c>
      <c r="P102" s="122">
        <f t="shared" si="40"/>
        <v>160017938</v>
      </c>
      <c r="Q102" s="225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</row>
    <row r="103" spans="1:525" s="190" customFormat="1" ht="63" customHeight="1" x14ac:dyDescent="0.25">
      <c r="A103" s="56" t="s">
        <v>583</v>
      </c>
      <c r="B103" s="82">
        <v>1092</v>
      </c>
      <c r="C103" s="56" t="s">
        <v>581</v>
      </c>
      <c r="D103" s="36" t="str">
        <f>'дод 4'!C65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3" s="122">
        <f t="shared" si="39"/>
        <v>22079600</v>
      </c>
      <c r="F103" s="122">
        <v>22079600</v>
      </c>
      <c r="G103" s="122">
        <v>18098000</v>
      </c>
      <c r="H103" s="122"/>
      <c r="I103" s="122"/>
      <c r="J103" s="122">
        <f t="shared" si="41"/>
        <v>0</v>
      </c>
      <c r="K103" s="122"/>
      <c r="L103" s="122"/>
      <c r="M103" s="122"/>
      <c r="N103" s="122"/>
      <c r="O103" s="122"/>
      <c r="P103" s="122">
        <f t="shared" si="40"/>
        <v>22079600</v>
      </c>
      <c r="Q103" s="225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  <c r="IN103" s="189"/>
      <c r="IO103" s="189"/>
      <c r="IP103" s="189"/>
      <c r="IQ103" s="189"/>
      <c r="IR103" s="189"/>
      <c r="IS103" s="189"/>
      <c r="IT103" s="189"/>
      <c r="IU103" s="189"/>
      <c r="IV103" s="189"/>
      <c r="IW103" s="189"/>
      <c r="IX103" s="189"/>
      <c r="IY103" s="189"/>
      <c r="IZ103" s="189"/>
      <c r="JA103" s="189"/>
      <c r="JB103" s="189"/>
      <c r="JC103" s="189"/>
      <c r="JD103" s="189"/>
      <c r="JE103" s="189"/>
      <c r="JF103" s="189"/>
      <c r="JG103" s="189"/>
      <c r="JH103" s="189"/>
      <c r="JI103" s="189"/>
      <c r="JJ103" s="189"/>
      <c r="JK103" s="189"/>
      <c r="JL103" s="189"/>
      <c r="JM103" s="189"/>
      <c r="JN103" s="189"/>
      <c r="JO103" s="189"/>
      <c r="JP103" s="189"/>
      <c r="JQ103" s="189"/>
      <c r="JR103" s="189"/>
      <c r="JS103" s="189"/>
      <c r="JT103" s="189"/>
      <c r="JU103" s="189"/>
      <c r="JV103" s="189"/>
      <c r="JW103" s="189"/>
      <c r="JX103" s="189"/>
      <c r="JY103" s="189"/>
      <c r="JZ103" s="189"/>
      <c r="KA103" s="189"/>
      <c r="KB103" s="189"/>
      <c r="KC103" s="189"/>
      <c r="KD103" s="189"/>
      <c r="KE103" s="189"/>
      <c r="KF103" s="189"/>
      <c r="KG103" s="189"/>
      <c r="KH103" s="189"/>
      <c r="KI103" s="189"/>
      <c r="KJ103" s="189"/>
      <c r="KK103" s="189"/>
      <c r="KL103" s="189"/>
      <c r="KM103" s="189"/>
      <c r="KN103" s="189"/>
      <c r="KO103" s="189"/>
      <c r="KP103" s="189"/>
      <c r="KQ103" s="189"/>
      <c r="KR103" s="189"/>
      <c r="KS103" s="189"/>
      <c r="KT103" s="189"/>
      <c r="KU103" s="189"/>
      <c r="KV103" s="189"/>
      <c r="KW103" s="189"/>
      <c r="KX103" s="189"/>
      <c r="KY103" s="189"/>
      <c r="KZ103" s="189"/>
      <c r="LA103" s="189"/>
      <c r="LB103" s="189"/>
      <c r="LC103" s="189"/>
      <c r="LD103" s="189"/>
      <c r="LE103" s="189"/>
      <c r="LF103" s="189"/>
      <c r="LG103" s="189"/>
      <c r="LH103" s="189"/>
      <c r="LI103" s="189"/>
      <c r="LJ103" s="189"/>
      <c r="LK103" s="189"/>
      <c r="LL103" s="189"/>
      <c r="LM103" s="189"/>
      <c r="LN103" s="189"/>
      <c r="LO103" s="189"/>
      <c r="LP103" s="189"/>
      <c r="LQ103" s="189"/>
      <c r="LR103" s="189"/>
      <c r="LS103" s="189"/>
      <c r="LT103" s="189"/>
      <c r="LU103" s="189"/>
      <c r="LV103" s="189"/>
      <c r="LW103" s="189"/>
      <c r="LX103" s="189"/>
      <c r="LY103" s="189"/>
      <c r="LZ103" s="189"/>
      <c r="MA103" s="189"/>
      <c r="MB103" s="189"/>
      <c r="MC103" s="189"/>
      <c r="MD103" s="189"/>
      <c r="ME103" s="189"/>
      <c r="MF103" s="189"/>
      <c r="MG103" s="189"/>
      <c r="MH103" s="189"/>
      <c r="MI103" s="189"/>
      <c r="MJ103" s="189"/>
      <c r="MK103" s="189"/>
      <c r="ML103" s="189"/>
      <c r="MM103" s="189"/>
      <c r="MN103" s="189"/>
      <c r="MO103" s="189"/>
      <c r="MP103" s="189"/>
      <c r="MQ103" s="189"/>
      <c r="MR103" s="189"/>
      <c r="MS103" s="189"/>
      <c r="MT103" s="189"/>
      <c r="MU103" s="189"/>
      <c r="MV103" s="189"/>
      <c r="MW103" s="189"/>
      <c r="MX103" s="189"/>
      <c r="MY103" s="189"/>
      <c r="MZ103" s="189"/>
      <c r="NA103" s="189"/>
      <c r="NB103" s="189"/>
      <c r="NC103" s="189"/>
      <c r="ND103" s="189"/>
      <c r="NE103" s="189"/>
      <c r="NF103" s="189"/>
      <c r="NG103" s="189"/>
      <c r="NH103" s="189"/>
      <c r="NI103" s="189"/>
      <c r="NJ103" s="189"/>
      <c r="NK103" s="189"/>
      <c r="NL103" s="189"/>
      <c r="NM103" s="189"/>
      <c r="NN103" s="189"/>
      <c r="NO103" s="189"/>
      <c r="NP103" s="189"/>
      <c r="NQ103" s="189"/>
      <c r="NR103" s="189"/>
      <c r="NS103" s="189"/>
      <c r="NT103" s="189"/>
      <c r="NU103" s="189"/>
      <c r="NV103" s="189"/>
      <c r="NW103" s="189"/>
      <c r="NX103" s="189"/>
      <c r="NY103" s="189"/>
      <c r="NZ103" s="189"/>
      <c r="OA103" s="189"/>
      <c r="OB103" s="189"/>
      <c r="OC103" s="189"/>
      <c r="OD103" s="189"/>
      <c r="OE103" s="189"/>
      <c r="OF103" s="189"/>
      <c r="OG103" s="189"/>
      <c r="OH103" s="189"/>
      <c r="OI103" s="189"/>
      <c r="OJ103" s="189"/>
      <c r="OK103" s="189"/>
      <c r="OL103" s="189"/>
      <c r="OM103" s="189"/>
      <c r="ON103" s="189"/>
      <c r="OO103" s="189"/>
      <c r="OP103" s="189"/>
      <c r="OQ103" s="189"/>
      <c r="OR103" s="189"/>
      <c r="OS103" s="189"/>
      <c r="OT103" s="189"/>
      <c r="OU103" s="189"/>
      <c r="OV103" s="189"/>
      <c r="OW103" s="189"/>
      <c r="OX103" s="189"/>
      <c r="OY103" s="189"/>
      <c r="OZ103" s="189"/>
      <c r="PA103" s="189"/>
      <c r="PB103" s="189"/>
      <c r="PC103" s="189"/>
      <c r="PD103" s="189"/>
      <c r="PE103" s="189"/>
      <c r="PF103" s="189"/>
      <c r="PG103" s="189"/>
      <c r="PH103" s="189"/>
      <c r="PI103" s="189"/>
      <c r="PJ103" s="189"/>
      <c r="PK103" s="189"/>
      <c r="PL103" s="189"/>
      <c r="PM103" s="189"/>
      <c r="PN103" s="189"/>
      <c r="PO103" s="189"/>
      <c r="PP103" s="189"/>
      <c r="PQ103" s="189"/>
      <c r="PR103" s="189"/>
      <c r="PS103" s="189"/>
      <c r="PT103" s="189"/>
      <c r="PU103" s="189"/>
      <c r="PV103" s="189"/>
      <c r="PW103" s="189"/>
      <c r="PX103" s="189"/>
      <c r="PY103" s="189"/>
      <c r="PZ103" s="189"/>
      <c r="QA103" s="189"/>
      <c r="QB103" s="189"/>
      <c r="QC103" s="189"/>
      <c r="QD103" s="189"/>
      <c r="QE103" s="189"/>
      <c r="QF103" s="189"/>
      <c r="QG103" s="189"/>
      <c r="QH103" s="189"/>
      <c r="QI103" s="189"/>
      <c r="QJ103" s="189"/>
      <c r="QK103" s="189"/>
      <c r="QL103" s="189"/>
      <c r="QM103" s="189"/>
      <c r="QN103" s="189"/>
      <c r="QO103" s="189"/>
      <c r="QP103" s="189"/>
      <c r="QQ103" s="189"/>
      <c r="QR103" s="189"/>
      <c r="QS103" s="189"/>
      <c r="QT103" s="189"/>
      <c r="QU103" s="189"/>
      <c r="QV103" s="189"/>
      <c r="QW103" s="189"/>
      <c r="QX103" s="189"/>
      <c r="QY103" s="189"/>
      <c r="QZ103" s="189"/>
      <c r="RA103" s="189"/>
      <c r="RB103" s="189"/>
      <c r="RC103" s="189"/>
      <c r="RD103" s="189"/>
      <c r="RE103" s="189"/>
      <c r="RF103" s="189"/>
      <c r="RG103" s="189"/>
      <c r="RH103" s="189"/>
      <c r="RI103" s="189"/>
      <c r="RJ103" s="189"/>
      <c r="RK103" s="189"/>
      <c r="RL103" s="189"/>
      <c r="RM103" s="189"/>
      <c r="RN103" s="189"/>
      <c r="RO103" s="189"/>
      <c r="RP103" s="189"/>
      <c r="RQ103" s="189"/>
      <c r="RR103" s="189"/>
      <c r="RS103" s="189"/>
      <c r="RT103" s="189"/>
      <c r="RU103" s="189"/>
      <c r="RV103" s="189"/>
      <c r="RW103" s="189"/>
      <c r="RX103" s="189"/>
      <c r="RY103" s="189"/>
      <c r="RZ103" s="189"/>
      <c r="SA103" s="189"/>
      <c r="SB103" s="189"/>
      <c r="SC103" s="189"/>
      <c r="SD103" s="189"/>
      <c r="SE103" s="189"/>
      <c r="SF103" s="189"/>
      <c r="SG103" s="189"/>
      <c r="SH103" s="189"/>
      <c r="SI103" s="189"/>
      <c r="SJ103" s="189"/>
      <c r="SK103" s="189"/>
      <c r="SL103" s="189"/>
      <c r="SM103" s="189"/>
      <c r="SN103" s="189"/>
      <c r="SO103" s="189"/>
      <c r="SP103" s="189"/>
      <c r="SQ103" s="189"/>
      <c r="SR103" s="189"/>
      <c r="SS103" s="189"/>
      <c r="ST103" s="189"/>
      <c r="SU103" s="189"/>
      <c r="SV103" s="189"/>
      <c r="SW103" s="189"/>
      <c r="SX103" s="189"/>
      <c r="SY103" s="189"/>
      <c r="SZ103" s="189"/>
      <c r="TA103" s="189"/>
      <c r="TB103" s="189"/>
      <c r="TC103" s="189"/>
      <c r="TD103" s="189"/>
      <c r="TE103" s="189"/>
    </row>
    <row r="104" spans="1:525" s="192" customFormat="1" ht="31.5" customHeight="1" x14ac:dyDescent="0.25">
      <c r="A104" s="74"/>
      <c r="B104" s="95"/>
      <c r="C104" s="74"/>
      <c r="D104" s="77" t="s">
        <v>384</v>
      </c>
      <c r="E104" s="123">
        <f t="shared" si="39"/>
        <v>22079600</v>
      </c>
      <c r="F104" s="123">
        <v>22079600</v>
      </c>
      <c r="G104" s="123">
        <v>18098000</v>
      </c>
      <c r="H104" s="123"/>
      <c r="I104" s="123"/>
      <c r="J104" s="123">
        <f t="shared" si="41"/>
        <v>0</v>
      </c>
      <c r="K104" s="123"/>
      <c r="L104" s="123"/>
      <c r="M104" s="123"/>
      <c r="N104" s="123"/>
      <c r="O104" s="123"/>
      <c r="P104" s="123">
        <f t="shared" si="40"/>
        <v>22079600</v>
      </c>
      <c r="Q104" s="225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191"/>
      <c r="EK104" s="191"/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1"/>
      <c r="EW104" s="191"/>
      <c r="EX104" s="191"/>
      <c r="EY104" s="191"/>
      <c r="EZ104" s="191"/>
      <c r="FA104" s="191"/>
      <c r="FB104" s="191"/>
      <c r="FC104" s="191"/>
      <c r="FD104" s="191"/>
      <c r="FE104" s="191"/>
      <c r="FF104" s="191"/>
      <c r="FG104" s="191"/>
      <c r="FH104" s="191"/>
      <c r="FI104" s="191"/>
      <c r="FJ104" s="191"/>
      <c r="FK104" s="191"/>
      <c r="FL104" s="191"/>
      <c r="FM104" s="191"/>
      <c r="FN104" s="191"/>
      <c r="FO104" s="191"/>
      <c r="FP104" s="191"/>
      <c r="FQ104" s="191"/>
      <c r="FR104" s="191"/>
      <c r="FS104" s="191"/>
      <c r="FT104" s="191"/>
      <c r="FU104" s="191"/>
      <c r="FV104" s="191"/>
      <c r="FW104" s="191"/>
      <c r="FX104" s="191"/>
      <c r="FY104" s="191"/>
      <c r="FZ104" s="191"/>
      <c r="GA104" s="191"/>
      <c r="GB104" s="191"/>
      <c r="GC104" s="191"/>
      <c r="GD104" s="191"/>
      <c r="GE104" s="191"/>
      <c r="GF104" s="191"/>
      <c r="GG104" s="191"/>
      <c r="GH104" s="191"/>
      <c r="GI104" s="191"/>
      <c r="GJ104" s="191"/>
      <c r="GK104" s="191"/>
      <c r="GL104" s="191"/>
      <c r="GM104" s="191"/>
      <c r="GN104" s="191"/>
      <c r="GO104" s="191"/>
      <c r="GP104" s="191"/>
      <c r="GQ104" s="191"/>
      <c r="GR104" s="191"/>
      <c r="GS104" s="191"/>
      <c r="GT104" s="191"/>
      <c r="GU104" s="191"/>
      <c r="GV104" s="191"/>
      <c r="GW104" s="191"/>
      <c r="GX104" s="191"/>
      <c r="GY104" s="191"/>
      <c r="GZ104" s="191"/>
      <c r="HA104" s="191"/>
      <c r="HB104" s="191"/>
      <c r="HC104" s="191"/>
      <c r="HD104" s="191"/>
      <c r="HE104" s="191"/>
      <c r="HF104" s="191"/>
      <c r="HG104" s="191"/>
      <c r="HH104" s="191"/>
      <c r="HI104" s="191"/>
      <c r="HJ104" s="191"/>
      <c r="HK104" s="191"/>
      <c r="HL104" s="191"/>
      <c r="HM104" s="191"/>
      <c r="HN104" s="191"/>
      <c r="HO104" s="191"/>
      <c r="HP104" s="191"/>
      <c r="HQ104" s="191"/>
      <c r="HR104" s="191"/>
      <c r="HS104" s="191"/>
      <c r="HT104" s="191"/>
      <c r="HU104" s="191"/>
      <c r="HV104" s="191"/>
      <c r="HW104" s="191"/>
      <c r="HX104" s="191"/>
      <c r="HY104" s="191"/>
      <c r="HZ104" s="191"/>
      <c r="IA104" s="191"/>
      <c r="IB104" s="191"/>
      <c r="IC104" s="191"/>
      <c r="ID104" s="191"/>
      <c r="IE104" s="191"/>
      <c r="IF104" s="191"/>
      <c r="IG104" s="191"/>
      <c r="IH104" s="191"/>
      <c r="II104" s="191"/>
      <c r="IJ104" s="191"/>
      <c r="IK104" s="191"/>
      <c r="IL104" s="191"/>
      <c r="IM104" s="191"/>
      <c r="IN104" s="191"/>
      <c r="IO104" s="191"/>
      <c r="IP104" s="191"/>
      <c r="IQ104" s="191"/>
      <c r="IR104" s="191"/>
      <c r="IS104" s="191"/>
      <c r="IT104" s="191"/>
      <c r="IU104" s="191"/>
      <c r="IV104" s="191"/>
      <c r="IW104" s="191"/>
      <c r="IX104" s="191"/>
      <c r="IY104" s="191"/>
      <c r="IZ104" s="191"/>
      <c r="JA104" s="191"/>
      <c r="JB104" s="191"/>
      <c r="JC104" s="191"/>
      <c r="JD104" s="191"/>
      <c r="JE104" s="191"/>
      <c r="JF104" s="191"/>
      <c r="JG104" s="191"/>
      <c r="JH104" s="191"/>
      <c r="JI104" s="191"/>
      <c r="JJ104" s="191"/>
      <c r="JK104" s="191"/>
      <c r="JL104" s="191"/>
      <c r="JM104" s="191"/>
      <c r="JN104" s="191"/>
      <c r="JO104" s="191"/>
      <c r="JP104" s="191"/>
      <c r="JQ104" s="191"/>
      <c r="JR104" s="191"/>
      <c r="JS104" s="191"/>
      <c r="JT104" s="191"/>
      <c r="JU104" s="191"/>
      <c r="JV104" s="191"/>
      <c r="JW104" s="191"/>
      <c r="JX104" s="191"/>
      <c r="JY104" s="191"/>
      <c r="JZ104" s="191"/>
      <c r="KA104" s="191"/>
      <c r="KB104" s="191"/>
      <c r="KC104" s="191"/>
      <c r="KD104" s="191"/>
      <c r="KE104" s="191"/>
      <c r="KF104" s="191"/>
      <c r="KG104" s="191"/>
      <c r="KH104" s="191"/>
      <c r="KI104" s="191"/>
      <c r="KJ104" s="191"/>
      <c r="KK104" s="191"/>
      <c r="KL104" s="191"/>
      <c r="KM104" s="191"/>
      <c r="KN104" s="191"/>
      <c r="KO104" s="191"/>
      <c r="KP104" s="191"/>
      <c r="KQ104" s="191"/>
      <c r="KR104" s="191"/>
      <c r="KS104" s="191"/>
      <c r="KT104" s="191"/>
      <c r="KU104" s="191"/>
      <c r="KV104" s="191"/>
      <c r="KW104" s="191"/>
      <c r="KX104" s="191"/>
      <c r="KY104" s="191"/>
      <c r="KZ104" s="191"/>
      <c r="LA104" s="191"/>
      <c r="LB104" s="191"/>
      <c r="LC104" s="191"/>
      <c r="LD104" s="191"/>
      <c r="LE104" s="191"/>
      <c r="LF104" s="191"/>
      <c r="LG104" s="191"/>
      <c r="LH104" s="191"/>
      <c r="LI104" s="191"/>
      <c r="LJ104" s="191"/>
      <c r="LK104" s="191"/>
      <c r="LL104" s="191"/>
      <c r="LM104" s="191"/>
      <c r="LN104" s="191"/>
      <c r="LO104" s="191"/>
      <c r="LP104" s="191"/>
      <c r="LQ104" s="191"/>
      <c r="LR104" s="191"/>
      <c r="LS104" s="191"/>
      <c r="LT104" s="191"/>
      <c r="LU104" s="191"/>
      <c r="LV104" s="191"/>
      <c r="LW104" s="191"/>
      <c r="LX104" s="191"/>
      <c r="LY104" s="191"/>
      <c r="LZ104" s="191"/>
      <c r="MA104" s="191"/>
      <c r="MB104" s="191"/>
      <c r="MC104" s="191"/>
      <c r="MD104" s="191"/>
      <c r="ME104" s="191"/>
      <c r="MF104" s="191"/>
      <c r="MG104" s="191"/>
      <c r="MH104" s="191"/>
      <c r="MI104" s="191"/>
      <c r="MJ104" s="191"/>
      <c r="MK104" s="191"/>
      <c r="ML104" s="191"/>
      <c r="MM104" s="191"/>
      <c r="MN104" s="191"/>
      <c r="MO104" s="191"/>
      <c r="MP104" s="191"/>
      <c r="MQ104" s="191"/>
      <c r="MR104" s="191"/>
      <c r="MS104" s="191"/>
      <c r="MT104" s="191"/>
      <c r="MU104" s="191"/>
      <c r="MV104" s="191"/>
      <c r="MW104" s="191"/>
      <c r="MX104" s="191"/>
      <c r="MY104" s="191"/>
      <c r="MZ104" s="191"/>
      <c r="NA104" s="191"/>
      <c r="NB104" s="191"/>
      <c r="NC104" s="191"/>
      <c r="ND104" s="191"/>
      <c r="NE104" s="191"/>
      <c r="NF104" s="191"/>
      <c r="NG104" s="191"/>
      <c r="NH104" s="191"/>
      <c r="NI104" s="191"/>
      <c r="NJ104" s="191"/>
      <c r="NK104" s="191"/>
      <c r="NL104" s="191"/>
      <c r="NM104" s="191"/>
      <c r="NN104" s="191"/>
      <c r="NO104" s="191"/>
      <c r="NP104" s="191"/>
      <c r="NQ104" s="191"/>
      <c r="NR104" s="191"/>
      <c r="NS104" s="191"/>
      <c r="NT104" s="191"/>
      <c r="NU104" s="191"/>
      <c r="NV104" s="191"/>
      <c r="NW104" s="191"/>
      <c r="NX104" s="191"/>
      <c r="NY104" s="191"/>
      <c r="NZ104" s="191"/>
      <c r="OA104" s="191"/>
      <c r="OB104" s="191"/>
      <c r="OC104" s="191"/>
      <c r="OD104" s="191"/>
      <c r="OE104" s="191"/>
      <c r="OF104" s="191"/>
      <c r="OG104" s="191"/>
      <c r="OH104" s="191"/>
      <c r="OI104" s="191"/>
      <c r="OJ104" s="191"/>
      <c r="OK104" s="191"/>
      <c r="OL104" s="191"/>
      <c r="OM104" s="191"/>
      <c r="ON104" s="191"/>
      <c r="OO104" s="191"/>
      <c r="OP104" s="191"/>
      <c r="OQ104" s="191"/>
      <c r="OR104" s="191"/>
      <c r="OS104" s="191"/>
      <c r="OT104" s="191"/>
      <c r="OU104" s="191"/>
      <c r="OV104" s="191"/>
      <c r="OW104" s="191"/>
      <c r="OX104" s="191"/>
      <c r="OY104" s="191"/>
      <c r="OZ104" s="191"/>
      <c r="PA104" s="191"/>
      <c r="PB104" s="191"/>
      <c r="PC104" s="191"/>
      <c r="PD104" s="191"/>
      <c r="PE104" s="191"/>
      <c r="PF104" s="191"/>
      <c r="PG104" s="191"/>
      <c r="PH104" s="191"/>
      <c r="PI104" s="191"/>
      <c r="PJ104" s="191"/>
      <c r="PK104" s="191"/>
      <c r="PL104" s="191"/>
      <c r="PM104" s="191"/>
      <c r="PN104" s="191"/>
      <c r="PO104" s="191"/>
      <c r="PP104" s="191"/>
      <c r="PQ104" s="191"/>
      <c r="PR104" s="191"/>
      <c r="PS104" s="191"/>
      <c r="PT104" s="191"/>
      <c r="PU104" s="191"/>
      <c r="PV104" s="191"/>
      <c r="PW104" s="191"/>
      <c r="PX104" s="191"/>
      <c r="PY104" s="191"/>
      <c r="PZ104" s="191"/>
      <c r="QA104" s="191"/>
      <c r="QB104" s="191"/>
      <c r="QC104" s="191"/>
      <c r="QD104" s="191"/>
      <c r="QE104" s="191"/>
      <c r="QF104" s="191"/>
      <c r="QG104" s="191"/>
      <c r="QH104" s="191"/>
      <c r="QI104" s="191"/>
      <c r="QJ104" s="191"/>
      <c r="QK104" s="191"/>
      <c r="QL104" s="191"/>
      <c r="QM104" s="191"/>
      <c r="QN104" s="191"/>
      <c r="QO104" s="191"/>
      <c r="QP104" s="191"/>
      <c r="QQ104" s="191"/>
      <c r="QR104" s="191"/>
      <c r="QS104" s="191"/>
      <c r="QT104" s="191"/>
      <c r="QU104" s="191"/>
      <c r="QV104" s="191"/>
      <c r="QW104" s="191"/>
      <c r="QX104" s="191"/>
      <c r="QY104" s="191"/>
      <c r="QZ104" s="191"/>
      <c r="RA104" s="191"/>
      <c r="RB104" s="191"/>
      <c r="RC104" s="191"/>
      <c r="RD104" s="191"/>
      <c r="RE104" s="191"/>
      <c r="RF104" s="191"/>
      <c r="RG104" s="191"/>
      <c r="RH104" s="191"/>
      <c r="RI104" s="191"/>
      <c r="RJ104" s="191"/>
      <c r="RK104" s="191"/>
      <c r="RL104" s="191"/>
      <c r="RM104" s="191"/>
      <c r="RN104" s="191"/>
      <c r="RO104" s="191"/>
      <c r="RP104" s="191"/>
      <c r="RQ104" s="191"/>
      <c r="RR104" s="191"/>
      <c r="RS104" s="191"/>
      <c r="RT104" s="191"/>
      <c r="RU104" s="191"/>
      <c r="RV104" s="191"/>
      <c r="RW104" s="191"/>
      <c r="RX104" s="191"/>
      <c r="RY104" s="191"/>
      <c r="RZ104" s="191"/>
      <c r="SA104" s="191"/>
      <c r="SB104" s="191"/>
      <c r="SC104" s="191"/>
      <c r="SD104" s="191"/>
      <c r="SE104" s="191"/>
      <c r="SF104" s="191"/>
      <c r="SG104" s="191"/>
      <c r="SH104" s="191"/>
      <c r="SI104" s="191"/>
      <c r="SJ104" s="191"/>
      <c r="SK104" s="191"/>
      <c r="SL104" s="191"/>
      <c r="SM104" s="191"/>
      <c r="SN104" s="191"/>
      <c r="SO104" s="191"/>
      <c r="SP104" s="191"/>
      <c r="SQ104" s="191"/>
      <c r="SR104" s="191"/>
      <c r="SS104" s="191"/>
      <c r="ST104" s="191"/>
      <c r="SU104" s="191"/>
      <c r="SV104" s="191"/>
      <c r="SW104" s="191"/>
      <c r="SX104" s="191"/>
      <c r="SY104" s="191"/>
      <c r="SZ104" s="191"/>
      <c r="TA104" s="191"/>
      <c r="TB104" s="191"/>
      <c r="TC104" s="191"/>
      <c r="TD104" s="191"/>
      <c r="TE104" s="191"/>
    </row>
    <row r="105" spans="1:525" s="22" customFormat="1" ht="34.5" customHeight="1" x14ac:dyDescent="0.25">
      <c r="A105" s="56" t="s">
        <v>459</v>
      </c>
      <c r="B105" s="56" t="s">
        <v>460</v>
      </c>
      <c r="C105" s="56" t="s">
        <v>57</v>
      </c>
      <c r="D105" s="36" t="str">
        <f>'дод 4'!C67</f>
        <v>Забезпечення діяльності інших закладів у сфері освіти</v>
      </c>
      <c r="E105" s="122">
        <f t="shared" si="39"/>
        <v>12697300</v>
      </c>
      <c r="F105" s="122">
        <v>12697300</v>
      </c>
      <c r="G105" s="122">
        <v>8889800</v>
      </c>
      <c r="H105" s="122">
        <v>1168000</v>
      </c>
      <c r="I105" s="122"/>
      <c r="J105" s="122">
        <f t="shared" si="41"/>
        <v>0</v>
      </c>
      <c r="K105" s="122"/>
      <c r="L105" s="122"/>
      <c r="M105" s="122"/>
      <c r="N105" s="122"/>
      <c r="O105" s="122"/>
      <c r="P105" s="122">
        <f t="shared" si="40"/>
        <v>12697300</v>
      </c>
      <c r="Q105" s="225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</row>
    <row r="106" spans="1:525" s="22" customFormat="1" ht="27.75" customHeight="1" x14ac:dyDescent="0.25">
      <c r="A106" s="56" t="s">
        <v>461</v>
      </c>
      <c r="B106" s="56" t="s">
        <v>462</v>
      </c>
      <c r="C106" s="56" t="s">
        <v>57</v>
      </c>
      <c r="D106" s="36" t="str">
        <f>'дод 4'!C68</f>
        <v>Інші програми та заходи у сфері освіти</v>
      </c>
      <c r="E106" s="122">
        <f t="shared" si="39"/>
        <v>119000</v>
      </c>
      <c r="F106" s="122">
        <v>119000</v>
      </c>
      <c r="G106" s="122"/>
      <c r="H106" s="122"/>
      <c r="I106" s="122"/>
      <c r="J106" s="122">
        <f t="shared" ref="J106" si="47">L106+O106</f>
        <v>0</v>
      </c>
      <c r="K106" s="122"/>
      <c r="L106" s="122"/>
      <c r="M106" s="122"/>
      <c r="N106" s="122"/>
      <c r="O106" s="122"/>
      <c r="P106" s="122">
        <f t="shared" ref="P106" si="48">E106+J106</f>
        <v>119000</v>
      </c>
      <c r="Q106" s="225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F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N106" s="23"/>
      <c r="MO106" s="23"/>
      <c r="MP106" s="23"/>
      <c r="MQ106" s="23"/>
      <c r="MR106" s="23"/>
      <c r="MS106" s="23"/>
      <c r="MT106" s="23"/>
      <c r="MU106" s="23"/>
      <c r="MV106" s="23"/>
      <c r="MW106" s="23"/>
      <c r="MX106" s="23"/>
      <c r="MY106" s="23"/>
      <c r="MZ106" s="23"/>
      <c r="NA106" s="23"/>
      <c r="NB106" s="23"/>
      <c r="NC106" s="23"/>
      <c r="ND106" s="23"/>
      <c r="NE106" s="23"/>
      <c r="NF106" s="23"/>
      <c r="NG106" s="23"/>
      <c r="NH106" s="23"/>
      <c r="NI106" s="23"/>
      <c r="NJ106" s="23"/>
      <c r="NK106" s="23"/>
      <c r="NL106" s="23"/>
      <c r="NM106" s="23"/>
      <c r="NN106" s="23"/>
      <c r="NO106" s="23"/>
      <c r="NP106" s="23"/>
      <c r="NQ106" s="23"/>
      <c r="NR106" s="23"/>
      <c r="NS106" s="23"/>
      <c r="NT106" s="23"/>
      <c r="NU106" s="23"/>
      <c r="NV106" s="23"/>
      <c r="NW106" s="23"/>
      <c r="NX106" s="23"/>
      <c r="NY106" s="23"/>
      <c r="NZ106" s="23"/>
      <c r="OA106" s="23"/>
      <c r="OB106" s="23"/>
      <c r="OC106" s="23"/>
      <c r="OD106" s="23"/>
      <c r="OE106" s="23"/>
      <c r="OF106" s="23"/>
      <c r="OG106" s="23"/>
      <c r="OH106" s="23"/>
      <c r="OI106" s="23"/>
      <c r="OJ106" s="23"/>
      <c r="OK106" s="23"/>
      <c r="OL106" s="23"/>
      <c r="OM106" s="23"/>
      <c r="ON106" s="23"/>
      <c r="OO106" s="23"/>
      <c r="OP106" s="23"/>
      <c r="OQ106" s="23"/>
      <c r="OR106" s="23"/>
      <c r="OS106" s="23"/>
      <c r="OT106" s="23"/>
      <c r="OU106" s="23"/>
      <c r="OV106" s="23"/>
      <c r="OW106" s="23"/>
      <c r="OX106" s="23"/>
      <c r="OY106" s="23"/>
      <c r="OZ106" s="23"/>
      <c r="PA106" s="23"/>
      <c r="PB106" s="23"/>
      <c r="PC106" s="23"/>
      <c r="PD106" s="23"/>
      <c r="PE106" s="23"/>
      <c r="PF106" s="23"/>
      <c r="PG106" s="23"/>
      <c r="PH106" s="23"/>
      <c r="PI106" s="23"/>
      <c r="PJ106" s="23"/>
      <c r="PK106" s="23"/>
      <c r="PL106" s="23"/>
      <c r="PM106" s="23"/>
      <c r="PN106" s="23"/>
      <c r="PO106" s="23"/>
      <c r="PP106" s="23"/>
      <c r="PQ106" s="23"/>
      <c r="PR106" s="23"/>
      <c r="PS106" s="23"/>
      <c r="PT106" s="23"/>
      <c r="PU106" s="23"/>
      <c r="PV106" s="23"/>
      <c r="PW106" s="23"/>
      <c r="PX106" s="23"/>
      <c r="PY106" s="23"/>
      <c r="PZ106" s="23"/>
      <c r="QA106" s="23"/>
      <c r="QB106" s="23"/>
      <c r="QC106" s="23"/>
      <c r="QD106" s="23"/>
      <c r="QE106" s="23"/>
      <c r="QF106" s="23"/>
      <c r="QG106" s="23"/>
      <c r="QH106" s="23"/>
      <c r="QI106" s="23"/>
      <c r="QJ106" s="23"/>
      <c r="QK106" s="23"/>
      <c r="QL106" s="23"/>
      <c r="QM106" s="23"/>
      <c r="QN106" s="23"/>
      <c r="QO106" s="23"/>
      <c r="QP106" s="23"/>
      <c r="QQ106" s="23"/>
      <c r="QR106" s="23"/>
      <c r="QS106" s="23"/>
      <c r="QT106" s="23"/>
      <c r="QU106" s="23"/>
      <c r="QV106" s="23"/>
      <c r="QW106" s="23"/>
      <c r="QX106" s="23"/>
      <c r="QY106" s="23"/>
      <c r="QZ106" s="23"/>
      <c r="RA106" s="23"/>
      <c r="RB106" s="23"/>
      <c r="RC106" s="23"/>
      <c r="RD106" s="23"/>
      <c r="RE106" s="23"/>
      <c r="RF106" s="23"/>
      <c r="RG106" s="23"/>
      <c r="RH106" s="23"/>
      <c r="RI106" s="23"/>
      <c r="RJ106" s="23"/>
      <c r="RK106" s="23"/>
      <c r="RL106" s="23"/>
      <c r="RM106" s="23"/>
      <c r="RN106" s="23"/>
      <c r="RO106" s="23"/>
      <c r="RP106" s="23"/>
      <c r="RQ106" s="23"/>
      <c r="RR106" s="23"/>
      <c r="RS106" s="23"/>
      <c r="RT106" s="23"/>
      <c r="RU106" s="23"/>
      <c r="RV106" s="23"/>
      <c r="RW106" s="23"/>
      <c r="RX106" s="23"/>
      <c r="RY106" s="23"/>
      <c r="RZ106" s="23"/>
      <c r="SA106" s="23"/>
      <c r="SB106" s="23"/>
      <c r="SC106" s="23"/>
      <c r="SD106" s="23"/>
      <c r="SE106" s="23"/>
      <c r="SF106" s="23"/>
      <c r="SG106" s="23"/>
      <c r="SH106" s="23"/>
      <c r="SI106" s="23"/>
      <c r="SJ106" s="23"/>
      <c r="SK106" s="23"/>
      <c r="SL106" s="23"/>
      <c r="SM106" s="23"/>
      <c r="SN106" s="23"/>
      <c r="SO106" s="23"/>
      <c r="SP106" s="23"/>
      <c r="SQ106" s="23"/>
      <c r="SR106" s="23"/>
      <c r="SS106" s="23"/>
      <c r="ST106" s="23"/>
      <c r="SU106" s="23"/>
      <c r="SV106" s="23"/>
      <c r="SW106" s="23"/>
      <c r="SX106" s="23"/>
      <c r="SY106" s="23"/>
      <c r="SZ106" s="23"/>
      <c r="TA106" s="23"/>
      <c r="TB106" s="23"/>
      <c r="TC106" s="23"/>
      <c r="TD106" s="23"/>
      <c r="TE106" s="23"/>
    </row>
    <row r="107" spans="1:525" s="22" customFormat="1" ht="35.25" customHeight="1" x14ac:dyDescent="0.25">
      <c r="A107" s="56" t="s">
        <v>463</v>
      </c>
      <c r="B107" s="56" t="s">
        <v>464</v>
      </c>
      <c r="C107" s="56" t="s">
        <v>57</v>
      </c>
      <c r="D107" s="57" t="str">
        <f>'дод 4'!C69</f>
        <v>Забезпечення діяльності інклюзивно-ресурсних центрів за рахунок коштів місцевого бюджету</v>
      </c>
      <c r="E107" s="122">
        <f t="shared" si="39"/>
        <v>538100</v>
      </c>
      <c r="F107" s="122">
        <v>538100</v>
      </c>
      <c r="G107" s="122">
        <v>319800</v>
      </c>
      <c r="H107" s="122">
        <v>97100</v>
      </c>
      <c r="I107" s="122"/>
      <c r="J107" s="122">
        <f t="shared" si="41"/>
        <v>0</v>
      </c>
      <c r="K107" s="122"/>
      <c r="L107" s="122"/>
      <c r="M107" s="122"/>
      <c r="N107" s="122"/>
      <c r="O107" s="122"/>
      <c r="P107" s="122">
        <f t="shared" si="40"/>
        <v>538100</v>
      </c>
      <c r="Q107" s="225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</row>
    <row r="108" spans="1:525" s="22" customFormat="1" ht="45.75" hidden="1" customHeight="1" x14ac:dyDescent="0.25">
      <c r="A108" s="56" t="s">
        <v>466</v>
      </c>
      <c r="B108" s="56" t="s">
        <v>467</v>
      </c>
      <c r="C108" s="56" t="str">
        <f>'дод 4'!B69</f>
        <v>0990</v>
      </c>
      <c r="D108" s="57" t="str">
        <f>'дод 4'!C70</f>
        <v>Забезпечення діяльності інклюзивно-ресурсних центрів за рахунок освітньої субвенції, у т.ч. за рахунок:</v>
      </c>
      <c r="E108" s="122">
        <f t="shared" si="39"/>
        <v>0</v>
      </c>
      <c r="F108" s="122"/>
      <c r="G108" s="122"/>
      <c r="H108" s="122"/>
      <c r="I108" s="122"/>
      <c r="J108" s="122">
        <f t="shared" si="41"/>
        <v>0</v>
      </c>
      <c r="K108" s="122"/>
      <c r="L108" s="122"/>
      <c r="M108" s="122"/>
      <c r="N108" s="122"/>
      <c r="O108" s="122"/>
      <c r="P108" s="122">
        <f t="shared" si="40"/>
        <v>0</v>
      </c>
      <c r="Q108" s="225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F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N108" s="23"/>
      <c r="MO108" s="23"/>
      <c r="MP108" s="23"/>
      <c r="MQ108" s="23"/>
      <c r="MR108" s="23"/>
      <c r="MS108" s="23"/>
      <c r="MT108" s="23"/>
      <c r="MU108" s="23"/>
      <c r="MV108" s="23"/>
      <c r="MW108" s="23"/>
      <c r="MX108" s="23"/>
      <c r="MY108" s="23"/>
      <c r="MZ108" s="23"/>
      <c r="NA108" s="23"/>
      <c r="NB108" s="23"/>
      <c r="NC108" s="23"/>
      <c r="ND108" s="23"/>
      <c r="NE108" s="23"/>
      <c r="NF108" s="23"/>
      <c r="NG108" s="23"/>
      <c r="NH108" s="23"/>
      <c r="NI108" s="23"/>
      <c r="NJ108" s="23"/>
      <c r="NK108" s="23"/>
      <c r="NL108" s="23"/>
      <c r="NM108" s="23"/>
      <c r="NN108" s="23"/>
      <c r="NO108" s="23"/>
      <c r="NP108" s="23"/>
      <c r="NQ108" s="23"/>
      <c r="NR108" s="23"/>
      <c r="NS108" s="23"/>
      <c r="NT108" s="23"/>
      <c r="NU108" s="23"/>
      <c r="NV108" s="23"/>
      <c r="NW108" s="23"/>
      <c r="NX108" s="23"/>
      <c r="NY108" s="23"/>
      <c r="NZ108" s="23"/>
      <c r="OA108" s="23"/>
      <c r="OB108" s="23"/>
      <c r="OC108" s="23"/>
      <c r="OD108" s="23"/>
      <c r="OE108" s="23"/>
      <c r="OF108" s="23"/>
      <c r="OG108" s="23"/>
      <c r="OH108" s="23"/>
      <c r="OI108" s="23"/>
      <c r="OJ108" s="23"/>
      <c r="OK108" s="23"/>
      <c r="OL108" s="23"/>
      <c r="OM108" s="23"/>
      <c r="ON108" s="23"/>
      <c r="OO108" s="23"/>
      <c r="OP108" s="23"/>
      <c r="OQ108" s="23"/>
      <c r="OR108" s="23"/>
      <c r="OS108" s="23"/>
      <c r="OT108" s="23"/>
      <c r="OU108" s="23"/>
      <c r="OV108" s="23"/>
      <c r="OW108" s="23"/>
      <c r="OX108" s="23"/>
      <c r="OY108" s="23"/>
      <c r="OZ108" s="23"/>
      <c r="PA108" s="23"/>
      <c r="PB108" s="23"/>
      <c r="PC108" s="23"/>
      <c r="PD108" s="23"/>
      <c r="PE108" s="23"/>
      <c r="PF108" s="23"/>
      <c r="PG108" s="23"/>
      <c r="PH108" s="23"/>
      <c r="PI108" s="23"/>
      <c r="PJ108" s="23"/>
      <c r="PK108" s="23"/>
      <c r="PL108" s="23"/>
      <c r="PM108" s="23"/>
      <c r="PN108" s="23"/>
      <c r="PO108" s="23"/>
      <c r="PP108" s="23"/>
      <c r="PQ108" s="23"/>
      <c r="PR108" s="23"/>
      <c r="PS108" s="23"/>
      <c r="PT108" s="23"/>
      <c r="PU108" s="23"/>
      <c r="PV108" s="23"/>
      <c r="PW108" s="23"/>
      <c r="PX108" s="23"/>
      <c r="PY108" s="23"/>
      <c r="PZ108" s="23"/>
      <c r="QA108" s="23"/>
      <c r="QB108" s="23"/>
      <c r="QC108" s="23"/>
      <c r="QD108" s="23"/>
      <c r="QE108" s="23"/>
      <c r="QF108" s="23"/>
      <c r="QG108" s="23"/>
      <c r="QH108" s="23"/>
      <c r="QI108" s="23"/>
      <c r="QJ108" s="23"/>
      <c r="QK108" s="23"/>
      <c r="QL108" s="23"/>
      <c r="QM108" s="23"/>
      <c r="QN108" s="23"/>
      <c r="QO108" s="23"/>
      <c r="QP108" s="23"/>
      <c r="QQ108" s="23"/>
      <c r="QR108" s="23"/>
      <c r="QS108" s="23"/>
      <c r="QT108" s="23"/>
      <c r="QU108" s="23"/>
      <c r="QV108" s="23"/>
      <c r="QW108" s="23"/>
      <c r="QX108" s="23"/>
      <c r="QY108" s="23"/>
      <c r="QZ108" s="23"/>
      <c r="RA108" s="23"/>
      <c r="RB108" s="23"/>
      <c r="RC108" s="23"/>
      <c r="RD108" s="23"/>
      <c r="RE108" s="23"/>
      <c r="RF108" s="23"/>
      <c r="RG108" s="23"/>
      <c r="RH108" s="23"/>
      <c r="RI108" s="23"/>
      <c r="RJ108" s="23"/>
      <c r="RK108" s="23"/>
      <c r="RL108" s="23"/>
      <c r="RM108" s="23"/>
      <c r="RN108" s="23"/>
      <c r="RO108" s="23"/>
      <c r="RP108" s="23"/>
      <c r="RQ108" s="23"/>
      <c r="RR108" s="23"/>
      <c r="RS108" s="23"/>
      <c r="RT108" s="23"/>
      <c r="RU108" s="23"/>
      <c r="RV108" s="23"/>
      <c r="RW108" s="23"/>
      <c r="RX108" s="23"/>
      <c r="RY108" s="23"/>
      <c r="RZ108" s="23"/>
      <c r="SA108" s="23"/>
      <c r="SB108" s="23"/>
      <c r="SC108" s="23"/>
      <c r="SD108" s="23"/>
      <c r="SE108" s="23"/>
      <c r="SF108" s="23"/>
      <c r="SG108" s="23"/>
      <c r="SH108" s="23"/>
      <c r="SI108" s="23"/>
      <c r="SJ108" s="23"/>
      <c r="SK108" s="23"/>
      <c r="SL108" s="23"/>
      <c r="SM108" s="23"/>
      <c r="SN108" s="23"/>
      <c r="SO108" s="23"/>
      <c r="SP108" s="23"/>
      <c r="SQ108" s="23"/>
      <c r="SR108" s="23"/>
      <c r="SS108" s="23"/>
      <c r="ST108" s="23"/>
      <c r="SU108" s="23"/>
      <c r="SV108" s="23"/>
      <c r="SW108" s="23"/>
      <c r="SX108" s="23"/>
      <c r="SY108" s="23"/>
      <c r="SZ108" s="23"/>
      <c r="TA108" s="23"/>
      <c r="TB108" s="23"/>
      <c r="TC108" s="23"/>
      <c r="TD108" s="23"/>
      <c r="TE108" s="23"/>
    </row>
    <row r="109" spans="1:525" s="24" customFormat="1" ht="45.75" hidden="1" customHeight="1" x14ac:dyDescent="0.25">
      <c r="A109" s="74"/>
      <c r="B109" s="74"/>
      <c r="C109" s="74"/>
      <c r="D109" s="77" t="s">
        <v>379</v>
      </c>
      <c r="E109" s="123">
        <f t="shared" si="39"/>
        <v>0</v>
      </c>
      <c r="F109" s="123"/>
      <c r="G109" s="123"/>
      <c r="H109" s="123"/>
      <c r="I109" s="123"/>
      <c r="J109" s="123">
        <f t="shared" si="41"/>
        <v>0</v>
      </c>
      <c r="K109" s="123"/>
      <c r="L109" s="123"/>
      <c r="M109" s="123"/>
      <c r="N109" s="123"/>
      <c r="O109" s="123"/>
      <c r="P109" s="123">
        <f t="shared" si="40"/>
        <v>0</v>
      </c>
      <c r="Q109" s="225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</row>
    <row r="110" spans="1:525" s="22" customFormat="1" ht="36" customHeight="1" x14ac:dyDescent="0.25">
      <c r="A110" s="56" t="s">
        <v>468</v>
      </c>
      <c r="B110" s="56" t="s">
        <v>469</v>
      </c>
      <c r="C110" s="56" t="str">
        <f>'дод 4'!B70</f>
        <v>0990</v>
      </c>
      <c r="D110" s="57" t="str">
        <f>'дод 4'!C72</f>
        <v>Забезпечення діяльності центрів професійного розвитку педагогічних працівників</v>
      </c>
      <c r="E110" s="122">
        <f t="shared" si="39"/>
        <v>2913000</v>
      </c>
      <c r="F110" s="122">
        <v>2913000</v>
      </c>
      <c r="G110" s="122">
        <v>1999300</v>
      </c>
      <c r="H110" s="122">
        <v>312200</v>
      </c>
      <c r="I110" s="122"/>
      <c r="J110" s="122">
        <f t="shared" si="41"/>
        <v>0</v>
      </c>
      <c r="K110" s="122"/>
      <c r="L110" s="122"/>
      <c r="M110" s="122"/>
      <c r="N110" s="122"/>
      <c r="O110" s="122"/>
      <c r="P110" s="122">
        <f t="shared" si="40"/>
        <v>2913000</v>
      </c>
      <c r="Q110" s="225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F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N110" s="23"/>
      <c r="MO110" s="23"/>
      <c r="MP110" s="23"/>
      <c r="MQ110" s="23"/>
      <c r="MR110" s="23"/>
      <c r="MS110" s="23"/>
      <c r="MT110" s="23"/>
      <c r="MU110" s="23"/>
      <c r="MV110" s="23"/>
      <c r="MW110" s="23"/>
      <c r="MX110" s="23"/>
      <c r="MY110" s="23"/>
      <c r="MZ110" s="23"/>
      <c r="NA110" s="23"/>
      <c r="NB110" s="23"/>
      <c r="NC110" s="23"/>
      <c r="ND110" s="23"/>
      <c r="NE110" s="23"/>
      <c r="NF110" s="23"/>
      <c r="NG110" s="23"/>
      <c r="NH110" s="23"/>
      <c r="NI110" s="23"/>
      <c r="NJ110" s="23"/>
      <c r="NK110" s="23"/>
      <c r="NL110" s="23"/>
      <c r="NM110" s="23"/>
      <c r="NN110" s="23"/>
      <c r="NO110" s="23"/>
      <c r="NP110" s="23"/>
      <c r="NQ110" s="23"/>
      <c r="NR110" s="23"/>
      <c r="NS110" s="23"/>
      <c r="NT110" s="23"/>
      <c r="NU110" s="23"/>
      <c r="NV110" s="23"/>
      <c r="NW110" s="23"/>
      <c r="NX110" s="23"/>
      <c r="NY110" s="23"/>
      <c r="NZ110" s="23"/>
      <c r="OA110" s="23"/>
      <c r="OB110" s="23"/>
      <c r="OC110" s="23"/>
      <c r="OD110" s="23"/>
      <c r="OE110" s="23"/>
      <c r="OF110" s="23"/>
      <c r="OG110" s="23"/>
      <c r="OH110" s="23"/>
      <c r="OI110" s="23"/>
      <c r="OJ110" s="23"/>
      <c r="OK110" s="23"/>
      <c r="OL110" s="23"/>
      <c r="OM110" s="23"/>
      <c r="ON110" s="23"/>
      <c r="OO110" s="23"/>
      <c r="OP110" s="23"/>
      <c r="OQ110" s="23"/>
      <c r="OR110" s="23"/>
      <c r="OS110" s="23"/>
      <c r="OT110" s="23"/>
      <c r="OU110" s="23"/>
      <c r="OV110" s="23"/>
      <c r="OW110" s="23"/>
      <c r="OX110" s="23"/>
      <c r="OY110" s="23"/>
      <c r="OZ110" s="23"/>
      <c r="PA110" s="23"/>
      <c r="PB110" s="23"/>
      <c r="PC110" s="23"/>
      <c r="PD110" s="23"/>
      <c r="PE110" s="23"/>
      <c r="PF110" s="23"/>
      <c r="PG110" s="23"/>
      <c r="PH110" s="23"/>
      <c r="PI110" s="23"/>
      <c r="PJ110" s="23"/>
      <c r="PK110" s="23"/>
      <c r="PL110" s="23"/>
      <c r="PM110" s="23"/>
      <c r="PN110" s="23"/>
      <c r="PO110" s="23"/>
      <c r="PP110" s="23"/>
      <c r="PQ110" s="23"/>
      <c r="PR110" s="23"/>
      <c r="PS110" s="23"/>
      <c r="PT110" s="23"/>
      <c r="PU110" s="23"/>
      <c r="PV110" s="23"/>
      <c r="PW110" s="23"/>
      <c r="PX110" s="23"/>
      <c r="PY110" s="23"/>
      <c r="PZ110" s="23"/>
      <c r="QA110" s="23"/>
      <c r="QB110" s="23"/>
      <c r="QC110" s="23"/>
      <c r="QD110" s="23"/>
      <c r="QE110" s="23"/>
      <c r="QF110" s="23"/>
      <c r="QG110" s="23"/>
      <c r="QH110" s="23"/>
      <c r="QI110" s="23"/>
      <c r="QJ110" s="23"/>
      <c r="QK110" s="23"/>
      <c r="QL110" s="23"/>
      <c r="QM110" s="23"/>
      <c r="QN110" s="23"/>
      <c r="QO110" s="23"/>
      <c r="QP110" s="23"/>
      <c r="QQ110" s="23"/>
      <c r="QR110" s="23"/>
      <c r="QS110" s="23"/>
      <c r="QT110" s="23"/>
      <c r="QU110" s="23"/>
      <c r="QV110" s="23"/>
      <c r="QW110" s="23"/>
      <c r="QX110" s="23"/>
      <c r="QY110" s="23"/>
      <c r="QZ110" s="23"/>
      <c r="RA110" s="23"/>
      <c r="RB110" s="23"/>
      <c r="RC110" s="23"/>
      <c r="RD110" s="23"/>
      <c r="RE110" s="23"/>
      <c r="RF110" s="23"/>
      <c r="RG110" s="23"/>
      <c r="RH110" s="23"/>
      <c r="RI110" s="23"/>
      <c r="RJ110" s="23"/>
      <c r="RK110" s="23"/>
      <c r="RL110" s="23"/>
      <c r="RM110" s="23"/>
      <c r="RN110" s="23"/>
      <c r="RO110" s="23"/>
      <c r="RP110" s="23"/>
      <c r="RQ110" s="23"/>
      <c r="RR110" s="23"/>
      <c r="RS110" s="23"/>
      <c r="RT110" s="23"/>
      <c r="RU110" s="23"/>
      <c r="RV110" s="23"/>
      <c r="RW110" s="23"/>
      <c r="RX110" s="23"/>
      <c r="RY110" s="23"/>
      <c r="RZ110" s="23"/>
      <c r="SA110" s="23"/>
      <c r="SB110" s="23"/>
      <c r="SC110" s="23"/>
      <c r="SD110" s="23"/>
      <c r="SE110" s="23"/>
      <c r="SF110" s="23"/>
      <c r="SG110" s="23"/>
      <c r="SH110" s="23"/>
      <c r="SI110" s="23"/>
      <c r="SJ110" s="23"/>
      <c r="SK110" s="23"/>
      <c r="SL110" s="23"/>
      <c r="SM110" s="23"/>
      <c r="SN110" s="23"/>
      <c r="SO110" s="23"/>
      <c r="SP110" s="23"/>
      <c r="SQ110" s="23"/>
      <c r="SR110" s="23"/>
      <c r="SS110" s="23"/>
      <c r="ST110" s="23"/>
      <c r="SU110" s="23"/>
      <c r="SV110" s="23"/>
      <c r="SW110" s="23"/>
      <c r="SX110" s="23"/>
      <c r="SY110" s="23"/>
      <c r="SZ110" s="23"/>
      <c r="TA110" s="23"/>
      <c r="TB110" s="23"/>
      <c r="TC110" s="23"/>
      <c r="TD110" s="23"/>
      <c r="TE110" s="23"/>
    </row>
    <row r="111" spans="1:525" s="22" customFormat="1" ht="63" hidden="1" customHeight="1" x14ac:dyDescent="0.25">
      <c r="A111" s="56" t="s">
        <v>531</v>
      </c>
      <c r="B111" s="56" t="s">
        <v>532</v>
      </c>
      <c r="C111" s="56" t="s">
        <v>57</v>
      </c>
      <c r="D111" s="57" t="str">
        <f>'дод 4'!C73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1" s="122">
        <f t="shared" si="39"/>
        <v>0</v>
      </c>
      <c r="F111" s="122"/>
      <c r="G111" s="122"/>
      <c r="H111" s="122"/>
      <c r="I111" s="122"/>
      <c r="J111" s="122">
        <f t="shared" si="41"/>
        <v>0</v>
      </c>
      <c r="K111" s="122">
        <f>2000000-2000000</f>
        <v>0</v>
      </c>
      <c r="L111" s="122"/>
      <c r="M111" s="122"/>
      <c r="N111" s="122"/>
      <c r="O111" s="122">
        <f>2000000-2000000</f>
        <v>0</v>
      </c>
      <c r="P111" s="122">
        <f t="shared" si="40"/>
        <v>0</v>
      </c>
      <c r="Q111" s="225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F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N111" s="23"/>
      <c r="MO111" s="23"/>
      <c r="MP111" s="23"/>
      <c r="MQ111" s="23"/>
      <c r="MR111" s="23"/>
      <c r="MS111" s="23"/>
      <c r="MT111" s="23"/>
      <c r="MU111" s="23"/>
      <c r="MV111" s="23"/>
      <c r="MW111" s="23"/>
      <c r="MX111" s="23"/>
      <c r="MY111" s="23"/>
      <c r="MZ111" s="23"/>
      <c r="NA111" s="23"/>
      <c r="NB111" s="23"/>
      <c r="NC111" s="23"/>
      <c r="ND111" s="23"/>
      <c r="NE111" s="23"/>
      <c r="NF111" s="23"/>
      <c r="NG111" s="23"/>
      <c r="NH111" s="23"/>
      <c r="NI111" s="23"/>
      <c r="NJ111" s="23"/>
      <c r="NK111" s="23"/>
      <c r="NL111" s="23"/>
      <c r="NM111" s="23"/>
      <c r="NN111" s="23"/>
      <c r="NO111" s="23"/>
      <c r="NP111" s="23"/>
      <c r="NQ111" s="23"/>
      <c r="NR111" s="23"/>
      <c r="NS111" s="23"/>
      <c r="NT111" s="23"/>
      <c r="NU111" s="23"/>
      <c r="NV111" s="23"/>
      <c r="NW111" s="23"/>
      <c r="NX111" s="23"/>
      <c r="NY111" s="23"/>
      <c r="NZ111" s="23"/>
      <c r="OA111" s="23"/>
      <c r="OB111" s="23"/>
      <c r="OC111" s="23"/>
      <c r="OD111" s="23"/>
      <c r="OE111" s="23"/>
      <c r="OF111" s="23"/>
      <c r="OG111" s="23"/>
      <c r="OH111" s="23"/>
      <c r="OI111" s="23"/>
      <c r="OJ111" s="23"/>
      <c r="OK111" s="23"/>
      <c r="OL111" s="23"/>
      <c r="OM111" s="23"/>
      <c r="ON111" s="23"/>
      <c r="OO111" s="23"/>
      <c r="OP111" s="23"/>
      <c r="OQ111" s="23"/>
      <c r="OR111" s="23"/>
      <c r="OS111" s="23"/>
      <c r="OT111" s="23"/>
      <c r="OU111" s="23"/>
      <c r="OV111" s="23"/>
      <c r="OW111" s="23"/>
      <c r="OX111" s="23"/>
      <c r="OY111" s="23"/>
      <c r="OZ111" s="23"/>
      <c r="PA111" s="23"/>
      <c r="PB111" s="23"/>
      <c r="PC111" s="23"/>
      <c r="PD111" s="23"/>
      <c r="PE111" s="23"/>
      <c r="PF111" s="23"/>
      <c r="PG111" s="23"/>
      <c r="PH111" s="23"/>
      <c r="PI111" s="23"/>
      <c r="PJ111" s="23"/>
      <c r="PK111" s="23"/>
      <c r="PL111" s="23"/>
      <c r="PM111" s="23"/>
      <c r="PN111" s="23"/>
      <c r="PO111" s="23"/>
      <c r="PP111" s="23"/>
      <c r="PQ111" s="23"/>
      <c r="PR111" s="23"/>
      <c r="PS111" s="23"/>
      <c r="PT111" s="23"/>
      <c r="PU111" s="23"/>
      <c r="PV111" s="23"/>
      <c r="PW111" s="23"/>
      <c r="PX111" s="23"/>
      <c r="PY111" s="23"/>
      <c r="PZ111" s="23"/>
      <c r="QA111" s="23"/>
      <c r="QB111" s="23"/>
      <c r="QC111" s="23"/>
      <c r="QD111" s="23"/>
      <c r="QE111" s="23"/>
      <c r="QF111" s="23"/>
      <c r="QG111" s="23"/>
      <c r="QH111" s="23"/>
      <c r="QI111" s="23"/>
      <c r="QJ111" s="23"/>
      <c r="QK111" s="23"/>
      <c r="QL111" s="23"/>
      <c r="QM111" s="23"/>
      <c r="QN111" s="23"/>
      <c r="QO111" s="23"/>
      <c r="QP111" s="23"/>
      <c r="QQ111" s="23"/>
      <c r="QR111" s="23"/>
      <c r="QS111" s="23"/>
      <c r="QT111" s="23"/>
      <c r="QU111" s="23"/>
      <c r="QV111" s="23"/>
      <c r="QW111" s="23"/>
      <c r="QX111" s="23"/>
      <c r="QY111" s="23"/>
      <c r="QZ111" s="23"/>
      <c r="RA111" s="23"/>
      <c r="RB111" s="23"/>
      <c r="RC111" s="23"/>
      <c r="RD111" s="23"/>
      <c r="RE111" s="23"/>
      <c r="RF111" s="23"/>
      <c r="RG111" s="23"/>
      <c r="RH111" s="23"/>
      <c r="RI111" s="23"/>
      <c r="RJ111" s="23"/>
      <c r="RK111" s="23"/>
      <c r="RL111" s="23"/>
      <c r="RM111" s="23"/>
      <c r="RN111" s="23"/>
      <c r="RO111" s="23"/>
      <c r="RP111" s="23"/>
      <c r="RQ111" s="23"/>
      <c r="RR111" s="23"/>
      <c r="RS111" s="23"/>
      <c r="RT111" s="23"/>
      <c r="RU111" s="23"/>
      <c r="RV111" s="23"/>
      <c r="RW111" s="23"/>
      <c r="RX111" s="23"/>
      <c r="RY111" s="23"/>
      <c r="RZ111" s="23"/>
      <c r="SA111" s="23"/>
      <c r="SB111" s="23"/>
      <c r="SC111" s="23"/>
      <c r="SD111" s="23"/>
      <c r="SE111" s="23"/>
      <c r="SF111" s="23"/>
      <c r="SG111" s="23"/>
      <c r="SH111" s="23"/>
      <c r="SI111" s="23"/>
      <c r="SJ111" s="23"/>
      <c r="SK111" s="23"/>
      <c r="SL111" s="23"/>
      <c r="SM111" s="23"/>
      <c r="SN111" s="23"/>
      <c r="SO111" s="23"/>
      <c r="SP111" s="23"/>
      <c r="SQ111" s="23"/>
      <c r="SR111" s="23"/>
      <c r="SS111" s="23"/>
      <c r="ST111" s="23"/>
      <c r="SU111" s="23"/>
      <c r="SV111" s="23"/>
      <c r="SW111" s="23"/>
      <c r="SX111" s="23"/>
      <c r="SY111" s="23"/>
      <c r="SZ111" s="23"/>
      <c r="TA111" s="23"/>
      <c r="TB111" s="23"/>
      <c r="TC111" s="23"/>
      <c r="TD111" s="23"/>
      <c r="TE111" s="23"/>
    </row>
    <row r="112" spans="1:525" s="22" customFormat="1" ht="63" hidden="1" customHeight="1" x14ac:dyDescent="0.25">
      <c r="A112" s="56" t="s">
        <v>522</v>
      </c>
      <c r="B112" s="56" t="s">
        <v>524</v>
      </c>
      <c r="C112" s="56" t="s">
        <v>57</v>
      </c>
      <c r="D112" s="57" t="s">
        <v>556</v>
      </c>
      <c r="E112" s="122">
        <f t="shared" si="39"/>
        <v>0</v>
      </c>
      <c r="F112" s="122"/>
      <c r="G112" s="122"/>
      <c r="H112" s="122"/>
      <c r="I112" s="122"/>
      <c r="J112" s="122">
        <f t="shared" si="41"/>
        <v>0</v>
      </c>
      <c r="K112" s="122"/>
      <c r="L112" s="122"/>
      <c r="M112" s="122"/>
      <c r="N112" s="122"/>
      <c r="O112" s="122"/>
      <c r="P112" s="122">
        <f t="shared" si="40"/>
        <v>0</v>
      </c>
      <c r="Q112" s="225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F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N112" s="23"/>
      <c r="MO112" s="23"/>
      <c r="MP112" s="23"/>
      <c r="MQ112" s="23"/>
      <c r="MR112" s="23"/>
      <c r="MS112" s="23"/>
      <c r="MT112" s="23"/>
      <c r="MU112" s="23"/>
      <c r="MV112" s="23"/>
      <c r="MW112" s="23"/>
      <c r="MX112" s="23"/>
      <c r="MY112" s="23"/>
      <c r="MZ112" s="23"/>
      <c r="NA112" s="23"/>
      <c r="NB112" s="23"/>
      <c r="NC112" s="23"/>
      <c r="ND112" s="23"/>
      <c r="NE112" s="23"/>
      <c r="NF112" s="23"/>
      <c r="NG112" s="23"/>
      <c r="NH112" s="23"/>
      <c r="NI112" s="23"/>
      <c r="NJ112" s="23"/>
      <c r="NK112" s="23"/>
      <c r="NL112" s="23"/>
      <c r="NM112" s="23"/>
      <c r="NN112" s="23"/>
      <c r="NO112" s="23"/>
      <c r="NP112" s="23"/>
      <c r="NQ112" s="23"/>
      <c r="NR112" s="23"/>
      <c r="NS112" s="23"/>
      <c r="NT112" s="23"/>
      <c r="NU112" s="23"/>
      <c r="NV112" s="23"/>
      <c r="NW112" s="23"/>
      <c r="NX112" s="23"/>
      <c r="NY112" s="23"/>
      <c r="NZ112" s="23"/>
      <c r="OA112" s="23"/>
      <c r="OB112" s="23"/>
      <c r="OC112" s="23"/>
      <c r="OD112" s="23"/>
      <c r="OE112" s="23"/>
      <c r="OF112" s="23"/>
      <c r="OG112" s="23"/>
      <c r="OH112" s="23"/>
      <c r="OI112" s="23"/>
      <c r="OJ112" s="23"/>
      <c r="OK112" s="23"/>
      <c r="OL112" s="23"/>
      <c r="OM112" s="23"/>
      <c r="ON112" s="23"/>
      <c r="OO112" s="23"/>
      <c r="OP112" s="23"/>
      <c r="OQ112" s="23"/>
      <c r="OR112" s="23"/>
      <c r="OS112" s="23"/>
      <c r="OT112" s="23"/>
      <c r="OU112" s="23"/>
      <c r="OV112" s="23"/>
      <c r="OW112" s="23"/>
      <c r="OX112" s="23"/>
      <c r="OY112" s="23"/>
      <c r="OZ112" s="23"/>
      <c r="PA112" s="23"/>
      <c r="PB112" s="23"/>
      <c r="PC112" s="23"/>
      <c r="PD112" s="23"/>
      <c r="PE112" s="23"/>
      <c r="PF112" s="23"/>
      <c r="PG112" s="23"/>
      <c r="PH112" s="23"/>
      <c r="PI112" s="23"/>
      <c r="PJ112" s="23"/>
      <c r="PK112" s="23"/>
      <c r="PL112" s="23"/>
      <c r="PM112" s="23"/>
      <c r="PN112" s="23"/>
      <c r="PO112" s="23"/>
      <c r="PP112" s="23"/>
      <c r="PQ112" s="23"/>
      <c r="PR112" s="23"/>
      <c r="PS112" s="23"/>
      <c r="PT112" s="23"/>
      <c r="PU112" s="23"/>
      <c r="PV112" s="23"/>
      <c r="PW112" s="23"/>
      <c r="PX112" s="23"/>
      <c r="PY112" s="23"/>
      <c r="PZ112" s="23"/>
      <c r="QA112" s="23"/>
      <c r="QB112" s="23"/>
      <c r="QC112" s="23"/>
      <c r="QD112" s="23"/>
      <c r="QE112" s="23"/>
      <c r="QF112" s="23"/>
      <c r="QG112" s="23"/>
      <c r="QH112" s="23"/>
      <c r="QI112" s="23"/>
      <c r="QJ112" s="23"/>
      <c r="QK112" s="23"/>
      <c r="QL112" s="23"/>
      <c r="QM112" s="23"/>
      <c r="QN112" s="23"/>
      <c r="QO112" s="23"/>
      <c r="QP112" s="23"/>
      <c r="QQ112" s="23"/>
      <c r="QR112" s="23"/>
      <c r="QS112" s="23"/>
      <c r="QT112" s="23"/>
      <c r="QU112" s="23"/>
      <c r="QV112" s="23"/>
      <c r="QW112" s="23"/>
      <c r="QX112" s="23"/>
      <c r="QY112" s="23"/>
      <c r="QZ112" s="23"/>
      <c r="RA112" s="23"/>
      <c r="RB112" s="23"/>
      <c r="RC112" s="23"/>
      <c r="RD112" s="23"/>
      <c r="RE112" s="23"/>
      <c r="RF112" s="23"/>
      <c r="RG112" s="23"/>
      <c r="RH112" s="23"/>
      <c r="RI112" s="23"/>
      <c r="RJ112" s="23"/>
      <c r="RK112" s="23"/>
      <c r="RL112" s="23"/>
      <c r="RM112" s="23"/>
      <c r="RN112" s="23"/>
      <c r="RO112" s="23"/>
      <c r="RP112" s="23"/>
      <c r="RQ112" s="23"/>
      <c r="RR112" s="23"/>
      <c r="RS112" s="23"/>
      <c r="RT112" s="23"/>
      <c r="RU112" s="23"/>
      <c r="RV112" s="23"/>
      <c r="RW112" s="23"/>
      <c r="RX112" s="23"/>
      <c r="RY112" s="23"/>
      <c r="RZ112" s="23"/>
      <c r="SA112" s="23"/>
      <c r="SB112" s="23"/>
      <c r="SC112" s="23"/>
      <c r="SD112" s="23"/>
      <c r="SE112" s="23"/>
      <c r="SF112" s="23"/>
      <c r="SG112" s="23"/>
      <c r="SH112" s="23"/>
      <c r="SI112" s="23"/>
      <c r="SJ112" s="23"/>
      <c r="SK112" s="23"/>
      <c r="SL112" s="23"/>
      <c r="SM112" s="23"/>
      <c r="SN112" s="23"/>
      <c r="SO112" s="23"/>
      <c r="SP112" s="23"/>
      <c r="SQ112" s="23"/>
      <c r="SR112" s="23"/>
      <c r="SS112" s="23"/>
      <c r="ST112" s="23"/>
      <c r="SU112" s="23"/>
      <c r="SV112" s="23"/>
      <c r="SW112" s="23"/>
      <c r="SX112" s="23"/>
      <c r="SY112" s="23"/>
      <c r="SZ112" s="23"/>
      <c r="TA112" s="23"/>
      <c r="TB112" s="23"/>
      <c r="TC112" s="23"/>
      <c r="TD112" s="23"/>
      <c r="TE112" s="23"/>
    </row>
    <row r="113" spans="1:525" s="24" customFormat="1" ht="47.25" hidden="1" customHeight="1" x14ac:dyDescent="0.25">
      <c r="A113" s="74"/>
      <c r="B113" s="74"/>
      <c r="C113" s="74"/>
      <c r="D113" s="77" t="s">
        <v>550</v>
      </c>
      <c r="E113" s="123">
        <f t="shared" si="39"/>
        <v>0</v>
      </c>
      <c r="F113" s="123"/>
      <c r="G113" s="123"/>
      <c r="H113" s="123"/>
      <c r="I113" s="123"/>
      <c r="J113" s="123">
        <f t="shared" si="41"/>
        <v>0</v>
      </c>
      <c r="K113" s="123"/>
      <c r="L113" s="123"/>
      <c r="M113" s="123"/>
      <c r="N113" s="123"/>
      <c r="O113" s="123"/>
      <c r="P113" s="123">
        <f t="shared" si="40"/>
        <v>0</v>
      </c>
      <c r="Q113" s="225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30"/>
      <c r="JA113" s="30"/>
      <c r="JB113" s="30"/>
      <c r="JC113" s="30"/>
      <c r="JD113" s="30"/>
      <c r="JE113" s="30"/>
      <c r="JF113" s="30"/>
      <c r="JG113" s="30"/>
      <c r="JH113" s="30"/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30"/>
      <c r="KG113" s="30"/>
      <c r="KH113" s="30"/>
      <c r="KI113" s="30"/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30"/>
      <c r="KU113" s="30"/>
      <c r="KV113" s="30"/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30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30"/>
      <c r="NY113" s="30"/>
      <c r="NZ113" s="30"/>
      <c r="OA113" s="30"/>
      <c r="OB113" s="30"/>
      <c r="OC113" s="30"/>
      <c r="OD113" s="30"/>
      <c r="OE113" s="30"/>
      <c r="OF113" s="30"/>
      <c r="OG113" s="30"/>
      <c r="OH113" s="30"/>
      <c r="OI113" s="30"/>
      <c r="OJ113" s="30"/>
      <c r="OK113" s="30"/>
      <c r="OL113" s="30"/>
      <c r="OM113" s="30"/>
      <c r="ON113" s="30"/>
      <c r="OO113" s="30"/>
      <c r="OP113" s="30"/>
      <c r="OQ113" s="30"/>
      <c r="OR113" s="30"/>
      <c r="OS113" s="30"/>
      <c r="OT113" s="30"/>
      <c r="OU113" s="30"/>
      <c r="OV113" s="30"/>
      <c r="OW113" s="30"/>
      <c r="OX113" s="30"/>
      <c r="OY113" s="30"/>
      <c r="OZ113" s="30"/>
      <c r="PA113" s="30"/>
      <c r="PB113" s="30"/>
      <c r="PC113" s="30"/>
      <c r="PD113" s="30"/>
      <c r="PE113" s="30"/>
      <c r="PF113" s="30"/>
      <c r="PG113" s="30"/>
      <c r="PH113" s="30"/>
      <c r="PI113" s="30"/>
      <c r="PJ113" s="30"/>
      <c r="PK113" s="30"/>
      <c r="PL113" s="30"/>
      <c r="PM113" s="30"/>
      <c r="PN113" s="30"/>
      <c r="PO113" s="30"/>
      <c r="PP113" s="30"/>
      <c r="PQ113" s="30"/>
      <c r="PR113" s="30"/>
      <c r="PS113" s="30"/>
      <c r="PT113" s="30"/>
      <c r="PU113" s="30"/>
      <c r="PV113" s="30"/>
      <c r="PW113" s="30"/>
      <c r="PX113" s="30"/>
      <c r="PY113" s="30"/>
      <c r="PZ113" s="30"/>
      <c r="QA113" s="30"/>
      <c r="QB113" s="30"/>
      <c r="QC113" s="30"/>
      <c r="QD113" s="30"/>
      <c r="QE113" s="30"/>
      <c r="QF113" s="30"/>
      <c r="QG113" s="30"/>
      <c r="QH113" s="30"/>
      <c r="QI113" s="30"/>
      <c r="QJ113" s="30"/>
      <c r="QK113" s="30"/>
      <c r="QL113" s="30"/>
      <c r="QM113" s="30"/>
      <c r="QN113" s="30"/>
      <c r="QO113" s="30"/>
      <c r="QP113" s="30"/>
      <c r="QQ113" s="30"/>
      <c r="QR113" s="30"/>
      <c r="QS113" s="30"/>
      <c r="QT113" s="30"/>
      <c r="QU113" s="30"/>
      <c r="QV113" s="30"/>
      <c r="QW113" s="30"/>
      <c r="QX113" s="30"/>
      <c r="QY113" s="30"/>
      <c r="QZ113" s="30"/>
      <c r="RA113" s="30"/>
      <c r="RB113" s="30"/>
      <c r="RC113" s="30"/>
      <c r="RD113" s="30"/>
      <c r="RE113" s="30"/>
      <c r="RF113" s="30"/>
      <c r="RG113" s="30"/>
      <c r="RH113" s="30"/>
      <c r="RI113" s="30"/>
      <c r="RJ113" s="30"/>
      <c r="RK113" s="30"/>
      <c r="RL113" s="30"/>
      <c r="RM113" s="30"/>
      <c r="RN113" s="30"/>
      <c r="RO113" s="30"/>
      <c r="RP113" s="30"/>
      <c r="RQ113" s="30"/>
      <c r="RR113" s="30"/>
      <c r="RS113" s="30"/>
      <c r="RT113" s="30"/>
      <c r="RU113" s="30"/>
      <c r="RV113" s="30"/>
      <c r="RW113" s="30"/>
      <c r="RX113" s="30"/>
      <c r="RY113" s="30"/>
      <c r="RZ113" s="30"/>
      <c r="SA113" s="30"/>
      <c r="SB113" s="30"/>
      <c r="SC113" s="30"/>
      <c r="SD113" s="30"/>
      <c r="SE113" s="30"/>
      <c r="SF113" s="30"/>
      <c r="SG113" s="30"/>
      <c r="SH113" s="30"/>
      <c r="SI113" s="30"/>
      <c r="SJ113" s="30"/>
      <c r="SK113" s="30"/>
      <c r="SL113" s="30"/>
      <c r="SM113" s="30"/>
      <c r="SN113" s="30"/>
      <c r="SO113" s="30"/>
      <c r="SP113" s="30"/>
      <c r="SQ113" s="30"/>
      <c r="SR113" s="30"/>
      <c r="SS113" s="30"/>
      <c r="ST113" s="30"/>
      <c r="SU113" s="30"/>
      <c r="SV113" s="30"/>
      <c r="SW113" s="30"/>
      <c r="SX113" s="30"/>
      <c r="SY113" s="30"/>
      <c r="SZ113" s="30"/>
      <c r="TA113" s="30"/>
      <c r="TB113" s="30"/>
      <c r="TC113" s="30"/>
      <c r="TD113" s="30"/>
      <c r="TE113" s="30"/>
    </row>
    <row r="114" spans="1:525" s="22" customFormat="1" ht="78.75" hidden="1" customHeight="1" x14ac:dyDescent="0.25">
      <c r="A114" s="56" t="s">
        <v>533</v>
      </c>
      <c r="B114" s="56" t="s">
        <v>534</v>
      </c>
      <c r="C114" s="56" t="s">
        <v>57</v>
      </c>
      <c r="D114" s="57" t="str">
        <f>'дод 4'!C76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4" s="122">
        <f t="shared" si="39"/>
        <v>0</v>
      </c>
      <c r="F114" s="122"/>
      <c r="G114" s="122"/>
      <c r="H114" s="122"/>
      <c r="I114" s="122"/>
      <c r="J114" s="122">
        <f t="shared" si="41"/>
        <v>0</v>
      </c>
      <c r="K114" s="122"/>
      <c r="L114" s="122"/>
      <c r="M114" s="122"/>
      <c r="N114" s="122"/>
      <c r="O114" s="122"/>
      <c r="P114" s="122">
        <f t="shared" si="40"/>
        <v>0</v>
      </c>
      <c r="Q114" s="225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F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N114" s="23"/>
      <c r="MO114" s="23"/>
      <c r="MP114" s="23"/>
      <c r="MQ114" s="23"/>
      <c r="MR114" s="23"/>
      <c r="MS114" s="23"/>
      <c r="MT114" s="23"/>
      <c r="MU114" s="23"/>
      <c r="MV114" s="23"/>
      <c r="MW114" s="23"/>
      <c r="MX114" s="23"/>
      <c r="MY114" s="23"/>
      <c r="MZ114" s="23"/>
      <c r="NA114" s="23"/>
      <c r="NB114" s="23"/>
      <c r="NC114" s="23"/>
      <c r="ND114" s="23"/>
      <c r="NE114" s="23"/>
      <c r="NF114" s="23"/>
      <c r="NG114" s="23"/>
      <c r="NH114" s="23"/>
      <c r="NI114" s="23"/>
      <c r="NJ114" s="23"/>
      <c r="NK114" s="23"/>
      <c r="NL114" s="23"/>
      <c r="NM114" s="23"/>
      <c r="NN114" s="23"/>
      <c r="NO114" s="23"/>
      <c r="NP114" s="23"/>
      <c r="NQ114" s="23"/>
      <c r="NR114" s="23"/>
      <c r="NS114" s="23"/>
      <c r="NT114" s="23"/>
      <c r="NU114" s="23"/>
      <c r="NV114" s="23"/>
      <c r="NW114" s="23"/>
      <c r="NX114" s="23"/>
      <c r="NY114" s="23"/>
      <c r="NZ114" s="23"/>
      <c r="OA114" s="23"/>
      <c r="OB114" s="23"/>
      <c r="OC114" s="23"/>
      <c r="OD114" s="23"/>
      <c r="OE114" s="23"/>
      <c r="OF114" s="23"/>
      <c r="OG114" s="23"/>
      <c r="OH114" s="23"/>
      <c r="OI114" s="23"/>
      <c r="OJ114" s="23"/>
      <c r="OK114" s="23"/>
      <c r="OL114" s="23"/>
      <c r="OM114" s="23"/>
      <c r="ON114" s="23"/>
      <c r="OO114" s="23"/>
      <c r="OP114" s="23"/>
      <c r="OQ114" s="23"/>
      <c r="OR114" s="23"/>
      <c r="OS114" s="23"/>
      <c r="OT114" s="23"/>
      <c r="OU114" s="23"/>
      <c r="OV114" s="23"/>
      <c r="OW114" s="23"/>
      <c r="OX114" s="23"/>
      <c r="OY114" s="23"/>
      <c r="OZ114" s="23"/>
      <c r="PA114" s="23"/>
      <c r="PB114" s="23"/>
      <c r="PC114" s="23"/>
      <c r="PD114" s="23"/>
      <c r="PE114" s="23"/>
      <c r="PF114" s="23"/>
      <c r="PG114" s="23"/>
      <c r="PH114" s="23"/>
      <c r="PI114" s="23"/>
      <c r="PJ114" s="23"/>
      <c r="PK114" s="23"/>
      <c r="PL114" s="23"/>
      <c r="PM114" s="23"/>
      <c r="PN114" s="23"/>
      <c r="PO114" s="23"/>
      <c r="PP114" s="23"/>
      <c r="PQ114" s="23"/>
      <c r="PR114" s="23"/>
      <c r="PS114" s="23"/>
      <c r="PT114" s="23"/>
      <c r="PU114" s="23"/>
      <c r="PV114" s="23"/>
      <c r="PW114" s="23"/>
      <c r="PX114" s="23"/>
      <c r="PY114" s="23"/>
      <c r="PZ114" s="23"/>
      <c r="QA114" s="23"/>
      <c r="QB114" s="23"/>
      <c r="QC114" s="23"/>
      <c r="QD114" s="23"/>
      <c r="QE114" s="23"/>
      <c r="QF114" s="23"/>
      <c r="QG114" s="23"/>
      <c r="QH114" s="23"/>
      <c r="QI114" s="23"/>
      <c r="QJ114" s="23"/>
      <c r="QK114" s="23"/>
      <c r="QL114" s="23"/>
      <c r="QM114" s="23"/>
      <c r="QN114" s="23"/>
      <c r="QO114" s="23"/>
      <c r="QP114" s="23"/>
      <c r="QQ114" s="23"/>
      <c r="QR114" s="23"/>
      <c r="QS114" s="23"/>
      <c r="QT114" s="23"/>
      <c r="QU114" s="23"/>
      <c r="QV114" s="23"/>
      <c r="QW114" s="23"/>
      <c r="QX114" s="23"/>
      <c r="QY114" s="23"/>
      <c r="QZ114" s="23"/>
      <c r="RA114" s="23"/>
      <c r="RB114" s="23"/>
      <c r="RC114" s="23"/>
      <c r="RD114" s="23"/>
      <c r="RE114" s="23"/>
      <c r="RF114" s="23"/>
      <c r="RG114" s="23"/>
      <c r="RH114" s="23"/>
      <c r="RI114" s="23"/>
      <c r="RJ114" s="23"/>
      <c r="RK114" s="23"/>
      <c r="RL114" s="23"/>
      <c r="RM114" s="23"/>
      <c r="RN114" s="23"/>
      <c r="RO114" s="23"/>
      <c r="RP114" s="23"/>
      <c r="RQ114" s="23"/>
      <c r="RR114" s="23"/>
      <c r="RS114" s="23"/>
      <c r="RT114" s="23"/>
      <c r="RU114" s="23"/>
      <c r="RV114" s="23"/>
      <c r="RW114" s="23"/>
      <c r="RX114" s="23"/>
      <c r="RY114" s="23"/>
      <c r="RZ114" s="23"/>
      <c r="SA114" s="23"/>
      <c r="SB114" s="23"/>
      <c r="SC114" s="23"/>
      <c r="SD114" s="23"/>
      <c r="SE114" s="23"/>
      <c r="SF114" s="23"/>
      <c r="SG114" s="23"/>
      <c r="SH114" s="23"/>
      <c r="SI114" s="23"/>
      <c r="SJ114" s="23"/>
      <c r="SK114" s="23"/>
      <c r="SL114" s="23"/>
      <c r="SM114" s="23"/>
      <c r="SN114" s="23"/>
      <c r="SO114" s="23"/>
      <c r="SP114" s="23"/>
      <c r="SQ114" s="23"/>
      <c r="SR114" s="23"/>
      <c r="SS114" s="23"/>
      <c r="ST114" s="23"/>
      <c r="SU114" s="23"/>
      <c r="SV114" s="23"/>
      <c r="SW114" s="23"/>
      <c r="SX114" s="23"/>
      <c r="SY114" s="23"/>
      <c r="SZ114" s="23"/>
      <c r="TA114" s="23"/>
      <c r="TB114" s="23"/>
      <c r="TC114" s="23"/>
      <c r="TD114" s="23"/>
      <c r="TE114" s="23"/>
    </row>
    <row r="115" spans="1:525" s="22" customFormat="1" ht="15.75" hidden="1" customHeight="1" x14ac:dyDescent="0.25">
      <c r="A115" s="56"/>
      <c r="B115" s="56"/>
      <c r="C115" s="56"/>
      <c r="D115" s="77" t="s">
        <v>389</v>
      </c>
      <c r="E115" s="123">
        <f t="shared" si="39"/>
        <v>0</v>
      </c>
      <c r="F115" s="123"/>
      <c r="G115" s="122"/>
      <c r="H115" s="122"/>
      <c r="I115" s="122"/>
      <c r="J115" s="123">
        <f t="shared" si="41"/>
        <v>0</v>
      </c>
      <c r="K115" s="122"/>
      <c r="L115" s="122"/>
      <c r="M115" s="122"/>
      <c r="N115" s="122"/>
      <c r="O115" s="122"/>
      <c r="P115" s="123">
        <f t="shared" si="40"/>
        <v>0</v>
      </c>
      <c r="Q115" s="225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F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N115" s="23"/>
      <c r="MO115" s="23"/>
      <c r="MP115" s="23"/>
      <c r="MQ115" s="23"/>
      <c r="MR115" s="23"/>
      <c r="MS115" s="23"/>
      <c r="MT115" s="23"/>
      <c r="MU115" s="23"/>
      <c r="MV115" s="23"/>
      <c r="MW115" s="23"/>
      <c r="MX115" s="23"/>
      <c r="MY115" s="23"/>
      <c r="MZ115" s="23"/>
      <c r="NA115" s="23"/>
      <c r="NB115" s="23"/>
      <c r="NC115" s="23"/>
      <c r="ND115" s="23"/>
      <c r="NE115" s="23"/>
      <c r="NF115" s="23"/>
      <c r="NG115" s="23"/>
      <c r="NH115" s="23"/>
      <c r="NI115" s="23"/>
      <c r="NJ115" s="23"/>
      <c r="NK115" s="23"/>
      <c r="NL115" s="23"/>
      <c r="NM115" s="23"/>
      <c r="NN115" s="23"/>
      <c r="NO115" s="23"/>
      <c r="NP115" s="23"/>
      <c r="NQ115" s="23"/>
      <c r="NR115" s="23"/>
      <c r="NS115" s="23"/>
      <c r="NT115" s="23"/>
      <c r="NU115" s="23"/>
      <c r="NV115" s="23"/>
      <c r="NW115" s="23"/>
      <c r="NX115" s="23"/>
      <c r="NY115" s="23"/>
      <c r="NZ115" s="23"/>
      <c r="OA115" s="23"/>
      <c r="OB115" s="23"/>
      <c r="OC115" s="23"/>
      <c r="OD115" s="23"/>
      <c r="OE115" s="23"/>
      <c r="OF115" s="23"/>
      <c r="OG115" s="23"/>
      <c r="OH115" s="23"/>
      <c r="OI115" s="23"/>
      <c r="OJ115" s="23"/>
      <c r="OK115" s="23"/>
      <c r="OL115" s="23"/>
      <c r="OM115" s="23"/>
      <c r="ON115" s="23"/>
      <c r="OO115" s="23"/>
      <c r="OP115" s="23"/>
      <c r="OQ115" s="23"/>
      <c r="OR115" s="23"/>
      <c r="OS115" s="23"/>
      <c r="OT115" s="23"/>
      <c r="OU115" s="23"/>
      <c r="OV115" s="23"/>
      <c r="OW115" s="23"/>
      <c r="OX115" s="23"/>
      <c r="OY115" s="23"/>
      <c r="OZ115" s="23"/>
      <c r="PA115" s="23"/>
      <c r="PB115" s="23"/>
      <c r="PC115" s="23"/>
      <c r="PD115" s="23"/>
      <c r="PE115" s="23"/>
      <c r="PF115" s="23"/>
      <c r="PG115" s="23"/>
      <c r="PH115" s="23"/>
      <c r="PI115" s="23"/>
      <c r="PJ115" s="23"/>
      <c r="PK115" s="23"/>
      <c r="PL115" s="23"/>
      <c r="PM115" s="23"/>
      <c r="PN115" s="23"/>
      <c r="PO115" s="23"/>
      <c r="PP115" s="23"/>
      <c r="PQ115" s="23"/>
      <c r="PR115" s="23"/>
      <c r="PS115" s="23"/>
      <c r="PT115" s="23"/>
      <c r="PU115" s="23"/>
      <c r="PV115" s="23"/>
      <c r="PW115" s="23"/>
      <c r="PX115" s="23"/>
      <c r="PY115" s="23"/>
      <c r="PZ115" s="23"/>
      <c r="QA115" s="23"/>
      <c r="QB115" s="23"/>
      <c r="QC115" s="23"/>
      <c r="QD115" s="23"/>
      <c r="QE115" s="23"/>
      <c r="QF115" s="23"/>
      <c r="QG115" s="23"/>
      <c r="QH115" s="23"/>
      <c r="QI115" s="23"/>
      <c r="QJ115" s="23"/>
      <c r="QK115" s="23"/>
      <c r="QL115" s="23"/>
      <c r="QM115" s="23"/>
      <c r="QN115" s="23"/>
      <c r="QO115" s="23"/>
      <c r="QP115" s="23"/>
      <c r="QQ115" s="23"/>
      <c r="QR115" s="23"/>
      <c r="QS115" s="23"/>
      <c r="QT115" s="23"/>
      <c r="QU115" s="23"/>
      <c r="QV115" s="23"/>
      <c r="QW115" s="23"/>
      <c r="QX115" s="23"/>
      <c r="QY115" s="23"/>
      <c r="QZ115" s="23"/>
      <c r="RA115" s="23"/>
      <c r="RB115" s="23"/>
      <c r="RC115" s="23"/>
      <c r="RD115" s="23"/>
      <c r="RE115" s="23"/>
      <c r="RF115" s="23"/>
      <c r="RG115" s="23"/>
      <c r="RH115" s="23"/>
      <c r="RI115" s="23"/>
      <c r="RJ115" s="23"/>
      <c r="RK115" s="23"/>
      <c r="RL115" s="23"/>
      <c r="RM115" s="23"/>
      <c r="RN115" s="23"/>
      <c r="RO115" s="23"/>
      <c r="RP115" s="23"/>
      <c r="RQ115" s="23"/>
      <c r="RR115" s="23"/>
      <c r="RS115" s="23"/>
      <c r="RT115" s="23"/>
      <c r="RU115" s="23"/>
      <c r="RV115" s="23"/>
      <c r="RW115" s="23"/>
      <c r="RX115" s="23"/>
      <c r="RY115" s="23"/>
      <c r="RZ115" s="23"/>
      <c r="SA115" s="23"/>
      <c r="SB115" s="23"/>
      <c r="SC115" s="23"/>
      <c r="SD115" s="23"/>
      <c r="SE115" s="23"/>
      <c r="SF115" s="23"/>
      <c r="SG115" s="23"/>
      <c r="SH115" s="23"/>
      <c r="SI115" s="23"/>
      <c r="SJ115" s="23"/>
      <c r="SK115" s="23"/>
      <c r="SL115" s="23"/>
      <c r="SM115" s="23"/>
      <c r="SN115" s="23"/>
      <c r="SO115" s="23"/>
      <c r="SP115" s="23"/>
      <c r="SQ115" s="23"/>
      <c r="SR115" s="23"/>
      <c r="SS115" s="23"/>
      <c r="ST115" s="23"/>
      <c r="SU115" s="23"/>
      <c r="SV115" s="23"/>
      <c r="SW115" s="23"/>
      <c r="SX115" s="23"/>
      <c r="SY115" s="23"/>
      <c r="SZ115" s="23"/>
      <c r="TA115" s="23"/>
      <c r="TB115" s="23"/>
      <c r="TC115" s="23"/>
      <c r="TD115" s="23"/>
      <c r="TE115" s="23"/>
    </row>
    <row r="116" spans="1:525" s="22" customFormat="1" ht="78.75" hidden="1" customHeight="1" x14ac:dyDescent="0.25">
      <c r="A116" s="56" t="s">
        <v>523</v>
      </c>
      <c r="B116" s="56" t="s">
        <v>525</v>
      </c>
      <c r="C116" s="56" t="s">
        <v>57</v>
      </c>
      <c r="D116" s="57" t="s">
        <v>551</v>
      </c>
      <c r="E116" s="122">
        <f t="shared" si="39"/>
        <v>0</v>
      </c>
      <c r="F116" s="122"/>
      <c r="G116" s="122"/>
      <c r="H116" s="122"/>
      <c r="I116" s="122"/>
      <c r="J116" s="122">
        <f t="shared" si="41"/>
        <v>0</v>
      </c>
      <c r="K116" s="122"/>
      <c r="L116" s="122"/>
      <c r="M116" s="122"/>
      <c r="N116" s="122"/>
      <c r="O116" s="122"/>
      <c r="P116" s="122">
        <f t="shared" si="40"/>
        <v>0</v>
      </c>
      <c r="Q116" s="225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  <c r="IW116" s="23"/>
      <c r="IX116" s="23"/>
      <c r="IY116" s="23"/>
      <c r="IZ116" s="23"/>
      <c r="JA116" s="23"/>
      <c r="JB116" s="23"/>
      <c r="JC116" s="23"/>
      <c r="JD116" s="23"/>
      <c r="JE116" s="23"/>
      <c r="JF116" s="23"/>
      <c r="JG116" s="23"/>
      <c r="JH116" s="23"/>
      <c r="JI116" s="23"/>
      <c r="JJ116" s="23"/>
      <c r="JK116" s="23"/>
      <c r="JL116" s="23"/>
      <c r="JM116" s="23"/>
      <c r="JN116" s="23"/>
      <c r="JO116" s="23"/>
      <c r="JP116" s="23"/>
      <c r="JQ116" s="23"/>
      <c r="JR116" s="23"/>
      <c r="JS116" s="23"/>
      <c r="JT116" s="23"/>
      <c r="JU116" s="23"/>
      <c r="JV116" s="23"/>
      <c r="JW116" s="23"/>
      <c r="JX116" s="23"/>
      <c r="JY116" s="23"/>
      <c r="JZ116" s="23"/>
      <c r="KA116" s="23"/>
      <c r="KB116" s="23"/>
      <c r="KC116" s="23"/>
      <c r="KD116" s="23"/>
      <c r="KE116" s="23"/>
      <c r="KF116" s="23"/>
      <c r="KG116" s="23"/>
      <c r="KH116" s="23"/>
      <c r="KI116" s="23"/>
      <c r="KJ116" s="23"/>
      <c r="KK116" s="23"/>
      <c r="KL116" s="23"/>
      <c r="KM116" s="23"/>
      <c r="KN116" s="23"/>
      <c r="KO116" s="23"/>
      <c r="KP116" s="23"/>
      <c r="KQ116" s="23"/>
      <c r="KR116" s="23"/>
      <c r="KS116" s="23"/>
      <c r="KT116" s="23"/>
      <c r="KU116" s="23"/>
      <c r="KV116" s="23"/>
      <c r="KW116" s="23"/>
      <c r="KX116" s="23"/>
      <c r="KY116" s="23"/>
      <c r="KZ116" s="23"/>
      <c r="LA116" s="23"/>
      <c r="LB116" s="23"/>
      <c r="LC116" s="23"/>
      <c r="LD116" s="23"/>
      <c r="LE116" s="23"/>
      <c r="LF116" s="23"/>
      <c r="LG116" s="23"/>
      <c r="LH116" s="23"/>
      <c r="LI116" s="23"/>
      <c r="LJ116" s="23"/>
      <c r="LK116" s="23"/>
      <c r="LL116" s="23"/>
      <c r="LM116" s="23"/>
      <c r="LN116" s="23"/>
      <c r="LO116" s="23"/>
      <c r="LP116" s="23"/>
      <c r="LQ116" s="23"/>
      <c r="LR116" s="23"/>
      <c r="LS116" s="23"/>
      <c r="LT116" s="23"/>
      <c r="LU116" s="23"/>
      <c r="LV116" s="23"/>
      <c r="LW116" s="23"/>
      <c r="LX116" s="23"/>
      <c r="LY116" s="23"/>
      <c r="LZ116" s="23"/>
      <c r="MA116" s="23"/>
      <c r="MB116" s="23"/>
      <c r="MC116" s="23"/>
      <c r="MD116" s="23"/>
      <c r="ME116" s="23"/>
      <c r="MF116" s="23"/>
      <c r="MG116" s="23"/>
      <c r="MH116" s="23"/>
      <c r="MI116" s="23"/>
      <c r="MJ116" s="23"/>
      <c r="MK116" s="23"/>
      <c r="ML116" s="23"/>
      <c r="MM116" s="23"/>
      <c r="MN116" s="23"/>
      <c r="MO116" s="23"/>
      <c r="MP116" s="23"/>
      <c r="MQ116" s="23"/>
      <c r="MR116" s="23"/>
      <c r="MS116" s="23"/>
      <c r="MT116" s="23"/>
      <c r="MU116" s="23"/>
      <c r="MV116" s="23"/>
      <c r="MW116" s="23"/>
      <c r="MX116" s="23"/>
      <c r="MY116" s="23"/>
      <c r="MZ116" s="23"/>
      <c r="NA116" s="23"/>
      <c r="NB116" s="23"/>
      <c r="NC116" s="23"/>
      <c r="ND116" s="23"/>
      <c r="NE116" s="23"/>
      <c r="NF116" s="23"/>
      <c r="NG116" s="23"/>
      <c r="NH116" s="23"/>
      <c r="NI116" s="23"/>
      <c r="NJ116" s="23"/>
      <c r="NK116" s="23"/>
      <c r="NL116" s="23"/>
      <c r="NM116" s="23"/>
      <c r="NN116" s="23"/>
      <c r="NO116" s="23"/>
      <c r="NP116" s="23"/>
      <c r="NQ116" s="23"/>
      <c r="NR116" s="23"/>
      <c r="NS116" s="23"/>
      <c r="NT116" s="23"/>
      <c r="NU116" s="23"/>
      <c r="NV116" s="23"/>
      <c r="NW116" s="23"/>
      <c r="NX116" s="23"/>
      <c r="NY116" s="23"/>
      <c r="NZ116" s="23"/>
      <c r="OA116" s="23"/>
      <c r="OB116" s="23"/>
      <c r="OC116" s="23"/>
      <c r="OD116" s="23"/>
      <c r="OE116" s="23"/>
      <c r="OF116" s="23"/>
      <c r="OG116" s="23"/>
      <c r="OH116" s="23"/>
      <c r="OI116" s="23"/>
      <c r="OJ116" s="23"/>
      <c r="OK116" s="23"/>
      <c r="OL116" s="23"/>
      <c r="OM116" s="23"/>
      <c r="ON116" s="23"/>
      <c r="OO116" s="23"/>
      <c r="OP116" s="23"/>
      <c r="OQ116" s="23"/>
      <c r="OR116" s="23"/>
      <c r="OS116" s="23"/>
      <c r="OT116" s="23"/>
      <c r="OU116" s="23"/>
      <c r="OV116" s="23"/>
      <c r="OW116" s="23"/>
      <c r="OX116" s="23"/>
      <c r="OY116" s="23"/>
      <c r="OZ116" s="23"/>
      <c r="PA116" s="23"/>
      <c r="PB116" s="23"/>
      <c r="PC116" s="23"/>
      <c r="PD116" s="23"/>
      <c r="PE116" s="23"/>
      <c r="PF116" s="23"/>
      <c r="PG116" s="23"/>
      <c r="PH116" s="23"/>
      <c r="PI116" s="23"/>
      <c r="PJ116" s="23"/>
      <c r="PK116" s="23"/>
      <c r="PL116" s="23"/>
      <c r="PM116" s="23"/>
      <c r="PN116" s="23"/>
      <c r="PO116" s="23"/>
      <c r="PP116" s="23"/>
      <c r="PQ116" s="23"/>
      <c r="PR116" s="23"/>
      <c r="PS116" s="23"/>
      <c r="PT116" s="23"/>
      <c r="PU116" s="23"/>
      <c r="PV116" s="23"/>
      <c r="PW116" s="23"/>
      <c r="PX116" s="23"/>
      <c r="PY116" s="23"/>
      <c r="PZ116" s="23"/>
      <c r="QA116" s="23"/>
      <c r="QB116" s="23"/>
      <c r="QC116" s="23"/>
      <c r="QD116" s="23"/>
      <c r="QE116" s="23"/>
      <c r="QF116" s="23"/>
      <c r="QG116" s="23"/>
      <c r="QH116" s="23"/>
      <c r="QI116" s="23"/>
      <c r="QJ116" s="23"/>
      <c r="QK116" s="23"/>
      <c r="QL116" s="23"/>
      <c r="QM116" s="23"/>
      <c r="QN116" s="23"/>
      <c r="QO116" s="23"/>
      <c r="QP116" s="23"/>
      <c r="QQ116" s="23"/>
      <c r="QR116" s="23"/>
      <c r="QS116" s="23"/>
      <c r="QT116" s="23"/>
      <c r="QU116" s="23"/>
      <c r="QV116" s="23"/>
      <c r="QW116" s="23"/>
      <c r="QX116" s="23"/>
      <c r="QY116" s="23"/>
      <c r="QZ116" s="23"/>
      <c r="RA116" s="23"/>
      <c r="RB116" s="23"/>
      <c r="RC116" s="23"/>
      <c r="RD116" s="23"/>
      <c r="RE116" s="23"/>
      <c r="RF116" s="23"/>
      <c r="RG116" s="23"/>
      <c r="RH116" s="23"/>
      <c r="RI116" s="23"/>
      <c r="RJ116" s="23"/>
      <c r="RK116" s="23"/>
      <c r="RL116" s="23"/>
      <c r="RM116" s="23"/>
      <c r="RN116" s="23"/>
      <c r="RO116" s="23"/>
      <c r="RP116" s="23"/>
      <c r="RQ116" s="23"/>
      <c r="RR116" s="23"/>
      <c r="RS116" s="23"/>
      <c r="RT116" s="23"/>
      <c r="RU116" s="23"/>
      <c r="RV116" s="23"/>
      <c r="RW116" s="23"/>
      <c r="RX116" s="23"/>
      <c r="RY116" s="23"/>
      <c r="RZ116" s="23"/>
      <c r="SA116" s="23"/>
      <c r="SB116" s="23"/>
      <c r="SC116" s="23"/>
      <c r="SD116" s="23"/>
      <c r="SE116" s="23"/>
      <c r="SF116" s="23"/>
      <c r="SG116" s="23"/>
      <c r="SH116" s="23"/>
      <c r="SI116" s="23"/>
      <c r="SJ116" s="23"/>
      <c r="SK116" s="23"/>
      <c r="SL116" s="23"/>
      <c r="SM116" s="23"/>
      <c r="SN116" s="23"/>
      <c r="SO116" s="23"/>
      <c r="SP116" s="23"/>
      <c r="SQ116" s="23"/>
      <c r="SR116" s="23"/>
      <c r="SS116" s="23"/>
      <c r="ST116" s="23"/>
      <c r="SU116" s="23"/>
      <c r="SV116" s="23"/>
      <c r="SW116" s="23"/>
      <c r="SX116" s="23"/>
      <c r="SY116" s="23"/>
      <c r="SZ116" s="23"/>
      <c r="TA116" s="23"/>
      <c r="TB116" s="23"/>
      <c r="TC116" s="23"/>
      <c r="TD116" s="23"/>
      <c r="TE116" s="23"/>
    </row>
    <row r="117" spans="1:525" s="24" customFormat="1" ht="63" hidden="1" customHeight="1" x14ac:dyDescent="0.25">
      <c r="A117" s="74"/>
      <c r="B117" s="74"/>
      <c r="C117" s="74"/>
      <c r="D117" s="77" t="s">
        <v>526</v>
      </c>
      <c r="E117" s="123">
        <f t="shared" si="39"/>
        <v>0</v>
      </c>
      <c r="F117" s="123"/>
      <c r="G117" s="123"/>
      <c r="H117" s="123"/>
      <c r="I117" s="123"/>
      <c r="J117" s="123">
        <f t="shared" si="41"/>
        <v>0</v>
      </c>
      <c r="K117" s="123"/>
      <c r="L117" s="123"/>
      <c r="M117" s="123"/>
      <c r="N117" s="123"/>
      <c r="O117" s="123"/>
      <c r="P117" s="123">
        <f t="shared" si="40"/>
        <v>0</v>
      </c>
      <c r="Q117" s="225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30"/>
      <c r="JA117" s="30"/>
      <c r="JB117" s="30"/>
      <c r="JC117" s="30"/>
      <c r="JD117" s="30"/>
      <c r="JE117" s="30"/>
      <c r="JF117" s="30"/>
      <c r="JG117" s="30"/>
      <c r="JH117" s="30"/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30"/>
      <c r="KG117" s="30"/>
      <c r="KH117" s="30"/>
      <c r="KI117" s="30"/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30"/>
      <c r="KU117" s="30"/>
      <c r="KV117" s="30"/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30"/>
      <c r="MW117" s="30"/>
      <c r="MX117" s="30"/>
      <c r="MY117" s="30"/>
      <c r="MZ117" s="30"/>
      <c r="NA117" s="30"/>
      <c r="NB117" s="30"/>
      <c r="NC117" s="30"/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30"/>
      <c r="NY117" s="30"/>
      <c r="NZ117" s="30"/>
      <c r="OA117" s="30"/>
      <c r="OB117" s="30"/>
      <c r="OC117" s="30"/>
      <c r="OD117" s="30"/>
      <c r="OE117" s="30"/>
      <c r="OF117" s="30"/>
      <c r="OG117" s="30"/>
      <c r="OH117" s="30"/>
      <c r="OI117" s="30"/>
      <c r="OJ117" s="30"/>
      <c r="OK117" s="30"/>
      <c r="OL117" s="30"/>
      <c r="OM117" s="30"/>
      <c r="ON117" s="30"/>
      <c r="OO117" s="30"/>
      <c r="OP117" s="30"/>
      <c r="OQ117" s="30"/>
      <c r="OR117" s="30"/>
      <c r="OS117" s="30"/>
      <c r="OT117" s="30"/>
      <c r="OU117" s="30"/>
      <c r="OV117" s="30"/>
      <c r="OW117" s="30"/>
      <c r="OX117" s="30"/>
      <c r="OY117" s="30"/>
      <c r="OZ117" s="30"/>
      <c r="PA117" s="30"/>
      <c r="PB117" s="30"/>
      <c r="PC117" s="30"/>
      <c r="PD117" s="30"/>
      <c r="PE117" s="30"/>
      <c r="PF117" s="30"/>
      <c r="PG117" s="30"/>
      <c r="PH117" s="30"/>
      <c r="PI117" s="30"/>
      <c r="PJ117" s="30"/>
      <c r="PK117" s="30"/>
      <c r="PL117" s="30"/>
      <c r="PM117" s="30"/>
      <c r="PN117" s="30"/>
      <c r="PO117" s="30"/>
      <c r="PP117" s="30"/>
      <c r="PQ117" s="30"/>
      <c r="PR117" s="30"/>
      <c r="PS117" s="30"/>
      <c r="PT117" s="30"/>
      <c r="PU117" s="30"/>
      <c r="PV117" s="30"/>
      <c r="PW117" s="30"/>
      <c r="PX117" s="30"/>
      <c r="PY117" s="30"/>
      <c r="PZ117" s="30"/>
      <c r="QA117" s="30"/>
      <c r="QB117" s="30"/>
      <c r="QC117" s="30"/>
      <c r="QD117" s="30"/>
      <c r="QE117" s="30"/>
      <c r="QF117" s="30"/>
      <c r="QG117" s="30"/>
      <c r="QH117" s="30"/>
      <c r="QI117" s="30"/>
      <c r="QJ117" s="30"/>
      <c r="QK117" s="30"/>
      <c r="QL117" s="30"/>
      <c r="QM117" s="30"/>
      <c r="QN117" s="30"/>
      <c r="QO117" s="30"/>
      <c r="QP117" s="30"/>
      <c r="QQ117" s="30"/>
      <c r="QR117" s="30"/>
      <c r="QS117" s="30"/>
      <c r="QT117" s="30"/>
      <c r="QU117" s="30"/>
      <c r="QV117" s="30"/>
      <c r="QW117" s="30"/>
      <c r="QX117" s="30"/>
      <c r="QY117" s="30"/>
      <c r="QZ117" s="30"/>
      <c r="RA117" s="30"/>
      <c r="RB117" s="30"/>
      <c r="RC117" s="30"/>
      <c r="RD117" s="30"/>
      <c r="RE117" s="30"/>
      <c r="RF117" s="30"/>
      <c r="RG117" s="30"/>
      <c r="RH117" s="30"/>
      <c r="RI117" s="30"/>
      <c r="RJ117" s="30"/>
      <c r="RK117" s="30"/>
      <c r="RL117" s="30"/>
      <c r="RM117" s="30"/>
      <c r="RN117" s="30"/>
      <c r="RO117" s="30"/>
      <c r="RP117" s="30"/>
      <c r="RQ117" s="30"/>
      <c r="RR117" s="30"/>
      <c r="RS117" s="30"/>
      <c r="RT117" s="30"/>
      <c r="RU117" s="30"/>
      <c r="RV117" s="30"/>
      <c r="RW117" s="30"/>
      <c r="RX117" s="30"/>
      <c r="RY117" s="30"/>
      <c r="RZ117" s="30"/>
      <c r="SA117" s="30"/>
      <c r="SB117" s="30"/>
      <c r="SC117" s="30"/>
      <c r="SD117" s="30"/>
      <c r="SE117" s="30"/>
      <c r="SF117" s="30"/>
      <c r="SG117" s="30"/>
      <c r="SH117" s="30"/>
      <c r="SI117" s="30"/>
      <c r="SJ117" s="30"/>
      <c r="SK117" s="30"/>
      <c r="SL117" s="30"/>
      <c r="SM117" s="30"/>
      <c r="SN117" s="30"/>
      <c r="SO117" s="30"/>
      <c r="SP117" s="30"/>
      <c r="SQ117" s="30"/>
      <c r="SR117" s="30"/>
      <c r="SS117" s="30"/>
      <c r="ST117" s="30"/>
      <c r="SU117" s="30"/>
      <c r="SV117" s="30"/>
      <c r="SW117" s="30"/>
      <c r="SX117" s="30"/>
      <c r="SY117" s="30"/>
      <c r="SZ117" s="30"/>
      <c r="TA117" s="30"/>
      <c r="TB117" s="30"/>
      <c r="TC117" s="30"/>
      <c r="TD117" s="30"/>
      <c r="TE117" s="30"/>
    </row>
    <row r="118" spans="1:525" s="22" customFormat="1" ht="65.25" hidden="1" customHeight="1" x14ac:dyDescent="0.25">
      <c r="A118" s="56" t="s">
        <v>471</v>
      </c>
      <c r="B118" s="56" t="s">
        <v>472</v>
      </c>
      <c r="C118" s="56" t="s">
        <v>57</v>
      </c>
      <c r="D118" s="83" t="s">
        <v>485</v>
      </c>
      <c r="E118" s="122">
        <f t="shared" si="39"/>
        <v>0</v>
      </c>
      <c r="F118" s="122"/>
      <c r="G118" s="122"/>
      <c r="H118" s="122"/>
      <c r="I118" s="122"/>
      <c r="J118" s="122">
        <f t="shared" si="41"/>
        <v>0</v>
      </c>
      <c r="K118" s="122"/>
      <c r="L118" s="122"/>
      <c r="M118" s="122"/>
      <c r="N118" s="122"/>
      <c r="O118" s="122"/>
      <c r="P118" s="122">
        <f t="shared" si="40"/>
        <v>0</v>
      </c>
      <c r="Q118" s="225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F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N118" s="23"/>
      <c r="MO118" s="23"/>
      <c r="MP118" s="23"/>
      <c r="MQ118" s="23"/>
      <c r="MR118" s="23"/>
      <c r="MS118" s="23"/>
      <c r="MT118" s="23"/>
      <c r="MU118" s="23"/>
      <c r="MV118" s="23"/>
      <c r="MW118" s="23"/>
      <c r="MX118" s="23"/>
      <c r="MY118" s="23"/>
      <c r="MZ118" s="23"/>
      <c r="NA118" s="23"/>
      <c r="NB118" s="23"/>
      <c r="NC118" s="23"/>
      <c r="ND118" s="23"/>
      <c r="NE118" s="23"/>
      <c r="NF118" s="23"/>
      <c r="NG118" s="23"/>
      <c r="NH118" s="23"/>
      <c r="NI118" s="23"/>
      <c r="NJ118" s="23"/>
      <c r="NK118" s="23"/>
      <c r="NL118" s="23"/>
      <c r="NM118" s="23"/>
      <c r="NN118" s="23"/>
      <c r="NO118" s="23"/>
      <c r="NP118" s="23"/>
      <c r="NQ118" s="23"/>
      <c r="NR118" s="23"/>
      <c r="NS118" s="23"/>
      <c r="NT118" s="23"/>
      <c r="NU118" s="23"/>
      <c r="NV118" s="23"/>
      <c r="NW118" s="23"/>
      <c r="NX118" s="23"/>
      <c r="NY118" s="23"/>
      <c r="NZ118" s="23"/>
      <c r="OA118" s="23"/>
      <c r="OB118" s="23"/>
      <c r="OC118" s="23"/>
      <c r="OD118" s="23"/>
      <c r="OE118" s="23"/>
      <c r="OF118" s="23"/>
      <c r="OG118" s="23"/>
      <c r="OH118" s="23"/>
      <c r="OI118" s="23"/>
      <c r="OJ118" s="23"/>
      <c r="OK118" s="23"/>
      <c r="OL118" s="23"/>
      <c r="OM118" s="23"/>
      <c r="ON118" s="23"/>
      <c r="OO118" s="23"/>
      <c r="OP118" s="23"/>
      <c r="OQ118" s="23"/>
      <c r="OR118" s="23"/>
      <c r="OS118" s="23"/>
      <c r="OT118" s="23"/>
      <c r="OU118" s="23"/>
      <c r="OV118" s="23"/>
      <c r="OW118" s="23"/>
      <c r="OX118" s="23"/>
      <c r="OY118" s="23"/>
      <c r="OZ118" s="23"/>
      <c r="PA118" s="23"/>
      <c r="PB118" s="23"/>
      <c r="PC118" s="23"/>
      <c r="PD118" s="23"/>
      <c r="PE118" s="23"/>
      <c r="PF118" s="23"/>
      <c r="PG118" s="23"/>
      <c r="PH118" s="23"/>
      <c r="PI118" s="23"/>
      <c r="PJ118" s="23"/>
      <c r="PK118" s="23"/>
      <c r="PL118" s="23"/>
      <c r="PM118" s="23"/>
      <c r="PN118" s="23"/>
      <c r="PO118" s="23"/>
      <c r="PP118" s="23"/>
      <c r="PQ118" s="23"/>
      <c r="PR118" s="23"/>
      <c r="PS118" s="23"/>
      <c r="PT118" s="23"/>
      <c r="PU118" s="23"/>
      <c r="PV118" s="23"/>
      <c r="PW118" s="23"/>
      <c r="PX118" s="23"/>
      <c r="PY118" s="23"/>
      <c r="PZ118" s="23"/>
      <c r="QA118" s="23"/>
      <c r="QB118" s="23"/>
      <c r="QC118" s="23"/>
      <c r="QD118" s="23"/>
      <c r="QE118" s="23"/>
      <c r="QF118" s="23"/>
      <c r="QG118" s="23"/>
      <c r="QH118" s="23"/>
      <c r="QI118" s="23"/>
      <c r="QJ118" s="23"/>
      <c r="QK118" s="23"/>
      <c r="QL118" s="23"/>
      <c r="QM118" s="23"/>
      <c r="QN118" s="23"/>
      <c r="QO118" s="23"/>
      <c r="QP118" s="23"/>
      <c r="QQ118" s="23"/>
      <c r="QR118" s="23"/>
      <c r="QS118" s="23"/>
      <c r="QT118" s="23"/>
      <c r="QU118" s="23"/>
      <c r="QV118" s="23"/>
      <c r="QW118" s="23"/>
      <c r="QX118" s="23"/>
      <c r="QY118" s="23"/>
      <c r="QZ118" s="23"/>
      <c r="RA118" s="23"/>
      <c r="RB118" s="23"/>
      <c r="RC118" s="23"/>
      <c r="RD118" s="23"/>
      <c r="RE118" s="23"/>
      <c r="RF118" s="23"/>
      <c r="RG118" s="23"/>
      <c r="RH118" s="23"/>
      <c r="RI118" s="23"/>
      <c r="RJ118" s="23"/>
      <c r="RK118" s="23"/>
      <c r="RL118" s="23"/>
      <c r="RM118" s="23"/>
      <c r="RN118" s="23"/>
      <c r="RO118" s="23"/>
      <c r="RP118" s="23"/>
      <c r="RQ118" s="23"/>
      <c r="RR118" s="23"/>
      <c r="RS118" s="23"/>
      <c r="RT118" s="23"/>
      <c r="RU118" s="23"/>
      <c r="RV118" s="23"/>
      <c r="RW118" s="23"/>
      <c r="RX118" s="23"/>
      <c r="RY118" s="23"/>
      <c r="RZ118" s="23"/>
      <c r="SA118" s="23"/>
      <c r="SB118" s="23"/>
      <c r="SC118" s="23"/>
      <c r="SD118" s="23"/>
      <c r="SE118" s="23"/>
      <c r="SF118" s="23"/>
      <c r="SG118" s="23"/>
      <c r="SH118" s="23"/>
      <c r="SI118" s="23"/>
      <c r="SJ118" s="23"/>
      <c r="SK118" s="23"/>
      <c r="SL118" s="23"/>
      <c r="SM118" s="23"/>
      <c r="SN118" s="23"/>
      <c r="SO118" s="23"/>
      <c r="SP118" s="23"/>
      <c r="SQ118" s="23"/>
      <c r="SR118" s="23"/>
      <c r="SS118" s="23"/>
      <c r="ST118" s="23"/>
      <c r="SU118" s="23"/>
      <c r="SV118" s="23"/>
      <c r="SW118" s="23"/>
      <c r="SX118" s="23"/>
      <c r="SY118" s="23"/>
      <c r="SZ118" s="23"/>
      <c r="TA118" s="23"/>
      <c r="TB118" s="23"/>
      <c r="TC118" s="23"/>
      <c r="TD118" s="23"/>
      <c r="TE118" s="23"/>
    </row>
    <row r="119" spans="1:525" s="24" customFormat="1" ht="63" hidden="1" customHeight="1" x14ac:dyDescent="0.25">
      <c r="A119" s="74"/>
      <c r="B119" s="95"/>
      <c r="C119" s="95"/>
      <c r="D119" s="77" t="s">
        <v>378</v>
      </c>
      <c r="E119" s="123">
        <f t="shared" si="39"/>
        <v>0</v>
      </c>
      <c r="F119" s="123"/>
      <c r="G119" s="123"/>
      <c r="H119" s="123"/>
      <c r="I119" s="123"/>
      <c r="J119" s="123">
        <f t="shared" si="41"/>
        <v>0</v>
      </c>
      <c r="K119" s="123"/>
      <c r="L119" s="123"/>
      <c r="M119" s="123"/>
      <c r="N119" s="123"/>
      <c r="O119" s="123"/>
      <c r="P119" s="123">
        <f t="shared" si="40"/>
        <v>0</v>
      </c>
      <c r="Q119" s="225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30"/>
      <c r="JA119" s="30"/>
      <c r="JB119" s="30"/>
      <c r="JC119" s="30"/>
      <c r="JD119" s="30"/>
      <c r="JE119" s="30"/>
      <c r="JF119" s="30"/>
      <c r="JG119" s="30"/>
      <c r="JH119" s="30"/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30"/>
      <c r="KG119" s="30"/>
      <c r="KH119" s="30"/>
      <c r="KI119" s="30"/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30"/>
      <c r="KU119" s="30"/>
      <c r="KV119" s="30"/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30"/>
      <c r="MW119" s="30"/>
      <c r="MX119" s="30"/>
      <c r="MY119" s="30"/>
      <c r="MZ119" s="30"/>
      <c r="NA119" s="30"/>
      <c r="NB119" s="30"/>
      <c r="NC119" s="30"/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30"/>
      <c r="NY119" s="30"/>
      <c r="NZ119" s="30"/>
      <c r="OA119" s="30"/>
      <c r="OB119" s="30"/>
      <c r="OC119" s="30"/>
      <c r="OD119" s="30"/>
      <c r="OE119" s="30"/>
      <c r="OF119" s="30"/>
      <c r="OG119" s="30"/>
      <c r="OH119" s="30"/>
      <c r="OI119" s="30"/>
      <c r="OJ119" s="30"/>
      <c r="OK119" s="30"/>
      <c r="OL119" s="30"/>
      <c r="OM119" s="30"/>
      <c r="ON119" s="30"/>
      <c r="OO119" s="30"/>
      <c r="OP119" s="30"/>
      <c r="OQ119" s="30"/>
      <c r="OR119" s="30"/>
      <c r="OS119" s="30"/>
      <c r="OT119" s="30"/>
      <c r="OU119" s="30"/>
      <c r="OV119" s="30"/>
      <c r="OW119" s="30"/>
      <c r="OX119" s="30"/>
      <c r="OY119" s="30"/>
      <c r="OZ119" s="30"/>
      <c r="PA119" s="30"/>
      <c r="PB119" s="30"/>
      <c r="PC119" s="30"/>
      <c r="PD119" s="30"/>
      <c r="PE119" s="30"/>
      <c r="PF119" s="30"/>
      <c r="PG119" s="30"/>
      <c r="PH119" s="30"/>
      <c r="PI119" s="30"/>
      <c r="PJ119" s="30"/>
      <c r="PK119" s="30"/>
      <c r="PL119" s="30"/>
      <c r="PM119" s="30"/>
      <c r="PN119" s="30"/>
      <c r="PO119" s="30"/>
      <c r="PP119" s="30"/>
      <c r="PQ119" s="30"/>
      <c r="PR119" s="30"/>
      <c r="PS119" s="30"/>
      <c r="PT119" s="30"/>
      <c r="PU119" s="30"/>
      <c r="PV119" s="30"/>
      <c r="PW119" s="30"/>
      <c r="PX119" s="30"/>
      <c r="PY119" s="30"/>
      <c r="PZ119" s="30"/>
      <c r="QA119" s="30"/>
      <c r="QB119" s="30"/>
      <c r="QC119" s="30"/>
      <c r="QD119" s="30"/>
      <c r="QE119" s="30"/>
      <c r="QF119" s="30"/>
      <c r="QG119" s="30"/>
      <c r="QH119" s="30"/>
      <c r="QI119" s="30"/>
      <c r="QJ119" s="30"/>
      <c r="QK119" s="30"/>
      <c r="QL119" s="30"/>
      <c r="QM119" s="30"/>
      <c r="QN119" s="30"/>
      <c r="QO119" s="30"/>
      <c r="QP119" s="30"/>
      <c r="QQ119" s="30"/>
      <c r="QR119" s="30"/>
      <c r="QS119" s="30"/>
      <c r="QT119" s="30"/>
      <c r="QU119" s="30"/>
      <c r="QV119" s="30"/>
      <c r="QW119" s="30"/>
      <c r="QX119" s="30"/>
      <c r="QY119" s="30"/>
      <c r="QZ119" s="30"/>
      <c r="RA119" s="30"/>
      <c r="RB119" s="30"/>
      <c r="RC119" s="30"/>
      <c r="RD119" s="30"/>
      <c r="RE119" s="30"/>
      <c r="RF119" s="30"/>
      <c r="RG119" s="30"/>
      <c r="RH119" s="30"/>
      <c r="RI119" s="30"/>
      <c r="RJ119" s="30"/>
      <c r="RK119" s="30"/>
      <c r="RL119" s="30"/>
      <c r="RM119" s="30"/>
      <c r="RN119" s="30"/>
      <c r="RO119" s="30"/>
      <c r="RP119" s="30"/>
      <c r="RQ119" s="30"/>
      <c r="RR119" s="30"/>
      <c r="RS119" s="30"/>
      <c r="RT119" s="30"/>
      <c r="RU119" s="30"/>
      <c r="RV119" s="30"/>
      <c r="RW119" s="30"/>
      <c r="RX119" s="30"/>
      <c r="RY119" s="30"/>
      <c r="RZ119" s="30"/>
      <c r="SA119" s="30"/>
      <c r="SB119" s="30"/>
      <c r="SC119" s="30"/>
      <c r="SD119" s="30"/>
      <c r="SE119" s="30"/>
      <c r="SF119" s="30"/>
      <c r="SG119" s="30"/>
      <c r="SH119" s="30"/>
      <c r="SI119" s="30"/>
      <c r="SJ119" s="30"/>
      <c r="SK119" s="30"/>
      <c r="SL119" s="30"/>
      <c r="SM119" s="30"/>
      <c r="SN119" s="30"/>
      <c r="SO119" s="30"/>
      <c r="SP119" s="30"/>
      <c r="SQ119" s="30"/>
      <c r="SR119" s="30"/>
      <c r="SS119" s="30"/>
      <c r="ST119" s="30"/>
      <c r="SU119" s="30"/>
      <c r="SV119" s="30"/>
      <c r="SW119" s="30"/>
      <c r="SX119" s="30"/>
      <c r="SY119" s="30"/>
      <c r="SZ119" s="30"/>
      <c r="TA119" s="30"/>
      <c r="TB119" s="30"/>
      <c r="TC119" s="30"/>
      <c r="TD119" s="30"/>
      <c r="TE119" s="30"/>
    </row>
    <row r="120" spans="1:525" s="24" customFormat="1" ht="70.5" hidden="1" customHeight="1" x14ac:dyDescent="0.25">
      <c r="A120" s="56" t="s">
        <v>492</v>
      </c>
      <c r="B120" s="82">
        <v>1210</v>
      </c>
      <c r="C120" s="56" t="s">
        <v>57</v>
      </c>
      <c r="D120" s="36" t="s">
        <v>493</v>
      </c>
      <c r="E120" s="122">
        <f t="shared" si="39"/>
        <v>0</v>
      </c>
      <c r="F120" s="122"/>
      <c r="G120" s="122"/>
      <c r="H120" s="123"/>
      <c r="I120" s="123"/>
      <c r="J120" s="122">
        <f t="shared" si="41"/>
        <v>0</v>
      </c>
      <c r="K120" s="123"/>
      <c r="L120" s="123"/>
      <c r="M120" s="123"/>
      <c r="N120" s="123"/>
      <c r="O120" s="123"/>
      <c r="P120" s="122">
        <f t="shared" si="40"/>
        <v>0</v>
      </c>
      <c r="Q120" s="225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30"/>
      <c r="JA120" s="30"/>
      <c r="JB120" s="30"/>
      <c r="JC120" s="30"/>
      <c r="JD120" s="30"/>
      <c r="JE120" s="30"/>
      <c r="JF120" s="30"/>
      <c r="JG120" s="30"/>
      <c r="JH120" s="30"/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30"/>
      <c r="KG120" s="30"/>
      <c r="KH120" s="30"/>
      <c r="KI120" s="30"/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30"/>
      <c r="KU120" s="30"/>
      <c r="KV120" s="30"/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30"/>
      <c r="MW120" s="30"/>
      <c r="MX120" s="30"/>
      <c r="MY120" s="30"/>
      <c r="MZ120" s="30"/>
      <c r="NA120" s="30"/>
      <c r="NB120" s="30"/>
      <c r="NC120" s="30"/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30"/>
      <c r="NY120" s="30"/>
      <c r="NZ120" s="30"/>
      <c r="OA120" s="30"/>
      <c r="OB120" s="30"/>
      <c r="OC120" s="30"/>
      <c r="OD120" s="30"/>
      <c r="OE120" s="30"/>
      <c r="OF120" s="30"/>
      <c r="OG120" s="30"/>
      <c r="OH120" s="30"/>
      <c r="OI120" s="30"/>
      <c r="OJ120" s="30"/>
      <c r="OK120" s="30"/>
      <c r="OL120" s="30"/>
      <c r="OM120" s="30"/>
      <c r="ON120" s="30"/>
      <c r="OO120" s="30"/>
      <c r="OP120" s="30"/>
      <c r="OQ120" s="30"/>
      <c r="OR120" s="30"/>
      <c r="OS120" s="30"/>
      <c r="OT120" s="30"/>
      <c r="OU120" s="30"/>
      <c r="OV120" s="30"/>
      <c r="OW120" s="30"/>
      <c r="OX120" s="30"/>
      <c r="OY120" s="30"/>
      <c r="OZ120" s="30"/>
      <c r="PA120" s="30"/>
      <c r="PB120" s="30"/>
      <c r="PC120" s="30"/>
      <c r="PD120" s="30"/>
      <c r="PE120" s="30"/>
      <c r="PF120" s="30"/>
      <c r="PG120" s="30"/>
      <c r="PH120" s="30"/>
      <c r="PI120" s="30"/>
      <c r="PJ120" s="30"/>
      <c r="PK120" s="30"/>
      <c r="PL120" s="30"/>
      <c r="PM120" s="30"/>
      <c r="PN120" s="30"/>
      <c r="PO120" s="30"/>
      <c r="PP120" s="30"/>
      <c r="PQ120" s="30"/>
      <c r="PR120" s="30"/>
      <c r="PS120" s="30"/>
      <c r="PT120" s="30"/>
      <c r="PU120" s="30"/>
      <c r="PV120" s="30"/>
      <c r="PW120" s="30"/>
      <c r="PX120" s="30"/>
      <c r="PY120" s="30"/>
      <c r="PZ120" s="30"/>
      <c r="QA120" s="30"/>
      <c r="QB120" s="30"/>
      <c r="QC120" s="30"/>
      <c r="QD120" s="30"/>
      <c r="QE120" s="30"/>
      <c r="QF120" s="30"/>
      <c r="QG120" s="30"/>
      <c r="QH120" s="30"/>
      <c r="QI120" s="30"/>
      <c r="QJ120" s="30"/>
      <c r="QK120" s="30"/>
      <c r="QL120" s="30"/>
      <c r="QM120" s="30"/>
      <c r="QN120" s="30"/>
      <c r="QO120" s="30"/>
      <c r="QP120" s="30"/>
      <c r="QQ120" s="30"/>
      <c r="QR120" s="30"/>
      <c r="QS120" s="30"/>
      <c r="QT120" s="30"/>
      <c r="QU120" s="30"/>
      <c r="QV120" s="30"/>
      <c r="QW120" s="30"/>
      <c r="QX120" s="30"/>
      <c r="QY120" s="30"/>
      <c r="QZ120" s="30"/>
      <c r="RA120" s="30"/>
      <c r="RB120" s="30"/>
      <c r="RC120" s="30"/>
      <c r="RD120" s="30"/>
      <c r="RE120" s="30"/>
      <c r="RF120" s="30"/>
      <c r="RG120" s="30"/>
      <c r="RH120" s="30"/>
      <c r="RI120" s="30"/>
      <c r="RJ120" s="30"/>
      <c r="RK120" s="30"/>
      <c r="RL120" s="30"/>
      <c r="RM120" s="30"/>
      <c r="RN120" s="30"/>
      <c r="RO120" s="30"/>
      <c r="RP120" s="30"/>
      <c r="RQ120" s="30"/>
      <c r="RR120" s="30"/>
      <c r="RS120" s="30"/>
      <c r="RT120" s="30"/>
      <c r="RU120" s="30"/>
      <c r="RV120" s="30"/>
      <c r="RW120" s="30"/>
      <c r="RX120" s="30"/>
      <c r="RY120" s="30"/>
      <c r="RZ120" s="30"/>
      <c r="SA120" s="30"/>
      <c r="SB120" s="30"/>
      <c r="SC120" s="30"/>
      <c r="SD120" s="30"/>
      <c r="SE120" s="30"/>
      <c r="SF120" s="30"/>
      <c r="SG120" s="30"/>
      <c r="SH120" s="30"/>
      <c r="SI120" s="30"/>
      <c r="SJ120" s="30"/>
      <c r="SK120" s="30"/>
      <c r="SL120" s="30"/>
      <c r="SM120" s="30"/>
      <c r="SN120" s="30"/>
      <c r="SO120" s="30"/>
      <c r="SP120" s="30"/>
      <c r="SQ120" s="30"/>
      <c r="SR120" s="30"/>
      <c r="SS120" s="30"/>
      <c r="ST120" s="30"/>
      <c r="SU120" s="30"/>
      <c r="SV120" s="30"/>
      <c r="SW120" s="30"/>
      <c r="SX120" s="30"/>
      <c r="SY120" s="30"/>
      <c r="SZ120" s="30"/>
      <c r="TA120" s="30"/>
      <c r="TB120" s="30"/>
      <c r="TC120" s="30"/>
      <c r="TD120" s="30"/>
      <c r="TE120" s="30"/>
    </row>
    <row r="121" spans="1:525" s="24" customFormat="1" ht="64.5" hidden="1" customHeight="1" x14ac:dyDescent="0.25">
      <c r="A121" s="74"/>
      <c r="B121" s="95"/>
      <c r="C121" s="95"/>
      <c r="D121" s="77" t="s">
        <v>494</v>
      </c>
      <c r="E121" s="123">
        <f t="shared" si="39"/>
        <v>0</v>
      </c>
      <c r="F121" s="123"/>
      <c r="G121" s="123"/>
      <c r="H121" s="123"/>
      <c r="I121" s="123"/>
      <c r="J121" s="123">
        <f t="shared" si="41"/>
        <v>0</v>
      </c>
      <c r="K121" s="123"/>
      <c r="L121" s="123"/>
      <c r="M121" s="123"/>
      <c r="N121" s="123"/>
      <c r="O121" s="123"/>
      <c r="P121" s="123">
        <f t="shared" si="40"/>
        <v>0</v>
      </c>
      <c r="Q121" s="225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30"/>
      <c r="JA121" s="30"/>
      <c r="JB121" s="30"/>
      <c r="JC121" s="30"/>
      <c r="JD121" s="30"/>
      <c r="JE121" s="30"/>
      <c r="JF121" s="30"/>
      <c r="JG121" s="30"/>
      <c r="JH121" s="30"/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30"/>
      <c r="KG121" s="30"/>
      <c r="KH121" s="30"/>
      <c r="KI121" s="30"/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30"/>
      <c r="KU121" s="30"/>
      <c r="KV121" s="30"/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30"/>
      <c r="MW121" s="30"/>
      <c r="MX121" s="30"/>
      <c r="MY121" s="30"/>
      <c r="MZ121" s="30"/>
      <c r="NA121" s="30"/>
      <c r="NB121" s="30"/>
      <c r="NC121" s="30"/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30"/>
      <c r="NY121" s="30"/>
      <c r="NZ121" s="30"/>
      <c r="OA121" s="30"/>
      <c r="OB121" s="30"/>
      <c r="OC121" s="30"/>
      <c r="OD121" s="30"/>
      <c r="OE121" s="30"/>
      <c r="OF121" s="30"/>
      <c r="OG121" s="30"/>
      <c r="OH121" s="30"/>
      <c r="OI121" s="30"/>
      <c r="OJ121" s="30"/>
      <c r="OK121" s="30"/>
      <c r="OL121" s="30"/>
      <c r="OM121" s="30"/>
      <c r="ON121" s="30"/>
      <c r="OO121" s="30"/>
      <c r="OP121" s="30"/>
      <c r="OQ121" s="30"/>
      <c r="OR121" s="30"/>
      <c r="OS121" s="30"/>
      <c r="OT121" s="30"/>
      <c r="OU121" s="30"/>
      <c r="OV121" s="30"/>
      <c r="OW121" s="30"/>
      <c r="OX121" s="30"/>
      <c r="OY121" s="30"/>
      <c r="OZ121" s="30"/>
      <c r="PA121" s="30"/>
      <c r="PB121" s="30"/>
      <c r="PC121" s="30"/>
      <c r="PD121" s="30"/>
      <c r="PE121" s="30"/>
      <c r="PF121" s="30"/>
      <c r="PG121" s="30"/>
      <c r="PH121" s="30"/>
      <c r="PI121" s="30"/>
      <c r="PJ121" s="30"/>
      <c r="PK121" s="30"/>
      <c r="PL121" s="30"/>
      <c r="PM121" s="30"/>
      <c r="PN121" s="30"/>
      <c r="PO121" s="30"/>
      <c r="PP121" s="30"/>
      <c r="PQ121" s="30"/>
      <c r="PR121" s="30"/>
      <c r="PS121" s="30"/>
      <c r="PT121" s="30"/>
      <c r="PU121" s="30"/>
      <c r="PV121" s="30"/>
      <c r="PW121" s="30"/>
      <c r="PX121" s="30"/>
      <c r="PY121" s="30"/>
      <c r="PZ121" s="30"/>
      <c r="QA121" s="30"/>
      <c r="QB121" s="30"/>
      <c r="QC121" s="30"/>
      <c r="QD121" s="30"/>
      <c r="QE121" s="30"/>
      <c r="QF121" s="30"/>
      <c r="QG121" s="30"/>
      <c r="QH121" s="30"/>
      <c r="QI121" s="30"/>
      <c r="QJ121" s="30"/>
      <c r="QK121" s="30"/>
      <c r="QL121" s="30"/>
      <c r="QM121" s="30"/>
      <c r="QN121" s="30"/>
      <c r="QO121" s="30"/>
      <c r="QP121" s="30"/>
      <c r="QQ121" s="30"/>
      <c r="QR121" s="30"/>
      <c r="QS121" s="30"/>
      <c r="QT121" s="30"/>
      <c r="QU121" s="30"/>
      <c r="QV121" s="30"/>
      <c r="QW121" s="30"/>
      <c r="QX121" s="30"/>
      <c r="QY121" s="30"/>
      <c r="QZ121" s="30"/>
      <c r="RA121" s="30"/>
      <c r="RB121" s="30"/>
      <c r="RC121" s="30"/>
      <c r="RD121" s="30"/>
      <c r="RE121" s="30"/>
      <c r="RF121" s="30"/>
      <c r="RG121" s="30"/>
      <c r="RH121" s="30"/>
      <c r="RI121" s="30"/>
      <c r="RJ121" s="30"/>
      <c r="RK121" s="30"/>
      <c r="RL121" s="30"/>
      <c r="RM121" s="30"/>
      <c r="RN121" s="30"/>
      <c r="RO121" s="30"/>
      <c r="RP121" s="30"/>
      <c r="RQ121" s="30"/>
      <c r="RR121" s="30"/>
      <c r="RS121" s="30"/>
      <c r="RT121" s="30"/>
      <c r="RU121" s="30"/>
      <c r="RV121" s="30"/>
      <c r="RW121" s="30"/>
      <c r="RX121" s="30"/>
      <c r="RY121" s="30"/>
      <c r="RZ121" s="30"/>
      <c r="SA121" s="30"/>
      <c r="SB121" s="30"/>
      <c r="SC121" s="30"/>
      <c r="SD121" s="30"/>
      <c r="SE121" s="30"/>
      <c r="SF121" s="30"/>
      <c r="SG121" s="30"/>
      <c r="SH121" s="30"/>
      <c r="SI121" s="30"/>
      <c r="SJ121" s="30"/>
      <c r="SK121" s="30"/>
      <c r="SL121" s="30"/>
      <c r="SM121" s="30"/>
      <c r="SN121" s="30"/>
      <c r="SO121" s="30"/>
      <c r="SP121" s="30"/>
      <c r="SQ121" s="30"/>
      <c r="SR121" s="30"/>
      <c r="SS121" s="30"/>
      <c r="ST121" s="30"/>
      <c r="SU121" s="30"/>
      <c r="SV121" s="30"/>
      <c r="SW121" s="30"/>
      <c r="SX121" s="30"/>
      <c r="SY121" s="30"/>
      <c r="SZ121" s="30"/>
      <c r="TA121" s="30"/>
      <c r="TB121" s="30"/>
      <c r="TC121" s="30"/>
      <c r="TD121" s="30"/>
      <c r="TE121" s="30"/>
    </row>
    <row r="122" spans="1:525" s="24" customFormat="1" ht="64.5" customHeight="1" x14ac:dyDescent="0.25">
      <c r="A122" s="56" t="s">
        <v>473</v>
      </c>
      <c r="B122" s="82">
        <v>3140</v>
      </c>
      <c r="C122" s="82">
        <v>1040</v>
      </c>
      <c r="D122" s="6" t="str">
        <f>'дод 4'!C131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2" s="122">
        <f t="shared" si="39"/>
        <v>2000000</v>
      </c>
      <c r="F122" s="122">
        <v>2000000</v>
      </c>
      <c r="G122" s="122"/>
      <c r="H122" s="122"/>
      <c r="I122" s="122"/>
      <c r="J122" s="122">
        <f t="shared" si="41"/>
        <v>0</v>
      </c>
      <c r="K122" s="123"/>
      <c r="L122" s="123"/>
      <c r="M122" s="123"/>
      <c r="N122" s="123"/>
      <c r="O122" s="123"/>
      <c r="P122" s="122">
        <f t="shared" si="40"/>
        <v>2000000</v>
      </c>
      <c r="Q122" s="225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30"/>
      <c r="JA122" s="30"/>
      <c r="JB122" s="30"/>
      <c r="JC122" s="30"/>
      <c r="JD122" s="30"/>
      <c r="JE122" s="30"/>
      <c r="JF122" s="30"/>
      <c r="JG122" s="30"/>
      <c r="JH122" s="30"/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30"/>
      <c r="KG122" s="30"/>
      <c r="KH122" s="30"/>
      <c r="KI122" s="30"/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30"/>
      <c r="KU122" s="30"/>
      <c r="KV122" s="30"/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30"/>
      <c r="MW122" s="30"/>
      <c r="MX122" s="30"/>
      <c r="MY122" s="30"/>
      <c r="MZ122" s="30"/>
      <c r="NA122" s="30"/>
      <c r="NB122" s="30"/>
      <c r="NC122" s="30"/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30"/>
      <c r="NY122" s="30"/>
      <c r="NZ122" s="30"/>
      <c r="OA122" s="30"/>
      <c r="OB122" s="30"/>
      <c r="OC122" s="30"/>
      <c r="OD122" s="30"/>
      <c r="OE122" s="30"/>
      <c r="OF122" s="30"/>
      <c r="OG122" s="30"/>
      <c r="OH122" s="30"/>
      <c r="OI122" s="30"/>
      <c r="OJ122" s="30"/>
      <c r="OK122" s="30"/>
      <c r="OL122" s="30"/>
      <c r="OM122" s="30"/>
      <c r="ON122" s="30"/>
      <c r="OO122" s="30"/>
      <c r="OP122" s="30"/>
      <c r="OQ122" s="30"/>
      <c r="OR122" s="30"/>
      <c r="OS122" s="30"/>
      <c r="OT122" s="30"/>
      <c r="OU122" s="30"/>
      <c r="OV122" s="30"/>
      <c r="OW122" s="30"/>
      <c r="OX122" s="30"/>
      <c r="OY122" s="30"/>
      <c r="OZ122" s="30"/>
      <c r="PA122" s="30"/>
      <c r="PB122" s="30"/>
      <c r="PC122" s="30"/>
      <c r="PD122" s="30"/>
      <c r="PE122" s="30"/>
      <c r="PF122" s="30"/>
      <c r="PG122" s="30"/>
      <c r="PH122" s="30"/>
      <c r="PI122" s="30"/>
      <c r="PJ122" s="30"/>
      <c r="PK122" s="30"/>
      <c r="PL122" s="30"/>
      <c r="PM122" s="30"/>
      <c r="PN122" s="30"/>
      <c r="PO122" s="30"/>
      <c r="PP122" s="30"/>
      <c r="PQ122" s="30"/>
      <c r="PR122" s="30"/>
      <c r="PS122" s="30"/>
      <c r="PT122" s="30"/>
      <c r="PU122" s="30"/>
      <c r="PV122" s="30"/>
      <c r="PW122" s="30"/>
      <c r="PX122" s="30"/>
      <c r="PY122" s="30"/>
      <c r="PZ122" s="30"/>
      <c r="QA122" s="30"/>
      <c r="QB122" s="30"/>
      <c r="QC122" s="30"/>
      <c r="QD122" s="30"/>
      <c r="QE122" s="30"/>
      <c r="QF122" s="30"/>
      <c r="QG122" s="30"/>
      <c r="QH122" s="30"/>
      <c r="QI122" s="30"/>
      <c r="QJ122" s="30"/>
      <c r="QK122" s="30"/>
      <c r="QL122" s="30"/>
      <c r="QM122" s="30"/>
      <c r="QN122" s="30"/>
      <c r="QO122" s="30"/>
      <c r="QP122" s="30"/>
      <c r="QQ122" s="30"/>
      <c r="QR122" s="30"/>
      <c r="QS122" s="30"/>
      <c r="QT122" s="30"/>
      <c r="QU122" s="30"/>
      <c r="QV122" s="30"/>
      <c r="QW122" s="30"/>
      <c r="QX122" s="30"/>
      <c r="QY122" s="30"/>
      <c r="QZ122" s="30"/>
      <c r="RA122" s="30"/>
      <c r="RB122" s="30"/>
      <c r="RC122" s="30"/>
      <c r="RD122" s="30"/>
      <c r="RE122" s="30"/>
      <c r="RF122" s="30"/>
      <c r="RG122" s="30"/>
      <c r="RH122" s="30"/>
      <c r="RI122" s="30"/>
      <c r="RJ122" s="30"/>
      <c r="RK122" s="30"/>
      <c r="RL122" s="30"/>
      <c r="RM122" s="30"/>
      <c r="RN122" s="30"/>
      <c r="RO122" s="30"/>
      <c r="RP122" s="30"/>
      <c r="RQ122" s="30"/>
      <c r="RR122" s="30"/>
      <c r="RS122" s="30"/>
      <c r="RT122" s="30"/>
      <c r="RU122" s="30"/>
      <c r="RV122" s="30"/>
      <c r="RW122" s="30"/>
      <c r="RX122" s="30"/>
      <c r="RY122" s="30"/>
      <c r="RZ122" s="30"/>
      <c r="SA122" s="30"/>
      <c r="SB122" s="30"/>
      <c r="SC122" s="30"/>
      <c r="SD122" s="30"/>
      <c r="SE122" s="30"/>
      <c r="SF122" s="30"/>
      <c r="SG122" s="30"/>
      <c r="SH122" s="30"/>
      <c r="SI122" s="30"/>
      <c r="SJ122" s="30"/>
      <c r="SK122" s="30"/>
      <c r="SL122" s="30"/>
      <c r="SM122" s="30"/>
      <c r="SN122" s="30"/>
      <c r="SO122" s="30"/>
      <c r="SP122" s="30"/>
      <c r="SQ122" s="30"/>
      <c r="SR122" s="30"/>
      <c r="SS122" s="30"/>
      <c r="ST122" s="30"/>
      <c r="SU122" s="30"/>
      <c r="SV122" s="30"/>
      <c r="SW122" s="30"/>
      <c r="SX122" s="30"/>
      <c r="SY122" s="30"/>
      <c r="SZ122" s="30"/>
      <c r="TA122" s="30"/>
      <c r="TB122" s="30"/>
      <c r="TC122" s="30"/>
      <c r="TD122" s="30"/>
      <c r="TE122" s="30"/>
    </row>
    <row r="123" spans="1:525" s="24" customFormat="1" ht="31.5" x14ac:dyDescent="0.25">
      <c r="A123" s="56" t="s">
        <v>474</v>
      </c>
      <c r="B123" s="82">
        <v>3242</v>
      </c>
      <c r="C123" s="82">
        <v>1090</v>
      </c>
      <c r="D123" s="36" t="s">
        <v>403</v>
      </c>
      <c r="E123" s="122">
        <f>F123+I123</f>
        <v>72400</v>
      </c>
      <c r="F123" s="122">
        <v>72400</v>
      </c>
      <c r="G123" s="122"/>
      <c r="H123" s="122"/>
      <c r="I123" s="122"/>
      <c r="J123" s="122">
        <f t="shared" si="41"/>
        <v>0</v>
      </c>
      <c r="K123" s="123"/>
      <c r="L123" s="123"/>
      <c r="M123" s="123"/>
      <c r="N123" s="123"/>
      <c r="O123" s="123"/>
      <c r="P123" s="122">
        <f t="shared" si="40"/>
        <v>72400</v>
      </c>
      <c r="Q123" s="225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30"/>
      <c r="JA123" s="30"/>
      <c r="JB123" s="30"/>
      <c r="JC123" s="30"/>
      <c r="JD123" s="30"/>
      <c r="JE123" s="30"/>
      <c r="JF123" s="30"/>
      <c r="JG123" s="30"/>
      <c r="JH123" s="30"/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30"/>
      <c r="KG123" s="30"/>
      <c r="KH123" s="30"/>
      <c r="KI123" s="30"/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30"/>
      <c r="KU123" s="30"/>
      <c r="KV123" s="30"/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30"/>
      <c r="MW123" s="30"/>
      <c r="MX123" s="30"/>
      <c r="MY123" s="30"/>
      <c r="MZ123" s="30"/>
      <c r="NA123" s="30"/>
      <c r="NB123" s="30"/>
      <c r="NC123" s="30"/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30"/>
      <c r="NY123" s="30"/>
      <c r="NZ123" s="30"/>
      <c r="OA123" s="30"/>
      <c r="OB123" s="30"/>
      <c r="OC123" s="30"/>
      <c r="OD123" s="30"/>
      <c r="OE123" s="30"/>
      <c r="OF123" s="30"/>
      <c r="OG123" s="30"/>
      <c r="OH123" s="30"/>
      <c r="OI123" s="30"/>
      <c r="OJ123" s="30"/>
      <c r="OK123" s="30"/>
      <c r="OL123" s="30"/>
      <c r="OM123" s="30"/>
      <c r="ON123" s="30"/>
      <c r="OO123" s="30"/>
      <c r="OP123" s="30"/>
      <c r="OQ123" s="30"/>
      <c r="OR123" s="30"/>
      <c r="OS123" s="30"/>
      <c r="OT123" s="30"/>
      <c r="OU123" s="30"/>
      <c r="OV123" s="30"/>
      <c r="OW123" s="30"/>
      <c r="OX123" s="30"/>
      <c r="OY123" s="30"/>
      <c r="OZ123" s="30"/>
      <c r="PA123" s="30"/>
      <c r="PB123" s="30"/>
      <c r="PC123" s="30"/>
      <c r="PD123" s="30"/>
      <c r="PE123" s="30"/>
      <c r="PF123" s="30"/>
      <c r="PG123" s="30"/>
      <c r="PH123" s="30"/>
      <c r="PI123" s="30"/>
      <c r="PJ123" s="30"/>
      <c r="PK123" s="30"/>
      <c r="PL123" s="30"/>
      <c r="PM123" s="30"/>
      <c r="PN123" s="30"/>
      <c r="PO123" s="30"/>
      <c r="PP123" s="30"/>
      <c r="PQ123" s="30"/>
      <c r="PR123" s="30"/>
      <c r="PS123" s="30"/>
      <c r="PT123" s="30"/>
      <c r="PU123" s="30"/>
      <c r="PV123" s="30"/>
      <c r="PW123" s="30"/>
      <c r="PX123" s="30"/>
      <c r="PY123" s="30"/>
      <c r="PZ123" s="30"/>
      <c r="QA123" s="30"/>
      <c r="QB123" s="30"/>
      <c r="QC123" s="30"/>
      <c r="QD123" s="30"/>
      <c r="QE123" s="30"/>
      <c r="QF123" s="30"/>
      <c r="QG123" s="30"/>
      <c r="QH123" s="30"/>
      <c r="QI123" s="30"/>
      <c r="QJ123" s="30"/>
      <c r="QK123" s="30"/>
      <c r="QL123" s="30"/>
      <c r="QM123" s="30"/>
      <c r="QN123" s="30"/>
      <c r="QO123" s="30"/>
      <c r="QP123" s="30"/>
      <c r="QQ123" s="30"/>
      <c r="QR123" s="30"/>
      <c r="QS123" s="30"/>
      <c r="QT123" s="30"/>
      <c r="QU123" s="30"/>
      <c r="QV123" s="30"/>
      <c r="QW123" s="30"/>
      <c r="QX123" s="30"/>
      <c r="QY123" s="30"/>
      <c r="QZ123" s="30"/>
      <c r="RA123" s="30"/>
      <c r="RB123" s="30"/>
      <c r="RC123" s="30"/>
      <c r="RD123" s="30"/>
      <c r="RE123" s="30"/>
      <c r="RF123" s="30"/>
      <c r="RG123" s="30"/>
      <c r="RH123" s="30"/>
      <c r="RI123" s="30"/>
      <c r="RJ123" s="30"/>
      <c r="RK123" s="30"/>
      <c r="RL123" s="30"/>
      <c r="RM123" s="30"/>
      <c r="RN123" s="30"/>
      <c r="RO123" s="30"/>
      <c r="RP123" s="30"/>
      <c r="RQ123" s="30"/>
      <c r="RR123" s="30"/>
      <c r="RS123" s="30"/>
      <c r="RT123" s="30"/>
      <c r="RU123" s="30"/>
      <c r="RV123" s="30"/>
      <c r="RW123" s="30"/>
      <c r="RX123" s="30"/>
      <c r="RY123" s="30"/>
      <c r="RZ123" s="30"/>
      <c r="SA123" s="30"/>
      <c r="SB123" s="30"/>
      <c r="SC123" s="30"/>
      <c r="SD123" s="30"/>
      <c r="SE123" s="30"/>
      <c r="SF123" s="30"/>
      <c r="SG123" s="30"/>
      <c r="SH123" s="30"/>
      <c r="SI123" s="30"/>
      <c r="SJ123" s="30"/>
      <c r="SK123" s="30"/>
      <c r="SL123" s="30"/>
      <c r="SM123" s="30"/>
      <c r="SN123" s="30"/>
      <c r="SO123" s="30"/>
      <c r="SP123" s="30"/>
      <c r="SQ123" s="30"/>
      <c r="SR123" s="30"/>
      <c r="SS123" s="30"/>
      <c r="ST123" s="30"/>
      <c r="SU123" s="30"/>
      <c r="SV123" s="30"/>
      <c r="SW123" s="30"/>
      <c r="SX123" s="30"/>
      <c r="SY123" s="30"/>
      <c r="SZ123" s="30"/>
      <c r="TA123" s="30"/>
      <c r="TB123" s="30"/>
      <c r="TC123" s="30"/>
      <c r="TD123" s="30"/>
      <c r="TE123" s="30"/>
    </row>
    <row r="124" spans="1:525" s="24" customFormat="1" ht="31.5" x14ac:dyDescent="0.25">
      <c r="A124" s="56" t="s">
        <v>476</v>
      </c>
      <c r="B124" s="82">
        <v>5031</v>
      </c>
      <c r="C124" s="56" t="s">
        <v>79</v>
      </c>
      <c r="D124" s="3" t="str">
        <f>'дод 4'!C160</f>
        <v>Утримання та навчально-тренувальна робота комунальних дитячо-юнацьких спортивних шкіл</v>
      </c>
      <c r="E124" s="122">
        <f t="shared" si="39"/>
        <v>10880000</v>
      </c>
      <c r="F124" s="122">
        <f>10876500+3500</f>
        <v>10880000</v>
      </c>
      <c r="G124" s="122">
        <v>7906000</v>
      </c>
      <c r="H124" s="122">
        <f>423100+3500</f>
        <v>426600</v>
      </c>
      <c r="I124" s="122"/>
      <c r="J124" s="122">
        <f t="shared" si="41"/>
        <v>0</v>
      </c>
      <c r="K124" s="123"/>
      <c r="L124" s="123"/>
      <c r="M124" s="123"/>
      <c r="N124" s="123"/>
      <c r="O124" s="123"/>
      <c r="P124" s="122">
        <f t="shared" si="40"/>
        <v>10880000</v>
      </c>
      <c r="Q124" s="225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</row>
    <row r="125" spans="1:525" s="24" customFormat="1" ht="23.25" hidden="1" customHeight="1" x14ac:dyDescent="0.25">
      <c r="A125" s="74"/>
      <c r="B125" s="95"/>
      <c r="C125" s="74"/>
      <c r="D125" s="77" t="s">
        <v>389</v>
      </c>
      <c r="E125" s="123">
        <f t="shared" si="39"/>
        <v>0</v>
      </c>
      <c r="F125" s="123"/>
      <c r="G125" s="123"/>
      <c r="H125" s="123"/>
      <c r="I125" s="123"/>
      <c r="J125" s="123">
        <f t="shared" si="41"/>
        <v>0</v>
      </c>
      <c r="K125" s="123"/>
      <c r="L125" s="123"/>
      <c r="M125" s="123"/>
      <c r="N125" s="123"/>
      <c r="O125" s="123"/>
      <c r="P125" s="123">
        <f t="shared" si="40"/>
        <v>0</v>
      </c>
      <c r="Q125" s="225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</row>
    <row r="126" spans="1:525" s="24" customFormat="1" ht="42" hidden="1" customHeight="1" x14ac:dyDescent="0.25">
      <c r="A126" s="56" t="s">
        <v>477</v>
      </c>
      <c r="B126" s="82">
        <v>7321</v>
      </c>
      <c r="C126" s="56" t="s">
        <v>110</v>
      </c>
      <c r="D126" s="6" t="str">
        <f>'дод 4'!C190</f>
        <v>Будівництво1 освітніх установ та закладів</v>
      </c>
      <c r="E126" s="122">
        <f t="shared" si="39"/>
        <v>0</v>
      </c>
      <c r="F126" s="122"/>
      <c r="G126" s="122"/>
      <c r="H126" s="122"/>
      <c r="I126" s="122"/>
      <c r="J126" s="122">
        <f t="shared" si="41"/>
        <v>0</v>
      </c>
      <c r="K126" s="122"/>
      <c r="L126" s="122"/>
      <c r="M126" s="122"/>
      <c r="N126" s="122"/>
      <c r="O126" s="122"/>
      <c r="P126" s="122">
        <f t="shared" si="40"/>
        <v>0</v>
      </c>
      <c r="Q126" s="225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</row>
    <row r="127" spans="1:525" s="24" customFormat="1" ht="21" hidden="1" customHeight="1" x14ac:dyDescent="0.25">
      <c r="A127" s="56"/>
      <c r="B127" s="82"/>
      <c r="C127" s="56"/>
      <c r="D127" s="77" t="s">
        <v>389</v>
      </c>
      <c r="E127" s="123">
        <f t="shared" si="39"/>
        <v>0</v>
      </c>
      <c r="F127" s="122"/>
      <c r="G127" s="122"/>
      <c r="H127" s="122"/>
      <c r="I127" s="122"/>
      <c r="J127" s="123">
        <f t="shared" si="41"/>
        <v>0</v>
      </c>
      <c r="K127" s="123"/>
      <c r="L127" s="122"/>
      <c r="M127" s="122"/>
      <c r="N127" s="122"/>
      <c r="O127" s="123"/>
      <c r="P127" s="123">
        <f t="shared" si="40"/>
        <v>0</v>
      </c>
      <c r="Q127" s="225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30"/>
      <c r="JA127" s="30"/>
      <c r="JB127" s="30"/>
      <c r="JC127" s="30"/>
      <c r="JD127" s="30"/>
      <c r="JE127" s="30"/>
      <c r="JF127" s="30"/>
      <c r="JG127" s="30"/>
      <c r="JH127" s="30"/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30"/>
      <c r="KG127" s="30"/>
      <c r="KH127" s="30"/>
      <c r="KI127" s="30"/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30"/>
      <c r="KU127" s="30"/>
      <c r="KV127" s="30"/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30"/>
      <c r="MW127" s="30"/>
      <c r="MX127" s="30"/>
      <c r="MY127" s="30"/>
      <c r="MZ127" s="30"/>
      <c r="NA127" s="30"/>
      <c r="NB127" s="30"/>
      <c r="NC127" s="30"/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30"/>
      <c r="NY127" s="30"/>
      <c r="NZ127" s="30"/>
      <c r="OA127" s="30"/>
      <c r="OB127" s="30"/>
      <c r="OC127" s="30"/>
      <c r="OD127" s="30"/>
      <c r="OE127" s="30"/>
      <c r="OF127" s="30"/>
      <c r="OG127" s="30"/>
      <c r="OH127" s="30"/>
      <c r="OI127" s="30"/>
      <c r="OJ127" s="30"/>
      <c r="OK127" s="30"/>
      <c r="OL127" s="30"/>
      <c r="OM127" s="30"/>
      <c r="ON127" s="30"/>
      <c r="OO127" s="30"/>
      <c r="OP127" s="30"/>
      <c r="OQ127" s="30"/>
      <c r="OR127" s="30"/>
      <c r="OS127" s="30"/>
      <c r="OT127" s="30"/>
      <c r="OU127" s="30"/>
      <c r="OV127" s="30"/>
      <c r="OW127" s="30"/>
      <c r="OX127" s="30"/>
      <c r="OY127" s="30"/>
      <c r="OZ127" s="30"/>
      <c r="PA127" s="30"/>
      <c r="PB127" s="30"/>
      <c r="PC127" s="30"/>
      <c r="PD127" s="30"/>
      <c r="PE127" s="30"/>
      <c r="PF127" s="30"/>
      <c r="PG127" s="30"/>
      <c r="PH127" s="30"/>
      <c r="PI127" s="30"/>
      <c r="PJ127" s="30"/>
      <c r="PK127" s="30"/>
      <c r="PL127" s="30"/>
      <c r="PM127" s="30"/>
      <c r="PN127" s="30"/>
      <c r="PO127" s="30"/>
      <c r="PP127" s="30"/>
      <c r="PQ127" s="30"/>
      <c r="PR127" s="30"/>
      <c r="PS127" s="30"/>
      <c r="PT127" s="30"/>
      <c r="PU127" s="30"/>
      <c r="PV127" s="30"/>
      <c r="PW127" s="30"/>
      <c r="PX127" s="30"/>
      <c r="PY127" s="30"/>
      <c r="PZ127" s="30"/>
      <c r="QA127" s="30"/>
      <c r="QB127" s="30"/>
      <c r="QC127" s="30"/>
      <c r="QD127" s="30"/>
      <c r="QE127" s="30"/>
      <c r="QF127" s="30"/>
      <c r="QG127" s="30"/>
      <c r="QH127" s="30"/>
      <c r="QI127" s="30"/>
      <c r="QJ127" s="30"/>
      <c r="QK127" s="30"/>
      <c r="QL127" s="30"/>
      <c r="QM127" s="30"/>
      <c r="QN127" s="30"/>
      <c r="QO127" s="30"/>
      <c r="QP127" s="30"/>
      <c r="QQ127" s="30"/>
      <c r="QR127" s="30"/>
      <c r="QS127" s="30"/>
      <c r="QT127" s="30"/>
      <c r="QU127" s="30"/>
      <c r="QV127" s="30"/>
      <c r="QW127" s="30"/>
      <c r="QX127" s="30"/>
      <c r="QY127" s="30"/>
      <c r="QZ127" s="30"/>
      <c r="RA127" s="30"/>
      <c r="RB127" s="30"/>
      <c r="RC127" s="30"/>
      <c r="RD127" s="30"/>
      <c r="RE127" s="30"/>
      <c r="RF127" s="30"/>
      <c r="RG127" s="30"/>
      <c r="RH127" s="30"/>
      <c r="RI127" s="30"/>
      <c r="RJ127" s="30"/>
      <c r="RK127" s="30"/>
      <c r="RL127" s="30"/>
      <c r="RM127" s="30"/>
      <c r="RN127" s="30"/>
      <c r="RO127" s="30"/>
      <c r="RP127" s="30"/>
      <c r="RQ127" s="30"/>
      <c r="RR127" s="30"/>
      <c r="RS127" s="30"/>
      <c r="RT127" s="30"/>
      <c r="RU127" s="30"/>
      <c r="RV127" s="30"/>
      <c r="RW127" s="30"/>
      <c r="RX127" s="30"/>
      <c r="RY127" s="30"/>
      <c r="RZ127" s="30"/>
      <c r="SA127" s="30"/>
      <c r="SB127" s="30"/>
      <c r="SC127" s="30"/>
      <c r="SD127" s="30"/>
      <c r="SE127" s="30"/>
      <c r="SF127" s="30"/>
      <c r="SG127" s="30"/>
      <c r="SH127" s="30"/>
      <c r="SI127" s="30"/>
      <c r="SJ127" s="30"/>
      <c r="SK127" s="30"/>
      <c r="SL127" s="30"/>
      <c r="SM127" s="30"/>
      <c r="SN127" s="30"/>
      <c r="SO127" s="30"/>
      <c r="SP127" s="30"/>
      <c r="SQ127" s="30"/>
      <c r="SR127" s="30"/>
      <c r="SS127" s="30"/>
      <c r="ST127" s="30"/>
      <c r="SU127" s="30"/>
      <c r="SV127" s="30"/>
      <c r="SW127" s="30"/>
      <c r="SX127" s="30"/>
      <c r="SY127" s="30"/>
      <c r="SZ127" s="30"/>
      <c r="TA127" s="30"/>
      <c r="TB127" s="30"/>
      <c r="TC127" s="30"/>
      <c r="TD127" s="30"/>
      <c r="TE127" s="30"/>
    </row>
    <row r="128" spans="1:525" s="24" customFormat="1" ht="47.25" hidden="1" customHeight="1" x14ac:dyDescent="0.25">
      <c r="A128" s="56" t="s">
        <v>519</v>
      </c>
      <c r="B128" s="82">
        <v>7363</v>
      </c>
      <c r="C128" s="56" t="s">
        <v>81</v>
      </c>
      <c r="D128" s="6" t="s">
        <v>585</v>
      </c>
      <c r="E128" s="122">
        <f t="shared" si="39"/>
        <v>0</v>
      </c>
      <c r="F128" s="122"/>
      <c r="G128" s="122"/>
      <c r="H128" s="122"/>
      <c r="I128" s="122"/>
      <c r="J128" s="122">
        <f t="shared" si="41"/>
        <v>0</v>
      </c>
      <c r="K128" s="122"/>
      <c r="L128" s="122"/>
      <c r="M128" s="122"/>
      <c r="N128" s="122"/>
      <c r="O128" s="122"/>
      <c r="P128" s="122">
        <f t="shared" si="40"/>
        <v>0</v>
      </c>
      <c r="Q128" s="225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30"/>
      <c r="JA128" s="30"/>
      <c r="JB128" s="30"/>
      <c r="JC128" s="30"/>
      <c r="JD128" s="30"/>
      <c r="JE128" s="30"/>
      <c r="JF128" s="30"/>
      <c r="JG128" s="30"/>
      <c r="JH128" s="30"/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30"/>
      <c r="KG128" s="30"/>
      <c r="KH128" s="30"/>
      <c r="KI128" s="30"/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30"/>
      <c r="KU128" s="30"/>
      <c r="KV128" s="30"/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30"/>
      <c r="MW128" s="30"/>
      <c r="MX128" s="30"/>
      <c r="MY128" s="30"/>
      <c r="MZ128" s="30"/>
      <c r="NA128" s="30"/>
      <c r="NB128" s="30"/>
      <c r="NC128" s="30"/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30"/>
      <c r="NY128" s="30"/>
      <c r="NZ128" s="30"/>
      <c r="OA128" s="30"/>
      <c r="OB128" s="30"/>
      <c r="OC128" s="30"/>
      <c r="OD128" s="30"/>
      <c r="OE128" s="30"/>
      <c r="OF128" s="30"/>
      <c r="OG128" s="30"/>
      <c r="OH128" s="30"/>
      <c r="OI128" s="30"/>
      <c r="OJ128" s="30"/>
      <c r="OK128" s="30"/>
      <c r="OL128" s="30"/>
      <c r="OM128" s="30"/>
      <c r="ON128" s="30"/>
      <c r="OO128" s="30"/>
      <c r="OP128" s="30"/>
      <c r="OQ128" s="30"/>
      <c r="OR128" s="30"/>
      <c r="OS128" s="30"/>
      <c r="OT128" s="30"/>
      <c r="OU128" s="30"/>
      <c r="OV128" s="30"/>
      <c r="OW128" s="30"/>
      <c r="OX128" s="30"/>
      <c r="OY128" s="30"/>
      <c r="OZ128" s="30"/>
      <c r="PA128" s="30"/>
      <c r="PB128" s="30"/>
      <c r="PC128" s="30"/>
      <c r="PD128" s="30"/>
      <c r="PE128" s="30"/>
      <c r="PF128" s="30"/>
      <c r="PG128" s="30"/>
      <c r="PH128" s="30"/>
      <c r="PI128" s="30"/>
      <c r="PJ128" s="30"/>
      <c r="PK128" s="30"/>
      <c r="PL128" s="30"/>
      <c r="PM128" s="30"/>
      <c r="PN128" s="30"/>
      <c r="PO128" s="30"/>
      <c r="PP128" s="30"/>
      <c r="PQ128" s="30"/>
      <c r="PR128" s="30"/>
      <c r="PS128" s="30"/>
      <c r="PT128" s="30"/>
      <c r="PU128" s="30"/>
      <c r="PV128" s="30"/>
      <c r="PW128" s="30"/>
      <c r="PX128" s="30"/>
      <c r="PY128" s="30"/>
      <c r="PZ128" s="30"/>
      <c r="QA128" s="30"/>
      <c r="QB128" s="30"/>
      <c r="QC128" s="30"/>
      <c r="QD128" s="30"/>
      <c r="QE128" s="30"/>
      <c r="QF128" s="30"/>
      <c r="QG128" s="30"/>
      <c r="QH128" s="30"/>
      <c r="QI128" s="30"/>
      <c r="QJ128" s="30"/>
      <c r="QK128" s="30"/>
      <c r="QL128" s="30"/>
      <c r="QM128" s="30"/>
      <c r="QN128" s="30"/>
      <c r="QO128" s="30"/>
      <c r="QP128" s="30"/>
      <c r="QQ128" s="30"/>
      <c r="QR128" s="30"/>
      <c r="QS128" s="30"/>
      <c r="QT128" s="30"/>
      <c r="QU128" s="30"/>
      <c r="QV128" s="30"/>
      <c r="QW128" s="30"/>
      <c r="QX128" s="30"/>
      <c r="QY128" s="30"/>
      <c r="QZ128" s="30"/>
      <c r="RA128" s="30"/>
      <c r="RB128" s="30"/>
      <c r="RC128" s="30"/>
      <c r="RD128" s="30"/>
      <c r="RE128" s="30"/>
      <c r="RF128" s="30"/>
      <c r="RG128" s="30"/>
      <c r="RH128" s="30"/>
      <c r="RI128" s="30"/>
      <c r="RJ128" s="30"/>
      <c r="RK128" s="30"/>
      <c r="RL128" s="30"/>
      <c r="RM128" s="30"/>
      <c r="RN128" s="30"/>
      <c r="RO128" s="30"/>
      <c r="RP128" s="30"/>
      <c r="RQ128" s="30"/>
      <c r="RR128" s="30"/>
      <c r="RS128" s="30"/>
      <c r="RT128" s="30"/>
      <c r="RU128" s="30"/>
      <c r="RV128" s="30"/>
      <c r="RW128" s="30"/>
      <c r="RX128" s="30"/>
      <c r="RY128" s="30"/>
      <c r="RZ128" s="30"/>
      <c r="SA128" s="30"/>
      <c r="SB128" s="30"/>
      <c r="SC128" s="30"/>
      <c r="SD128" s="30"/>
      <c r="SE128" s="30"/>
      <c r="SF128" s="30"/>
      <c r="SG128" s="30"/>
      <c r="SH128" s="30"/>
      <c r="SI128" s="30"/>
      <c r="SJ128" s="30"/>
      <c r="SK128" s="30"/>
      <c r="SL128" s="30"/>
      <c r="SM128" s="30"/>
      <c r="SN128" s="30"/>
      <c r="SO128" s="30"/>
      <c r="SP128" s="30"/>
      <c r="SQ128" s="30"/>
      <c r="SR128" s="30"/>
      <c r="SS128" s="30"/>
      <c r="ST128" s="30"/>
      <c r="SU128" s="30"/>
      <c r="SV128" s="30"/>
      <c r="SW128" s="30"/>
      <c r="SX128" s="30"/>
      <c r="SY128" s="30"/>
      <c r="SZ128" s="30"/>
      <c r="TA128" s="30"/>
      <c r="TB128" s="30"/>
      <c r="TC128" s="30"/>
      <c r="TD128" s="30"/>
      <c r="TE128" s="30"/>
    </row>
    <row r="129" spans="1:525" s="24" customFormat="1" ht="63" hidden="1" customHeight="1" x14ac:dyDescent="0.25">
      <c r="A129" s="74"/>
      <c r="B129" s="95"/>
      <c r="C129" s="74"/>
      <c r="D129" s="71" t="s">
        <v>614</v>
      </c>
      <c r="E129" s="123">
        <f t="shared" si="39"/>
        <v>0</v>
      </c>
      <c r="F129" s="123"/>
      <c r="G129" s="123"/>
      <c r="H129" s="123"/>
      <c r="I129" s="123"/>
      <c r="J129" s="123">
        <f t="shared" si="41"/>
        <v>0</v>
      </c>
      <c r="K129" s="123"/>
      <c r="L129" s="123"/>
      <c r="M129" s="123"/>
      <c r="N129" s="123"/>
      <c r="O129" s="123"/>
      <c r="P129" s="123">
        <f t="shared" si="40"/>
        <v>0</v>
      </c>
      <c r="Q129" s="225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</row>
    <row r="130" spans="1:525" s="22" customFormat="1" ht="27.75" hidden="1" customHeight="1" x14ac:dyDescent="0.25">
      <c r="A130" s="56" t="s">
        <v>611</v>
      </c>
      <c r="B130" s="37" t="s">
        <v>236</v>
      </c>
      <c r="C130" s="37" t="s">
        <v>81</v>
      </c>
      <c r="D130" s="3" t="s">
        <v>17</v>
      </c>
      <c r="E130" s="122">
        <f t="shared" ref="E130" si="49">F130+I130</f>
        <v>0</v>
      </c>
      <c r="F130" s="122"/>
      <c r="G130" s="122"/>
      <c r="H130" s="122"/>
      <c r="I130" s="122"/>
      <c r="J130" s="122">
        <f t="shared" ref="J130" si="50">L130+O130</f>
        <v>0</v>
      </c>
      <c r="K130" s="123"/>
      <c r="L130" s="123"/>
      <c r="M130" s="123"/>
      <c r="N130" s="123"/>
      <c r="O130" s="123"/>
      <c r="P130" s="122">
        <f t="shared" ref="P130" si="51">E130+J130</f>
        <v>0</v>
      </c>
      <c r="Q130" s="225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  <c r="PA130" s="23"/>
      <c r="PB130" s="23"/>
      <c r="PC130" s="23"/>
      <c r="PD130" s="23"/>
      <c r="PE130" s="23"/>
      <c r="PF130" s="23"/>
      <c r="PG130" s="23"/>
      <c r="PH130" s="23"/>
      <c r="PI130" s="23"/>
      <c r="PJ130" s="23"/>
      <c r="PK130" s="23"/>
      <c r="PL130" s="23"/>
      <c r="PM130" s="23"/>
      <c r="PN130" s="23"/>
      <c r="PO130" s="23"/>
      <c r="PP130" s="23"/>
      <c r="PQ130" s="23"/>
      <c r="PR130" s="23"/>
      <c r="PS130" s="23"/>
      <c r="PT130" s="23"/>
      <c r="PU130" s="23"/>
      <c r="PV130" s="23"/>
      <c r="PW130" s="23"/>
      <c r="PX130" s="23"/>
      <c r="PY130" s="23"/>
      <c r="PZ130" s="23"/>
      <c r="QA130" s="23"/>
      <c r="QB130" s="23"/>
      <c r="QC130" s="23"/>
      <c r="QD130" s="23"/>
      <c r="QE130" s="23"/>
      <c r="QF130" s="23"/>
      <c r="QG130" s="23"/>
      <c r="QH130" s="23"/>
      <c r="QI130" s="23"/>
      <c r="QJ130" s="23"/>
      <c r="QK130" s="23"/>
      <c r="QL130" s="23"/>
      <c r="QM130" s="23"/>
      <c r="QN130" s="23"/>
      <c r="QO130" s="23"/>
      <c r="QP130" s="23"/>
      <c r="QQ130" s="23"/>
      <c r="QR130" s="23"/>
      <c r="QS130" s="23"/>
      <c r="QT130" s="23"/>
      <c r="QU130" s="23"/>
      <c r="QV130" s="23"/>
      <c r="QW130" s="23"/>
      <c r="QX130" s="23"/>
      <c r="QY130" s="23"/>
      <c r="QZ130" s="23"/>
      <c r="RA130" s="23"/>
      <c r="RB130" s="23"/>
      <c r="RC130" s="23"/>
      <c r="RD130" s="23"/>
      <c r="RE130" s="23"/>
      <c r="RF130" s="23"/>
      <c r="RG130" s="23"/>
      <c r="RH130" s="23"/>
      <c r="RI130" s="23"/>
      <c r="RJ130" s="23"/>
      <c r="RK130" s="23"/>
      <c r="RL130" s="23"/>
      <c r="RM130" s="23"/>
      <c r="RN130" s="23"/>
      <c r="RO130" s="23"/>
      <c r="RP130" s="23"/>
      <c r="RQ130" s="23"/>
      <c r="RR130" s="23"/>
      <c r="RS130" s="23"/>
      <c r="RT130" s="23"/>
      <c r="RU130" s="23"/>
      <c r="RV130" s="23"/>
      <c r="RW130" s="23"/>
      <c r="RX130" s="23"/>
      <c r="RY130" s="23"/>
      <c r="RZ130" s="23"/>
      <c r="SA130" s="23"/>
      <c r="SB130" s="23"/>
      <c r="SC130" s="23"/>
      <c r="SD130" s="23"/>
      <c r="SE130" s="23"/>
      <c r="SF130" s="23"/>
      <c r="SG130" s="23"/>
      <c r="SH130" s="23"/>
      <c r="SI130" s="23"/>
      <c r="SJ130" s="23"/>
      <c r="SK130" s="23"/>
      <c r="SL130" s="23"/>
      <c r="SM130" s="23"/>
      <c r="SN130" s="23"/>
      <c r="SO130" s="23"/>
      <c r="SP130" s="23"/>
      <c r="SQ130" s="23"/>
      <c r="SR130" s="23"/>
      <c r="SS130" s="23"/>
      <c r="ST130" s="23"/>
      <c r="SU130" s="23"/>
      <c r="SV130" s="23"/>
      <c r="SW130" s="23"/>
      <c r="SX130" s="23"/>
      <c r="SY130" s="23"/>
      <c r="SZ130" s="23"/>
      <c r="TA130" s="23"/>
      <c r="TB130" s="23"/>
      <c r="TC130" s="23"/>
      <c r="TD130" s="23"/>
      <c r="TE130" s="23"/>
    </row>
    <row r="131" spans="1:525" s="24" customFormat="1" ht="24" customHeight="1" x14ac:dyDescent="0.25">
      <c r="A131" s="56" t="s">
        <v>478</v>
      </c>
      <c r="B131" s="82">
        <v>7640</v>
      </c>
      <c r="C131" s="56" t="s">
        <v>85</v>
      </c>
      <c r="D131" s="3" t="s">
        <v>413</v>
      </c>
      <c r="E131" s="122">
        <f t="shared" si="39"/>
        <v>1183100</v>
      </c>
      <c r="F131" s="122">
        <f>1176500+6600</f>
        <v>1183100</v>
      </c>
      <c r="G131" s="122"/>
      <c r="H131" s="122"/>
      <c r="I131" s="122"/>
      <c r="J131" s="122">
        <f t="shared" si="41"/>
        <v>14600000</v>
      </c>
      <c r="K131" s="122">
        <f>13600000+800000+200000</f>
        <v>14600000</v>
      </c>
      <c r="L131" s="122"/>
      <c r="M131" s="122"/>
      <c r="N131" s="122"/>
      <c r="O131" s="122">
        <f>13600000+800000+200000</f>
        <v>14600000</v>
      </c>
      <c r="P131" s="122">
        <f t="shared" si="40"/>
        <v>15783100</v>
      </c>
      <c r="Q131" s="225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</row>
    <row r="132" spans="1:525" s="24" customFormat="1" ht="47.25" hidden="1" customHeight="1" x14ac:dyDescent="0.25">
      <c r="A132" s="56" t="s">
        <v>481</v>
      </c>
      <c r="B132" s="82">
        <v>7700</v>
      </c>
      <c r="C132" s="56" t="s">
        <v>92</v>
      </c>
      <c r="D132" s="3" t="s">
        <v>357</v>
      </c>
      <c r="E132" s="122">
        <f t="shared" si="39"/>
        <v>0</v>
      </c>
      <c r="F132" s="122"/>
      <c r="G132" s="122"/>
      <c r="H132" s="122"/>
      <c r="I132" s="122"/>
      <c r="J132" s="122">
        <f t="shared" si="41"/>
        <v>0</v>
      </c>
      <c r="K132" s="122"/>
      <c r="L132" s="122"/>
      <c r="M132" s="122"/>
      <c r="N132" s="122"/>
      <c r="O132" s="122"/>
      <c r="P132" s="122">
        <f t="shared" si="40"/>
        <v>0</v>
      </c>
      <c r="Q132" s="225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30"/>
      <c r="JA132" s="30"/>
      <c r="JB132" s="30"/>
      <c r="JC132" s="30"/>
      <c r="JD132" s="30"/>
      <c r="JE132" s="30"/>
      <c r="JF132" s="30"/>
      <c r="JG132" s="30"/>
      <c r="JH132" s="30"/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30"/>
      <c r="KG132" s="30"/>
      <c r="KH132" s="30"/>
      <c r="KI132" s="30"/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30"/>
      <c r="KU132" s="30"/>
      <c r="KV132" s="30"/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30"/>
      <c r="MW132" s="30"/>
      <c r="MX132" s="30"/>
      <c r="MY132" s="30"/>
      <c r="MZ132" s="30"/>
      <c r="NA132" s="30"/>
      <c r="NB132" s="30"/>
      <c r="NC132" s="30"/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30"/>
      <c r="NY132" s="30"/>
      <c r="NZ132" s="30"/>
      <c r="OA132" s="30"/>
      <c r="OB132" s="30"/>
      <c r="OC132" s="30"/>
      <c r="OD132" s="30"/>
      <c r="OE132" s="30"/>
      <c r="OF132" s="30"/>
      <c r="OG132" s="30"/>
      <c r="OH132" s="30"/>
      <c r="OI132" s="30"/>
      <c r="OJ132" s="30"/>
      <c r="OK132" s="30"/>
      <c r="OL132" s="30"/>
      <c r="OM132" s="30"/>
      <c r="ON132" s="30"/>
      <c r="OO132" s="30"/>
      <c r="OP132" s="30"/>
      <c r="OQ132" s="30"/>
      <c r="OR132" s="30"/>
      <c r="OS132" s="30"/>
      <c r="OT132" s="30"/>
      <c r="OU132" s="30"/>
      <c r="OV132" s="30"/>
      <c r="OW132" s="30"/>
      <c r="OX132" s="30"/>
      <c r="OY132" s="30"/>
      <c r="OZ132" s="30"/>
      <c r="PA132" s="30"/>
      <c r="PB132" s="30"/>
      <c r="PC132" s="30"/>
      <c r="PD132" s="30"/>
      <c r="PE132" s="30"/>
      <c r="PF132" s="30"/>
      <c r="PG132" s="30"/>
      <c r="PH132" s="30"/>
      <c r="PI132" s="30"/>
      <c r="PJ132" s="30"/>
      <c r="PK132" s="30"/>
      <c r="PL132" s="30"/>
      <c r="PM132" s="30"/>
      <c r="PN132" s="30"/>
      <c r="PO132" s="30"/>
      <c r="PP132" s="30"/>
      <c r="PQ132" s="30"/>
      <c r="PR132" s="30"/>
      <c r="PS132" s="30"/>
      <c r="PT132" s="30"/>
      <c r="PU132" s="30"/>
      <c r="PV132" s="30"/>
      <c r="PW132" s="30"/>
      <c r="PX132" s="30"/>
      <c r="PY132" s="30"/>
      <c r="PZ132" s="30"/>
      <c r="QA132" s="30"/>
      <c r="QB132" s="30"/>
      <c r="QC132" s="30"/>
      <c r="QD132" s="30"/>
      <c r="QE132" s="30"/>
      <c r="QF132" s="30"/>
      <c r="QG132" s="30"/>
      <c r="QH132" s="30"/>
      <c r="QI132" s="30"/>
      <c r="QJ132" s="30"/>
      <c r="QK132" s="30"/>
      <c r="QL132" s="30"/>
      <c r="QM132" s="30"/>
      <c r="QN132" s="30"/>
      <c r="QO132" s="30"/>
      <c r="QP132" s="30"/>
      <c r="QQ132" s="30"/>
      <c r="QR132" s="30"/>
      <c r="QS132" s="30"/>
      <c r="QT132" s="30"/>
      <c r="QU132" s="30"/>
      <c r="QV132" s="30"/>
      <c r="QW132" s="30"/>
      <c r="QX132" s="30"/>
      <c r="QY132" s="30"/>
      <c r="QZ132" s="30"/>
      <c r="RA132" s="30"/>
      <c r="RB132" s="30"/>
      <c r="RC132" s="30"/>
      <c r="RD132" s="30"/>
      <c r="RE132" s="30"/>
      <c r="RF132" s="30"/>
      <c r="RG132" s="30"/>
      <c r="RH132" s="30"/>
      <c r="RI132" s="30"/>
      <c r="RJ132" s="30"/>
      <c r="RK132" s="30"/>
      <c r="RL132" s="30"/>
      <c r="RM132" s="30"/>
      <c r="RN132" s="30"/>
      <c r="RO132" s="30"/>
      <c r="RP132" s="30"/>
      <c r="RQ132" s="30"/>
      <c r="RR132" s="30"/>
      <c r="RS132" s="30"/>
      <c r="RT132" s="30"/>
      <c r="RU132" s="30"/>
      <c r="RV132" s="30"/>
      <c r="RW132" s="30"/>
      <c r="RX132" s="30"/>
      <c r="RY132" s="30"/>
      <c r="RZ132" s="30"/>
      <c r="SA132" s="30"/>
      <c r="SB132" s="30"/>
      <c r="SC132" s="30"/>
      <c r="SD132" s="30"/>
      <c r="SE132" s="30"/>
      <c r="SF132" s="30"/>
      <c r="SG132" s="30"/>
      <c r="SH132" s="30"/>
      <c r="SI132" s="30"/>
      <c r="SJ132" s="30"/>
      <c r="SK132" s="30"/>
      <c r="SL132" s="30"/>
      <c r="SM132" s="30"/>
      <c r="SN132" s="30"/>
      <c r="SO132" s="30"/>
      <c r="SP132" s="30"/>
      <c r="SQ132" s="30"/>
      <c r="SR132" s="30"/>
      <c r="SS132" s="30"/>
      <c r="ST132" s="30"/>
      <c r="SU132" s="30"/>
      <c r="SV132" s="30"/>
      <c r="SW132" s="30"/>
      <c r="SX132" s="30"/>
      <c r="SY132" s="30"/>
      <c r="SZ132" s="30"/>
      <c r="TA132" s="30"/>
      <c r="TB132" s="30"/>
      <c r="TC132" s="30"/>
      <c r="TD132" s="30"/>
      <c r="TE132" s="30"/>
    </row>
    <row r="133" spans="1:525" s="24" customFormat="1" ht="29.25" customHeight="1" x14ac:dyDescent="0.25">
      <c r="A133" s="56" t="s">
        <v>479</v>
      </c>
      <c r="B133" s="82">
        <v>8340</v>
      </c>
      <c r="C133" s="56" t="s">
        <v>91</v>
      </c>
      <c r="D133" s="3" t="str">
        <f>'дод 4'!C252</f>
        <v>Природоохоронні заходи за рахунок цільових фондів</v>
      </c>
      <c r="E133" s="122">
        <f t="shared" si="39"/>
        <v>0</v>
      </c>
      <c r="F133" s="122"/>
      <c r="G133" s="122"/>
      <c r="H133" s="122"/>
      <c r="I133" s="122"/>
      <c r="J133" s="122">
        <f t="shared" si="41"/>
        <v>532100</v>
      </c>
      <c r="K133" s="122"/>
      <c r="L133" s="122">
        <f>532100-137100</f>
        <v>395000</v>
      </c>
      <c r="M133" s="122"/>
      <c r="N133" s="122"/>
      <c r="O133" s="122">
        <f>37100+100000</f>
        <v>137100</v>
      </c>
      <c r="P133" s="122">
        <f t="shared" si="40"/>
        <v>532100</v>
      </c>
      <c r="Q133" s="225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</row>
    <row r="134" spans="1:525" s="24" customFormat="1" ht="47.25" hidden="1" customHeight="1" x14ac:dyDescent="0.25">
      <c r="A134" s="56" t="s">
        <v>504</v>
      </c>
      <c r="B134" s="82">
        <v>9320</v>
      </c>
      <c r="C134" s="56" t="s">
        <v>44</v>
      </c>
      <c r="D134" s="6" t="s">
        <v>553</v>
      </c>
      <c r="E134" s="122">
        <f t="shared" si="39"/>
        <v>0</v>
      </c>
      <c r="F134" s="122"/>
      <c r="G134" s="122"/>
      <c r="H134" s="122"/>
      <c r="I134" s="122"/>
      <c r="J134" s="122">
        <f t="shared" si="41"/>
        <v>0</v>
      </c>
      <c r="K134" s="122"/>
      <c r="L134" s="122"/>
      <c r="M134" s="122"/>
      <c r="N134" s="122"/>
      <c r="O134" s="122"/>
      <c r="P134" s="122">
        <f t="shared" si="40"/>
        <v>0</v>
      </c>
      <c r="Q134" s="225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30"/>
      <c r="JA134" s="30"/>
      <c r="JB134" s="30"/>
      <c r="JC134" s="30"/>
      <c r="JD134" s="30"/>
      <c r="JE134" s="30"/>
      <c r="JF134" s="30"/>
      <c r="JG134" s="30"/>
      <c r="JH134" s="30"/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30"/>
      <c r="KG134" s="30"/>
      <c r="KH134" s="30"/>
      <c r="KI134" s="30"/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30"/>
      <c r="KU134" s="30"/>
      <c r="KV134" s="30"/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30"/>
      <c r="MW134" s="30"/>
      <c r="MX134" s="30"/>
      <c r="MY134" s="30"/>
      <c r="MZ134" s="30"/>
      <c r="NA134" s="30"/>
      <c r="NB134" s="30"/>
      <c r="NC134" s="30"/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30"/>
      <c r="NY134" s="30"/>
      <c r="NZ134" s="30"/>
      <c r="OA134" s="30"/>
      <c r="OB134" s="30"/>
      <c r="OC134" s="30"/>
      <c r="OD134" s="30"/>
      <c r="OE134" s="30"/>
      <c r="OF134" s="30"/>
      <c r="OG134" s="30"/>
      <c r="OH134" s="30"/>
      <c r="OI134" s="30"/>
      <c r="OJ134" s="30"/>
      <c r="OK134" s="30"/>
      <c r="OL134" s="30"/>
      <c r="OM134" s="30"/>
      <c r="ON134" s="30"/>
      <c r="OO134" s="30"/>
      <c r="OP134" s="30"/>
      <c r="OQ134" s="30"/>
      <c r="OR134" s="30"/>
      <c r="OS134" s="30"/>
      <c r="OT134" s="30"/>
      <c r="OU134" s="30"/>
      <c r="OV134" s="30"/>
      <c r="OW134" s="30"/>
      <c r="OX134" s="30"/>
      <c r="OY134" s="30"/>
      <c r="OZ134" s="30"/>
      <c r="PA134" s="30"/>
      <c r="PB134" s="30"/>
      <c r="PC134" s="30"/>
      <c r="PD134" s="30"/>
      <c r="PE134" s="30"/>
      <c r="PF134" s="30"/>
      <c r="PG134" s="30"/>
      <c r="PH134" s="30"/>
      <c r="PI134" s="30"/>
      <c r="PJ134" s="30"/>
      <c r="PK134" s="30"/>
      <c r="PL134" s="30"/>
      <c r="PM134" s="30"/>
      <c r="PN134" s="30"/>
      <c r="PO134" s="30"/>
      <c r="PP134" s="30"/>
      <c r="PQ134" s="30"/>
      <c r="PR134" s="30"/>
      <c r="PS134" s="30"/>
      <c r="PT134" s="30"/>
      <c r="PU134" s="30"/>
      <c r="PV134" s="30"/>
      <c r="PW134" s="30"/>
      <c r="PX134" s="30"/>
      <c r="PY134" s="30"/>
      <c r="PZ134" s="30"/>
      <c r="QA134" s="30"/>
      <c r="QB134" s="30"/>
      <c r="QC134" s="30"/>
      <c r="QD134" s="30"/>
      <c r="QE134" s="30"/>
      <c r="QF134" s="30"/>
      <c r="QG134" s="30"/>
      <c r="QH134" s="30"/>
      <c r="QI134" s="30"/>
      <c r="QJ134" s="30"/>
      <c r="QK134" s="30"/>
      <c r="QL134" s="30"/>
      <c r="QM134" s="30"/>
      <c r="QN134" s="30"/>
      <c r="QO134" s="30"/>
      <c r="QP134" s="30"/>
      <c r="QQ134" s="30"/>
      <c r="QR134" s="30"/>
      <c r="QS134" s="30"/>
      <c r="QT134" s="30"/>
      <c r="QU134" s="30"/>
      <c r="QV134" s="30"/>
      <c r="QW134" s="30"/>
      <c r="QX134" s="30"/>
      <c r="QY134" s="30"/>
      <c r="QZ134" s="30"/>
      <c r="RA134" s="30"/>
      <c r="RB134" s="30"/>
      <c r="RC134" s="30"/>
      <c r="RD134" s="30"/>
      <c r="RE134" s="30"/>
      <c r="RF134" s="30"/>
      <c r="RG134" s="30"/>
      <c r="RH134" s="30"/>
      <c r="RI134" s="30"/>
      <c r="RJ134" s="30"/>
      <c r="RK134" s="30"/>
      <c r="RL134" s="30"/>
      <c r="RM134" s="30"/>
      <c r="RN134" s="30"/>
      <c r="RO134" s="30"/>
      <c r="RP134" s="30"/>
      <c r="RQ134" s="30"/>
      <c r="RR134" s="30"/>
      <c r="RS134" s="30"/>
      <c r="RT134" s="30"/>
      <c r="RU134" s="30"/>
      <c r="RV134" s="30"/>
      <c r="RW134" s="30"/>
      <c r="RX134" s="30"/>
      <c r="RY134" s="30"/>
      <c r="RZ134" s="30"/>
      <c r="SA134" s="30"/>
      <c r="SB134" s="30"/>
      <c r="SC134" s="30"/>
      <c r="SD134" s="30"/>
      <c r="SE134" s="30"/>
      <c r="SF134" s="30"/>
      <c r="SG134" s="30"/>
      <c r="SH134" s="30"/>
      <c r="SI134" s="30"/>
      <c r="SJ134" s="30"/>
      <c r="SK134" s="30"/>
      <c r="SL134" s="30"/>
      <c r="SM134" s="30"/>
      <c r="SN134" s="30"/>
      <c r="SO134" s="30"/>
      <c r="SP134" s="30"/>
      <c r="SQ134" s="30"/>
      <c r="SR134" s="30"/>
      <c r="SS134" s="30"/>
      <c r="ST134" s="30"/>
      <c r="SU134" s="30"/>
      <c r="SV134" s="30"/>
      <c r="SW134" s="30"/>
      <c r="SX134" s="30"/>
      <c r="SY134" s="30"/>
      <c r="SZ134" s="30"/>
      <c r="TA134" s="30"/>
      <c r="TB134" s="30"/>
      <c r="TC134" s="30"/>
      <c r="TD134" s="30"/>
      <c r="TE134" s="30"/>
    </row>
    <row r="135" spans="1:525" s="24" customFormat="1" ht="31.5" hidden="1" customHeight="1" x14ac:dyDescent="0.25">
      <c r="A135" s="74"/>
      <c r="B135" s="95"/>
      <c r="C135" s="74"/>
      <c r="D135" s="77" t="s">
        <v>500</v>
      </c>
      <c r="E135" s="123">
        <f t="shared" si="39"/>
        <v>0</v>
      </c>
      <c r="F135" s="123"/>
      <c r="G135" s="123"/>
      <c r="H135" s="123"/>
      <c r="I135" s="123"/>
      <c r="J135" s="123">
        <f t="shared" si="41"/>
        <v>0</v>
      </c>
      <c r="K135" s="123"/>
      <c r="L135" s="123"/>
      <c r="M135" s="123"/>
      <c r="N135" s="123"/>
      <c r="O135" s="123"/>
      <c r="P135" s="123">
        <f t="shared" si="40"/>
        <v>0</v>
      </c>
      <c r="Q135" s="225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</row>
    <row r="136" spans="1:525" s="24" customFormat="1" ht="22.5" hidden="1" customHeight="1" x14ac:dyDescent="0.25">
      <c r="A136" s="56" t="s">
        <v>480</v>
      </c>
      <c r="B136" s="82">
        <v>9770</v>
      </c>
      <c r="C136" s="56" t="s">
        <v>44</v>
      </c>
      <c r="D136" s="6" t="str">
        <f>'дод 4'!C273</f>
        <v>Інші субвенції з місцевого бюджету</v>
      </c>
      <c r="E136" s="122">
        <f t="shared" ref="E136" si="52">F136+I136</f>
        <v>0</v>
      </c>
      <c r="F136" s="122"/>
      <c r="G136" s="122"/>
      <c r="H136" s="122"/>
      <c r="I136" s="122"/>
      <c r="J136" s="122">
        <f t="shared" ref="J136" si="53">L136+O136</f>
        <v>0</v>
      </c>
      <c r="K136" s="122"/>
      <c r="L136" s="122"/>
      <c r="M136" s="122"/>
      <c r="N136" s="122"/>
      <c r="O136" s="122"/>
      <c r="P136" s="122">
        <f t="shared" ref="P136" si="54">E136+J136</f>
        <v>0</v>
      </c>
      <c r="Q136" s="225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  <c r="SO136" s="30"/>
      <c r="SP136" s="30"/>
      <c r="SQ136" s="30"/>
      <c r="SR136" s="30"/>
      <c r="SS136" s="30"/>
      <c r="ST136" s="30"/>
      <c r="SU136" s="30"/>
      <c r="SV136" s="30"/>
      <c r="SW136" s="30"/>
      <c r="SX136" s="30"/>
      <c r="SY136" s="30"/>
      <c r="SZ136" s="30"/>
      <c r="TA136" s="30"/>
      <c r="TB136" s="30"/>
      <c r="TC136" s="30"/>
      <c r="TD136" s="30"/>
      <c r="TE136" s="30"/>
    </row>
    <row r="137" spans="1:525" s="24" customFormat="1" ht="48.75" hidden="1" customHeight="1" x14ac:dyDescent="0.25">
      <c r="A137" s="56" t="s">
        <v>496</v>
      </c>
      <c r="B137" s="82">
        <v>9800</v>
      </c>
      <c r="C137" s="56" t="s">
        <v>44</v>
      </c>
      <c r="D137" s="6" t="s">
        <v>362</v>
      </c>
      <c r="E137" s="122">
        <f t="shared" si="39"/>
        <v>0</v>
      </c>
      <c r="F137" s="122"/>
      <c r="G137" s="122"/>
      <c r="H137" s="122"/>
      <c r="I137" s="122"/>
      <c r="J137" s="122">
        <f t="shared" si="41"/>
        <v>0</v>
      </c>
      <c r="K137" s="122"/>
      <c r="L137" s="122"/>
      <c r="M137" s="122"/>
      <c r="N137" s="122"/>
      <c r="O137" s="122"/>
      <c r="P137" s="122">
        <f t="shared" si="40"/>
        <v>0</v>
      </c>
      <c r="Q137" s="225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30"/>
      <c r="JA137" s="30"/>
      <c r="JB137" s="30"/>
      <c r="JC137" s="30"/>
      <c r="JD137" s="30"/>
      <c r="JE137" s="30"/>
      <c r="JF137" s="30"/>
      <c r="JG137" s="30"/>
      <c r="JH137" s="30"/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30"/>
      <c r="KG137" s="30"/>
      <c r="KH137" s="30"/>
      <c r="KI137" s="30"/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30"/>
      <c r="KU137" s="30"/>
      <c r="KV137" s="30"/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30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30"/>
      <c r="NY137" s="30"/>
      <c r="NZ137" s="30"/>
      <c r="OA137" s="30"/>
      <c r="OB137" s="30"/>
      <c r="OC137" s="30"/>
      <c r="OD137" s="30"/>
      <c r="OE137" s="30"/>
      <c r="OF137" s="30"/>
      <c r="OG137" s="30"/>
      <c r="OH137" s="30"/>
      <c r="OI137" s="30"/>
      <c r="OJ137" s="30"/>
      <c r="OK137" s="30"/>
      <c r="OL137" s="30"/>
      <c r="OM137" s="30"/>
      <c r="ON137" s="30"/>
      <c r="OO137" s="30"/>
      <c r="OP137" s="30"/>
      <c r="OQ137" s="30"/>
      <c r="OR137" s="30"/>
      <c r="OS137" s="30"/>
      <c r="OT137" s="30"/>
      <c r="OU137" s="30"/>
      <c r="OV137" s="30"/>
      <c r="OW137" s="30"/>
      <c r="OX137" s="30"/>
      <c r="OY137" s="30"/>
      <c r="OZ137" s="30"/>
      <c r="PA137" s="30"/>
      <c r="PB137" s="30"/>
      <c r="PC137" s="30"/>
      <c r="PD137" s="30"/>
      <c r="PE137" s="30"/>
      <c r="PF137" s="30"/>
      <c r="PG137" s="30"/>
      <c r="PH137" s="30"/>
      <c r="PI137" s="30"/>
      <c r="PJ137" s="30"/>
      <c r="PK137" s="30"/>
      <c r="PL137" s="30"/>
      <c r="PM137" s="30"/>
      <c r="PN137" s="30"/>
      <c r="PO137" s="30"/>
      <c r="PP137" s="30"/>
      <c r="PQ137" s="30"/>
      <c r="PR137" s="30"/>
      <c r="PS137" s="30"/>
      <c r="PT137" s="30"/>
      <c r="PU137" s="30"/>
      <c r="PV137" s="30"/>
      <c r="PW137" s="30"/>
      <c r="PX137" s="30"/>
      <c r="PY137" s="30"/>
      <c r="PZ137" s="30"/>
      <c r="QA137" s="30"/>
      <c r="QB137" s="30"/>
      <c r="QC137" s="30"/>
      <c r="QD137" s="30"/>
      <c r="QE137" s="30"/>
      <c r="QF137" s="30"/>
      <c r="QG137" s="30"/>
      <c r="QH137" s="30"/>
      <c r="QI137" s="30"/>
      <c r="QJ137" s="30"/>
      <c r="QK137" s="30"/>
      <c r="QL137" s="30"/>
      <c r="QM137" s="30"/>
      <c r="QN137" s="30"/>
      <c r="QO137" s="30"/>
      <c r="QP137" s="30"/>
      <c r="QQ137" s="30"/>
      <c r="QR137" s="30"/>
      <c r="QS137" s="30"/>
      <c r="QT137" s="30"/>
      <c r="QU137" s="30"/>
      <c r="QV137" s="30"/>
      <c r="QW137" s="30"/>
      <c r="QX137" s="30"/>
      <c r="QY137" s="30"/>
      <c r="QZ137" s="30"/>
      <c r="RA137" s="30"/>
      <c r="RB137" s="30"/>
      <c r="RC137" s="30"/>
      <c r="RD137" s="30"/>
      <c r="RE137" s="30"/>
      <c r="RF137" s="30"/>
      <c r="RG137" s="30"/>
      <c r="RH137" s="30"/>
      <c r="RI137" s="30"/>
      <c r="RJ137" s="30"/>
      <c r="RK137" s="30"/>
      <c r="RL137" s="30"/>
      <c r="RM137" s="30"/>
      <c r="RN137" s="30"/>
      <c r="RO137" s="30"/>
      <c r="RP137" s="30"/>
      <c r="RQ137" s="30"/>
      <c r="RR137" s="30"/>
      <c r="RS137" s="30"/>
      <c r="RT137" s="30"/>
      <c r="RU137" s="30"/>
      <c r="RV137" s="30"/>
      <c r="RW137" s="30"/>
      <c r="RX137" s="30"/>
      <c r="RY137" s="30"/>
      <c r="RZ137" s="30"/>
      <c r="SA137" s="30"/>
      <c r="SB137" s="30"/>
      <c r="SC137" s="30"/>
      <c r="SD137" s="30"/>
      <c r="SE137" s="30"/>
      <c r="SF137" s="30"/>
      <c r="SG137" s="30"/>
      <c r="SH137" s="30"/>
      <c r="SI137" s="30"/>
      <c r="SJ137" s="30"/>
      <c r="SK137" s="30"/>
      <c r="SL137" s="30"/>
      <c r="SM137" s="30"/>
      <c r="SN137" s="30"/>
      <c r="SO137" s="30"/>
      <c r="SP137" s="30"/>
      <c r="SQ137" s="30"/>
      <c r="SR137" s="30"/>
      <c r="SS137" s="30"/>
      <c r="ST137" s="30"/>
      <c r="SU137" s="30"/>
      <c r="SV137" s="30"/>
      <c r="SW137" s="30"/>
      <c r="SX137" s="30"/>
      <c r="SY137" s="30"/>
      <c r="SZ137" s="30"/>
      <c r="TA137" s="30"/>
      <c r="TB137" s="30"/>
      <c r="TC137" s="30"/>
      <c r="TD137" s="30"/>
      <c r="TE137" s="30"/>
    </row>
    <row r="138" spans="1:525" s="27" customFormat="1" ht="33.75" customHeight="1" x14ac:dyDescent="0.25">
      <c r="A138" s="94" t="s">
        <v>166</v>
      </c>
      <c r="B138" s="96"/>
      <c r="C138" s="96"/>
      <c r="D138" s="91" t="s">
        <v>447</v>
      </c>
      <c r="E138" s="120">
        <f>E139</f>
        <v>118635100</v>
      </c>
      <c r="F138" s="120">
        <f t="shared" ref="F138:P138" si="55">F139</f>
        <v>118635100</v>
      </c>
      <c r="G138" s="120">
        <f t="shared" si="55"/>
        <v>4649300</v>
      </c>
      <c r="H138" s="120">
        <f t="shared" si="55"/>
        <v>205000</v>
      </c>
      <c r="I138" s="120">
        <f t="shared" si="55"/>
        <v>0</v>
      </c>
      <c r="J138" s="120">
        <f t="shared" si="55"/>
        <v>127444760</v>
      </c>
      <c r="K138" s="120">
        <f t="shared" si="55"/>
        <v>123244760</v>
      </c>
      <c r="L138" s="120">
        <f t="shared" si="55"/>
        <v>0</v>
      </c>
      <c r="M138" s="120">
        <f t="shared" si="55"/>
        <v>0</v>
      </c>
      <c r="N138" s="120">
        <f t="shared" si="55"/>
        <v>0</v>
      </c>
      <c r="O138" s="120">
        <f t="shared" si="55"/>
        <v>127444760</v>
      </c>
      <c r="P138" s="120">
        <f t="shared" si="55"/>
        <v>246079860</v>
      </c>
      <c r="Q138" s="225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  <c r="IU138" s="32"/>
      <c r="IV138" s="32"/>
      <c r="IW138" s="32"/>
      <c r="IX138" s="32"/>
      <c r="IY138" s="32"/>
      <c r="IZ138" s="32"/>
      <c r="JA138" s="32"/>
      <c r="JB138" s="32"/>
      <c r="JC138" s="32"/>
      <c r="JD138" s="32"/>
      <c r="JE138" s="32"/>
      <c r="JF138" s="32"/>
      <c r="JG138" s="32"/>
      <c r="JH138" s="32"/>
      <c r="JI138" s="32"/>
      <c r="JJ138" s="32"/>
      <c r="JK138" s="32"/>
      <c r="JL138" s="32"/>
      <c r="JM138" s="32"/>
      <c r="JN138" s="32"/>
      <c r="JO138" s="32"/>
      <c r="JP138" s="32"/>
      <c r="JQ138" s="32"/>
      <c r="JR138" s="32"/>
      <c r="JS138" s="32"/>
      <c r="JT138" s="32"/>
      <c r="JU138" s="32"/>
      <c r="JV138" s="32"/>
      <c r="JW138" s="32"/>
      <c r="JX138" s="32"/>
      <c r="JY138" s="32"/>
      <c r="JZ138" s="32"/>
      <c r="KA138" s="32"/>
      <c r="KB138" s="32"/>
      <c r="KC138" s="32"/>
      <c r="KD138" s="32"/>
      <c r="KE138" s="32"/>
      <c r="KF138" s="32"/>
      <c r="KG138" s="32"/>
      <c r="KH138" s="32"/>
      <c r="KI138" s="32"/>
      <c r="KJ138" s="32"/>
      <c r="KK138" s="32"/>
      <c r="KL138" s="32"/>
      <c r="KM138" s="32"/>
      <c r="KN138" s="32"/>
      <c r="KO138" s="32"/>
      <c r="KP138" s="32"/>
      <c r="KQ138" s="32"/>
      <c r="KR138" s="32"/>
      <c r="KS138" s="32"/>
      <c r="KT138" s="32"/>
      <c r="KU138" s="32"/>
      <c r="KV138" s="32"/>
      <c r="KW138" s="32"/>
      <c r="KX138" s="32"/>
      <c r="KY138" s="32"/>
      <c r="KZ138" s="32"/>
      <c r="LA138" s="32"/>
      <c r="LB138" s="32"/>
      <c r="LC138" s="32"/>
      <c r="LD138" s="32"/>
      <c r="LE138" s="32"/>
      <c r="LF138" s="32"/>
      <c r="LG138" s="32"/>
      <c r="LH138" s="32"/>
      <c r="LI138" s="32"/>
      <c r="LJ138" s="32"/>
      <c r="LK138" s="32"/>
      <c r="LL138" s="32"/>
      <c r="LM138" s="32"/>
      <c r="LN138" s="32"/>
      <c r="LO138" s="32"/>
      <c r="LP138" s="32"/>
      <c r="LQ138" s="32"/>
      <c r="LR138" s="32"/>
      <c r="LS138" s="32"/>
      <c r="LT138" s="32"/>
      <c r="LU138" s="32"/>
      <c r="LV138" s="32"/>
      <c r="LW138" s="32"/>
      <c r="LX138" s="32"/>
      <c r="LY138" s="32"/>
      <c r="LZ138" s="32"/>
      <c r="MA138" s="32"/>
      <c r="MB138" s="32"/>
      <c r="MC138" s="32"/>
      <c r="MD138" s="32"/>
      <c r="ME138" s="32"/>
      <c r="MF138" s="32"/>
      <c r="MG138" s="32"/>
      <c r="MH138" s="32"/>
      <c r="MI138" s="32"/>
      <c r="MJ138" s="32"/>
      <c r="MK138" s="32"/>
      <c r="ML138" s="32"/>
      <c r="MM138" s="32"/>
      <c r="MN138" s="32"/>
      <c r="MO138" s="32"/>
      <c r="MP138" s="32"/>
      <c r="MQ138" s="32"/>
      <c r="MR138" s="32"/>
      <c r="MS138" s="32"/>
      <c r="MT138" s="32"/>
      <c r="MU138" s="32"/>
      <c r="MV138" s="32"/>
      <c r="MW138" s="32"/>
      <c r="MX138" s="32"/>
      <c r="MY138" s="32"/>
      <c r="MZ138" s="32"/>
      <c r="NA138" s="32"/>
      <c r="NB138" s="32"/>
      <c r="NC138" s="32"/>
      <c r="ND138" s="32"/>
      <c r="NE138" s="32"/>
      <c r="NF138" s="32"/>
      <c r="NG138" s="32"/>
      <c r="NH138" s="32"/>
      <c r="NI138" s="32"/>
      <c r="NJ138" s="32"/>
      <c r="NK138" s="32"/>
      <c r="NL138" s="32"/>
      <c r="NM138" s="32"/>
      <c r="NN138" s="32"/>
      <c r="NO138" s="32"/>
      <c r="NP138" s="32"/>
      <c r="NQ138" s="32"/>
      <c r="NR138" s="32"/>
      <c r="NS138" s="32"/>
      <c r="NT138" s="32"/>
      <c r="NU138" s="32"/>
      <c r="NV138" s="32"/>
      <c r="NW138" s="32"/>
      <c r="NX138" s="32"/>
      <c r="NY138" s="32"/>
      <c r="NZ138" s="32"/>
      <c r="OA138" s="32"/>
      <c r="OB138" s="32"/>
      <c r="OC138" s="32"/>
      <c r="OD138" s="32"/>
      <c r="OE138" s="32"/>
      <c r="OF138" s="32"/>
      <c r="OG138" s="32"/>
      <c r="OH138" s="32"/>
      <c r="OI138" s="32"/>
      <c r="OJ138" s="32"/>
      <c r="OK138" s="32"/>
      <c r="OL138" s="32"/>
      <c r="OM138" s="32"/>
      <c r="ON138" s="32"/>
      <c r="OO138" s="32"/>
      <c r="OP138" s="32"/>
      <c r="OQ138" s="32"/>
      <c r="OR138" s="32"/>
      <c r="OS138" s="32"/>
      <c r="OT138" s="32"/>
      <c r="OU138" s="32"/>
      <c r="OV138" s="32"/>
      <c r="OW138" s="32"/>
      <c r="OX138" s="32"/>
      <c r="OY138" s="32"/>
      <c r="OZ138" s="32"/>
      <c r="PA138" s="32"/>
      <c r="PB138" s="32"/>
      <c r="PC138" s="32"/>
      <c r="PD138" s="32"/>
      <c r="PE138" s="32"/>
      <c r="PF138" s="32"/>
      <c r="PG138" s="32"/>
      <c r="PH138" s="32"/>
      <c r="PI138" s="32"/>
      <c r="PJ138" s="32"/>
      <c r="PK138" s="32"/>
      <c r="PL138" s="32"/>
      <c r="PM138" s="32"/>
      <c r="PN138" s="32"/>
      <c r="PO138" s="32"/>
      <c r="PP138" s="32"/>
      <c r="PQ138" s="32"/>
      <c r="PR138" s="32"/>
      <c r="PS138" s="32"/>
      <c r="PT138" s="32"/>
      <c r="PU138" s="32"/>
      <c r="PV138" s="32"/>
      <c r="PW138" s="32"/>
      <c r="PX138" s="32"/>
      <c r="PY138" s="32"/>
      <c r="PZ138" s="32"/>
      <c r="QA138" s="32"/>
      <c r="QB138" s="32"/>
      <c r="QC138" s="32"/>
      <c r="QD138" s="32"/>
      <c r="QE138" s="32"/>
      <c r="QF138" s="32"/>
      <c r="QG138" s="32"/>
      <c r="QH138" s="32"/>
      <c r="QI138" s="32"/>
      <c r="QJ138" s="32"/>
      <c r="QK138" s="32"/>
      <c r="QL138" s="32"/>
      <c r="QM138" s="32"/>
      <c r="QN138" s="32"/>
      <c r="QO138" s="32"/>
      <c r="QP138" s="32"/>
      <c r="QQ138" s="32"/>
      <c r="QR138" s="32"/>
      <c r="QS138" s="32"/>
      <c r="QT138" s="32"/>
      <c r="QU138" s="32"/>
      <c r="QV138" s="32"/>
      <c r="QW138" s="32"/>
      <c r="QX138" s="32"/>
      <c r="QY138" s="32"/>
      <c r="QZ138" s="32"/>
      <c r="RA138" s="32"/>
      <c r="RB138" s="32"/>
      <c r="RC138" s="32"/>
      <c r="RD138" s="32"/>
      <c r="RE138" s="32"/>
      <c r="RF138" s="32"/>
      <c r="RG138" s="32"/>
      <c r="RH138" s="32"/>
      <c r="RI138" s="32"/>
      <c r="RJ138" s="32"/>
      <c r="RK138" s="32"/>
      <c r="RL138" s="32"/>
      <c r="RM138" s="32"/>
      <c r="RN138" s="32"/>
      <c r="RO138" s="32"/>
      <c r="RP138" s="32"/>
      <c r="RQ138" s="32"/>
      <c r="RR138" s="32"/>
      <c r="RS138" s="32"/>
      <c r="RT138" s="32"/>
      <c r="RU138" s="32"/>
      <c r="RV138" s="32"/>
      <c r="RW138" s="32"/>
      <c r="RX138" s="32"/>
      <c r="RY138" s="32"/>
      <c r="RZ138" s="32"/>
      <c r="SA138" s="32"/>
      <c r="SB138" s="32"/>
      <c r="SC138" s="32"/>
      <c r="SD138" s="32"/>
      <c r="SE138" s="32"/>
      <c r="SF138" s="32"/>
      <c r="SG138" s="32"/>
      <c r="SH138" s="32"/>
      <c r="SI138" s="32"/>
      <c r="SJ138" s="32"/>
      <c r="SK138" s="32"/>
      <c r="SL138" s="32"/>
      <c r="SM138" s="32"/>
      <c r="SN138" s="32"/>
      <c r="SO138" s="32"/>
      <c r="SP138" s="32"/>
      <c r="SQ138" s="32"/>
      <c r="SR138" s="32"/>
      <c r="SS138" s="32"/>
      <c r="ST138" s="32"/>
      <c r="SU138" s="32"/>
      <c r="SV138" s="32"/>
      <c r="SW138" s="32"/>
      <c r="SX138" s="32"/>
      <c r="SY138" s="32"/>
      <c r="SZ138" s="32"/>
      <c r="TA138" s="32"/>
      <c r="TB138" s="32"/>
      <c r="TC138" s="32"/>
      <c r="TD138" s="32"/>
      <c r="TE138" s="32"/>
    </row>
    <row r="139" spans="1:525" s="34" customFormat="1" ht="33" customHeight="1" x14ac:dyDescent="0.25">
      <c r="A139" s="84" t="s">
        <v>167</v>
      </c>
      <c r="B139" s="93"/>
      <c r="C139" s="93"/>
      <c r="D139" s="68" t="s">
        <v>684</v>
      </c>
      <c r="E139" s="121">
        <f t="shared" ref="E139:P139" si="56">E149+E150+E156+E159+E161+E163+E166+E167+E168+E169+E170+E172+E174+E176+E155+E158+E177</f>
        <v>118635100</v>
      </c>
      <c r="F139" s="121">
        <f t="shared" si="56"/>
        <v>118635100</v>
      </c>
      <c r="G139" s="121">
        <f t="shared" si="56"/>
        <v>4649300</v>
      </c>
      <c r="H139" s="121">
        <f t="shared" si="56"/>
        <v>205000</v>
      </c>
      <c r="I139" s="121">
        <f t="shared" si="56"/>
        <v>0</v>
      </c>
      <c r="J139" s="121">
        <f t="shared" si="56"/>
        <v>127444760</v>
      </c>
      <c r="K139" s="121">
        <f t="shared" si="56"/>
        <v>123244760</v>
      </c>
      <c r="L139" s="121">
        <f t="shared" si="56"/>
        <v>0</v>
      </c>
      <c r="M139" s="121">
        <f t="shared" si="56"/>
        <v>0</v>
      </c>
      <c r="N139" s="121">
        <f t="shared" si="56"/>
        <v>0</v>
      </c>
      <c r="O139" s="121">
        <f t="shared" si="56"/>
        <v>127444760</v>
      </c>
      <c r="P139" s="121">
        <f t="shared" si="56"/>
        <v>246079860</v>
      </c>
      <c r="Q139" s="225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  <c r="IW139" s="33"/>
      <c r="IX139" s="33"/>
      <c r="IY139" s="33"/>
      <c r="IZ139" s="33"/>
      <c r="JA139" s="33"/>
      <c r="JB139" s="33"/>
      <c r="JC139" s="33"/>
      <c r="JD139" s="33"/>
      <c r="JE139" s="33"/>
      <c r="JF139" s="33"/>
      <c r="JG139" s="33"/>
      <c r="JH139" s="33"/>
      <c r="JI139" s="33"/>
      <c r="JJ139" s="33"/>
      <c r="JK139" s="33"/>
      <c r="JL139" s="33"/>
      <c r="JM139" s="33"/>
      <c r="JN139" s="33"/>
      <c r="JO139" s="33"/>
      <c r="JP139" s="33"/>
      <c r="JQ139" s="33"/>
      <c r="JR139" s="33"/>
      <c r="JS139" s="33"/>
      <c r="JT139" s="33"/>
      <c r="JU139" s="33"/>
      <c r="JV139" s="33"/>
      <c r="JW139" s="33"/>
      <c r="JX139" s="33"/>
      <c r="JY139" s="33"/>
      <c r="JZ139" s="33"/>
      <c r="KA139" s="33"/>
      <c r="KB139" s="33"/>
      <c r="KC139" s="33"/>
      <c r="KD139" s="33"/>
      <c r="KE139" s="33"/>
      <c r="KF139" s="33"/>
      <c r="KG139" s="33"/>
      <c r="KH139" s="33"/>
      <c r="KI139" s="33"/>
      <c r="KJ139" s="33"/>
      <c r="KK139" s="33"/>
      <c r="KL139" s="33"/>
      <c r="KM139" s="33"/>
      <c r="KN139" s="33"/>
      <c r="KO139" s="33"/>
      <c r="KP139" s="33"/>
      <c r="KQ139" s="33"/>
      <c r="KR139" s="33"/>
      <c r="KS139" s="33"/>
      <c r="KT139" s="33"/>
      <c r="KU139" s="33"/>
      <c r="KV139" s="33"/>
      <c r="KW139" s="33"/>
      <c r="KX139" s="33"/>
      <c r="KY139" s="33"/>
      <c r="KZ139" s="33"/>
      <c r="LA139" s="33"/>
      <c r="LB139" s="33"/>
      <c r="LC139" s="33"/>
      <c r="LD139" s="33"/>
      <c r="LE139" s="33"/>
      <c r="LF139" s="33"/>
      <c r="LG139" s="33"/>
      <c r="LH139" s="33"/>
      <c r="LI139" s="33"/>
      <c r="LJ139" s="33"/>
      <c r="LK139" s="33"/>
      <c r="LL139" s="33"/>
      <c r="LM139" s="33"/>
      <c r="LN139" s="33"/>
      <c r="LO139" s="33"/>
      <c r="LP139" s="33"/>
      <c r="LQ139" s="33"/>
      <c r="LR139" s="33"/>
      <c r="LS139" s="33"/>
      <c r="LT139" s="33"/>
      <c r="LU139" s="33"/>
      <c r="LV139" s="33"/>
      <c r="LW139" s="33"/>
      <c r="LX139" s="33"/>
      <c r="LY139" s="33"/>
      <c r="LZ139" s="33"/>
      <c r="MA139" s="33"/>
      <c r="MB139" s="33"/>
      <c r="MC139" s="33"/>
      <c r="MD139" s="33"/>
      <c r="ME139" s="33"/>
      <c r="MF139" s="33"/>
      <c r="MG139" s="33"/>
      <c r="MH139" s="33"/>
      <c r="MI139" s="33"/>
      <c r="MJ139" s="33"/>
      <c r="MK139" s="33"/>
      <c r="ML139" s="33"/>
      <c r="MM139" s="33"/>
      <c r="MN139" s="33"/>
      <c r="MO139" s="33"/>
      <c r="MP139" s="33"/>
      <c r="MQ139" s="33"/>
      <c r="MR139" s="33"/>
      <c r="MS139" s="33"/>
      <c r="MT139" s="33"/>
      <c r="MU139" s="33"/>
      <c r="MV139" s="33"/>
      <c r="MW139" s="33"/>
      <c r="MX139" s="33"/>
      <c r="MY139" s="33"/>
      <c r="MZ139" s="33"/>
      <c r="NA139" s="33"/>
      <c r="NB139" s="33"/>
      <c r="NC139" s="33"/>
      <c r="ND139" s="33"/>
      <c r="NE139" s="33"/>
      <c r="NF139" s="33"/>
      <c r="NG139" s="33"/>
      <c r="NH139" s="33"/>
      <c r="NI139" s="33"/>
      <c r="NJ139" s="33"/>
      <c r="NK139" s="33"/>
      <c r="NL139" s="33"/>
      <c r="NM139" s="33"/>
      <c r="NN139" s="33"/>
      <c r="NO139" s="33"/>
      <c r="NP139" s="33"/>
      <c r="NQ139" s="33"/>
      <c r="NR139" s="33"/>
      <c r="NS139" s="33"/>
      <c r="NT139" s="33"/>
      <c r="NU139" s="33"/>
      <c r="NV139" s="33"/>
      <c r="NW139" s="33"/>
      <c r="NX139" s="33"/>
      <c r="NY139" s="33"/>
      <c r="NZ139" s="33"/>
      <c r="OA139" s="33"/>
      <c r="OB139" s="33"/>
      <c r="OC139" s="33"/>
      <c r="OD139" s="33"/>
      <c r="OE139" s="33"/>
      <c r="OF139" s="33"/>
      <c r="OG139" s="33"/>
      <c r="OH139" s="33"/>
      <c r="OI139" s="33"/>
      <c r="OJ139" s="33"/>
      <c r="OK139" s="33"/>
      <c r="OL139" s="33"/>
      <c r="OM139" s="33"/>
      <c r="ON139" s="33"/>
      <c r="OO139" s="33"/>
      <c r="OP139" s="33"/>
      <c r="OQ139" s="33"/>
      <c r="OR139" s="33"/>
      <c r="OS139" s="33"/>
      <c r="OT139" s="33"/>
      <c r="OU139" s="33"/>
      <c r="OV139" s="33"/>
      <c r="OW139" s="33"/>
      <c r="OX139" s="33"/>
      <c r="OY139" s="33"/>
      <c r="OZ139" s="33"/>
      <c r="PA139" s="33"/>
      <c r="PB139" s="33"/>
      <c r="PC139" s="33"/>
      <c r="PD139" s="33"/>
      <c r="PE139" s="33"/>
      <c r="PF139" s="33"/>
      <c r="PG139" s="33"/>
      <c r="PH139" s="33"/>
      <c r="PI139" s="33"/>
      <c r="PJ139" s="33"/>
      <c r="PK139" s="33"/>
      <c r="PL139" s="33"/>
      <c r="PM139" s="33"/>
      <c r="PN139" s="33"/>
      <c r="PO139" s="33"/>
      <c r="PP139" s="33"/>
      <c r="PQ139" s="33"/>
      <c r="PR139" s="33"/>
      <c r="PS139" s="33"/>
      <c r="PT139" s="33"/>
      <c r="PU139" s="33"/>
      <c r="PV139" s="33"/>
      <c r="PW139" s="33"/>
      <c r="PX139" s="33"/>
      <c r="PY139" s="33"/>
      <c r="PZ139" s="33"/>
      <c r="QA139" s="33"/>
      <c r="QB139" s="33"/>
      <c r="QC139" s="33"/>
      <c r="QD139" s="33"/>
      <c r="QE139" s="33"/>
      <c r="QF139" s="33"/>
      <c r="QG139" s="33"/>
      <c r="QH139" s="33"/>
      <c r="QI139" s="33"/>
      <c r="QJ139" s="33"/>
      <c r="QK139" s="33"/>
      <c r="QL139" s="33"/>
      <c r="QM139" s="33"/>
      <c r="QN139" s="33"/>
      <c r="QO139" s="33"/>
      <c r="QP139" s="33"/>
      <c r="QQ139" s="33"/>
      <c r="QR139" s="33"/>
      <c r="QS139" s="33"/>
      <c r="QT139" s="33"/>
      <c r="QU139" s="33"/>
      <c r="QV139" s="33"/>
      <c r="QW139" s="33"/>
      <c r="QX139" s="33"/>
      <c r="QY139" s="33"/>
      <c r="QZ139" s="33"/>
      <c r="RA139" s="33"/>
      <c r="RB139" s="33"/>
      <c r="RC139" s="33"/>
      <c r="RD139" s="33"/>
      <c r="RE139" s="33"/>
      <c r="RF139" s="33"/>
      <c r="RG139" s="33"/>
      <c r="RH139" s="33"/>
      <c r="RI139" s="33"/>
      <c r="RJ139" s="33"/>
      <c r="RK139" s="33"/>
      <c r="RL139" s="33"/>
      <c r="RM139" s="33"/>
      <c r="RN139" s="33"/>
      <c r="RO139" s="33"/>
      <c r="RP139" s="33"/>
      <c r="RQ139" s="33"/>
      <c r="RR139" s="33"/>
      <c r="RS139" s="33"/>
      <c r="RT139" s="33"/>
      <c r="RU139" s="33"/>
      <c r="RV139" s="33"/>
      <c r="RW139" s="33"/>
      <c r="RX139" s="33"/>
      <c r="RY139" s="33"/>
      <c r="RZ139" s="33"/>
      <c r="SA139" s="33"/>
      <c r="SB139" s="33"/>
      <c r="SC139" s="33"/>
      <c r="SD139" s="33"/>
      <c r="SE139" s="33"/>
      <c r="SF139" s="33"/>
      <c r="SG139" s="33"/>
      <c r="SH139" s="33"/>
      <c r="SI139" s="33"/>
      <c r="SJ139" s="33"/>
      <c r="SK139" s="33"/>
      <c r="SL139" s="33"/>
      <c r="SM139" s="33"/>
      <c r="SN139" s="33"/>
      <c r="SO139" s="33"/>
      <c r="SP139" s="33"/>
      <c r="SQ139" s="33"/>
      <c r="SR139" s="33"/>
      <c r="SS139" s="33"/>
      <c r="ST139" s="33"/>
      <c r="SU139" s="33"/>
      <c r="SV139" s="33"/>
      <c r="SW139" s="33"/>
      <c r="SX139" s="33"/>
      <c r="SY139" s="33"/>
      <c r="SZ139" s="33"/>
      <c r="TA139" s="33"/>
      <c r="TB139" s="33"/>
      <c r="TC139" s="33"/>
      <c r="TD139" s="33"/>
      <c r="TE139" s="33"/>
    </row>
    <row r="140" spans="1:525" s="34" customFormat="1" ht="94.5" hidden="1" customHeight="1" x14ac:dyDescent="0.25">
      <c r="A140" s="84"/>
      <c r="B140" s="93"/>
      <c r="C140" s="93"/>
      <c r="D140" s="68" t="s">
        <v>615</v>
      </c>
      <c r="E140" s="121">
        <f>E154</f>
        <v>0</v>
      </c>
      <c r="F140" s="121">
        <f t="shared" ref="F140:P140" si="57">F154</f>
        <v>0</v>
      </c>
      <c r="G140" s="121">
        <f t="shared" si="57"/>
        <v>0</v>
      </c>
      <c r="H140" s="121">
        <f t="shared" si="57"/>
        <v>0</v>
      </c>
      <c r="I140" s="121">
        <f t="shared" si="57"/>
        <v>0</v>
      </c>
      <c r="J140" s="121">
        <f t="shared" si="57"/>
        <v>0</v>
      </c>
      <c r="K140" s="121">
        <f t="shared" si="57"/>
        <v>0</v>
      </c>
      <c r="L140" s="121">
        <f t="shared" si="57"/>
        <v>0</v>
      </c>
      <c r="M140" s="121">
        <f t="shared" si="57"/>
        <v>0</v>
      </c>
      <c r="N140" s="121">
        <f t="shared" si="57"/>
        <v>0</v>
      </c>
      <c r="O140" s="121">
        <f t="shared" si="57"/>
        <v>0</v>
      </c>
      <c r="P140" s="121">
        <f t="shared" si="57"/>
        <v>0</v>
      </c>
      <c r="Q140" s="225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  <c r="IW140" s="33"/>
      <c r="IX140" s="33"/>
      <c r="IY140" s="33"/>
      <c r="IZ140" s="33"/>
      <c r="JA140" s="33"/>
      <c r="JB140" s="33"/>
      <c r="JC140" s="33"/>
      <c r="JD140" s="33"/>
      <c r="JE140" s="33"/>
      <c r="JF140" s="33"/>
      <c r="JG140" s="33"/>
      <c r="JH140" s="33"/>
      <c r="JI140" s="33"/>
      <c r="JJ140" s="33"/>
      <c r="JK140" s="33"/>
      <c r="JL140" s="33"/>
      <c r="JM140" s="33"/>
      <c r="JN140" s="33"/>
      <c r="JO140" s="33"/>
      <c r="JP140" s="33"/>
      <c r="JQ140" s="33"/>
      <c r="JR140" s="33"/>
      <c r="JS140" s="33"/>
      <c r="JT140" s="33"/>
      <c r="JU140" s="33"/>
      <c r="JV140" s="33"/>
      <c r="JW140" s="33"/>
      <c r="JX140" s="33"/>
      <c r="JY140" s="33"/>
      <c r="JZ140" s="33"/>
      <c r="KA140" s="33"/>
      <c r="KB140" s="33"/>
      <c r="KC140" s="33"/>
      <c r="KD140" s="33"/>
      <c r="KE140" s="33"/>
      <c r="KF140" s="33"/>
      <c r="KG140" s="33"/>
      <c r="KH140" s="33"/>
      <c r="KI140" s="33"/>
      <c r="KJ140" s="33"/>
      <c r="KK140" s="33"/>
      <c r="KL140" s="33"/>
      <c r="KM140" s="33"/>
      <c r="KN140" s="33"/>
      <c r="KO140" s="33"/>
      <c r="KP140" s="33"/>
      <c r="KQ140" s="33"/>
      <c r="KR140" s="33"/>
      <c r="KS140" s="33"/>
      <c r="KT140" s="33"/>
      <c r="KU140" s="33"/>
      <c r="KV140" s="33"/>
      <c r="KW140" s="33"/>
      <c r="KX140" s="33"/>
      <c r="KY140" s="33"/>
      <c r="KZ140" s="33"/>
      <c r="LA140" s="33"/>
      <c r="LB140" s="33"/>
      <c r="LC140" s="33"/>
      <c r="LD140" s="33"/>
      <c r="LE140" s="33"/>
      <c r="LF140" s="33"/>
      <c r="LG140" s="33"/>
      <c r="LH140" s="33"/>
      <c r="LI140" s="33"/>
      <c r="LJ140" s="33"/>
      <c r="LK140" s="33"/>
      <c r="LL140" s="33"/>
      <c r="LM140" s="33"/>
      <c r="LN140" s="33"/>
      <c r="LO140" s="33"/>
      <c r="LP140" s="33"/>
      <c r="LQ140" s="33"/>
      <c r="LR140" s="33"/>
      <c r="LS140" s="33"/>
      <c r="LT140" s="33"/>
      <c r="LU140" s="33"/>
      <c r="LV140" s="33"/>
      <c r="LW140" s="33"/>
      <c r="LX140" s="33"/>
      <c r="LY140" s="33"/>
      <c r="LZ140" s="33"/>
      <c r="MA140" s="33"/>
      <c r="MB140" s="33"/>
      <c r="MC140" s="33"/>
      <c r="MD140" s="33"/>
      <c r="ME140" s="33"/>
      <c r="MF140" s="33"/>
      <c r="MG140" s="33"/>
      <c r="MH140" s="33"/>
      <c r="MI140" s="33"/>
      <c r="MJ140" s="33"/>
      <c r="MK140" s="33"/>
      <c r="ML140" s="33"/>
      <c r="MM140" s="33"/>
      <c r="MN140" s="33"/>
      <c r="MO140" s="33"/>
      <c r="MP140" s="33"/>
      <c r="MQ140" s="33"/>
      <c r="MR140" s="33"/>
      <c r="MS140" s="33"/>
      <c r="MT140" s="33"/>
      <c r="MU140" s="33"/>
      <c r="MV140" s="33"/>
      <c r="MW140" s="33"/>
      <c r="MX140" s="33"/>
      <c r="MY140" s="33"/>
      <c r="MZ140" s="33"/>
      <c r="NA140" s="33"/>
      <c r="NB140" s="33"/>
      <c r="NC140" s="33"/>
      <c r="ND140" s="33"/>
      <c r="NE140" s="33"/>
      <c r="NF140" s="33"/>
      <c r="NG140" s="33"/>
      <c r="NH140" s="33"/>
      <c r="NI140" s="33"/>
      <c r="NJ140" s="33"/>
      <c r="NK140" s="33"/>
      <c r="NL140" s="33"/>
      <c r="NM140" s="33"/>
      <c r="NN140" s="33"/>
      <c r="NO140" s="33"/>
      <c r="NP140" s="33"/>
      <c r="NQ140" s="33"/>
      <c r="NR140" s="33"/>
      <c r="NS140" s="33"/>
      <c r="NT140" s="33"/>
      <c r="NU140" s="33"/>
      <c r="NV140" s="33"/>
      <c r="NW140" s="33"/>
      <c r="NX140" s="33"/>
      <c r="NY140" s="33"/>
      <c r="NZ140" s="33"/>
      <c r="OA140" s="33"/>
      <c r="OB140" s="33"/>
      <c r="OC140" s="33"/>
      <c r="OD140" s="33"/>
      <c r="OE140" s="33"/>
      <c r="OF140" s="33"/>
      <c r="OG140" s="33"/>
      <c r="OH140" s="33"/>
      <c r="OI140" s="33"/>
      <c r="OJ140" s="33"/>
      <c r="OK140" s="33"/>
      <c r="OL140" s="33"/>
      <c r="OM140" s="33"/>
      <c r="ON140" s="33"/>
      <c r="OO140" s="33"/>
      <c r="OP140" s="33"/>
      <c r="OQ140" s="33"/>
      <c r="OR140" s="33"/>
      <c r="OS140" s="33"/>
      <c r="OT140" s="33"/>
      <c r="OU140" s="33"/>
      <c r="OV140" s="33"/>
      <c r="OW140" s="33"/>
      <c r="OX140" s="33"/>
      <c r="OY140" s="33"/>
      <c r="OZ140" s="33"/>
      <c r="PA140" s="33"/>
      <c r="PB140" s="33"/>
      <c r="PC140" s="33"/>
      <c r="PD140" s="33"/>
      <c r="PE140" s="33"/>
      <c r="PF140" s="33"/>
      <c r="PG140" s="33"/>
      <c r="PH140" s="33"/>
      <c r="PI140" s="33"/>
      <c r="PJ140" s="33"/>
      <c r="PK140" s="33"/>
      <c r="PL140" s="33"/>
      <c r="PM140" s="33"/>
      <c r="PN140" s="33"/>
      <c r="PO140" s="33"/>
      <c r="PP140" s="33"/>
      <c r="PQ140" s="33"/>
      <c r="PR140" s="33"/>
      <c r="PS140" s="33"/>
      <c r="PT140" s="33"/>
      <c r="PU140" s="33"/>
      <c r="PV140" s="33"/>
      <c r="PW140" s="33"/>
      <c r="PX140" s="33"/>
      <c r="PY140" s="33"/>
      <c r="PZ140" s="33"/>
      <c r="QA140" s="33"/>
      <c r="QB140" s="33"/>
      <c r="QC140" s="33"/>
      <c r="QD140" s="33"/>
      <c r="QE140" s="33"/>
      <c r="QF140" s="33"/>
      <c r="QG140" s="33"/>
      <c r="QH140" s="33"/>
      <c r="QI140" s="33"/>
      <c r="QJ140" s="33"/>
      <c r="QK140" s="33"/>
      <c r="QL140" s="33"/>
      <c r="QM140" s="33"/>
      <c r="QN140" s="33"/>
      <c r="QO140" s="33"/>
      <c r="QP140" s="33"/>
      <c r="QQ140" s="33"/>
      <c r="QR140" s="33"/>
      <c r="QS140" s="33"/>
      <c r="QT140" s="33"/>
      <c r="QU140" s="33"/>
      <c r="QV140" s="33"/>
      <c r="QW140" s="33"/>
      <c r="QX140" s="33"/>
      <c r="QY140" s="33"/>
      <c r="QZ140" s="33"/>
      <c r="RA140" s="33"/>
      <c r="RB140" s="33"/>
      <c r="RC140" s="33"/>
      <c r="RD140" s="33"/>
      <c r="RE140" s="33"/>
      <c r="RF140" s="33"/>
      <c r="RG140" s="33"/>
      <c r="RH140" s="33"/>
      <c r="RI140" s="33"/>
      <c r="RJ140" s="33"/>
      <c r="RK140" s="33"/>
      <c r="RL140" s="33"/>
      <c r="RM140" s="33"/>
      <c r="RN140" s="33"/>
      <c r="RO140" s="33"/>
      <c r="RP140" s="33"/>
      <c r="RQ140" s="33"/>
      <c r="RR140" s="33"/>
      <c r="RS140" s="33"/>
      <c r="RT140" s="33"/>
      <c r="RU140" s="33"/>
      <c r="RV140" s="33"/>
      <c r="RW140" s="33"/>
      <c r="RX140" s="33"/>
      <c r="RY140" s="33"/>
      <c r="RZ140" s="33"/>
      <c r="SA140" s="33"/>
      <c r="SB140" s="33"/>
      <c r="SC140" s="33"/>
      <c r="SD140" s="33"/>
      <c r="SE140" s="33"/>
      <c r="SF140" s="33"/>
      <c r="SG140" s="33"/>
      <c r="SH140" s="33"/>
      <c r="SI140" s="33"/>
      <c r="SJ140" s="33"/>
      <c r="SK140" s="33"/>
      <c r="SL140" s="33"/>
      <c r="SM140" s="33"/>
      <c r="SN140" s="33"/>
      <c r="SO140" s="33"/>
      <c r="SP140" s="33"/>
      <c r="SQ140" s="33"/>
      <c r="SR140" s="33"/>
      <c r="SS140" s="33"/>
      <c r="ST140" s="33"/>
      <c r="SU140" s="33"/>
      <c r="SV140" s="33"/>
      <c r="SW140" s="33"/>
      <c r="SX140" s="33"/>
      <c r="SY140" s="33"/>
      <c r="SZ140" s="33"/>
      <c r="TA140" s="33"/>
      <c r="TB140" s="33"/>
      <c r="TC140" s="33"/>
      <c r="TD140" s="33"/>
      <c r="TE140" s="33"/>
    </row>
    <row r="141" spans="1:525" s="34" customFormat="1" ht="31.5" hidden="1" customHeight="1" x14ac:dyDescent="0.25">
      <c r="A141" s="84"/>
      <c r="B141" s="93"/>
      <c r="C141" s="93"/>
      <c r="D141" s="68" t="s">
        <v>385</v>
      </c>
      <c r="E141" s="121">
        <f>E151+E157+E160</f>
        <v>0</v>
      </c>
      <c r="F141" s="121">
        <f t="shared" ref="F141:P141" si="58">F151+F157+F160</f>
        <v>0</v>
      </c>
      <c r="G141" s="121">
        <f t="shared" si="58"/>
        <v>0</v>
      </c>
      <c r="H141" s="121">
        <f t="shared" si="58"/>
        <v>0</v>
      </c>
      <c r="I141" s="121">
        <f t="shared" si="58"/>
        <v>0</v>
      </c>
      <c r="J141" s="121">
        <f t="shared" si="58"/>
        <v>0</v>
      </c>
      <c r="K141" s="121">
        <f t="shared" si="58"/>
        <v>0</v>
      </c>
      <c r="L141" s="121">
        <f t="shared" si="58"/>
        <v>0</v>
      </c>
      <c r="M141" s="121">
        <f t="shared" si="58"/>
        <v>0</v>
      </c>
      <c r="N141" s="121">
        <f t="shared" si="58"/>
        <v>0</v>
      </c>
      <c r="O141" s="121">
        <f t="shared" si="58"/>
        <v>0</v>
      </c>
      <c r="P141" s="121">
        <f t="shared" si="58"/>
        <v>0</v>
      </c>
      <c r="Q141" s="225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  <c r="IW141" s="33"/>
      <c r="IX141" s="33"/>
      <c r="IY141" s="33"/>
      <c r="IZ141" s="33"/>
      <c r="JA141" s="33"/>
      <c r="JB141" s="33"/>
      <c r="JC141" s="33"/>
      <c r="JD141" s="33"/>
      <c r="JE141" s="33"/>
      <c r="JF141" s="33"/>
      <c r="JG141" s="33"/>
      <c r="JH141" s="33"/>
      <c r="JI141" s="33"/>
      <c r="JJ141" s="33"/>
      <c r="JK141" s="33"/>
      <c r="JL141" s="33"/>
      <c r="JM141" s="33"/>
      <c r="JN141" s="33"/>
      <c r="JO141" s="33"/>
      <c r="JP141" s="33"/>
      <c r="JQ141" s="33"/>
      <c r="JR141" s="33"/>
      <c r="JS141" s="33"/>
      <c r="JT141" s="33"/>
      <c r="JU141" s="33"/>
      <c r="JV141" s="33"/>
      <c r="JW141" s="33"/>
      <c r="JX141" s="33"/>
      <c r="JY141" s="33"/>
      <c r="JZ141" s="33"/>
      <c r="KA141" s="33"/>
      <c r="KB141" s="33"/>
      <c r="KC141" s="33"/>
      <c r="KD141" s="33"/>
      <c r="KE141" s="33"/>
      <c r="KF141" s="33"/>
      <c r="KG141" s="33"/>
      <c r="KH141" s="33"/>
      <c r="KI141" s="33"/>
      <c r="KJ141" s="33"/>
      <c r="KK141" s="33"/>
      <c r="KL141" s="33"/>
      <c r="KM141" s="33"/>
      <c r="KN141" s="33"/>
      <c r="KO141" s="33"/>
      <c r="KP141" s="33"/>
      <c r="KQ141" s="33"/>
      <c r="KR141" s="33"/>
      <c r="KS141" s="33"/>
      <c r="KT141" s="33"/>
      <c r="KU141" s="33"/>
      <c r="KV141" s="33"/>
      <c r="KW141" s="33"/>
      <c r="KX141" s="33"/>
      <c r="KY141" s="33"/>
      <c r="KZ141" s="33"/>
      <c r="LA141" s="33"/>
      <c r="LB141" s="33"/>
      <c r="LC141" s="33"/>
      <c r="LD141" s="33"/>
      <c r="LE141" s="33"/>
      <c r="LF141" s="33"/>
      <c r="LG141" s="33"/>
      <c r="LH141" s="33"/>
      <c r="LI141" s="33"/>
      <c r="LJ141" s="33"/>
      <c r="LK141" s="33"/>
      <c r="LL141" s="33"/>
      <c r="LM141" s="33"/>
      <c r="LN141" s="33"/>
      <c r="LO141" s="33"/>
      <c r="LP141" s="33"/>
      <c r="LQ141" s="33"/>
      <c r="LR141" s="33"/>
      <c r="LS141" s="33"/>
      <c r="LT141" s="33"/>
      <c r="LU141" s="33"/>
      <c r="LV141" s="33"/>
      <c r="LW141" s="33"/>
      <c r="LX141" s="33"/>
      <c r="LY141" s="33"/>
      <c r="LZ141" s="33"/>
      <c r="MA141" s="33"/>
      <c r="MB141" s="33"/>
      <c r="MC141" s="33"/>
      <c r="MD141" s="33"/>
      <c r="ME141" s="33"/>
      <c r="MF141" s="33"/>
      <c r="MG141" s="33"/>
      <c r="MH141" s="33"/>
      <c r="MI141" s="33"/>
      <c r="MJ141" s="33"/>
      <c r="MK141" s="33"/>
      <c r="ML141" s="33"/>
      <c r="MM141" s="33"/>
      <c r="MN141" s="33"/>
      <c r="MO141" s="33"/>
      <c r="MP141" s="33"/>
      <c r="MQ141" s="33"/>
      <c r="MR141" s="33"/>
      <c r="MS141" s="33"/>
      <c r="MT141" s="33"/>
      <c r="MU141" s="33"/>
      <c r="MV141" s="33"/>
      <c r="MW141" s="33"/>
      <c r="MX141" s="33"/>
      <c r="MY141" s="33"/>
      <c r="MZ141" s="33"/>
      <c r="NA141" s="33"/>
      <c r="NB141" s="33"/>
      <c r="NC141" s="33"/>
      <c r="ND141" s="33"/>
      <c r="NE141" s="33"/>
      <c r="NF141" s="33"/>
      <c r="NG141" s="33"/>
      <c r="NH141" s="33"/>
      <c r="NI141" s="33"/>
      <c r="NJ141" s="33"/>
      <c r="NK141" s="33"/>
      <c r="NL141" s="33"/>
      <c r="NM141" s="33"/>
      <c r="NN141" s="33"/>
      <c r="NO141" s="33"/>
      <c r="NP141" s="33"/>
      <c r="NQ141" s="33"/>
      <c r="NR141" s="33"/>
      <c r="NS141" s="33"/>
      <c r="NT141" s="33"/>
      <c r="NU141" s="33"/>
      <c r="NV141" s="33"/>
      <c r="NW141" s="33"/>
      <c r="NX141" s="33"/>
      <c r="NY141" s="33"/>
      <c r="NZ141" s="33"/>
      <c r="OA141" s="33"/>
      <c r="OB141" s="33"/>
      <c r="OC141" s="33"/>
      <c r="OD141" s="33"/>
      <c r="OE141" s="33"/>
      <c r="OF141" s="33"/>
      <c r="OG141" s="33"/>
      <c r="OH141" s="33"/>
      <c r="OI141" s="33"/>
      <c r="OJ141" s="33"/>
      <c r="OK141" s="33"/>
      <c r="OL141" s="33"/>
      <c r="OM141" s="33"/>
      <c r="ON141" s="33"/>
      <c r="OO141" s="33"/>
      <c r="OP141" s="33"/>
      <c r="OQ141" s="33"/>
      <c r="OR141" s="33"/>
      <c r="OS141" s="33"/>
      <c r="OT141" s="33"/>
      <c r="OU141" s="33"/>
      <c r="OV141" s="33"/>
      <c r="OW141" s="33"/>
      <c r="OX141" s="33"/>
      <c r="OY141" s="33"/>
      <c r="OZ141" s="33"/>
      <c r="PA141" s="33"/>
      <c r="PB141" s="33"/>
      <c r="PC141" s="33"/>
      <c r="PD141" s="33"/>
      <c r="PE141" s="33"/>
      <c r="PF141" s="33"/>
      <c r="PG141" s="33"/>
      <c r="PH141" s="33"/>
      <c r="PI141" s="33"/>
      <c r="PJ141" s="33"/>
      <c r="PK141" s="33"/>
      <c r="PL141" s="33"/>
      <c r="PM141" s="33"/>
      <c r="PN141" s="33"/>
      <c r="PO141" s="33"/>
      <c r="PP141" s="33"/>
      <c r="PQ141" s="33"/>
      <c r="PR141" s="33"/>
      <c r="PS141" s="33"/>
      <c r="PT141" s="33"/>
      <c r="PU141" s="33"/>
      <c r="PV141" s="33"/>
      <c r="PW141" s="33"/>
      <c r="PX141" s="33"/>
      <c r="PY141" s="33"/>
      <c r="PZ141" s="33"/>
      <c r="QA141" s="33"/>
      <c r="QB141" s="33"/>
      <c r="QC141" s="33"/>
      <c r="QD141" s="33"/>
      <c r="QE141" s="33"/>
      <c r="QF141" s="33"/>
      <c r="QG141" s="33"/>
      <c r="QH141" s="33"/>
      <c r="QI141" s="33"/>
      <c r="QJ141" s="33"/>
      <c r="QK141" s="33"/>
      <c r="QL141" s="33"/>
      <c r="QM141" s="33"/>
      <c r="QN141" s="33"/>
      <c r="QO141" s="33"/>
      <c r="QP141" s="33"/>
      <c r="QQ141" s="33"/>
      <c r="QR141" s="33"/>
      <c r="QS141" s="33"/>
      <c r="QT141" s="33"/>
      <c r="QU141" s="33"/>
      <c r="QV141" s="33"/>
      <c r="QW141" s="33"/>
      <c r="QX141" s="33"/>
      <c r="QY141" s="33"/>
      <c r="QZ141" s="33"/>
      <c r="RA141" s="33"/>
      <c r="RB141" s="33"/>
      <c r="RC141" s="33"/>
      <c r="RD141" s="33"/>
      <c r="RE141" s="33"/>
      <c r="RF141" s="33"/>
      <c r="RG141" s="33"/>
      <c r="RH141" s="33"/>
      <c r="RI141" s="33"/>
      <c r="RJ141" s="33"/>
      <c r="RK141" s="33"/>
      <c r="RL141" s="33"/>
      <c r="RM141" s="33"/>
      <c r="RN141" s="33"/>
      <c r="RO141" s="33"/>
      <c r="RP141" s="33"/>
      <c r="RQ141" s="33"/>
      <c r="RR141" s="33"/>
      <c r="RS141" s="33"/>
      <c r="RT141" s="33"/>
      <c r="RU141" s="33"/>
      <c r="RV141" s="33"/>
      <c r="RW141" s="33"/>
      <c r="RX141" s="33"/>
      <c r="RY141" s="33"/>
      <c r="RZ141" s="33"/>
      <c r="SA141" s="33"/>
      <c r="SB141" s="33"/>
      <c r="SC141" s="33"/>
      <c r="SD141" s="33"/>
      <c r="SE141" s="33"/>
      <c r="SF141" s="33"/>
      <c r="SG141" s="33"/>
      <c r="SH141" s="33"/>
      <c r="SI141" s="33"/>
      <c r="SJ141" s="33"/>
      <c r="SK141" s="33"/>
      <c r="SL141" s="33"/>
      <c r="SM141" s="33"/>
      <c r="SN141" s="33"/>
      <c r="SO141" s="33"/>
      <c r="SP141" s="33"/>
      <c r="SQ141" s="33"/>
      <c r="SR141" s="33"/>
      <c r="SS141" s="33"/>
      <c r="ST141" s="33"/>
      <c r="SU141" s="33"/>
      <c r="SV141" s="33"/>
      <c r="SW141" s="33"/>
      <c r="SX141" s="33"/>
      <c r="SY141" s="33"/>
      <c r="SZ141" s="33"/>
      <c r="TA141" s="33"/>
      <c r="TB141" s="33"/>
      <c r="TC141" s="33"/>
      <c r="TD141" s="33"/>
      <c r="TE141" s="33"/>
    </row>
    <row r="142" spans="1:525" s="34" customFormat="1" ht="57" hidden="1" customHeight="1" x14ac:dyDescent="0.25">
      <c r="A142" s="84"/>
      <c r="B142" s="93"/>
      <c r="C142" s="93"/>
      <c r="D142" s="68" t="s">
        <v>383</v>
      </c>
      <c r="E142" s="121">
        <f>E171</f>
        <v>0</v>
      </c>
      <c r="F142" s="121">
        <f>F171</f>
        <v>0</v>
      </c>
      <c r="G142" s="121">
        <f t="shared" ref="G142:I142" si="59">G171</f>
        <v>0</v>
      </c>
      <c r="H142" s="121">
        <f t="shared" si="59"/>
        <v>0</v>
      </c>
      <c r="I142" s="121">
        <f t="shared" si="59"/>
        <v>0</v>
      </c>
      <c r="J142" s="121">
        <f>J171</f>
        <v>0</v>
      </c>
      <c r="K142" s="121">
        <f t="shared" ref="K142:P142" si="60">K171</f>
        <v>0</v>
      </c>
      <c r="L142" s="121">
        <f t="shared" si="60"/>
        <v>0</v>
      </c>
      <c r="M142" s="121">
        <f t="shared" si="60"/>
        <v>0</v>
      </c>
      <c r="N142" s="121">
        <f t="shared" si="60"/>
        <v>0</v>
      </c>
      <c r="O142" s="121">
        <f t="shared" si="60"/>
        <v>0</v>
      </c>
      <c r="P142" s="121">
        <f t="shared" si="60"/>
        <v>0</v>
      </c>
      <c r="Q142" s="225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  <c r="IW142" s="33"/>
      <c r="IX142" s="33"/>
      <c r="IY142" s="33"/>
      <c r="IZ142" s="33"/>
      <c r="JA142" s="33"/>
      <c r="JB142" s="33"/>
      <c r="JC142" s="33"/>
      <c r="JD142" s="33"/>
      <c r="JE142" s="33"/>
      <c r="JF142" s="33"/>
      <c r="JG142" s="33"/>
      <c r="JH142" s="33"/>
      <c r="JI142" s="33"/>
      <c r="JJ142" s="33"/>
      <c r="JK142" s="33"/>
      <c r="JL142" s="33"/>
      <c r="JM142" s="33"/>
      <c r="JN142" s="33"/>
      <c r="JO142" s="33"/>
      <c r="JP142" s="33"/>
      <c r="JQ142" s="33"/>
      <c r="JR142" s="33"/>
      <c r="JS142" s="33"/>
      <c r="JT142" s="33"/>
      <c r="JU142" s="33"/>
      <c r="JV142" s="33"/>
      <c r="JW142" s="33"/>
      <c r="JX142" s="33"/>
      <c r="JY142" s="33"/>
      <c r="JZ142" s="33"/>
      <c r="KA142" s="33"/>
      <c r="KB142" s="33"/>
      <c r="KC142" s="33"/>
      <c r="KD142" s="33"/>
      <c r="KE142" s="33"/>
      <c r="KF142" s="33"/>
      <c r="KG142" s="33"/>
      <c r="KH142" s="33"/>
      <c r="KI142" s="33"/>
      <c r="KJ142" s="33"/>
      <c r="KK142" s="33"/>
      <c r="KL142" s="33"/>
      <c r="KM142" s="33"/>
      <c r="KN142" s="33"/>
      <c r="KO142" s="33"/>
      <c r="KP142" s="33"/>
      <c r="KQ142" s="33"/>
      <c r="KR142" s="33"/>
      <c r="KS142" s="33"/>
      <c r="KT142" s="33"/>
      <c r="KU142" s="33"/>
      <c r="KV142" s="33"/>
      <c r="KW142" s="33"/>
      <c r="KX142" s="33"/>
      <c r="KY142" s="33"/>
      <c r="KZ142" s="33"/>
      <c r="LA142" s="33"/>
      <c r="LB142" s="33"/>
      <c r="LC142" s="33"/>
      <c r="LD142" s="33"/>
      <c r="LE142" s="33"/>
      <c r="LF142" s="33"/>
      <c r="LG142" s="33"/>
      <c r="LH142" s="33"/>
      <c r="LI142" s="33"/>
      <c r="LJ142" s="33"/>
      <c r="LK142" s="33"/>
      <c r="LL142" s="33"/>
      <c r="LM142" s="33"/>
      <c r="LN142" s="33"/>
      <c r="LO142" s="33"/>
      <c r="LP142" s="33"/>
      <c r="LQ142" s="33"/>
      <c r="LR142" s="33"/>
      <c r="LS142" s="33"/>
      <c r="LT142" s="33"/>
      <c r="LU142" s="33"/>
      <c r="LV142" s="33"/>
      <c r="LW142" s="33"/>
      <c r="LX142" s="33"/>
      <c r="LY142" s="33"/>
      <c r="LZ142" s="33"/>
      <c r="MA142" s="33"/>
      <c r="MB142" s="33"/>
      <c r="MC142" s="33"/>
      <c r="MD142" s="33"/>
      <c r="ME142" s="33"/>
      <c r="MF142" s="33"/>
      <c r="MG142" s="33"/>
      <c r="MH142" s="33"/>
      <c r="MI142" s="33"/>
      <c r="MJ142" s="33"/>
      <c r="MK142" s="33"/>
      <c r="ML142" s="33"/>
      <c r="MM142" s="33"/>
      <c r="MN142" s="33"/>
      <c r="MO142" s="33"/>
      <c r="MP142" s="33"/>
      <c r="MQ142" s="33"/>
      <c r="MR142" s="33"/>
      <c r="MS142" s="33"/>
      <c r="MT142" s="33"/>
      <c r="MU142" s="33"/>
      <c r="MV142" s="33"/>
      <c r="MW142" s="33"/>
      <c r="MX142" s="33"/>
      <c r="MY142" s="33"/>
      <c r="MZ142" s="33"/>
      <c r="NA142" s="33"/>
      <c r="NB142" s="33"/>
      <c r="NC142" s="33"/>
      <c r="ND142" s="33"/>
      <c r="NE142" s="33"/>
      <c r="NF142" s="33"/>
      <c r="NG142" s="33"/>
      <c r="NH142" s="33"/>
      <c r="NI142" s="33"/>
      <c r="NJ142" s="33"/>
      <c r="NK142" s="33"/>
      <c r="NL142" s="33"/>
      <c r="NM142" s="33"/>
      <c r="NN142" s="33"/>
      <c r="NO142" s="33"/>
      <c r="NP142" s="33"/>
      <c r="NQ142" s="33"/>
      <c r="NR142" s="33"/>
      <c r="NS142" s="33"/>
      <c r="NT142" s="33"/>
      <c r="NU142" s="33"/>
      <c r="NV142" s="33"/>
      <c r="NW142" s="33"/>
      <c r="NX142" s="33"/>
      <c r="NY142" s="33"/>
      <c r="NZ142" s="33"/>
      <c r="OA142" s="33"/>
      <c r="OB142" s="33"/>
      <c r="OC142" s="33"/>
      <c r="OD142" s="33"/>
      <c r="OE142" s="33"/>
      <c r="OF142" s="33"/>
      <c r="OG142" s="33"/>
      <c r="OH142" s="33"/>
      <c r="OI142" s="33"/>
      <c r="OJ142" s="33"/>
      <c r="OK142" s="33"/>
      <c r="OL142" s="33"/>
      <c r="OM142" s="33"/>
      <c r="ON142" s="33"/>
      <c r="OO142" s="33"/>
      <c r="OP142" s="33"/>
      <c r="OQ142" s="33"/>
      <c r="OR142" s="33"/>
      <c r="OS142" s="33"/>
      <c r="OT142" s="33"/>
      <c r="OU142" s="33"/>
      <c r="OV142" s="33"/>
      <c r="OW142" s="33"/>
      <c r="OX142" s="33"/>
      <c r="OY142" s="33"/>
      <c r="OZ142" s="33"/>
      <c r="PA142" s="33"/>
      <c r="PB142" s="33"/>
      <c r="PC142" s="33"/>
      <c r="PD142" s="33"/>
      <c r="PE142" s="33"/>
      <c r="PF142" s="33"/>
      <c r="PG142" s="33"/>
      <c r="PH142" s="33"/>
      <c r="PI142" s="33"/>
      <c r="PJ142" s="33"/>
      <c r="PK142" s="33"/>
      <c r="PL142" s="33"/>
      <c r="PM142" s="33"/>
      <c r="PN142" s="33"/>
      <c r="PO142" s="33"/>
      <c r="PP142" s="33"/>
      <c r="PQ142" s="33"/>
      <c r="PR142" s="33"/>
      <c r="PS142" s="33"/>
      <c r="PT142" s="33"/>
      <c r="PU142" s="33"/>
      <c r="PV142" s="33"/>
      <c r="PW142" s="33"/>
      <c r="PX142" s="33"/>
      <c r="PY142" s="33"/>
      <c r="PZ142" s="33"/>
      <c r="QA142" s="33"/>
      <c r="QB142" s="33"/>
      <c r="QC142" s="33"/>
      <c r="QD142" s="33"/>
      <c r="QE142" s="33"/>
      <c r="QF142" s="33"/>
      <c r="QG142" s="33"/>
      <c r="QH142" s="33"/>
      <c r="QI142" s="33"/>
      <c r="QJ142" s="33"/>
      <c r="QK142" s="33"/>
      <c r="QL142" s="33"/>
      <c r="QM142" s="33"/>
      <c r="QN142" s="33"/>
      <c r="QO142" s="33"/>
      <c r="QP142" s="33"/>
      <c r="QQ142" s="33"/>
      <c r="QR142" s="33"/>
      <c r="QS142" s="33"/>
      <c r="QT142" s="33"/>
      <c r="QU142" s="33"/>
      <c r="QV142" s="33"/>
      <c r="QW142" s="33"/>
      <c r="QX142" s="33"/>
      <c r="QY142" s="33"/>
      <c r="QZ142" s="33"/>
      <c r="RA142" s="33"/>
      <c r="RB142" s="33"/>
      <c r="RC142" s="33"/>
      <c r="RD142" s="33"/>
      <c r="RE142" s="33"/>
      <c r="RF142" s="33"/>
      <c r="RG142" s="33"/>
      <c r="RH142" s="33"/>
      <c r="RI142" s="33"/>
      <c r="RJ142" s="33"/>
      <c r="RK142" s="33"/>
      <c r="RL142" s="33"/>
      <c r="RM142" s="33"/>
      <c r="RN142" s="33"/>
      <c r="RO142" s="33"/>
      <c r="RP142" s="33"/>
      <c r="RQ142" s="33"/>
      <c r="RR142" s="33"/>
      <c r="RS142" s="33"/>
      <c r="RT142" s="33"/>
      <c r="RU142" s="33"/>
      <c r="RV142" s="33"/>
      <c r="RW142" s="33"/>
      <c r="RX142" s="33"/>
      <c r="RY142" s="33"/>
      <c r="RZ142" s="33"/>
      <c r="SA142" s="33"/>
      <c r="SB142" s="33"/>
      <c r="SC142" s="33"/>
      <c r="SD142" s="33"/>
      <c r="SE142" s="33"/>
      <c r="SF142" s="33"/>
      <c r="SG142" s="33"/>
      <c r="SH142" s="33"/>
      <c r="SI142" s="33"/>
      <c r="SJ142" s="33"/>
      <c r="SK142" s="33"/>
      <c r="SL142" s="33"/>
      <c r="SM142" s="33"/>
      <c r="SN142" s="33"/>
      <c r="SO142" s="33"/>
      <c r="SP142" s="33"/>
      <c r="SQ142" s="33"/>
      <c r="SR142" s="33"/>
      <c r="SS142" s="33"/>
      <c r="ST142" s="33"/>
      <c r="SU142" s="33"/>
      <c r="SV142" s="33"/>
      <c r="SW142" s="33"/>
      <c r="SX142" s="33"/>
      <c r="SY142" s="33"/>
      <c r="SZ142" s="33"/>
      <c r="TA142" s="33"/>
      <c r="TB142" s="33"/>
      <c r="TC142" s="33"/>
      <c r="TD142" s="33"/>
      <c r="TE142" s="33"/>
    </row>
    <row r="143" spans="1:525" s="34" customFormat="1" ht="47.25" hidden="1" customHeight="1" x14ac:dyDescent="0.25">
      <c r="A143" s="84"/>
      <c r="B143" s="93"/>
      <c r="C143" s="93"/>
      <c r="D143" s="68" t="s">
        <v>386</v>
      </c>
      <c r="E143" s="121">
        <f>E152+E164</f>
        <v>0</v>
      </c>
      <c r="F143" s="121">
        <f t="shared" ref="F143:P143" si="61">F152+F164</f>
        <v>0</v>
      </c>
      <c r="G143" s="121">
        <f t="shared" si="61"/>
        <v>0</v>
      </c>
      <c r="H143" s="121">
        <f t="shared" si="61"/>
        <v>0</v>
      </c>
      <c r="I143" s="121">
        <f t="shared" si="61"/>
        <v>0</v>
      </c>
      <c r="J143" s="121">
        <f t="shared" si="61"/>
        <v>0</v>
      </c>
      <c r="K143" s="121">
        <f t="shared" si="61"/>
        <v>0</v>
      </c>
      <c r="L143" s="121">
        <f t="shared" si="61"/>
        <v>0</v>
      </c>
      <c r="M143" s="121">
        <f t="shared" si="61"/>
        <v>0</v>
      </c>
      <c r="N143" s="121">
        <f t="shared" si="61"/>
        <v>0</v>
      </c>
      <c r="O143" s="121">
        <f t="shared" si="61"/>
        <v>0</v>
      </c>
      <c r="P143" s="121">
        <f t="shared" si="61"/>
        <v>0</v>
      </c>
      <c r="Q143" s="225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/>
      <c r="LX143" s="33"/>
      <c r="LY143" s="33"/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/>
      <c r="PM143" s="33"/>
      <c r="PN143" s="33"/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</row>
    <row r="144" spans="1:525" s="34" customFormat="1" ht="63" hidden="1" customHeight="1" x14ac:dyDescent="0.25">
      <c r="A144" s="84"/>
      <c r="B144" s="93"/>
      <c r="C144" s="93"/>
      <c r="D144" s="68" t="s">
        <v>387</v>
      </c>
      <c r="E144" s="121">
        <f>E162+E165</f>
        <v>0</v>
      </c>
      <c r="F144" s="121">
        <f>F162+F165</f>
        <v>0</v>
      </c>
      <c r="G144" s="121">
        <f t="shared" ref="G144:P144" si="62">G162+G165</f>
        <v>0</v>
      </c>
      <c r="H144" s="121">
        <f t="shared" si="62"/>
        <v>0</v>
      </c>
      <c r="I144" s="121">
        <f t="shared" si="62"/>
        <v>0</v>
      </c>
      <c r="J144" s="121">
        <f t="shared" si="62"/>
        <v>0</v>
      </c>
      <c r="K144" s="121">
        <f>K162+K165</f>
        <v>0</v>
      </c>
      <c r="L144" s="121">
        <f t="shared" si="62"/>
        <v>0</v>
      </c>
      <c r="M144" s="121">
        <f t="shared" si="62"/>
        <v>0</v>
      </c>
      <c r="N144" s="121">
        <f t="shared" si="62"/>
        <v>0</v>
      </c>
      <c r="O144" s="121">
        <f t="shared" si="62"/>
        <v>0</v>
      </c>
      <c r="P144" s="121">
        <f t="shared" si="62"/>
        <v>0</v>
      </c>
      <c r="Q144" s="225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  <c r="IW144" s="33"/>
      <c r="IX144" s="33"/>
      <c r="IY144" s="33"/>
      <c r="IZ144" s="33"/>
      <c r="JA144" s="33"/>
      <c r="JB144" s="33"/>
      <c r="JC144" s="33"/>
      <c r="JD144" s="33"/>
      <c r="JE144" s="33"/>
      <c r="JF144" s="33"/>
      <c r="JG144" s="33"/>
      <c r="JH144" s="33"/>
      <c r="JI144" s="33"/>
      <c r="JJ144" s="33"/>
      <c r="JK144" s="33"/>
      <c r="JL144" s="33"/>
      <c r="JM144" s="33"/>
      <c r="JN144" s="33"/>
      <c r="JO144" s="33"/>
      <c r="JP144" s="33"/>
      <c r="JQ144" s="33"/>
      <c r="JR144" s="33"/>
      <c r="JS144" s="33"/>
      <c r="JT144" s="33"/>
      <c r="JU144" s="33"/>
      <c r="JV144" s="33"/>
      <c r="JW144" s="33"/>
      <c r="JX144" s="33"/>
      <c r="JY144" s="33"/>
      <c r="JZ144" s="33"/>
      <c r="KA144" s="33"/>
      <c r="KB144" s="33"/>
      <c r="KC144" s="33"/>
      <c r="KD144" s="33"/>
      <c r="KE144" s="33"/>
      <c r="KF144" s="33"/>
      <c r="KG144" s="33"/>
      <c r="KH144" s="33"/>
      <c r="KI144" s="33"/>
      <c r="KJ144" s="33"/>
      <c r="KK144" s="33"/>
      <c r="KL144" s="33"/>
      <c r="KM144" s="33"/>
      <c r="KN144" s="33"/>
      <c r="KO144" s="33"/>
      <c r="KP144" s="33"/>
      <c r="KQ144" s="33"/>
      <c r="KR144" s="33"/>
      <c r="KS144" s="33"/>
      <c r="KT144" s="33"/>
      <c r="KU144" s="33"/>
      <c r="KV144" s="33"/>
      <c r="KW144" s="33"/>
      <c r="KX144" s="33"/>
      <c r="KY144" s="33"/>
      <c r="KZ144" s="33"/>
      <c r="LA144" s="33"/>
      <c r="LB144" s="33"/>
      <c r="LC144" s="33"/>
      <c r="LD144" s="33"/>
      <c r="LE144" s="33"/>
      <c r="LF144" s="33"/>
      <c r="LG144" s="33"/>
      <c r="LH144" s="33"/>
      <c r="LI144" s="33"/>
      <c r="LJ144" s="33"/>
      <c r="LK144" s="33"/>
      <c r="LL144" s="33"/>
      <c r="LM144" s="33"/>
      <c r="LN144" s="33"/>
      <c r="LO144" s="33"/>
      <c r="LP144" s="33"/>
      <c r="LQ144" s="33"/>
      <c r="LR144" s="33"/>
      <c r="LS144" s="33"/>
      <c r="LT144" s="33"/>
      <c r="LU144" s="33"/>
      <c r="LV144" s="33"/>
      <c r="LW144" s="33"/>
      <c r="LX144" s="33"/>
      <c r="LY144" s="33"/>
      <c r="LZ144" s="33"/>
      <c r="MA144" s="33"/>
      <c r="MB144" s="33"/>
      <c r="MC144" s="33"/>
      <c r="MD144" s="33"/>
      <c r="ME144" s="33"/>
      <c r="MF144" s="33"/>
      <c r="MG144" s="33"/>
      <c r="MH144" s="33"/>
      <c r="MI144" s="33"/>
      <c r="MJ144" s="33"/>
      <c r="MK144" s="33"/>
      <c r="ML144" s="33"/>
      <c r="MM144" s="33"/>
      <c r="MN144" s="33"/>
      <c r="MO144" s="33"/>
      <c r="MP144" s="33"/>
      <c r="MQ144" s="33"/>
      <c r="MR144" s="33"/>
      <c r="MS144" s="33"/>
      <c r="MT144" s="33"/>
      <c r="MU144" s="33"/>
      <c r="MV144" s="33"/>
      <c r="MW144" s="33"/>
      <c r="MX144" s="33"/>
      <c r="MY144" s="33"/>
      <c r="MZ144" s="33"/>
      <c r="NA144" s="33"/>
      <c r="NB144" s="33"/>
      <c r="NC144" s="33"/>
      <c r="ND144" s="33"/>
      <c r="NE144" s="33"/>
      <c r="NF144" s="33"/>
      <c r="NG144" s="33"/>
      <c r="NH144" s="33"/>
      <c r="NI144" s="33"/>
      <c r="NJ144" s="33"/>
      <c r="NK144" s="33"/>
      <c r="NL144" s="33"/>
      <c r="NM144" s="33"/>
      <c r="NN144" s="33"/>
      <c r="NO144" s="33"/>
      <c r="NP144" s="33"/>
      <c r="NQ144" s="33"/>
      <c r="NR144" s="33"/>
      <c r="NS144" s="33"/>
      <c r="NT144" s="33"/>
      <c r="NU144" s="33"/>
      <c r="NV144" s="33"/>
      <c r="NW144" s="33"/>
      <c r="NX144" s="33"/>
      <c r="NY144" s="33"/>
      <c r="NZ144" s="33"/>
      <c r="OA144" s="33"/>
      <c r="OB144" s="33"/>
      <c r="OC144" s="33"/>
      <c r="OD144" s="33"/>
      <c r="OE144" s="33"/>
      <c r="OF144" s="33"/>
      <c r="OG144" s="33"/>
      <c r="OH144" s="33"/>
      <c r="OI144" s="33"/>
      <c r="OJ144" s="33"/>
      <c r="OK144" s="33"/>
      <c r="OL144" s="33"/>
      <c r="OM144" s="33"/>
      <c r="ON144" s="33"/>
      <c r="OO144" s="33"/>
      <c r="OP144" s="33"/>
      <c r="OQ144" s="33"/>
      <c r="OR144" s="33"/>
      <c r="OS144" s="33"/>
      <c r="OT144" s="33"/>
      <c r="OU144" s="33"/>
      <c r="OV144" s="33"/>
      <c r="OW144" s="33"/>
      <c r="OX144" s="33"/>
      <c r="OY144" s="33"/>
      <c r="OZ144" s="33"/>
      <c r="PA144" s="33"/>
      <c r="PB144" s="33"/>
      <c r="PC144" s="33"/>
      <c r="PD144" s="33"/>
      <c r="PE144" s="33"/>
      <c r="PF144" s="33"/>
      <c r="PG144" s="33"/>
      <c r="PH144" s="33"/>
      <c r="PI144" s="33"/>
      <c r="PJ144" s="33"/>
      <c r="PK144" s="33"/>
      <c r="PL144" s="33"/>
      <c r="PM144" s="33"/>
      <c r="PN144" s="33"/>
      <c r="PO144" s="33"/>
      <c r="PP144" s="33"/>
      <c r="PQ144" s="33"/>
      <c r="PR144" s="33"/>
      <c r="PS144" s="33"/>
      <c r="PT144" s="33"/>
      <c r="PU144" s="33"/>
      <c r="PV144" s="33"/>
      <c r="PW144" s="33"/>
      <c r="PX144" s="33"/>
      <c r="PY144" s="33"/>
      <c r="PZ144" s="33"/>
      <c r="QA144" s="33"/>
      <c r="QB144" s="33"/>
      <c r="QC144" s="33"/>
      <c r="QD144" s="33"/>
      <c r="QE144" s="33"/>
      <c r="QF144" s="33"/>
      <c r="QG144" s="33"/>
      <c r="QH144" s="33"/>
      <c r="QI144" s="33"/>
      <c r="QJ144" s="33"/>
      <c r="QK144" s="33"/>
      <c r="QL144" s="33"/>
      <c r="QM144" s="33"/>
      <c r="QN144" s="33"/>
      <c r="QO144" s="33"/>
      <c r="QP144" s="33"/>
      <c r="QQ144" s="33"/>
      <c r="QR144" s="33"/>
      <c r="QS144" s="33"/>
      <c r="QT144" s="33"/>
      <c r="QU144" s="33"/>
      <c r="QV144" s="33"/>
      <c r="QW144" s="33"/>
      <c r="QX144" s="33"/>
      <c r="QY144" s="33"/>
      <c r="QZ144" s="33"/>
      <c r="RA144" s="33"/>
      <c r="RB144" s="33"/>
      <c r="RC144" s="33"/>
      <c r="RD144" s="33"/>
      <c r="RE144" s="33"/>
      <c r="RF144" s="33"/>
      <c r="RG144" s="33"/>
      <c r="RH144" s="33"/>
      <c r="RI144" s="33"/>
      <c r="RJ144" s="33"/>
      <c r="RK144" s="33"/>
      <c r="RL144" s="33"/>
      <c r="RM144" s="33"/>
      <c r="RN144" s="33"/>
      <c r="RO144" s="33"/>
      <c r="RP144" s="33"/>
      <c r="RQ144" s="33"/>
      <c r="RR144" s="33"/>
      <c r="RS144" s="33"/>
      <c r="RT144" s="33"/>
      <c r="RU144" s="33"/>
      <c r="RV144" s="33"/>
      <c r="RW144" s="33"/>
      <c r="RX144" s="33"/>
      <c r="RY144" s="33"/>
      <c r="RZ144" s="33"/>
      <c r="SA144" s="33"/>
      <c r="SB144" s="33"/>
      <c r="SC144" s="33"/>
      <c r="SD144" s="33"/>
      <c r="SE144" s="33"/>
      <c r="SF144" s="33"/>
      <c r="SG144" s="33"/>
      <c r="SH144" s="33"/>
      <c r="SI144" s="33"/>
      <c r="SJ144" s="33"/>
      <c r="SK144" s="33"/>
      <c r="SL144" s="33"/>
      <c r="SM144" s="33"/>
      <c r="SN144" s="33"/>
      <c r="SO144" s="33"/>
      <c r="SP144" s="33"/>
      <c r="SQ144" s="33"/>
      <c r="SR144" s="33"/>
      <c r="SS144" s="33"/>
      <c r="ST144" s="33"/>
      <c r="SU144" s="33"/>
      <c r="SV144" s="33"/>
      <c r="SW144" s="33"/>
      <c r="SX144" s="33"/>
      <c r="SY144" s="33"/>
      <c r="SZ144" s="33"/>
      <c r="TA144" s="33"/>
      <c r="TB144" s="33"/>
      <c r="TC144" s="33"/>
      <c r="TD144" s="33"/>
      <c r="TE144" s="33"/>
    </row>
    <row r="145" spans="1:525" s="34" customFormat="1" ht="53.25" hidden="1" customHeight="1" x14ac:dyDescent="0.25">
      <c r="A145" s="84"/>
      <c r="B145" s="93"/>
      <c r="C145" s="93"/>
      <c r="D145" s="68" t="s">
        <v>383</v>
      </c>
      <c r="E145" s="121">
        <f>E171</f>
        <v>0</v>
      </c>
      <c r="F145" s="121">
        <f t="shared" ref="F145:P145" si="63">F171</f>
        <v>0</v>
      </c>
      <c r="G145" s="121">
        <f t="shared" si="63"/>
        <v>0</v>
      </c>
      <c r="H145" s="121">
        <f t="shared" si="63"/>
        <v>0</v>
      </c>
      <c r="I145" s="121">
        <f t="shared" si="63"/>
        <v>0</v>
      </c>
      <c r="J145" s="121">
        <f t="shared" si="63"/>
        <v>0</v>
      </c>
      <c r="K145" s="121">
        <f t="shared" si="63"/>
        <v>0</v>
      </c>
      <c r="L145" s="121">
        <f t="shared" si="63"/>
        <v>0</v>
      </c>
      <c r="M145" s="121">
        <f t="shared" si="63"/>
        <v>0</v>
      </c>
      <c r="N145" s="121">
        <f t="shared" si="63"/>
        <v>0</v>
      </c>
      <c r="O145" s="121">
        <f t="shared" si="63"/>
        <v>0</v>
      </c>
      <c r="P145" s="121">
        <f t="shared" si="63"/>
        <v>0</v>
      </c>
      <c r="Q145" s="225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  <c r="IW145" s="33"/>
      <c r="IX145" s="33"/>
      <c r="IY145" s="33"/>
      <c r="IZ145" s="33"/>
      <c r="JA145" s="33"/>
      <c r="JB145" s="33"/>
      <c r="JC145" s="33"/>
      <c r="JD145" s="33"/>
      <c r="JE145" s="33"/>
      <c r="JF145" s="33"/>
      <c r="JG145" s="33"/>
      <c r="JH145" s="33"/>
      <c r="JI145" s="33"/>
      <c r="JJ145" s="33"/>
      <c r="JK145" s="33"/>
      <c r="JL145" s="33"/>
      <c r="JM145" s="33"/>
      <c r="JN145" s="33"/>
      <c r="JO145" s="33"/>
      <c r="JP145" s="33"/>
      <c r="JQ145" s="33"/>
      <c r="JR145" s="33"/>
      <c r="JS145" s="33"/>
      <c r="JT145" s="33"/>
      <c r="JU145" s="33"/>
      <c r="JV145" s="33"/>
      <c r="JW145" s="33"/>
      <c r="JX145" s="33"/>
      <c r="JY145" s="33"/>
      <c r="JZ145" s="33"/>
      <c r="KA145" s="33"/>
      <c r="KB145" s="33"/>
      <c r="KC145" s="33"/>
      <c r="KD145" s="33"/>
      <c r="KE145" s="33"/>
      <c r="KF145" s="33"/>
      <c r="KG145" s="33"/>
      <c r="KH145" s="33"/>
      <c r="KI145" s="33"/>
      <c r="KJ145" s="33"/>
      <c r="KK145" s="33"/>
      <c r="KL145" s="33"/>
      <c r="KM145" s="33"/>
      <c r="KN145" s="33"/>
      <c r="KO145" s="33"/>
      <c r="KP145" s="33"/>
      <c r="KQ145" s="33"/>
      <c r="KR145" s="33"/>
      <c r="KS145" s="33"/>
      <c r="KT145" s="33"/>
      <c r="KU145" s="33"/>
      <c r="KV145" s="33"/>
      <c r="KW145" s="33"/>
      <c r="KX145" s="33"/>
      <c r="KY145" s="33"/>
      <c r="KZ145" s="33"/>
      <c r="LA145" s="33"/>
      <c r="LB145" s="33"/>
      <c r="LC145" s="33"/>
      <c r="LD145" s="33"/>
      <c r="LE145" s="33"/>
      <c r="LF145" s="33"/>
      <c r="LG145" s="33"/>
      <c r="LH145" s="33"/>
      <c r="LI145" s="33"/>
      <c r="LJ145" s="33"/>
      <c r="LK145" s="33"/>
      <c r="LL145" s="33"/>
      <c r="LM145" s="33"/>
      <c r="LN145" s="33"/>
      <c r="LO145" s="33"/>
      <c r="LP145" s="33"/>
      <c r="LQ145" s="33"/>
      <c r="LR145" s="33"/>
      <c r="LS145" s="33"/>
      <c r="LT145" s="33"/>
      <c r="LU145" s="33"/>
      <c r="LV145" s="33"/>
      <c r="LW145" s="33"/>
      <c r="LX145" s="33"/>
      <c r="LY145" s="33"/>
      <c r="LZ145" s="33"/>
      <c r="MA145" s="33"/>
      <c r="MB145" s="33"/>
      <c r="MC145" s="33"/>
      <c r="MD145" s="33"/>
      <c r="ME145" s="33"/>
      <c r="MF145" s="33"/>
      <c r="MG145" s="33"/>
      <c r="MH145" s="33"/>
      <c r="MI145" s="33"/>
      <c r="MJ145" s="33"/>
      <c r="MK145" s="33"/>
      <c r="ML145" s="33"/>
      <c r="MM145" s="33"/>
      <c r="MN145" s="33"/>
      <c r="MO145" s="33"/>
      <c r="MP145" s="33"/>
      <c r="MQ145" s="33"/>
      <c r="MR145" s="33"/>
      <c r="MS145" s="33"/>
      <c r="MT145" s="33"/>
      <c r="MU145" s="33"/>
      <c r="MV145" s="33"/>
      <c r="MW145" s="33"/>
      <c r="MX145" s="33"/>
      <c r="MY145" s="33"/>
      <c r="MZ145" s="33"/>
      <c r="NA145" s="33"/>
      <c r="NB145" s="33"/>
      <c r="NC145" s="33"/>
      <c r="ND145" s="33"/>
      <c r="NE145" s="33"/>
      <c r="NF145" s="33"/>
      <c r="NG145" s="33"/>
      <c r="NH145" s="33"/>
      <c r="NI145" s="33"/>
      <c r="NJ145" s="33"/>
      <c r="NK145" s="33"/>
      <c r="NL145" s="33"/>
      <c r="NM145" s="33"/>
      <c r="NN145" s="33"/>
      <c r="NO145" s="33"/>
      <c r="NP145" s="33"/>
      <c r="NQ145" s="33"/>
      <c r="NR145" s="33"/>
      <c r="NS145" s="33"/>
      <c r="NT145" s="33"/>
      <c r="NU145" s="33"/>
      <c r="NV145" s="33"/>
      <c r="NW145" s="33"/>
      <c r="NX145" s="33"/>
      <c r="NY145" s="33"/>
      <c r="NZ145" s="33"/>
      <c r="OA145" s="33"/>
      <c r="OB145" s="33"/>
      <c r="OC145" s="33"/>
      <c r="OD145" s="33"/>
      <c r="OE145" s="33"/>
      <c r="OF145" s="33"/>
      <c r="OG145" s="33"/>
      <c r="OH145" s="33"/>
      <c r="OI145" s="33"/>
      <c r="OJ145" s="33"/>
      <c r="OK145" s="33"/>
      <c r="OL145" s="33"/>
      <c r="OM145" s="33"/>
      <c r="ON145" s="33"/>
      <c r="OO145" s="33"/>
      <c r="OP145" s="33"/>
      <c r="OQ145" s="33"/>
      <c r="OR145" s="33"/>
      <c r="OS145" s="33"/>
      <c r="OT145" s="33"/>
      <c r="OU145" s="33"/>
      <c r="OV145" s="33"/>
      <c r="OW145" s="33"/>
      <c r="OX145" s="33"/>
      <c r="OY145" s="33"/>
      <c r="OZ145" s="33"/>
      <c r="PA145" s="33"/>
      <c r="PB145" s="33"/>
      <c r="PC145" s="33"/>
      <c r="PD145" s="33"/>
      <c r="PE145" s="33"/>
      <c r="PF145" s="33"/>
      <c r="PG145" s="33"/>
      <c r="PH145" s="33"/>
      <c r="PI145" s="33"/>
      <c r="PJ145" s="33"/>
      <c r="PK145" s="33"/>
      <c r="PL145" s="33"/>
      <c r="PM145" s="33"/>
      <c r="PN145" s="33"/>
      <c r="PO145" s="33"/>
      <c r="PP145" s="33"/>
      <c r="PQ145" s="33"/>
      <c r="PR145" s="33"/>
      <c r="PS145" s="33"/>
      <c r="PT145" s="33"/>
      <c r="PU145" s="33"/>
      <c r="PV145" s="33"/>
      <c r="PW145" s="33"/>
      <c r="PX145" s="33"/>
      <c r="PY145" s="33"/>
      <c r="PZ145" s="33"/>
      <c r="QA145" s="33"/>
      <c r="QB145" s="33"/>
      <c r="QC145" s="33"/>
      <c r="QD145" s="33"/>
      <c r="QE145" s="33"/>
      <c r="QF145" s="33"/>
      <c r="QG145" s="33"/>
      <c r="QH145" s="33"/>
      <c r="QI145" s="33"/>
      <c r="QJ145" s="33"/>
      <c r="QK145" s="33"/>
      <c r="QL145" s="33"/>
      <c r="QM145" s="33"/>
      <c r="QN145" s="33"/>
      <c r="QO145" s="33"/>
      <c r="QP145" s="33"/>
      <c r="QQ145" s="33"/>
      <c r="QR145" s="33"/>
      <c r="QS145" s="33"/>
      <c r="QT145" s="33"/>
      <c r="QU145" s="33"/>
      <c r="QV145" s="33"/>
      <c r="QW145" s="33"/>
      <c r="QX145" s="33"/>
      <c r="QY145" s="33"/>
      <c r="QZ145" s="33"/>
      <c r="RA145" s="33"/>
      <c r="RB145" s="33"/>
      <c r="RC145" s="33"/>
      <c r="RD145" s="33"/>
      <c r="RE145" s="33"/>
      <c r="RF145" s="33"/>
      <c r="RG145" s="33"/>
      <c r="RH145" s="33"/>
      <c r="RI145" s="33"/>
      <c r="RJ145" s="33"/>
      <c r="RK145" s="33"/>
      <c r="RL145" s="33"/>
      <c r="RM145" s="33"/>
      <c r="RN145" s="33"/>
      <c r="RO145" s="33"/>
      <c r="RP145" s="33"/>
      <c r="RQ145" s="33"/>
      <c r="RR145" s="33"/>
      <c r="RS145" s="33"/>
      <c r="RT145" s="33"/>
      <c r="RU145" s="33"/>
      <c r="RV145" s="33"/>
      <c r="RW145" s="33"/>
      <c r="RX145" s="33"/>
      <c r="RY145" s="33"/>
      <c r="RZ145" s="33"/>
      <c r="SA145" s="33"/>
      <c r="SB145" s="33"/>
      <c r="SC145" s="33"/>
      <c r="SD145" s="33"/>
      <c r="SE145" s="33"/>
      <c r="SF145" s="33"/>
      <c r="SG145" s="33"/>
      <c r="SH145" s="33"/>
      <c r="SI145" s="33"/>
      <c r="SJ145" s="33"/>
      <c r="SK145" s="33"/>
      <c r="SL145" s="33"/>
      <c r="SM145" s="33"/>
      <c r="SN145" s="33"/>
      <c r="SO145" s="33"/>
      <c r="SP145" s="33"/>
      <c r="SQ145" s="33"/>
      <c r="SR145" s="33"/>
      <c r="SS145" s="33"/>
      <c r="ST145" s="33"/>
      <c r="SU145" s="33"/>
      <c r="SV145" s="33"/>
      <c r="SW145" s="33"/>
      <c r="SX145" s="33"/>
      <c r="SY145" s="33"/>
      <c r="SZ145" s="33"/>
      <c r="TA145" s="33"/>
      <c r="TB145" s="33"/>
      <c r="TC145" s="33"/>
      <c r="TD145" s="33"/>
      <c r="TE145" s="33"/>
    </row>
    <row r="146" spans="1:525" s="34" customFormat="1" ht="15.75" hidden="1" customHeight="1" x14ac:dyDescent="0.25">
      <c r="A146" s="84"/>
      <c r="B146" s="93"/>
      <c r="C146" s="93"/>
      <c r="D146" s="68" t="s">
        <v>388</v>
      </c>
      <c r="E146" s="121">
        <f>E153</f>
        <v>0</v>
      </c>
      <c r="F146" s="121">
        <f>F153</f>
        <v>0</v>
      </c>
      <c r="G146" s="121">
        <f t="shared" ref="G146:O146" si="64">G153</f>
        <v>0</v>
      </c>
      <c r="H146" s="121">
        <f t="shared" si="64"/>
        <v>0</v>
      </c>
      <c r="I146" s="121">
        <f t="shared" si="64"/>
        <v>0</v>
      </c>
      <c r="J146" s="121">
        <f t="shared" si="64"/>
        <v>0</v>
      </c>
      <c r="K146" s="121">
        <f t="shared" si="64"/>
        <v>0</v>
      </c>
      <c r="L146" s="121">
        <f t="shared" si="64"/>
        <v>0</v>
      </c>
      <c r="M146" s="121">
        <f t="shared" si="64"/>
        <v>0</v>
      </c>
      <c r="N146" s="121">
        <f t="shared" si="64"/>
        <v>0</v>
      </c>
      <c r="O146" s="121">
        <f t="shared" si="64"/>
        <v>0</v>
      </c>
      <c r="P146" s="121">
        <f>P153</f>
        <v>0</v>
      </c>
      <c r="Q146" s="225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  <c r="IU146" s="33"/>
      <c r="IV146" s="33"/>
      <c r="IW146" s="33"/>
      <c r="IX146" s="33"/>
      <c r="IY146" s="33"/>
      <c r="IZ146" s="33"/>
      <c r="JA146" s="33"/>
      <c r="JB146" s="33"/>
      <c r="JC146" s="33"/>
      <c r="JD146" s="33"/>
      <c r="JE146" s="33"/>
      <c r="JF146" s="33"/>
      <c r="JG146" s="33"/>
      <c r="JH146" s="33"/>
      <c r="JI146" s="33"/>
      <c r="JJ146" s="33"/>
      <c r="JK146" s="33"/>
      <c r="JL146" s="33"/>
      <c r="JM146" s="33"/>
      <c r="JN146" s="33"/>
      <c r="JO146" s="33"/>
      <c r="JP146" s="33"/>
      <c r="JQ146" s="33"/>
      <c r="JR146" s="33"/>
      <c r="JS146" s="33"/>
      <c r="JT146" s="33"/>
      <c r="JU146" s="33"/>
      <c r="JV146" s="33"/>
      <c r="JW146" s="33"/>
      <c r="JX146" s="33"/>
      <c r="JY146" s="33"/>
      <c r="JZ146" s="33"/>
      <c r="KA146" s="33"/>
      <c r="KB146" s="33"/>
      <c r="KC146" s="33"/>
      <c r="KD146" s="33"/>
      <c r="KE146" s="33"/>
      <c r="KF146" s="33"/>
      <c r="KG146" s="33"/>
      <c r="KH146" s="33"/>
      <c r="KI146" s="33"/>
      <c r="KJ146" s="33"/>
      <c r="KK146" s="33"/>
      <c r="KL146" s="33"/>
      <c r="KM146" s="33"/>
      <c r="KN146" s="33"/>
      <c r="KO146" s="33"/>
      <c r="KP146" s="33"/>
      <c r="KQ146" s="33"/>
      <c r="KR146" s="33"/>
      <c r="KS146" s="33"/>
      <c r="KT146" s="33"/>
      <c r="KU146" s="33"/>
      <c r="KV146" s="33"/>
      <c r="KW146" s="33"/>
      <c r="KX146" s="33"/>
      <c r="KY146" s="33"/>
      <c r="KZ146" s="33"/>
      <c r="LA146" s="33"/>
      <c r="LB146" s="33"/>
      <c r="LC146" s="33"/>
      <c r="LD146" s="33"/>
      <c r="LE146" s="33"/>
      <c r="LF146" s="33"/>
      <c r="LG146" s="33"/>
      <c r="LH146" s="33"/>
      <c r="LI146" s="33"/>
      <c r="LJ146" s="33"/>
      <c r="LK146" s="33"/>
      <c r="LL146" s="33"/>
      <c r="LM146" s="33"/>
      <c r="LN146" s="33"/>
      <c r="LO146" s="33"/>
      <c r="LP146" s="33"/>
      <c r="LQ146" s="33"/>
      <c r="LR146" s="33"/>
      <c r="LS146" s="33"/>
      <c r="LT146" s="33"/>
      <c r="LU146" s="33"/>
      <c r="LV146" s="33"/>
      <c r="LW146" s="33"/>
      <c r="LX146" s="33"/>
      <c r="LY146" s="33"/>
      <c r="LZ146" s="33"/>
      <c r="MA146" s="33"/>
      <c r="MB146" s="33"/>
      <c r="MC146" s="33"/>
      <c r="MD146" s="33"/>
      <c r="ME146" s="33"/>
      <c r="MF146" s="33"/>
      <c r="MG146" s="33"/>
      <c r="MH146" s="33"/>
      <c r="MI146" s="33"/>
      <c r="MJ146" s="33"/>
      <c r="MK146" s="33"/>
      <c r="ML146" s="33"/>
      <c r="MM146" s="33"/>
      <c r="MN146" s="33"/>
      <c r="MO146" s="33"/>
      <c r="MP146" s="33"/>
      <c r="MQ146" s="33"/>
      <c r="MR146" s="33"/>
      <c r="MS146" s="33"/>
      <c r="MT146" s="33"/>
      <c r="MU146" s="33"/>
      <c r="MV146" s="33"/>
      <c r="MW146" s="33"/>
      <c r="MX146" s="33"/>
      <c r="MY146" s="33"/>
      <c r="MZ146" s="33"/>
      <c r="NA146" s="33"/>
      <c r="NB146" s="33"/>
      <c r="NC146" s="33"/>
      <c r="ND146" s="33"/>
      <c r="NE146" s="33"/>
      <c r="NF146" s="33"/>
      <c r="NG146" s="33"/>
      <c r="NH146" s="33"/>
      <c r="NI146" s="33"/>
      <c r="NJ146" s="33"/>
      <c r="NK146" s="33"/>
      <c r="NL146" s="33"/>
      <c r="NM146" s="33"/>
      <c r="NN146" s="33"/>
      <c r="NO146" s="33"/>
      <c r="NP146" s="33"/>
      <c r="NQ146" s="33"/>
      <c r="NR146" s="33"/>
      <c r="NS146" s="33"/>
      <c r="NT146" s="33"/>
      <c r="NU146" s="33"/>
      <c r="NV146" s="33"/>
      <c r="NW146" s="33"/>
      <c r="NX146" s="33"/>
      <c r="NY146" s="33"/>
      <c r="NZ146" s="33"/>
      <c r="OA146" s="33"/>
      <c r="OB146" s="33"/>
      <c r="OC146" s="33"/>
      <c r="OD146" s="33"/>
      <c r="OE146" s="33"/>
      <c r="OF146" s="33"/>
      <c r="OG146" s="33"/>
      <c r="OH146" s="33"/>
      <c r="OI146" s="33"/>
      <c r="OJ146" s="33"/>
      <c r="OK146" s="33"/>
      <c r="OL146" s="33"/>
      <c r="OM146" s="33"/>
      <c r="ON146" s="33"/>
      <c r="OO146" s="33"/>
      <c r="OP146" s="33"/>
      <c r="OQ146" s="33"/>
      <c r="OR146" s="33"/>
      <c r="OS146" s="33"/>
      <c r="OT146" s="33"/>
      <c r="OU146" s="33"/>
      <c r="OV146" s="33"/>
      <c r="OW146" s="33"/>
      <c r="OX146" s="33"/>
      <c r="OY146" s="33"/>
      <c r="OZ146" s="33"/>
      <c r="PA146" s="33"/>
      <c r="PB146" s="33"/>
      <c r="PC146" s="33"/>
      <c r="PD146" s="33"/>
      <c r="PE146" s="33"/>
      <c r="PF146" s="33"/>
      <c r="PG146" s="33"/>
      <c r="PH146" s="33"/>
      <c r="PI146" s="33"/>
      <c r="PJ146" s="33"/>
      <c r="PK146" s="33"/>
      <c r="PL146" s="33"/>
      <c r="PM146" s="33"/>
      <c r="PN146" s="33"/>
      <c r="PO146" s="33"/>
      <c r="PP146" s="33"/>
      <c r="PQ146" s="33"/>
      <c r="PR146" s="33"/>
      <c r="PS146" s="33"/>
      <c r="PT146" s="33"/>
      <c r="PU146" s="33"/>
      <c r="PV146" s="33"/>
      <c r="PW146" s="33"/>
      <c r="PX146" s="33"/>
      <c r="PY146" s="33"/>
      <c r="PZ146" s="33"/>
      <c r="QA146" s="33"/>
      <c r="QB146" s="33"/>
      <c r="QC146" s="33"/>
      <c r="QD146" s="33"/>
      <c r="QE146" s="33"/>
      <c r="QF146" s="33"/>
      <c r="QG146" s="33"/>
      <c r="QH146" s="33"/>
      <c r="QI146" s="33"/>
      <c r="QJ146" s="33"/>
      <c r="QK146" s="33"/>
      <c r="QL146" s="33"/>
      <c r="QM146" s="33"/>
      <c r="QN146" s="33"/>
      <c r="QO146" s="33"/>
      <c r="QP146" s="33"/>
      <c r="QQ146" s="33"/>
      <c r="QR146" s="33"/>
      <c r="QS146" s="33"/>
      <c r="QT146" s="33"/>
      <c r="QU146" s="33"/>
      <c r="QV146" s="33"/>
      <c r="QW146" s="33"/>
      <c r="QX146" s="33"/>
      <c r="QY146" s="33"/>
      <c r="QZ146" s="33"/>
      <c r="RA146" s="33"/>
      <c r="RB146" s="33"/>
      <c r="RC146" s="33"/>
      <c r="RD146" s="33"/>
      <c r="RE146" s="33"/>
      <c r="RF146" s="33"/>
      <c r="RG146" s="33"/>
      <c r="RH146" s="33"/>
      <c r="RI146" s="33"/>
      <c r="RJ146" s="33"/>
      <c r="RK146" s="33"/>
      <c r="RL146" s="33"/>
      <c r="RM146" s="33"/>
      <c r="RN146" s="33"/>
      <c r="RO146" s="33"/>
      <c r="RP146" s="33"/>
      <c r="RQ146" s="33"/>
      <c r="RR146" s="33"/>
      <c r="RS146" s="33"/>
      <c r="RT146" s="33"/>
      <c r="RU146" s="33"/>
      <c r="RV146" s="33"/>
      <c r="RW146" s="33"/>
      <c r="RX146" s="33"/>
      <c r="RY146" s="33"/>
      <c r="RZ146" s="33"/>
      <c r="SA146" s="33"/>
      <c r="SB146" s="33"/>
      <c r="SC146" s="33"/>
      <c r="SD146" s="33"/>
      <c r="SE146" s="33"/>
      <c r="SF146" s="33"/>
      <c r="SG146" s="33"/>
      <c r="SH146" s="33"/>
      <c r="SI146" s="33"/>
      <c r="SJ146" s="33"/>
      <c r="SK146" s="33"/>
      <c r="SL146" s="33"/>
      <c r="SM146" s="33"/>
      <c r="SN146" s="33"/>
      <c r="SO146" s="33"/>
      <c r="SP146" s="33"/>
      <c r="SQ146" s="33"/>
      <c r="SR146" s="33"/>
      <c r="SS146" s="33"/>
      <c r="ST146" s="33"/>
      <c r="SU146" s="33"/>
      <c r="SV146" s="33"/>
      <c r="SW146" s="33"/>
      <c r="SX146" s="33"/>
      <c r="SY146" s="33"/>
      <c r="SZ146" s="33"/>
      <c r="TA146" s="33"/>
      <c r="TB146" s="33"/>
      <c r="TC146" s="33"/>
      <c r="TD146" s="33"/>
      <c r="TE146" s="33"/>
    </row>
    <row r="147" spans="1:525" s="34" customFormat="1" ht="15.75" hidden="1" customHeight="1" x14ac:dyDescent="0.25">
      <c r="A147" s="84"/>
      <c r="B147" s="93"/>
      <c r="C147" s="93"/>
      <c r="D147" s="73" t="s">
        <v>410</v>
      </c>
      <c r="E147" s="121">
        <f>E173</f>
        <v>0</v>
      </c>
      <c r="F147" s="121">
        <f t="shared" ref="F147:P147" si="65">F173</f>
        <v>0</v>
      </c>
      <c r="G147" s="121">
        <f t="shared" si="65"/>
        <v>0</v>
      </c>
      <c r="H147" s="121">
        <f t="shared" si="65"/>
        <v>0</v>
      </c>
      <c r="I147" s="121">
        <f t="shared" si="65"/>
        <v>0</v>
      </c>
      <c r="J147" s="121">
        <f t="shared" si="65"/>
        <v>0</v>
      </c>
      <c r="K147" s="121">
        <f t="shared" si="65"/>
        <v>0</v>
      </c>
      <c r="L147" s="121">
        <f t="shared" si="65"/>
        <v>0</v>
      </c>
      <c r="M147" s="121">
        <f t="shared" si="65"/>
        <v>0</v>
      </c>
      <c r="N147" s="121">
        <f t="shared" si="65"/>
        <v>0</v>
      </c>
      <c r="O147" s="121">
        <f t="shared" si="65"/>
        <v>0</v>
      </c>
      <c r="P147" s="121">
        <f t="shared" si="65"/>
        <v>0</v>
      </c>
      <c r="Q147" s="225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  <c r="IU147" s="33"/>
      <c r="IV147" s="33"/>
      <c r="IW147" s="33"/>
      <c r="IX147" s="33"/>
      <c r="IY147" s="33"/>
      <c r="IZ147" s="33"/>
      <c r="JA147" s="33"/>
      <c r="JB147" s="33"/>
      <c r="JC147" s="33"/>
      <c r="JD147" s="33"/>
      <c r="JE147" s="33"/>
      <c r="JF147" s="33"/>
      <c r="JG147" s="33"/>
      <c r="JH147" s="33"/>
      <c r="JI147" s="33"/>
      <c r="JJ147" s="33"/>
      <c r="JK147" s="33"/>
      <c r="JL147" s="33"/>
      <c r="JM147" s="33"/>
      <c r="JN147" s="33"/>
      <c r="JO147" s="33"/>
      <c r="JP147" s="33"/>
      <c r="JQ147" s="33"/>
      <c r="JR147" s="33"/>
      <c r="JS147" s="33"/>
      <c r="JT147" s="33"/>
      <c r="JU147" s="33"/>
      <c r="JV147" s="33"/>
      <c r="JW147" s="33"/>
      <c r="JX147" s="33"/>
      <c r="JY147" s="33"/>
      <c r="JZ147" s="33"/>
      <c r="KA147" s="33"/>
      <c r="KB147" s="33"/>
      <c r="KC147" s="33"/>
      <c r="KD147" s="33"/>
      <c r="KE147" s="33"/>
      <c r="KF147" s="33"/>
      <c r="KG147" s="33"/>
      <c r="KH147" s="33"/>
      <c r="KI147" s="33"/>
      <c r="KJ147" s="33"/>
      <c r="KK147" s="33"/>
      <c r="KL147" s="33"/>
      <c r="KM147" s="33"/>
      <c r="KN147" s="33"/>
      <c r="KO147" s="33"/>
      <c r="KP147" s="33"/>
      <c r="KQ147" s="33"/>
      <c r="KR147" s="33"/>
      <c r="KS147" s="33"/>
      <c r="KT147" s="33"/>
      <c r="KU147" s="33"/>
      <c r="KV147" s="33"/>
      <c r="KW147" s="33"/>
      <c r="KX147" s="33"/>
      <c r="KY147" s="33"/>
      <c r="KZ147" s="33"/>
      <c r="LA147" s="33"/>
      <c r="LB147" s="33"/>
      <c r="LC147" s="33"/>
      <c r="LD147" s="33"/>
      <c r="LE147" s="33"/>
      <c r="LF147" s="33"/>
      <c r="LG147" s="33"/>
      <c r="LH147" s="33"/>
      <c r="LI147" s="33"/>
      <c r="LJ147" s="33"/>
      <c r="LK147" s="33"/>
      <c r="LL147" s="33"/>
      <c r="LM147" s="33"/>
      <c r="LN147" s="33"/>
      <c r="LO147" s="33"/>
      <c r="LP147" s="33"/>
      <c r="LQ147" s="33"/>
      <c r="LR147" s="33"/>
      <c r="LS147" s="33"/>
      <c r="LT147" s="33"/>
      <c r="LU147" s="33"/>
      <c r="LV147" s="33"/>
      <c r="LW147" s="33"/>
      <c r="LX147" s="33"/>
      <c r="LY147" s="33"/>
      <c r="LZ147" s="33"/>
      <c r="MA147" s="33"/>
      <c r="MB147" s="33"/>
      <c r="MC147" s="33"/>
      <c r="MD147" s="33"/>
      <c r="ME147" s="33"/>
      <c r="MF147" s="33"/>
      <c r="MG147" s="33"/>
      <c r="MH147" s="33"/>
      <c r="MI147" s="33"/>
      <c r="MJ147" s="33"/>
      <c r="MK147" s="33"/>
      <c r="ML147" s="33"/>
      <c r="MM147" s="33"/>
      <c r="MN147" s="33"/>
      <c r="MO147" s="33"/>
      <c r="MP147" s="33"/>
      <c r="MQ147" s="33"/>
      <c r="MR147" s="33"/>
      <c r="MS147" s="33"/>
      <c r="MT147" s="33"/>
      <c r="MU147" s="33"/>
      <c r="MV147" s="33"/>
      <c r="MW147" s="33"/>
      <c r="MX147" s="33"/>
      <c r="MY147" s="33"/>
      <c r="MZ147" s="33"/>
      <c r="NA147" s="33"/>
      <c r="NB147" s="33"/>
      <c r="NC147" s="33"/>
      <c r="ND147" s="33"/>
      <c r="NE147" s="33"/>
      <c r="NF147" s="33"/>
      <c r="NG147" s="33"/>
      <c r="NH147" s="33"/>
      <c r="NI147" s="33"/>
      <c r="NJ147" s="33"/>
      <c r="NK147" s="33"/>
      <c r="NL147" s="33"/>
      <c r="NM147" s="33"/>
      <c r="NN147" s="33"/>
      <c r="NO147" s="33"/>
      <c r="NP147" s="33"/>
      <c r="NQ147" s="33"/>
      <c r="NR147" s="33"/>
      <c r="NS147" s="33"/>
      <c r="NT147" s="33"/>
      <c r="NU147" s="33"/>
      <c r="NV147" s="33"/>
      <c r="NW147" s="33"/>
      <c r="NX147" s="33"/>
      <c r="NY147" s="33"/>
      <c r="NZ147" s="33"/>
      <c r="OA147" s="33"/>
      <c r="OB147" s="33"/>
      <c r="OC147" s="33"/>
      <c r="OD147" s="33"/>
      <c r="OE147" s="33"/>
      <c r="OF147" s="33"/>
      <c r="OG147" s="33"/>
      <c r="OH147" s="33"/>
      <c r="OI147" s="33"/>
      <c r="OJ147" s="33"/>
      <c r="OK147" s="33"/>
      <c r="OL147" s="33"/>
      <c r="OM147" s="33"/>
      <c r="ON147" s="33"/>
      <c r="OO147" s="33"/>
      <c r="OP147" s="33"/>
      <c r="OQ147" s="33"/>
      <c r="OR147" s="33"/>
      <c r="OS147" s="33"/>
      <c r="OT147" s="33"/>
      <c r="OU147" s="33"/>
      <c r="OV147" s="33"/>
      <c r="OW147" s="33"/>
      <c r="OX147" s="33"/>
      <c r="OY147" s="33"/>
      <c r="OZ147" s="33"/>
      <c r="PA147" s="33"/>
      <c r="PB147" s="33"/>
      <c r="PC147" s="33"/>
      <c r="PD147" s="33"/>
      <c r="PE147" s="33"/>
      <c r="PF147" s="33"/>
      <c r="PG147" s="33"/>
      <c r="PH147" s="33"/>
      <c r="PI147" s="33"/>
      <c r="PJ147" s="33"/>
      <c r="PK147" s="33"/>
      <c r="PL147" s="33"/>
      <c r="PM147" s="33"/>
      <c r="PN147" s="33"/>
      <c r="PO147" s="33"/>
      <c r="PP147" s="33"/>
      <c r="PQ147" s="33"/>
      <c r="PR147" s="33"/>
      <c r="PS147" s="33"/>
      <c r="PT147" s="33"/>
      <c r="PU147" s="33"/>
      <c r="PV147" s="33"/>
      <c r="PW147" s="33"/>
      <c r="PX147" s="33"/>
      <c r="PY147" s="33"/>
      <c r="PZ147" s="33"/>
      <c r="QA147" s="33"/>
      <c r="QB147" s="33"/>
      <c r="QC147" s="33"/>
      <c r="QD147" s="33"/>
      <c r="QE147" s="33"/>
      <c r="QF147" s="33"/>
      <c r="QG147" s="33"/>
      <c r="QH147" s="33"/>
      <c r="QI147" s="33"/>
      <c r="QJ147" s="33"/>
      <c r="QK147" s="33"/>
      <c r="QL147" s="33"/>
      <c r="QM147" s="33"/>
      <c r="QN147" s="33"/>
      <c r="QO147" s="33"/>
      <c r="QP147" s="33"/>
      <c r="QQ147" s="33"/>
      <c r="QR147" s="33"/>
      <c r="QS147" s="33"/>
      <c r="QT147" s="33"/>
      <c r="QU147" s="33"/>
      <c r="QV147" s="33"/>
      <c r="QW147" s="33"/>
      <c r="QX147" s="33"/>
      <c r="QY147" s="33"/>
      <c r="QZ147" s="33"/>
      <c r="RA147" s="33"/>
      <c r="RB147" s="33"/>
      <c r="RC147" s="33"/>
      <c r="RD147" s="33"/>
      <c r="RE147" s="33"/>
      <c r="RF147" s="33"/>
      <c r="RG147" s="33"/>
      <c r="RH147" s="33"/>
      <c r="RI147" s="33"/>
      <c r="RJ147" s="33"/>
      <c r="RK147" s="33"/>
      <c r="RL147" s="33"/>
      <c r="RM147" s="33"/>
      <c r="RN147" s="33"/>
      <c r="RO147" s="33"/>
      <c r="RP147" s="33"/>
      <c r="RQ147" s="33"/>
      <c r="RR147" s="33"/>
      <c r="RS147" s="33"/>
      <c r="RT147" s="33"/>
      <c r="RU147" s="33"/>
      <c r="RV147" s="33"/>
      <c r="RW147" s="33"/>
      <c r="RX147" s="33"/>
      <c r="RY147" s="33"/>
      <c r="RZ147" s="33"/>
      <c r="SA147" s="33"/>
      <c r="SB147" s="33"/>
      <c r="SC147" s="33"/>
      <c r="SD147" s="33"/>
      <c r="SE147" s="33"/>
      <c r="SF147" s="33"/>
      <c r="SG147" s="33"/>
      <c r="SH147" s="33"/>
      <c r="SI147" s="33"/>
      <c r="SJ147" s="33"/>
      <c r="SK147" s="33"/>
      <c r="SL147" s="33"/>
      <c r="SM147" s="33"/>
      <c r="SN147" s="33"/>
      <c r="SO147" s="33"/>
      <c r="SP147" s="33"/>
      <c r="SQ147" s="33"/>
      <c r="SR147" s="33"/>
      <c r="SS147" s="33"/>
      <c r="ST147" s="33"/>
      <c r="SU147" s="33"/>
      <c r="SV147" s="33"/>
      <c r="SW147" s="33"/>
      <c r="SX147" s="33"/>
      <c r="SY147" s="33"/>
      <c r="SZ147" s="33"/>
      <c r="TA147" s="33"/>
      <c r="TB147" s="33"/>
      <c r="TC147" s="33"/>
      <c r="TD147" s="33"/>
      <c r="TE147" s="33"/>
    </row>
    <row r="148" spans="1:525" s="34" customFormat="1" ht="15.75" customHeight="1" x14ac:dyDescent="0.25">
      <c r="A148" s="84"/>
      <c r="B148" s="93"/>
      <c r="C148" s="93"/>
      <c r="D148" s="75" t="s">
        <v>681</v>
      </c>
      <c r="E148" s="121">
        <f>E175</f>
        <v>0</v>
      </c>
      <c r="F148" s="121">
        <f t="shared" ref="F148:P148" si="66">F175</f>
        <v>0</v>
      </c>
      <c r="G148" s="121">
        <f t="shared" si="66"/>
        <v>0</v>
      </c>
      <c r="H148" s="121">
        <f t="shared" si="66"/>
        <v>0</v>
      </c>
      <c r="I148" s="121">
        <f t="shared" si="66"/>
        <v>0</v>
      </c>
      <c r="J148" s="121">
        <f t="shared" si="66"/>
        <v>4200000</v>
      </c>
      <c r="K148" s="121">
        <f t="shared" si="66"/>
        <v>0</v>
      </c>
      <c r="L148" s="121">
        <f t="shared" si="66"/>
        <v>0</v>
      </c>
      <c r="M148" s="121">
        <f t="shared" si="66"/>
        <v>0</v>
      </c>
      <c r="N148" s="121">
        <f t="shared" si="66"/>
        <v>0</v>
      </c>
      <c r="O148" s="121">
        <f t="shared" si="66"/>
        <v>4200000</v>
      </c>
      <c r="P148" s="121">
        <f t="shared" si="66"/>
        <v>4200000</v>
      </c>
      <c r="Q148" s="225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</row>
    <row r="149" spans="1:525" s="22" customFormat="1" ht="48" customHeight="1" x14ac:dyDescent="0.25">
      <c r="A149" s="56" t="s">
        <v>168</v>
      </c>
      <c r="B149" s="82" t="str">
        <f>'дод 4'!A19</f>
        <v>0160</v>
      </c>
      <c r="C149" s="82" t="str">
        <f>'дод 4'!B19</f>
        <v>0111</v>
      </c>
      <c r="D149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149" s="122">
        <f t="shared" ref="E149:E176" si="67">F149+I149</f>
        <v>2766200</v>
      </c>
      <c r="F149" s="122">
        <v>2766200</v>
      </c>
      <c r="G149" s="122">
        <v>2027400</v>
      </c>
      <c r="H149" s="122">
        <v>65400</v>
      </c>
      <c r="I149" s="122"/>
      <c r="J149" s="122">
        <f>L149+O149</f>
        <v>0</v>
      </c>
      <c r="K149" s="122"/>
      <c r="L149" s="122"/>
      <c r="M149" s="122"/>
      <c r="N149" s="122"/>
      <c r="O149" s="122"/>
      <c r="P149" s="122">
        <f t="shared" ref="P149:P177" si="68">E149+J149</f>
        <v>2766200</v>
      </c>
      <c r="Q149" s="225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  <c r="MW149" s="23"/>
      <c r="MX149" s="23"/>
      <c r="MY149" s="23"/>
      <c r="MZ149" s="23"/>
      <c r="NA149" s="23"/>
      <c r="NB149" s="23"/>
      <c r="NC149" s="23"/>
      <c r="ND149" s="23"/>
      <c r="NE149" s="23"/>
      <c r="NF149" s="23"/>
      <c r="NG149" s="23"/>
      <c r="NH149" s="23"/>
      <c r="NI149" s="23"/>
      <c r="NJ149" s="23"/>
      <c r="NK149" s="23"/>
      <c r="NL149" s="23"/>
      <c r="NM149" s="23"/>
      <c r="NN149" s="23"/>
      <c r="NO149" s="23"/>
      <c r="NP149" s="23"/>
      <c r="NQ149" s="23"/>
      <c r="NR149" s="23"/>
      <c r="NS149" s="23"/>
      <c r="NT149" s="23"/>
      <c r="NU149" s="23"/>
      <c r="NV149" s="23"/>
      <c r="NW149" s="23"/>
      <c r="NX149" s="23"/>
      <c r="NY149" s="23"/>
      <c r="NZ149" s="23"/>
      <c r="OA149" s="23"/>
      <c r="OB149" s="23"/>
      <c r="OC149" s="23"/>
      <c r="OD149" s="23"/>
      <c r="OE149" s="23"/>
      <c r="OF149" s="23"/>
      <c r="OG149" s="23"/>
      <c r="OH149" s="23"/>
      <c r="OI149" s="23"/>
      <c r="OJ149" s="23"/>
      <c r="OK149" s="23"/>
      <c r="OL149" s="23"/>
      <c r="OM149" s="23"/>
      <c r="ON149" s="23"/>
      <c r="OO149" s="23"/>
      <c r="OP149" s="23"/>
      <c r="OQ149" s="23"/>
      <c r="OR149" s="23"/>
      <c r="OS149" s="23"/>
      <c r="OT149" s="23"/>
      <c r="OU149" s="23"/>
      <c r="OV149" s="23"/>
      <c r="OW149" s="23"/>
      <c r="OX149" s="23"/>
      <c r="OY149" s="23"/>
      <c r="OZ149" s="23"/>
      <c r="PA149" s="23"/>
      <c r="PB149" s="23"/>
      <c r="PC149" s="23"/>
      <c r="PD149" s="23"/>
      <c r="PE149" s="23"/>
      <c r="PF149" s="23"/>
      <c r="PG149" s="23"/>
      <c r="PH149" s="23"/>
      <c r="PI149" s="23"/>
      <c r="PJ149" s="23"/>
      <c r="PK149" s="23"/>
      <c r="PL149" s="23"/>
      <c r="PM149" s="23"/>
      <c r="PN149" s="23"/>
      <c r="PO149" s="23"/>
      <c r="PP149" s="23"/>
      <c r="PQ149" s="23"/>
      <c r="PR149" s="23"/>
      <c r="PS149" s="23"/>
      <c r="PT149" s="23"/>
      <c r="PU149" s="23"/>
      <c r="PV149" s="23"/>
      <c r="PW149" s="23"/>
      <c r="PX149" s="23"/>
      <c r="PY149" s="23"/>
      <c r="PZ149" s="23"/>
      <c r="QA149" s="23"/>
      <c r="QB149" s="23"/>
      <c r="QC149" s="23"/>
      <c r="QD149" s="23"/>
      <c r="QE149" s="23"/>
      <c r="QF149" s="23"/>
      <c r="QG149" s="23"/>
      <c r="QH149" s="23"/>
      <c r="QI149" s="23"/>
      <c r="QJ149" s="23"/>
      <c r="QK149" s="23"/>
      <c r="QL149" s="23"/>
      <c r="QM149" s="23"/>
      <c r="QN149" s="23"/>
      <c r="QO149" s="23"/>
      <c r="QP149" s="23"/>
      <c r="QQ149" s="23"/>
      <c r="QR149" s="23"/>
      <c r="QS149" s="23"/>
      <c r="QT149" s="23"/>
      <c r="QU149" s="23"/>
      <c r="QV149" s="23"/>
      <c r="QW149" s="23"/>
      <c r="QX149" s="23"/>
      <c r="QY149" s="23"/>
      <c r="QZ149" s="23"/>
      <c r="RA149" s="23"/>
      <c r="RB149" s="23"/>
      <c r="RC149" s="23"/>
      <c r="RD149" s="23"/>
      <c r="RE149" s="23"/>
      <c r="RF149" s="23"/>
      <c r="RG149" s="23"/>
      <c r="RH149" s="23"/>
      <c r="RI149" s="23"/>
      <c r="RJ149" s="23"/>
      <c r="RK149" s="23"/>
      <c r="RL149" s="23"/>
      <c r="RM149" s="23"/>
      <c r="RN149" s="23"/>
      <c r="RO149" s="23"/>
      <c r="RP149" s="23"/>
      <c r="RQ149" s="23"/>
      <c r="RR149" s="23"/>
      <c r="RS149" s="23"/>
      <c r="RT149" s="23"/>
      <c r="RU149" s="23"/>
      <c r="RV149" s="23"/>
      <c r="RW149" s="23"/>
      <c r="RX149" s="23"/>
      <c r="RY149" s="23"/>
      <c r="RZ149" s="23"/>
      <c r="SA149" s="23"/>
      <c r="SB149" s="23"/>
      <c r="SC149" s="23"/>
      <c r="SD149" s="23"/>
      <c r="SE149" s="23"/>
      <c r="SF149" s="23"/>
      <c r="SG149" s="23"/>
      <c r="SH149" s="23"/>
      <c r="SI149" s="23"/>
      <c r="SJ149" s="23"/>
      <c r="SK149" s="23"/>
      <c r="SL149" s="23"/>
      <c r="SM149" s="23"/>
      <c r="SN149" s="23"/>
      <c r="SO149" s="23"/>
      <c r="SP149" s="23"/>
      <c r="SQ149" s="23"/>
      <c r="SR149" s="23"/>
      <c r="SS149" s="23"/>
      <c r="ST149" s="23"/>
      <c r="SU149" s="23"/>
      <c r="SV149" s="23"/>
      <c r="SW149" s="23"/>
      <c r="SX149" s="23"/>
      <c r="SY149" s="23"/>
      <c r="SZ149" s="23"/>
      <c r="TA149" s="23"/>
      <c r="TB149" s="23"/>
      <c r="TC149" s="23"/>
      <c r="TD149" s="23"/>
      <c r="TE149" s="23"/>
    </row>
    <row r="150" spans="1:525" s="22" customFormat="1" ht="33" customHeight="1" x14ac:dyDescent="0.25">
      <c r="A150" s="56" t="s">
        <v>169</v>
      </c>
      <c r="B150" s="82" t="str">
        <f>'дод 4'!A91</f>
        <v>2010</v>
      </c>
      <c r="C150" s="82" t="str">
        <f>'дод 4'!B91</f>
        <v>0731</v>
      </c>
      <c r="D150" s="6" t="str">
        <f>'дод 4'!C91</f>
        <v>Багатопрофільна стаціонарна медична допомога населенню</v>
      </c>
      <c r="E150" s="122">
        <f t="shared" si="67"/>
        <v>65630900</v>
      </c>
      <c r="F150" s="122">
        <f>62030900+3000000+600000</f>
        <v>65630900</v>
      </c>
      <c r="G150" s="122"/>
      <c r="H150" s="122"/>
      <c r="I150" s="124"/>
      <c r="J150" s="122">
        <f t="shared" ref="J150:J177" si="69">L150+O150</f>
        <v>32000000</v>
      </c>
      <c r="K150" s="122">
        <f>20000000+12824760-824760+600000-600000</f>
        <v>32000000</v>
      </c>
      <c r="L150" s="122"/>
      <c r="M150" s="122"/>
      <c r="N150" s="122"/>
      <c r="O150" s="122">
        <f>20000000+12824760-824760+600000-600000</f>
        <v>32000000</v>
      </c>
      <c r="P150" s="122">
        <f t="shared" si="68"/>
        <v>97630900</v>
      </c>
      <c r="Q150" s="225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  <c r="IV150" s="23"/>
      <c r="IW150" s="23"/>
      <c r="IX150" s="23"/>
      <c r="IY150" s="23"/>
      <c r="IZ150" s="23"/>
      <c r="JA150" s="23"/>
      <c r="JB150" s="23"/>
      <c r="JC150" s="23"/>
      <c r="JD150" s="23"/>
      <c r="JE150" s="23"/>
      <c r="JF150" s="23"/>
      <c r="JG150" s="23"/>
      <c r="JH150" s="23"/>
      <c r="JI150" s="23"/>
      <c r="JJ150" s="23"/>
      <c r="JK150" s="23"/>
      <c r="JL150" s="23"/>
      <c r="JM150" s="23"/>
      <c r="JN150" s="23"/>
      <c r="JO150" s="23"/>
      <c r="JP150" s="23"/>
      <c r="JQ150" s="23"/>
      <c r="JR150" s="23"/>
      <c r="JS150" s="23"/>
      <c r="JT150" s="23"/>
      <c r="JU150" s="23"/>
      <c r="JV150" s="23"/>
      <c r="JW150" s="23"/>
      <c r="JX150" s="23"/>
      <c r="JY150" s="23"/>
      <c r="JZ150" s="23"/>
      <c r="KA150" s="23"/>
      <c r="KB150" s="23"/>
      <c r="KC150" s="23"/>
      <c r="KD150" s="23"/>
      <c r="KE150" s="23"/>
      <c r="KF150" s="23"/>
      <c r="KG150" s="23"/>
      <c r="KH150" s="23"/>
      <c r="KI150" s="23"/>
      <c r="KJ150" s="23"/>
      <c r="KK150" s="23"/>
      <c r="KL150" s="23"/>
      <c r="KM150" s="23"/>
      <c r="KN150" s="23"/>
      <c r="KO150" s="23"/>
      <c r="KP150" s="23"/>
      <c r="KQ150" s="23"/>
      <c r="KR150" s="23"/>
      <c r="KS150" s="23"/>
      <c r="KT150" s="23"/>
      <c r="KU150" s="23"/>
      <c r="KV150" s="23"/>
      <c r="KW150" s="23"/>
      <c r="KX150" s="23"/>
      <c r="KY150" s="23"/>
      <c r="KZ150" s="23"/>
      <c r="LA150" s="23"/>
      <c r="LB150" s="23"/>
      <c r="LC150" s="23"/>
      <c r="LD150" s="23"/>
      <c r="LE150" s="23"/>
      <c r="LF150" s="23"/>
      <c r="LG150" s="23"/>
      <c r="LH150" s="23"/>
      <c r="LI150" s="23"/>
      <c r="LJ150" s="23"/>
      <c r="LK150" s="23"/>
      <c r="LL150" s="23"/>
      <c r="LM150" s="23"/>
      <c r="LN150" s="23"/>
      <c r="LO150" s="23"/>
      <c r="LP150" s="23"/>
      <c r="LQ150" s="23"/>
      <c r="LR150" s="23"/>
      <c r="LS150" s="23"/>
      <c r="LT150" s="23"/>
      <c r="LU150" s="23"/>
      <c r="LV150" s="23"/>
      <c r="LW150" s="23"/>
      <c r="LX150" s="23"/>
      <c r="LY150" s="23"/>
      <c r="LZ150" s="23"/>
      <c r="MA150" s="23"/>
      <c r="MB150" s="23"/>
      <c r="MC150" s="23"/>
      <c r="MD150" s="23"/>
      <c r="ME150" s="23"/>
      <c r="MF150" s="23"/>
      <c r="MG150" s="23"/>
      <c r="MH150" s="23"/>
      <c r="MI150" s="23"/>
      <c r="MJ150" s="23"/>
      <c r="MK150" s="23"/>
      <c r="ML150" s="23"/>
      <c r="MM150" s="23"/>
      <c r="MN150" s="23"/>
      <c r="MO150" s="23"/>
      <c r="MP150" s="23"/>
      <c r="MQ150" s="23"/>
      <c r="MR150" s="23"/>
      <c r="MS150" s="23"/>
      <c r="MT150" s="23"/>
      <c r="MU150" s="23"/>
      <c r="MV150" s="23"/>
      <c r="MW150" s="23"/>
      <c r="MX150" s="23"/>
      <c r="MY150" s="23"/>
      <c r="MZ150" s="23"/>
      <c r="NA150" s="23"/>
      <c r="NB150" s="23"/>
      <c r="NC150" s="23"/>
      <c r="ND150" s="23"/>
      <c r="NE150" s="23"/>
      <c r="NF150" s="23"/>
      <c r="NG150" s="23"/>
      <c r="NH150" s="23"/>
      <c r="NI150" s="23"/>
      <c r="NJ150" s="23"/>
      <c r="NK150" s="23"/>
      <c r="NL150" s="23"/>
      <c r="NM150" s="23"/>
      <c r="NN150" s="23"/>
      <c r="NO150" s="23"/>
      <c r="NP150" s="23"/>
      <c r="NQ150" s="23"/>
      <c r="NR150" s="23"/>
      <c r="NS150" s="23"/>
      <c r="NT150" s="23"/>
      <c r="NU150" s="23"/>
      <c r="NV150" s="23"/>
      <c r="NW150" s="23"/>
      <c r="NX150" s="23"/>
      <c r="NY150" s="23"/>
      <c r="NZ150" s="23"/>
      <c r="OA150" s="23"/>
      <c r="OB150" s="23"/>
      <c r="OC150" s="23"/>
      <c r="OD150" s="23"/>
      <c r="OE150" s="23"/>
      <c r="OF150" s="23"/>
      <c r="OG150" s="23"/>
      <c r="OH150" s="23"/>
      <c r="OI150" s="23"/>
      <c r="OJ150" s="23"/>
      <c r="OK150" s="23"/>
      <c r="OL150" s="23"/>
      <c r="OM150" s="23"/>
      <c r="ON150" s="23"/>
      <c r="OO150" s="23"/>
      <c r="OP150" s="23"/>
      <c r="OQ150" s="23"/>
      <c r="OR150" s="23"/>
      <c r="OS150" s="23"/>
      <c r="OT150" s="23"/>
      <c r="OU150" s="23"/>
      <c r="OV150" s="23"/>
      <c r="OW150" s="23"/>
      <c r="OX150" s="23"/>
      <c r="OY150" s="23"/>
      <c r="OZ150" s="23"/>
      <c r="PA150" s="23"/>
      <c r="PB150" s="23"/>
      <c r="PC150" s="23"/>
      <c r="PD150" s="23"/>
      <c r="PE150" s="23"/>
      <c r="PF150" s="23"/>
      <c r="PG150" s="23"/>
      <c r="PH150" s="23"/>
      <c r="PI150" s="23"/>
      <c r="PJ150" s="23"/>
      <c r="PK150" s="23"/>
      <c r="PL150" s="23"/>
      <c r="PM150" s="23"/>
      <c r="PN150" s="23"/>
      <c r="PO150" s="23"/>
      <c r="PP150" s="23"/>
      <c r="PQ150" s="23"/>
      <c r="PR150" s="23"/>
      <c r="PS150" s="23"/>
      <c r="PT150" s="23"/>
      <c r="PU150" s="23"/>
      <c r="PV150" s="23"/>
      <c r="PW150" s="23"/>
      <c r="PX150" s="23"/>
      <c r="PY150" s="23"/>
      <c r="PZ150" s="23"/>
      <c r="QA150" s="23"/>
      <c r="QB150" s="23"/>
      <c r="QC150" s="23"/>
      <c r="QD150" s="23"/>
      <c r="QE150" s="23"/>
      <c r="QF150" s="23"/>
      <c r="QG150" s="23"/>
      <c r="QH150" s="23"/>
      <c r="QI150" s="23"/>
      <c r="QJ150" s="23"/>
      <c r="QK150" s="23"/>
      <c r="QL150" s="23"/>
      <c r="QM150" s="23"/>
      <c r="QN150" s="23"/>
      <c r="QO150" s="23"/>
      <c r="QP150" s="23"/>
      <c r="QQ150" s="23"/>
      <c r="QR150" s="23"/>
      <c r="QS150" s="23"/>
      <c r="QT150" s="23"/>
      <c r="QU150" s="23"/>
      <c r="QV150" s="23"/>
      <c r="QW150" s="23"/>
      <c r="QX150" s="23"/>
      <c r="QY150" s="23"/>
      <c r="QZ150" s="23"/>
      <c r="RA150" s="23"/>
      <c r="RB150" s="23"/>
      <c r="RC150" s="23"/>
      <c r="RD150" s="23"/>
      <c r="RE150" s="23"/>
      <c r="RF150" s="23"/>
      <c r="RG150" s="23"/>
      <c r="RH150" s="23"/>
      <c r="RI150" s="23"/>
      <c r="RJ150" s="23"/>
      <c r="RK150" s="23"/>
      <c r="RL150" s="23"/>
      <c r="RM150" s="23"/>
      <c r="RN150" s="23"/>
      <c r="RO150" s="23"/>
      <c r="RP150" s="23"/>
      <c r="RQ150" s="23"/>
      <c r="RR150" s="23"/>
      <c r="RS150" s="23"/>
      <c r="RT150" s="23"/>
      <c r="RU150" s="23"/>
      <c r="RV150" s="23"/>
      <c r="RW150" s="23"/>
      <c r="RX150" s="23"/>
      <c r="RY150" s="23"/>
      <c r="RZ150" s="23"/>
      <c r="SA150" s="23"/>
      <c r="SB150" s="23"/>
      <c r="SC150" s="23"/>
      <c r="SD150" s="23"/>
      <c r="SE150" s="23"/>
      <c r="SF150" s="23"/>
      <c r="SG150" s="23"/>
      <c r="SH150" s="23"/>
      <c r="SI150" s="23"/>
      <c r="SJ150" s="23"/>
      <c r="SK150" s="23"/>
      <c r="SL150" s="23"/>
      <c r="SM150" s="23"/>
      <c r="SN150" s="23"/>
      <c r="SO150" s="23"/>
      <c r="SP150" s="23"/>
      <c r="SQ150" s="23"/>
      <c r="SR150" s="23"/>
      <c r="SS150" s="23"/>
      <c r="ST150" s="23"/>
      <c r="SU150" s="23"/>
      <c r="SV150" s="23"/>
      <c r="SW150" s="23"/>
      <c r="SX150" s="23"/>
      <c r="SY150" s="23"/>
      <c r="SZ150" s="23"/>
      <c r="TA150" s="23"/>
      <c r="TB150" s="23"/>
      <c r="TC150" s="23"/>
      <c r="TD150" s="23"/>
      <c r="TE150" s="23"/>
    </row>
    <row r="151" spans="1:525" s="24" customFormat="1" ht="31.5" hidden="1" customHeight="1" x14ac:dyDescent="0.25">
      <c r="A151" s="74"/>
      <c r="B151" s="95"/>
      <c r="C151" s="95"/>
      <c r="D151" s="77" t="s">
        <v>385</v>
      </c>
      <c r="E151" s="123">
        <f t="shared" si="67"/>
        <v>0</v>
      </c>
      <c r="F151" s="123"/>
      <c r="G151" s="123"/>
      <c r="H151" s="123"/>
      <c r="I151" s="126"/>
      <c r="J151" s="123">
        <f t="shared" si="69"/>
        <v>0</v>
      </c>
      <c r="K151" s="123"/>
      <c r="L151" s="123"/>
      <c r="M151" s="123"/>
      <c r="N151" s="123"/>
      <c r="O151" s="123"/>
      <c r="P151" s="123">
        <f t="shared" si="68"/>
        <v>0</v>
      </c>
      <c r="Q151" s="225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30"/>
      <c r="JA151" s="30"/>
      <c r="JB151" s="30"/>
      <c r="JC151" s="30"/>
      <c r="JD151" s="30"/>
      <c r="JE151" s="30"/>
      <c r="JF151" s="30"/>
      <c r="JG151" s="30"/>
      <c r="JH151" s="30"/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30"/>
      <c r="KG151" s="30"/>
      <c r="KH151" s="30"/>
      <c r="KI151" s="30"/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30"/>
      <c r="KU151" s="30"/>
      <c r="KV151" s="30"/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/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30"/>
      <c r="MW151" s="30"/>
      <c r="MX151" s="30"/>
      <c r="MY151" s="30"/>
      <c r="MZ151" s="30"/>
      <c r="NA151" s="30"/>
      <c r="NB151" s="30"/>
      <c r="NC151" s="30"/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30"/>
      <c r="NY151" s="30"/>
      <c r="NZ151" s="30"/>
      <c r="OA151" s="30"/>
      <c r="OB151" s="30"/>
      <c r="OC151" s="30"/>
      <c r="OD151" s="30"/>
      <c r="OE151" s="30"/>
      <c r="OF151" s="30"/>
      <c r="OG151" s="30"/>
      <c r="OH151" s="30"/>
      <c r="OI151" s="30"/>
      <c r="OJ151" s="30"/>
      <c r="OK151" s="30"/>
      <c r="OL151" s="30"/>
      <c r="OM151" s="30"/>
      <c r="ON151" s="30"/>
      <c r="OO151" s="30"/>
      <c r="OP151" s="30"/>
      <c r="OQ151" s="30"/>
      <c r="OR151" s="30"/>
      <c r="OS151" s="30"/>
      <c r="OT151" s="30"/>
      <c r="OU151" s="30"/>
      <c r="OV151" s="30"/>
      <c r="OW151" s="30"/>
      <c r="OX151" s="30"/>
      <c r="OY151" s="30"/>
      <c r="OZ151" s="30"/>
      <c r="PA151" s="30"/>
      <c r="PB151" s="30"/>
      <c r="PC151" s="30"/>
      <c r="PD151" s="30"/>
      <c r="PE151" s="30"/>
      <c r="PF151" s="30"/>
      <c r="PG151" s="30"/>
      <c r="PH151" s="30"/>
      <c r="PI151" s="30"/>
      <c r="PJ151" s="30"/>
      <c r="PK151" s="30"/>
      <c r="PL151" s="30"/>
      <c r="PM151" s="30"/>
      <c r="PN151" s="30"/>
      <c r="PO151" s="30"/>
      <c r="PP151" s="30"/>
      <c r="PQ151" s="30"/>
      <c r="PR151" s="30"/>
      <c r="PS151" s="30"/>
      <c r="PT151" s="30"/>
      <c r="PU151" s="30"/>
      <c r="PV151" s="30"/>
      <c r="PW151" s="30"/>
      <c r="PX151" s="30"/>
      <c r="PY151" s="30"/>
      <c r="PZ151" s="30"/>
      <c r="QA151" s="30"/>
      <c r="QB151" s="30"/>
      <c r="QC151" s="30"/>
      <c r="QD151" s="30"/>
      <c r="QE151" s="30"/>
      <c r="QF151" s="30"/>
      <c r="QG151" s="30"/>
      <c r="QH151" s="30"/>
      <c r="QI151" s="30"/>
      <c r="QJ151" s="30"/>
      <c r="QK151" s="30"/>
      <c r="QL151" s="30"/>
      <c r="QM151" s="30"/>
      <c r="QN151" s="30"/>
      <c r="QO151" s="30"/>
      <c r="QP151" s="30"/>
      <c r="QQ151" s="30"/>
      <c r="QR151" s="30"/>
      <c r="QS151" s="30"/>
      <c r="QT151" s="30"/>
      <c r="QU151" s="30"/>
      <c r="QV151" s="30"/>
      <c r="QW151" s="30"/>
      <c r="QX151" s="30"/>
      <c r="QY151" s="30"/>
      <c r="QZ151" s="30"/>
      <c r="RA151" s="30"/>
      <c r="RB151" s="30"/>
      <c r="RC151" s="30"/>
      <c r="RD151" s="30"/>
      <c r="RE151" s="30"/>
      <c r="RF151" s="30"/>
      <c r="RG151" s="30"/>
      <c r="RH151" s="30"/>
      <c r="RI151" s="30"/>
      <c r="RJ151" s="30"/>
      <c r="RK151" s="30"/>
      <c r="RL151" s="30"/>
      <c r="RM151" s="30"/>
      <c r="RN151" s="30"/>
      <c r="RO151" s="30"/>
      <c r="RP151" s="30"/>
      <c r="RQ151" s="30"/>
      <c r="RR151" s="30"/>
      <c r="RS151" s="30"/>
      <c r="RT151" s="30"/>
      <c r="RU151" s="30"/>
      <c r="RV151" s="30"/>
      <c r="RW151" s="30"/>
      <c r="RX151" s="30"/>
      <c r="RY151" s="30"/>
      <c r="RZ151" s="30"/>
      <c r="SA151" s="30"/>
      <c r="SB151" s="30"/>
      <c r="SC151" s="30"/>
      <c r="SD151" s="30"/>
      <c r="SE151" s="30"/>
      <c r="SF151" s="30"/>
      <c r="SG151" s="30"/>
      <c r="SH151" s="30"/>
      <c r="SI151" s="30"/>
      <c r="SJ151" s="30"/>
      <c r="SK151" s="30"/>
      <c r="SL151" s="30"/>
      <c r="SM151" s="30"/>
      <c r="SN151" s="30"/>
      <c r="SO151" s="30"/>
      <c r="SP151" s="30"/>
      <c r="SQ151" s="30"/>
      <c r="SR151" s="30"/>
      <c r="SS151" s="30"/>
      <c r="ST151" s="30"/>
      <c r="SU151" s="30"/>
      <c r="SV151" s="30"/>
      <c r="SW151" s="30"/>
      <c r="SX151" s="30"/>
      <c r="SY151" s="30"/>
      <c r="SZ151" s="30"/>
      <c r="TA151" s="30"/>
      <c r="TB151" s="30"/>
      <c r="TC151" s="30"/>
      <c r="TD151" s="30"/>
      <c r="TE151" s="30"/>
    </row>
    <row r="152" spans="1:525" s="24" customFormat="1" ht="47.25" hidden="1" customHeight="1" x14ac:dyDescent="0.25">
      <c r="A152" s="74"/>
      <c r="B152" s="95"/>
      <c r="C152" s="95"/>
      <c r="D152" s="77" t="s">
        <v>386</v>
      </c>
      <c r="E152" s="123">
        <f t="shared" si="67"/>
        <v>0</v>
      </c>
      <c r="F152" s="123"/>
      <c r="G152" s="123"/>
      <c r="H152" s="123"/>
      <c r="I152" s="123"/>
      <c r="J152" s="123">
        <f t="shared" si="69"/>
        <v>0</v>
      </c>
      <c r="K152" s="123"/>
      <c r="L152" s="123"/>
      <c r="M152" s="123"/>
      <c r="N152" s="123"/>
      <c r="O152" s="123"/>
      <c r="P152" s="123">
        <f t="shared" si="68"/>
        <v>0</v>
      </c>
      <c r="Q152" s="225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30"/>
      <c r="JA152" s="30"/>
      <c r="JB152" s="30"/>
      <c r="JC152" s="30"/>
      <c r="JD152" s="30"/>
      <c r="JE152" s="30"/>
      <c r="JF152" s="30"/>
      <c r="JG152" s="30"/>
      <c r="JH152" s="30"/>
      <c r="JI152" s="30"/>
      <c r="JJ152" s="30"/>
      <c r="JK152" s="30"/>
      <c r="JL152" s="30"/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30"/>
      <c r="KG152" s="30"/>
      <c r="KH152" s="30"/>
      <c r="KI152" s="30"/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30"/>
      <c r="KU152" s="30"/>
      <c r="KV152" s="30"/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/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30"/>
      <c r="MW152" s="30"/>
      <c r="MX152" s="30"/>
      <c r="MY152" s="30"/>
      <c r="MZ152" s="30"/>
      <c r="NA152" s="30"/>
      <c r="NB152" s="30"/>
      <c r="NC152" s="30"/>
      <c r="ND152" s="30"/>
      <c r="NE152" s="30"/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30"/>
      <c r="NY152" s="30"/>
      <c r="NZ152" s="30"/>
      <c r="OA152" s="30"/>
      <c r="OB152" s="30"/>
      <c r="OC152" s="30"/>
      <c r="OD152" s="30"/>
      <c r="OE152" s="30"/>
      <c r="OF152" s="30"/>
      <c r="OG152" s="30"/>
      <c r="OH152" s="30"/>
      <c r="OI152" s="30"/>
      <c r="OJ152" s="30"/>
      <c r="OK152" s="30"/>
      <c r="OL152" s="30"/>
      <c r="OM152" s="30"/>
      <c r="ON152" s="30"/>
      <c r="OO152" s="30"/>
      <c r="OP152" s="30"/>
      <c r="OQ152" s="30"/>
      <c r="OR152" s="30"/>
      <c r="OS152" s="30"/>
      <c r="OT152" s="30"/>
      <c r="OU152" s="30"/>
      <c r="OV152" s="30"/>
      <c r="OW152" s="30"/>
      <c r="OX152" s="30"/>
      <c r="OY152" s="30"/>
      <c r="OZ152" s="30"/>
      <c r="PA152" s="30"/>
      <c r="PB152" s="30"/>
      <c r="PC152" s="30"/>
      <c r="PD152" s="30"/>
      <c r="PE152" s="30"/>
      <c r="PF152" s="30"/>
      <c r="PG152" s="30"/>
      <c r="PH152" s="30"/>
      <c r="PI152" s="30"/>
      <c r="PJ152" s="30"/>
      <c r="PK152" s="30"/>
      <c r="PL152" s="30"/>
      <c r="PM152" s="30"/>
      <c r="PN152" s="30"/>
      <c r="PO152" s="30"/>
      <c r="PP152" s="30"/>
      <c r="PQ152" s="30"/>
      <c r="PR152" s="30"/>
      <c r="PS152" s="30"/>
      <c r="PT152" s="30"/>
      <c r="PU152" s="30"/>
      <c r="PV152" s="30"/>
      <c r="PW152" s="30"/>
      <c r="PX152" s="30"/>
      <c r="PY152" s="30"/>
      <c r="PZ152" s="30"/>
      <c r="QA152" s="30"/>
      <c r="QB152" s="30"/>
      <c r="QC152" s="30"/>
      <c r="QD152" s="30"/>
      <c r="QE152" s="30"/>
      <c r="QF152" s="30"/>
      <c r="QG152" s="30"/>
      <c r="QH152" s="30"/>
      <c r="QI152" s="30"/>
      <c r="QJ152" s="30"/>
      <c r="QK152" s="30"/>
      <c r="QL152" s="30"/>
      <c r="QM152" s="30"/>
      <c r="QN152" s="30"/>
      <c r="QO152" s="30"/>
      <c r="QP152" s="30"/>
      <c r="QQ152" s="30"/>
      <c r="QR152" s="30"/>
      <c r="QS152" s="30"/>
      <c r="QT152" s="30"/>
      <c r="QU152" s="30"/>
      <c r="QV152" s="30"/>
      <c r="QW152" s="30"/>
      <c r="QX152" s="30"/>
      <c r="QY152" s="30"/>
      <c r="QZ152" s="30"/>
      <c r="RA152" s="30"/>
      <c r="RB152" s="30"/>
      <c r="RC152" s="30"/>
      <c r="RD152" s="30"/>
      <c r="RE152" s="30"/>
      <c r="RF152" s="30"/>
      <c r="RG152" s="30"/>
      <c r="RH152" s="30"/>
      <c r="RI152" s="30"/>
      <c r="RJ152" s="30"/>
      <c r="RK152" s="30"/>
      <c r="RL152" s="30"/>
      <c r="RM152" s="30"/>
      <c r="RN152" s="30"/>
      <c r="RO152" s="30"/>
      <c r="RP152" s="30"/>
      <c r="RQ152" s="30"/>
      <c r="RR152" s="30"/>
      <c r="RS152" s="30"/>
      <c r="RT152" s="30"/>
      <c r="RU152" s="30"/>
      <c r="RV152" s="30"/>
      <c r="RW152" s="30"/>
      <c r="RX152" s="30"/>
      <c r="RY152" s="30"/>
      <c r="RZ152" s="30"/>
      <c r="SA152" s="30"/>
      <c r="SB152" s="30"/>
      <c r="SC152" s="30"/>
      <c r="SD152" s="30"/>
      <c r="SE152" s="30"/>
      <c r="SF152" s="30"/>
      <c r="SG152" s="30"/>
      <c r="SH152" s="30"/>
      <c r="SI152" s="30"/>
      <c r="SJ152" s="30"/>
      <c r="SK152" s="30"/>
      <c r="SL152" s="30"/>
      <c r="SM152" s="30"/>
      <c r="SN152" s="30"/>
      <c r="SO152" s="30"/>
      <c r="SP152" s="30"/>
      <c r="SQ152" s="30"/>
      <c r="SR152" s="30"/>
      <c r="SS152" s="30"/>
      <c r="ST152" s="30"/>
      <c r="SU152" s="30"/>
      <c r="SV152" s="30"/>
      <c r="SW152" s="30"/>
      <c r="SX152" s="30"/>
      <c r="SY152" s="30"/>
      <c r="SZ152" s="30"/>
      <c r="TA152" s="30"/>
      <c r="TB152" s="30"/>
      <c r="TC152" s="30"/>
      <c r="TD152" s="30"/>
      <c r="TE152" s="30"/>
    </row>
    <row r="153" spans="1:525" s="24" customFormat="1" ht="15.75" hidden="1" customHeight="1" x14ac:dyDescent="0.25">
      <c r="A153" s="74"/>
      <c r="B153" s="95"/>
      <c r="C153" s="95"/>
      <c r="D153" s="77" t="s">
        <v>388</v>
      </c>
      <c r="E153" s="123">
        <f t="shared" si="67"/>
        <v>0</v>
      </c>
      <c r="F153" s="123"/>
      <c r="G153" s="123"/>
      <c r="H153" s="123"/>
      <c r="I153" s="126"/>
      <c r="J153" s="123">
        <f t="shared" si="69"/>
        <v>0</v>
      </c>
      <c r="K153" s="123"/>
      <c r="L153" s="123"/>
      <c r="M153" s="123"/>
      <c r="N153" s="123"/>
      <c r="O153" s="123"/>
      <c r="P153" s="123">
        <f t="shared" si="68"/>
        <v>0</v>
      </c>
      <c r="Q153" s="225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  <c r="IU153" s="30"/>
      <c r="IV153" s="30"/>
      <c r="IW153" s="30"/>
      <c r="IX153" s="30"/>
      <c r="IY153" s="30"/>
      <c r="IZ153" s="30"/>
      <c r="JA153" s="30"/>
      <c r="JB153" s="30"/>
      <c r="JC153" s="30"/>
      <c r="JD153" s="30"/>
      <c r="JE153" s="30"/>
      <c r="JF153" s="30"/>
      <c r="JG153" s="30"/>
      <c r="JH153" s="30"/>
      <c r="JI153" s="30"/>
      <c r="JJ153" s="30"/>
      <c r="JK153" s="30"/>
      <c r="JL153" s="30"/>
      <c r="JM153" s="30"/>
      <c r="JN153" s="30"/>
      <c r="JO153" s="30"/>
      <c r="JP153" s="30"/>
      <c r="JQ153" s="30"/>
      <c r="JR153" s="30"/>
      <c r="JS153" s="30"/>
      <c r="JT153" s="30"/>
      <c r="JU153" s="30"/>
      <c r="JV153" s="30"/>
      <c r="JW153" s="30"/>
      <c r="JX153" s="30"/>
      <c r="JY153" s="30"/>
      <c r="JZ153" s="30"/>
      <c r="KA153" s="30"/>
      <c r="KB153" s="30"/>
      <c r="KC153" s="30"/>
      <c r="KD153" s="30"/>
      <c r="KE153" s="30"/>
      <c r="KF153" s="30"/>
      <c r="KG153" s="30"/>
      <c r="KH153" s="30"/>
      <c r="KI153" s="30"/>
      <c r="KJ153" s="30"/>
      <c r="KK153" s="30"/>
      <c r="KL153" s="30"/>
      <c r="KM153" s="30"/>
      <c r="KN153" s="30"/>
      <c r="KO153" s="30"/>
      <c r="KP153" s="30"/>
      <c r="KQ153" s="30"/>
      <c r="KR153" s="30"/>
      <c r="KS153" s="30"/>
      <c r="KT153" s="30"/>
      <c r="KU153" s="30"/>
      <c r="KV153" s="30"/>
      <c r="KW153" s="30"/>
      <c r="KX153" s="30"/>
      <c r="KY153" s="30"/>
      <c r="KZ153" s="30"/>
      <c r="LA153" s="30"/>
      <c r="LB153" s="30"/>
      <c r="LC153" s="30"/>
      <c r="LD153" s="30"/>
      <c r="LE153" s="30"/>
      <c r="LF153" s="30"/>
      <c r="LG153" s="30"/>
      <c r="LH153" s="30"/>
      <c r="LI153" s="30"/>
      <c r="LJ153" s="30"/>
      <c r="LK153" s="30"/>
      <c r="LL153" s="30"/>
      <c r="LM153" s="30"/>
      <c r="LN153" s="30"/>
      <c r="LO153" s="30"/>
      <c r="LP153" s="30"/>
      <c r="LQ153" s="30"/>
      <c r="LR153" s="30"/>
      <c r="LS153" s="30"/>
      <c r="LT153" s="30"/>
      <c r="LU153" s="30"/>
      <c r="LV153" s="30"/>
      <c r="LW153" s="30"/>
      <c r="LX153" s="30"/>
      <c r="LY153" s="30"/>
      <c r="LZ153" s="30"/>
      <c r="MA153" s="30"/>
      <c r="MB153" s="30"/>
      <c r="MC153" s="30"/>
      <c r="MD153" s="30"/>
      <c r="ME153" s="30"/>
      <c r="MF153" s="30"/>
      <c r="MG153" s="30"/>
      <c r="MH153" s="30"/>
      <c r="MI153" s="30"/>
      <c r="MJ153" s="30"/>
      <c r="MK153" s="30"/>
      <c r="ML153" s="30"/>
      <c r="MM153" s="30"/>
      <c r="MN153" s="30"/>
      <c r="MO153" s="30"/>
      <c r="MP153" s="30"/>
      <c r="MQ153" s="30"/>
      <c r="MR153" s="30"/>
      <c r="MS153" s="30"/>
      <c r="MT153" s="30"/>
      <c r="MU153" s="30"/>
      <c r="MV153" s="30"/>
      <c r="MW153" s="30"/>
      <c r="MX153" s="30"/>
      <c r="MY153" s="30"/>
      <c r="MZ153" s="30"/>
      <c r="NA153" s="30"/>
      <c r="NB153" s="30"/>
      <c r="NC153" s="30"/>
      <c r="ND153" s="30"/>
      <c r="NE153" s="30"/>
      <c r="NF153" s="30"/>
      <c r="NG153" s="30"/>
      <c r="NH153" s="30"/>
      <c r="NI153" s="30"/>
      <c r="NJ153" s="30"/>
      <c r="NK153" s="30"/>
      <c r="NL153" s="30"/>
      <c r="NM153" s="30"/>
      <c r="NN153" s="30"/>
      <c r="NO153" s="30"/>
      <c r="NP153" s="30"/>
      <c r="NQ153" s="30"/>
      <c r="NR153" s="30"/>
      <c r="NS153" s="30"/>
      <c r="NT153" s="30"/>
      <c r="NU153" s="30"/>
      <c r="NV153" s="30"/>
      <c r="NW153" s="30"/>
      <c r="NX153" s="30"/>
      <c r="NY153" s="30"/>
      <c r="NZ153" s="30"/>
      <c r="OA153" s="30"/>
      <c r="OB153" s="30"/>
      <c r="OC153" s="30"/>
      <c r="OD153" s="30"/>
      <c r="OE153" s="30"/>
      <c r="OF153" s="30"/>
      <c r="OG153" s="30"/>
      <c r="OH153" s="30"/>
      <c r="OI153" s="30"/>
      <c r="OJ153" s="30"/>
      <c r="OK153" s="30"/>
      <c r="OL153" s="30"/>
      <c r="OM153" s="30"/>
      <c r="ON153" s="30"/>
      <c r="OO153" s="30"/>
      <c r="OP153" s="30"/>
      <c r="OQ153" s="30"/>
      <c r="OR153" s="30"/>
      <c r="OS153" s="30"/>
      <c r="OT153" s="30"/>
      <c r="OU153" s="30"/>
      <c r="OV153" s="30"/>
      <c r="OW153" s="30"/>
      <c r="OX153" s="30"/>
      <c r="OY153" s="30"/>
      <c r="OZ153" s="30"/>
      <c r="PA153" s="30"/>
      <c r="PB153" s="30"/>
      <c r="PC153" s="30"/>
      <c r="PD153" s="30"/>
      <c r="PE153" s="30"/>
      <c r="PF153" s="30"/>
      <c r="PG153" s="30"/>
      <c r="PH153" s="30"/>
      <c r="PI153" s="30"/>
      <c r="PJ153" s="30"/>
      <c r="PK153" s="30"/>
      <c r="PL153" s="30"/>
      <c r="PM153" s="30"/>
      <c r="PN153" s="30"/>
      <c r="PO153" s="30"/>
      <c r="PP153" s="30"/>
      <c r="PQ153" s="30"/>
      <c r="PR153" s="30"/>
      <c r="PS153" s="30"/>
      <c r="PT153" s="30"/>
      <c r="PU153" s="30"/>
      <c r="PV153" s="30"/>
      <c r="PW153" s="30"/>
      <c r="PX153" s="30"/>
      <c r="PY153" s="30"/>
      <c r="PZ153" s="30"/>
      <c r="QA153" s="30"/>
      <c r="QB153" s="30"/>
      <c r="QC153" s="30"/>
      <c r="QD153" s="30"/>
      <c r="QE153" s="30"/>
      <c r="QF153" s="30"/>
      <c r="QG153" s="30"/>
      <c r="QH153" s="30"/>
      <c r="QI153" s="30"/>
      <c r="QJ153" s="30"/>
      <c r="QK153" s="30"/>
      <c r="QL153" s="30"/>
      <c r="QM153" s="30"/>
      <c r="QN153" s="30"/>
      <c r="QO153" s="30"/>
      <c r="QP153" s="30"/>
      <c r="QQ153" s="30"/>
      <c r="QR153" s="30"/>
      <c r="QS153" s="30"/>
      <c r="QT153" s="30"/>
      <c r="QU153" s="30"/>
      <c r="QV153" s="30"/>
      <c r="QW153" s="30"/>
      <c r="QX153" s="30"/>
      <c r="QY153" s="30"/>
      <c r="QZ153" s="30"/>
      <c r="RA153" s="30"/>
      <c r="RB153" s="30"/>
      <c r="RC153" s="30"/>
      <c r="RD153" s="30"/>
      <c r="RE153" s="30"/>
      <c r="RF153" s="30"/>
      <c r="RG153" s="30"/>
      <c r="RH153" s="30"/>
      <c r="RI153" s="30"/>
      <c r="RJ153" s="30"/>
      <c r="RK153" s="30"/>
      <c r="RL153" s="30"/>
      <c r="RM153" s="30"/>
      <c r="RN153" s="30"/>
      <c r="RO153" s="30"/>
      <c r="RP153" s="30"/>
      <c r="RQ153" s="30"/>
      <c r="RR153" s="30"/>
      <c r="RS153" s="30"/>
      <c r="RT153" s="30"/>
      <c r="RU153" s="30"/>
      <c r="RV153" s="30"/>
      <c r="RW153" s="30"/>
      <c r="RX153" s="30"/>
      <c r="RY153" s="30"/>
      <c r="RZ153" s="30"/>
      <c r="SA153" s="30"/>
      <c r="SB153" s="30"/>
      <c r="SC153" s="30"/>
      <c r="SD153" s="30"/>
      <c r="SE153" s="30"/>
      <c r="SF153" s="30"/>
      <c r="SG153" s="30"/>
      <c r="SH153" s="30"/>
      <c r="SI153" s="30"/>
      <c r="SJ153" s="30"/>
      <c r="SK153" s="30"/>
      <c r="SL153" s="30"/>
      <c r="SM153" s="30"/>
      <c r="SN153" s="30"/>
      <c r="SO153" s="30"/>
      <c r="SP153" s="30"/>
      <c r="SQ153" s="30"/>
      <c r="SR153" s="30"/>
      <c r="SS153" s="30"/>
      <c r="ST153" s="30"/>
      <c r="SU153" s="30"/>
      <c r="SV153" s="30"/>
      <c r="SW153" s="30"/>
      <c r="SX153" s="30"/>
      <c r="SY153" s="30"/>
      <c r="SZ153" s="30"/>
      <c r="TA153" s="30"/>
      <c r="TB153" s="30"/>
      <c r="TC153" s="30"/>
      <c r="TD153" s="30"/>
      <c r="TE153" s="30"/>
    </row>
    <row r="154" spans="1:525" s="24" customFormat="1" ht="94.5" hidden="1" customHeight="1" x14ac:dyDescent="0.25">
      <c r="A154" s="74"/>
      <c r="B154" s="95"/>
      <c r="C154" s="95"/>
      <c r="D154" s="77" t="s">
        <v>615</v>
      </c>
      <c r="E154" s="123"/>
      <c r="F154" s="123"/>
      <c r="G154" s="123"/>
      <c r="H154" s="123"/>
      <c r="I154" s="126"/>
      <c r="J154" s="122">
        <f t="shared" ref="J154" si="70">L154+O154</f>
        <v>0</v>
      </c>
      <c r="K154" s="122"/>
      <c r="L154" s="123"/>
      <c r="M154" s="123"/>
      <c r="N154" s="123"/>
      <c r="O154" s="122"/>
      <c r="P154" s="122">
        <f t="shared" ref="P154" si="71">E154+J154</f>
        <v>0</v>
      </c>
      <c r="Q154" s="225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30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/>
      <c r="JQ154" s="30"/>
      <c r="JR154" s="30"/>
      <c r="JS154" s="30"/>
      <c r="JT154" s="30"/>
      <c r="JU154" s="30"/>
      <c r="JV154" s="30"/>
      <c r="JW154" s="30"/>
      <c r="JX154" s="30"/>
      <c r="JY154" s="30"/>
      <c r="JZ154" s="30"/>
      <c r="KA154" s="30"/>
      <c r="KB154" s="30"/>
      <c r="KC154" s="30"/>
      <c r="KD154" s="30"/>
      <c r="KE154" s="30"/>
      <c r="KF154" s="30"/>
      <c r="KG154" s="30"/>
      <c r="KH154" s="30"/>
      <c r="KI154" s="30"/>
      <c r="KJ154" s="30"/>
      <c r="KK154" s="30"/>
      <c r="KL154" s="30"/>
      <c r="KM154" s="30"/>
      <c r="KN154" s="30"/>
      <c r="KO154" s="30"/>
      <c r="KP154" s="30"/>
      <c r="KQ154" s="30"/>
      <c r="KR154" s="30"/>
      <c r="KS154" s="30"/>
      <c r="KT154" s="30"/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/>
      <c r="LJ154" s="30"/>
      <c r="LK154" s="30"/>
      <c r="LL154" s="30"/>
      <c r="LM154" s="30"/>
      <c r="LN154" s="30"/>
      <c r="LO154" s="30"/>
      <c r="LP154" s="30"/>
      <c r="LQ154" s="30"/>
      <c r="LR154" s="30"/>
      <c r="LS154" s="30"/>
      <c r="LT154" s="30"/>
      <c r="LU154" s="30"/>
      <c r="LV154" s="30"/>
      <c r="LW154" s="30"/>
      <c r="LX154" s="30"/>
      <c r="LY154" s="30"/>
      <c r="LZ154" s="30"/>
      <c r="MA154" s="30"/>
      <c r="MB154" s="30"/>
      <c r="MC154" s="30"/>
      <c r="MD154" s="30"/>
      <c r="ME154" s="30"/>
      <c r="MF154" s="30"/>
      <c r="MG154" s="30"/>
      <c r="MH154" s="30"/>
      <c r="MI154" s="30"/>
      <c r="MJ154" s="30"/>
      <c r="MK154" s="30"/>
      <c r="ML154" s="30"/>
      <c r="MM154" s="30"/>
      <c r="MN154" s="30"/>
      <c r="MO154" s="30"/>
      <c r="MP154" s="30"/>
      <c r="MQ154" s="30"/>
      <c r="MR154" s="30"/>
      <c r="MS154" s="30"/>
      <c r="MT154" s="30"/>
      <c r="MU154" s="30"/>
      <c r="MV154" s="30"/>
      <c r="MW154" s="30"/>
      <c r="MX154" s="30"/>
      <c r="MY154" s="30"/>
      <c r="MZ154" s="30"/>
      <c r="NA154" s="30"/>
      <c r="NB154" s="30"/>
      <c r="NC154" s="30"/>
      <c r="ND154" s="30"/>
      <c r="NE154" s="30"/>
      <c r="NF154" s="30"/>
      <c r="NG154" s="30"/>
      <c r="NH154" s="30"/>
      <c r="NI154" s="30"/>
      <c r="NJ154" s="30"/>
      <c r="NK154" s="30"/>
      <c r="NL154" s="30"/>
      <c r="NM154" s="30"/>
      <c r="NN154" s="30"/>
      <c r="NO154" s="30"/>
      <c r="NP154" s="30"/>
      <c r="NQ154" s="30"/>
      <c r="NR154" s="30"/>
      <c r="NS154" s="30"/>
      <c r="NT154" s="30"/>
      <c r="NU154" s="30"/>
      <c r="NV154" s="30"/>
      <c r="NW154" s="30"/>
      <c r="NX154" s="30"/>
      <c r="NY154" s="30"/>
      <c r="NZ154" s="30"/>
      <c r="OA154" s="30"/>
      <c r="OB154" s="30"/>
      <c r="OC154" s="30"/>
      <c r="OD154" s="30"/>
      <c r="OE154" s="30"/>
      <c r="OF154" s="30"/>
      <c r="OG154" s="30"/>
      <c r="OH154" s="30"/>
      <c r="OI154" s="30"/>
      <c r="OJ154" s="30"/>
      <c r="OK154" s="30"/>
      <c r="OL154" s="30"/>
      <c r="OM154" s="30"/>
      <c r="ON154" s="30"/>
      <c r="OO154" s="30"/>
      <c r="OP154" s="30"/>
      <c r="OQ154" s="30"/>
      <c r="OR154" s="30"/>
      <c r="OS154" s="30"/>
      <c r="OT154" s="30"/>
      <c r="OU154" s="30"/>
      <c r="OV154" s="30"/>
      <c r="OW154" s="30"/>
      <c r="OX154" s="30"/>
      <c r="OY154" s="30"/>
      <c r="OZ154" s="30"/>
      <c r="PA154" s="30"/>
      <c r="PB154" s="30"/>
      <c r="PC154" s="30"/>
      <c r="PD154" s="30"/>
      <c r="PE154" s="30"/>
      <c r="PF154" s="30"/>
      <c r="PG154" s="30"/>
      <c r="PH154" s="30"/>
      <c r="PI154" s="30"/>
      <c r="PJ154" s="30"/>
      <c r="PK154" s="30"/>
      <c r="PL154" s="30"/>
      <c r="PM154" s="30"/>
      <c r="PN154" s="30"/>
      <c r="PO154" s="30"/>
      <c r="PP154" s="30"/>
      <c r="PQ154" s="30"/>
      <c r="PR154" s="30"/>
      <c r="PS154" s="30"/>
      <c r="PT154" s="30"/>
      <c r="PU154" s="30"/>
      <c r="PV154" s="30"/>
      <c r="PW154" s="30"/>
      <c r="PX154" s="30"/>
      <c r="PY154" s="30"/>
      <c r="PZ154" s="30"/>
      <c r="QA154" s="30"/>
      <c r="QB154" s="30"/>
      <c r="QC154" s="30"/>
      <c r="QD154" s="30"/>
      <c r="QE154" s="30"/>
      <c r="QF154" s="30"/>
      <c r="QG154" s="30"/>
      <c r="QH154" s="30"/>
      <c r="QI154" s="30"/>
      <c r="QJ154" s="30"/>
      <c r="QK154" s="30"/>
      <c r="QL154" s="30"/>
      <c r="QM154" s="30"/>
      <c r="QN154" s="30"/>
      <c r="QO154" s="30"/>
      <c r="QP154" s="30"/>
      <c r="QQ154" s="30"/>
      <c r="QR154" s="30"/>
      <c r="QS154" s="30"/>
      <c r="QT154" s="30"/>
      <c r="QU154" s="30"/>
      <c r="QV154" s="30"/>
      <c r="QW154" s="30"/>
      <c r="QX154" s="30"/>
      <c r="QY154" s="30"/>
      <c r="QZ154" s="30"/>
      <c r="RA154" s="30"/>
      <c r="RB154" s="30"/>
      <c r="RC154" s="30"/>
      <c r="RD154" s="30"/>
      <c r="RE154" s="30"/>
      <c r="RF154" s="30"/>
      <c r="RG154" s="30"/>
      <c r="RH154" s="30"/>
      <c r="RI154" s="30"/>
      <c r="RJ154" s="30"/>
      <c r="RK154" s="30"/>
      <c r="RL154" s="30"/>
      <c r="RM154" s="30"/>
      <c r="RN154" s="30"/>
      <c r="RO154" s="30"/>
      <c r="RP154" s="30"/>
      <c r="RQ154" s="30"/>
      <c r="RR154" s="30"/>
      <c r="RS154" s="30"/>
      <c r="RT154" s="30"/>
      <c r="RU154" s="30"/>
      <c r="RV154" s="30"/>
      <c r="RW154" s="30"/>
      <c r="RX154" s="30"/>
      <c r="RY154" s="30"/>
      <c r="RZ154" s="30"/>
      <c r="SA154" s="30"/>
      <c r="SB154" s="30"/>
      <c r="SC154" s="30"/>
      <c r="SD154" s="30"/>
      <c r="SE154" s="30"/>
      <c r="SF154" s="30"/>
      <c r="SG154" s="30"/>
      <c r="SH154" s="30"/>
      <c r="SI154" s="30"/>
      <c r="SJ154" s="30"/>
      <c r="SK154" s="30"/>
      <c r="SL154" s="30"/>
      <c r="SM154" s="30"/>
      <c r="SN154" s="30"/>
      <c r="SO154" s="30"/>
      <c r="SP154" s="30"/>
      <c r="SQ154" s="30"/>
      <c r="SR154" s="30"/>
      <c r="SS154" s="30"/>
      <c r="ST154" s="30"/>
      <c r="SU154" s="30"/>
      <c r="SV154" s="30"/>
      <c r="SW154" s="30"/>
      <c r="SX154" s="30"/>
      <c r="SY154" s="30"/>
      <c r="SZ154" s="30"/>
      <c r="TA154" s="30"/>
      <c r="TB154" s="30"/>
      <c r="TC154" s="30"/>
      <c r="TD154" s="30"/>
      <c r="TE154" s="30"/>
    </row>
    <row r="155" spans="1:525" s="22" customFormat="1" ht="31.5" hidden="1" customHeight="1" x14ac:dyDescent="0.25">
      <c r="A155" s="56" t="s">
        <v>433</v>
      </c>
      <c r="B155" s="82">
        <v>2020</v>
      </c>
      <c r="C155" s="56" t="s">
        <v>434</v>
      </c>
      <c r="D155" s="57" t="str">
        <f>'дод 4'!C95</f>
        <v xml:space="preserve"> Спеціалізована стаціонарна медична допомога населенню</v>
      </c>
      <c r="E155" s="122">
        <f t="shared" si="67"/>
        <v>0</v>
      </c>
      <c r="F155" s="122"/>
      <c r="G155" s="124"/>
      <c r="H155" s="124"/>
      <c r="I155" s="124"/>
      <c r="J155" s="122">
        <f t="shared" si="69"/>
        <v>0</v>
      </c>
      <c r="K155" s="122"/>
      <c r="L155" s="122"/>
      <c r="M155" s="122"/>
      <c r="N155" s="122"/>
      <c r="O155" s="122"/>
      <c r="P155" s="122">
        <f t="shared" si="68"/>
        <v>0</v>
      </c>
      <c r="Q155" s="225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  <c r="MJ155" s="23"/>
      <c r="MK155" s="23"/>
      <c r="ML155" s="23"/>
      <c r="MM155" s="23"/>
      <c r="MN155" s="23"/>
      <c r="MO155" s="23"/>
      <c r="MP155" s="23"/>
      <c r="MQ155" s="23"/>
      <c r="MR155" s="23"/>
      <c r="MS155" s="23"/>
      <c r="MT155" s="23"/>
      <c r="MU155" s="23"/>
      <c r="MV155" s="23"/>
      <c r="MW155" s="23"/>
      <c r="MX155" s="23"/>
      <c r="MY155" s="23"/>
      <c r="MZ155" s="23"/>
      <c r="NA155" s="23"/>
      <c r="NB155" s="23"/>
      <c r="NC155" s="23"/>
      <c r="ND155" s="23"/>
      <c r="NE155" s="23"/>
      <c r="NF155" s="23"/>
      <c r="NG155" s="23"/>
      <c r="NH155" s="23"/>
      <c r="NI155" s="23"/>
      <c r="NJ155" s="23"/>
      <c r="NK155" s="23"/>
      <c r="NL155" s="23"/>
      <c r="NM155" s="23"/>
      <c r="NN155" s="23"/>
      <c r="NO155" s="23"/>
      <c r="NP155" s="23"/>
      <c r="NQ155" s="23"/>
      <c r="NR155" s="23"/>
      <c r="NS155" s="23"/>
      <c r="NT155" s="23"/>
      <c r="NU155" s="23"/>
      <c r="NV155" s="23"/>
      <c r="NW155" s="23"/>
      <c r="NX155" s="23"/>
      <c r="NY155" s="23"/>
      <c r="NZ155" s="23"/>
      <c r="OA155" s="23"/>
      <c r="OB155" s="23"/>
      <c r="OC155" s="23"/>
      <c r="OD155" s="23"/>
      <c r="OE155" s="23"/>
      <c r="OF155" s="23"/>
      <c r="OG155" s="23"/>
      <c r="OH155" s="23"/>
      <c r="OI155" s="23"/>
      <c r="OJ155" s="23"/>
      <c r="OK155" s="23"/>
      <c r="OL155" s="23"/>
      <c r="OM155" s="23"/>
      <c r="ON155" s="23"/>
      <c r="OO155" s="23"/>
      <c r="OP155" s="23"/>
      <c r="OQ155" s="23"/>
      <c r="OR155" s="23"/>
      <c r="OS155" s="23"/>
      <c r="OT155" s="23"/>
      <c r="OU155" s="23"/>
      <c r="OV155" s="23"/>
      <c r="OW155" s="23"/>
      <c r="OX155" s="23"/>
      <c r="OY155" s="23"/>
      <c r="OZ155" s="23"/>
      <c r="PA155" s="23"/>
      <c r="PB155" s="23"/>
      <c r="PC155" s="23"/>
      <c r="PD155" s="23"/>
      <c r="PE155" s="23"/>
      <c r="PF155" s="23"/>
      <c r="PG155" s="23"/>
      <c r="PH155" s="23"/>
      <c r="PI155" s="23"/>
      <c r="PJ155" s="23"/>
      <c r="PK155" s="23"/>
      <c r="PL155" s="23"/>
      <c r="PM155" s="23"/>
      <c r="PN155" s="23"/>
      <c r="PO155" s="23"/>
      <c r="PP155" s="23"/>
      <c r="PQ155" s="23"/>
      <c r="PR155" s="23"/>
      <c r="PS155" s="23"/>
      <c r="PT155" s="23"/>
      <c r="PU155" s="23"/>
      <c r="PV155" s="23"/>
      <c r="PW155" s="23"/>
      <c r="PX155" s="23"/>
      <c r="PY155" s="23"/>
      <c r="PZ155" s="23"/>
      <c r="QA155" s="23"/>
      <c r="QB155" s="23"/>
      <c r="QC155" s="23"/>
      <c r="QD155" s="23"/>
      <c r="QE155" s="23"/>
      <c r="QF155" s="23"/>
      <c r="QG155" s="23"/>
      <c r="QH155" s="23"/>
      <c r="QI155" s="23"/>
      <c r="QJ155" s="23"/>
      <c r="QK155" s="23"/>
      <c r="QL155" s="23"/>
      <c r="QM155" s="23"/>
      <c r="QN155" s="23"/>
      <c r="QO155" s="23"/>
      <c r="QP155" s="23"/>
      <c r="QQ155" s="23"/>
      <c r="QR155" s="23"/>
      <c r="QS155" s="23"/>
      <c r="QT155" s="23"/>
      <c r="QU155" s="23"/>
      <c r="QV155" s="23"/>
      <c r="QW155" s="23"/>
      <c r="QX155" s="23"/>
      <c r="QY155" s="23"/>
      <c r="QZ155" s="23"/>
      <c r="RA155" s="23"/>
      <c r="RB155" s="23"/>
      <c r="RC155" s="23"/>
      <c r="RD155" s="23"/>
      <c r="RE155" s="23"/>
      <c r="RF155" s="23"/>
      <c r="RG155" s="23"/>
      <c r="RH155" s="23"/>
      <c r="RI155" s="23"/>
      <c r="RJ155" s="23"/>
      <c r="RK155" s="23"/>
      <c r="RL155" s="23"/>
      <c r="RM155" s="23"/>
      <c r="RN155" s="23"/>
      <c r="RO155" s="23"/>
      <c r="RP155" s="23"/>
      <c r="RQ155" s="23"/>
      <c r="RR155" s="23"/>
      <c r="RS155" s="23"/>
      <c r="RT155" s="23"/>
      <c r="RU155" s="23"/>
      <c r="RV155" s="23"/>
      <c r="RW155" s="23"/>
      <c r="RX155" s="23"/>
      <c r="RY155" s="23"/>
      <c r="RZ155" s="23"/>
      <c r="SA155" s="23"/>
      <c r="SB155" s="23"/>
      <c r="SC155" s="23"/>
      <c r="SD155" s="23"/>
      <c r="SE155" s="23"/>
      <c r="SF155" s="23"/>
      <c r="SG155" s="23"/>
      <c r="SH155" s="23"/>
      <c r="SI155" s="23"/>
      <c r="SJ155" s="23"/>
      <c r="SK155" s="23"/>
      <c r="SL155" s="23"/>
      <c r="SM155" s="23"/>
      <c r="SN155" s="23"/>
      <c r="SO155" s="23"/>
      <c r="SP155" s="23"/>
      <c r="SQ155" s="23"/>
      <c r="SR155" s="23"/>
      <c r="SS155" s="23"/>
      <c r="ST155" s="23"/>
      <c r="SU155" s="23"/>
      <c r="SV155" s="23"/>
      <c r="SW155" s="23"/>
      <c r="SX155" s="23"/>
      <c r="SY155" s="23"/>
      <c r="SZ155" s="23"/>
      <c r="TA155" s="23"/>
      <c r="TB155" s="23"/>
      <c r="TC155" s="23"/>
      <c r="TD155" s="23"/>
      <c r="TE155" s="23"/>
    </row>
    <row r="156" spans="1:525" s="22" customFormat="1" ht="31.5" x14ac:dyDescent="0.25">
      <c r="A156" s="56" t="s">
        <v>174</v>
      </c>
      <c r="B156" s="82" t="str">
        <f>'дод 4'!A97</f>
        <v>2030</v>
      </c>
      <c r="C156" s="82" t="str">
        <f>'дод 4'!B97</f>
        <v>0733</v>
      </c>
      <c r="D156" s="57" t="str">
        <f>'дод 4'!C97</f>
        <v>Лікарсько-акушерська допомога вагітним, породіллям та новонародженим</v>
      </c>
      <c r="E156" s="122">
        <f t="shared" si="67"/>
        <v>5512000</v>
      </c>
      <c r="F156" s="122">
        <v>5512000</v>
      </c>
      <c r="G156" s="127"/>
      <c r="H156" s="127"/>
      <c r="I156" s="124"/>
      <c r="J156" s="122">
        <f t="shared" si="69"/>
        <v>0</v>
      </c>
      <c r="K156" s="122"/>
      <c r="L156" s="122"/>
      <c r="M156" s="122"/>
      <c r="N156" s="122"/>
      <c r="O156" s="122"/>
      <c r="P156" s="122">
        <f t="shared" si="68"/>
        <v>5512000</v>
      </c>
      <c r="Q156" s="225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3"/>
      <c r="IR156" s="23"/>
      <c r="IS156" s="23"/>
      <c r="IT156" s="23"/>
      <c r="IU156" s="23"/>
      <c r="IV156" s="23"/>
      <c r="IW156" s="23"/>
      <c r="IX156" s="23"/>
      <c r="IY156" s="23"/>
      <c r="IZ156" s="23"/>
      <c r="JA156" s="23"/>
      <c r="JB156" s="23"/>
      <c r="JC156" s="23"/>
      <c r="JD156" s="23"/>
      <c r="JE156" s="23"/>
      <c r="JF156" s="23"/>
      <c r="JG156" s="23"/>
      <c r="JH156" s="23"/>
      <c r="JI156" s="23"/>
      <c r="JJ156" s="23"/>
      <c r="JK156" s="23"/>
      <c r="JL156" s="23"/>
      <c r="JM156" s="23"/>
      <c r="JN156" s="23"/>
      <c r="JO156" s="23"/>
      <c r="JP156" s="23"/>
      <c r="JQ156" s="23"/>
      <c r="JR156" s="23"/>
      <c r="JS156" s="23"/>
      <c r="JT156" s="23"/>
      <c r="JU156" s="23"/>
      <c r="JV156" s="23"/>
      <c r="JW156" s="23"/>
      <c r="JX156" s="23"/>
      <c r="JY156" s="23"/>
      <c r="JZ156" s="23"/>
      <c r="KA156" s="23"/>
      <c r="KB156" s="23"/>
      <c r="KC156" s="23"/>
      <c r="KD156" s="23"/>
      <c r="KE156" s="23"/>
      <c r="KF156" s="23"/>
      <c r="KG156" s="23"/>
      <c r="KH156" s="23"/>
      <c r="KI156" s="23"/>
      <c r="KJ156" s="23"/>
      <c r="KK156" s="23"/>
      <c r="KL156" s="23"/>
      <c r="KM156" s="23"/>
      <c r="KN156" s="23"/>
      <c r="KO156" s="23"/>
      <c r="KP156" s="23"/>
      <c r="KQ156" s="23"/>
      <c r="KR156" s="23"/>
      <c r="KS156" s="23"/>
      <c r="KT156" s="23"/>
      <c r="KU156" s="23"/>
      <c r="KV156" s="23"/>
      <c r="KW156" s="23"/>
      <c r="KX156" s="23"/>
      <c r="KY156" s="23"/>
      <c r="KZ156" s="23"/>
      <c r="LA156" s="23"/>
      <c r="LB156" s="23"/>
      <c r="LC156" s="23"/>
      <c r="LD156" s="23"/>
      <c r="LE156" s="23"/>
      <c r="LF156" s="23"/>
      <c r="LG156" s="23"/>
      <c r="LH156" s="23"/>
      <c r="LI156" s="23"/>
      <c r="LJ156" s="23"/>
      <c r="LK156" s="23"/>
      <c r="LL156" s="23"/>
      <c r="LM156" s="23"/>
      <c r="LN156" s="23"/>
      <c r="LO156" s="23"/>
      <c r="LP156" s="23"/>
      <c r="LQ156" s="23"/>
      <c r="LR156" s="23"/>
      <c r="LS156" s="23"/>
      <c r="LT156" s="23"/>
      <c r="LU156" s="23"/>
      <c r="LV156" s="23"/>
      <c r="LW156" s="23"/>
      <c r="LX156" s="23"/>
      <c r="LY156" s="23"/>
      <c r="LZ156" s="23"/>
      <c r="MA156" s="23"/>
      <c r="MB156" s="23"/>
      <c r="MC156" s="23"/>
      <c r="MD156" s="23"/>
      <c r="ME156" s="23"/>
      <c r="MF156" s="23"/>
      <c r="MG156" s="23"/>
      <c r="MH156" s="23"/>
      <c r="MI156" s="23"/>
      <c r="MJ156" s="23"/>
      <c r="MK156" s="23"/>
      <c r="ML156" s="23"/>
      <c r="MM156" s="23"/>
      <c r="MN156" s="23"/>
      <c r="MO156" s="23"/>
      <c r="MP156" s="23"/>
      <c r="MQ156" s="23"/>
      <c r="MR156" s="23"/>
      <c r="MS156" s="23"/>
      <c r="MT156" s="23"/>
      <c r="MU156" s="23"/>
      <c r="MV156" s="23"/>
      <c r="MW156" s="23"/>
      <c r="MX156" s="23"/>
      <c r="MY156" s="23"/>
      <c r="MZ156" s="23"/>
      <c r="NA156" s="23"/>
      <c r="NB156" s="23"/>
      <c r="NC156" s="23"/>
      <c r="ND156" s="23"/>
      <c r="NE156" s="23"/>
      <c r="NF156" s="23"/>
      <c r="NG156" s="23"/>
      <c r="NH156" s="23"/>
      <c r="NI156" s="23"/>
      <c r="NJ156" s="23"/>
      <c r="NK156" s="23"/>
      <c r="NL156" s="23"/>
      <c r="NM156" s="23"/>
      <c r="NN156" s="23"/>
      <c r="NO156" s="23"/>
      <c r="NP156" s="23"/>
      <c r="NQ156" s="23"/>
      <c r="NR156" s="23"/>
      <c r="NS156" s="23"/>
      <c r="NT156" s="23"/>
      <c r="NU156" s="23"/>
      <c r="NV156" s="23"/>
      <c r="NW156" s="23"/>
      <c r="NX156" s="23"/>
      <c r="NY156" s="23"/>
      <c r="NZ156" s="23"/>
      <c r="OA156" s="23"/>
      <c r="OB156" s="23"/>
      <c r="OC156" s="23"/>
      <c r="OD156" s="23"/>
      <c r="OE156" s="23"/>
      <c r="OF156" s="23"/>
      <c r="OG156" s="23"/>
      <c r="OH156" s="23"/>
      <c r="OI156" s="23"/>
      <c r="OJ156" s="23"/>
      <c r="OK156" s="23"/>
      <c r="OL156" s="23"/>
      <c r="OM156" s="23"/>
      <c r="ON156" s="23"/>
      <c r="OO156" s="23"/>
      <c r="OP156" s="23"/>
      <c r="OQ156" s="23"/>
      <c r="OR156" s="23"/>
      <c r="OS156" s="23"/>
      <c r="OT156" s="23"/>
      <c r="OU156" s="23"/>
      <c r="OV156" s="23"/>
      <c r="OW156" s="23"/>
      <c r="OX156" s="23"/>
      <c r="OY156" s="23"/>
      <c r="OZ156" s="23"/>
      <c r="PA156" s="23"/>
      <c r="PB156" s="23"/>
      <c r="PC156" s="23"/>
      <c r="PD156" s="23"/>
      <c r="PE156" s="23"/>
      <c r="PF156" s="23"/>
      <c r="PG156" s="23"/>
      <c r="PH156" s="23"/>
      <c r="PI156" s="23"/>
      <c r="PJ156" s="23"/>
      <c r="PK156" s="23"/>
      <c r="PL156" s="23"/>
      <c r="PM156" s="23"/>
      <c r="PN156" s="23"/>
      <c r="PO156" s="23"/>
      <c r="PP156" s="23"/>
      <c r="PQ156" s="23"/>
      <c r="PR156" s="23"/>
      <c r="PS156" s="23"/>
      <c r="PT156" s="23"/>
      <c r="PU156" s="23"/>
      <c r="PV156" s="23"/>
      <c r="PW156" s="23"/>
      <c r="PX156" s="23"/>
      <c r="PY156" s="23"/>
      <c r="PZ156" s="23"/>
      <c r="QA156" s="23"/>
      <c r="QB156" s="23"/>
      <c r="QC156" s="23"/>
      <c r="QD156" s="23"/>
      <c r="QE156" s="23"/>
      <c r="QF156" s="23"/>
      <c r="QG156" s="23"/>
      <c r="QH156" s="23"/>
      <c r="QI156" s="23"/>
      <c r="QJ156" s="23"/>
      <c r="QK156" s="23"/>
      <c r="QL156" s="23"/>
      <c r="QM156" s="23"/>
      <c r="QN156" s="23"/>
      <c r="QO156" s="23"/>
      <c r="QP156" s="23"/>
      <c r="QQ156" s="23"/>
      <c r="QR156" s="23"/>
      <c r="QS156" s="23"/>
      <c r="QT156" s="23"/>
      <c r="QU156" s="23"/>
      <c r="QV156" s="23"/>
      <c r="QW156" s="23"/>
      <c r="QX156" s="23"/>
      <c r="QY156" s="23"/>
      <c r="QZ156" s="23"/>
      <c r="RA156" s="23"/>
      <c r="RB156" s="23"/>
      <c r="RC156" s="23"/>
      <c r="RD156" s="23"/>
      <c r="RE156" s="23"/>
      <c r="RF156" s="23"/>
      <c r="RG156" s="23"/>
      <c r="RH156" s="23"/>
      <c r="RI156" s="23"/>
      <c r="RJ156" s="23"/>
      <c r="RK156" s="23"/>
      <c r="RL156" s="23"/>
      <c r="RM156" s="23"/>
      <c r="RN156" s="23"/>
      <c r="RO156" s="23"/>
      <c r="RP156" s="23"/>
      <c r="RQ156" s="23"/>
      <c r="RR156" s="23"/>
      <c r="RS156" s="23"/>
      <c r="RT156" s="23"/>
      <c r="RU156" s="23"/>
      <c r="RV156" s="23"/>
      <c r="RW156" s="23"/>
      <c r="RX156" s="23"/>
      <c r="RY156" s="23"/>
      <c r="RZ156" s="23"/>
      <c r="SA156" s="23"/>
      <c r="SB156" s="23"/>
      <c r="SC156" s="23"/>
      <c r="SD156" s="23"/>
      <c r="SE156" s="23"/>
      <c r="SF156" s="23"/>
      <c r="SG156" s="23"/>
      <c r="SH156" s="23"/>
      <c r="SI156" s="23"/>
      <c r="SJ156" s="23"/>
      <c r="SK156" s="23"/>
      <c r="SL156" s="23"/>
      <c r="SM156" s="23"/>
      <c r="SN156" s="23"/>
      <c r="SO156" s="23"/>
      <c r="SP156" s="23"/>
      <c r="SQ156" s="23"/>
      <c r="SR156" s="23"/>
      <c r="SS156" s="23"/>
      <c r="ST156" s="23"/>
      <c r="SU156" s="23"/>
      <c r="SV156" s="23"/>
      <c r="SW156" s="23"/>
      <c r="SX156" s="23"/>
      <c r="SY156" s="23"/>
      <c r="SZ156" s="23"/>
      <c r="TA156" s="23"/>
      <c r="TB156" s="23"/>
      <c r="TC156" s="23"/>
      <c r="TD156" s="23"/>
      <c r="TE156" s="23"/>
    </row>
    <row r="157" spans="1:525" s="24" customFormat="1" ht="31.5" hidden="1" customHeight="1" x14ac:dyDescent="0.25">
      <c r="A157" s="74"/>
      <c r="B157" s="95"/>
      <c r="C157" s="95"/>
      <c r="D157" s="77" t="s">
        <v>385</v>
      </c>
      <c r="E157" s="123">
        <f t="shared" si="67"/>
        <v>0</v>
      </c>
      <c r="F157" s="123"/>
      <c r="G157" s="126"/>
      <c r="H157" s="126"/>
      <c r="I157" s="126"/>
      <c r="J157" s="123"/>
      <c r="K157" s="123"/>
      <c r="L157" s="123"/>
      <c r="M157" s="123"/>
      <c r="N157" s="123"/>
      <c r="O157" s="123"/>
      <c r="P157" s="122">
        <f t="shared" si="68"/>
        <v>0</v>
      </c>
      <c r="Q157" s="225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30"/>
      <c r="JA157" s="30"/>
      <c r="JB157" s="30"/>
      <c r="JC157" s="30"/>
      <c r="JD157" s="30"/>
      <c r="JE157" s="30"/>
      <c r="JF157" s="30"/>
      <c r="JG157" s="30"/>
      <c r="JH157" s="30"/>
      <c r="JI157" s="30"/>
      <c r="JJ157" s="30"/>
      <c r="JK157" s="30"/>
      <c r="JL157" s="30"/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30"/>
      <c r="KG157" s="30"/>
      <c r="KH157" s="30"/>
      <c r="KI157" s="30"/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30"/>
      <c r="KU157" s="30"/>
      <c r="KV157" s="30"/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/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30"/>
      <c r="MW157" s="30"/>
      <c r="MX157" s="30"/>
      <c r="MY157" s="30"/>
      <c r="MZ157" s="30"/>
      <c r="NA157" s="30"/>
      <c r="NB157" s="30"/>
      <c r="NC157" s="30"/>
      <c r="ND157" s="30"/>
      <c r="NE157" s="30"/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30"/>
      <c r="NY157" s="30"/>
      <c r="NZ157" s="30"/>
      <c r="OA157" s="30"/>
      <c r="OB157" s="30"/>
      <c r="OC157" s="30"/>
      <c r="OD157" s="30"/>
      <c r="OE157" s="30"/>
      <c r="OF157" s="30"/>
      <c r="OG157" s="30"/>
      <c r="OH157" s="30"/>
      <c r="OI157" s="30"/>
      <c r="OJ157" s="30"/>
      <c r="OK157" s="30"/>
      <c r="OL157" s="30"/>
      <c r="OM157" s="30"/>
      <c r="ON157" s="30"/>
      <c r="OO157" s="30"/>
      <c r="OP157" s="30"/>
      <c r="OQ157" s="30"/>
      <c r="OR157" s="30"/>
      <c r="OS157" s="30"/>
      <c r="OT157" s="30"/>
      <c r="OU157" s="30"/>
      <c r="OV157" s="30"/>
      <c r="OW157" s="30"/>
      <c r="OX157" s="30"/>
      <c r="OY157" s="30"/>
      <c r="OZ157" s="30"/>
      <c r="PA157" s="30"/>
      <c r="PB157" s="30"/>
      <c r="PC157" s="30"/>
      <c r="PD157" s="30"/>
      <c r="PE157" s="30"/>
      <c r="PF157" s="30"/>
      <c r="PG157" s="30"/>
      <c r="PH157" s="30"/>
      <c r="PI157" s="30"/>
      <c r="PJ157" s="30"/>
      <c r="PK157" s="30"/>
      <c r="PL157" s="30"/>
      <c r="PM157" s="30"/>
      <c r="PN157" s="30"/>
      <c r="PO157" s="30"/>
      <c r="PP157" s="30"/>
      <c r="PQ157" s="30"/>
      <c r="PR157" s="30"/>
      <c r="PS157" s="30"/>
      <c r="PT157" s="30"/>
      <c r="PU157" s="30"/>
      <c r="PV157" s="30"/>
      <c r="PW157" s="30"/>
      <c r="PX157" s="30"/>
      <c r="PY157" s="30"/>
      <c r="PZ157" s="30"/>
      <c r="QA157" s="30"/>
      <c r="QB157" s="30"/>
      <c r="QC157" s="30"/>
      <c r="QD157" s="30"/>
      <c r="QE157" s="30"/>
      <c r="QF157" s="30"/>
      <c r="QG157" s="30"/>
      <c r="QH157" s="30"/>
      <c r="QI157" s="30"/>
      <c r="QJ157" s="30"/>
      <c r="QK157" s="30"/>
      <c r="QL157" s="30"/>
      <c r="QM157" s="30"/>
      <c r="QN157" s="30"/>
      <c r="QO157" s="30"/>
      <c r="QP157" s="30"/>
      <c r="QQ157" s="30"/>
      <c r="QR157" s="30"/>
      <c r="QS157" s="30"/>
      <c r="QT157" s="30"/>
      <c r="QU157" s="30"/>
      <c r="QV157" s="30"/>
      <c r="QW157" s="30"/>
      <c r="QX157" s="30"/>
      <c r="QY157" s="30"/>
      <c r="QZ157" s="30"/>
      <c r="RA157" s="30"/>
      <c r="RB157" s="30"/>
      <c r="RC157" s="30"/>
      <c r="RD157" s="30"/>
      <c r="RE157" s="30"/>
      <c r="RF157" s="30"/>
      <c r="RG157" s="30"/>
      <c r="RH157" s="30"/>
      <c r="RI157" s="30"/>
      <c r="RJ157" s="30"/>
      <c r="RK157" s="30"/>
      <c r="RL157" s="30"/>
      <c r="RM157" s="30"/>
      <c r="RN157" s="30"/>
      <c r="RO157" s="30"/>
      <c r="RP157" s="30"/>
      <c r="RQ157" s="30"/>
      <c r="RR157" s="30"/>
      <c r="RS157" s="30"/>
      <c r="RT157" s="30"/>
      <c r="RU157" s="30"/>
      <c r="RV157" s="30"/>
      <c r="RW157" s="30"/>
      <c r="RX157" s="30"/>
      <c r="RY157" s="30"/>
      <c r="RZ157" s="30"/>
      <c r="SA157" s="30"/>
      <c r="SB157" s="30"/>
      <c r="SC157" s="30"/>
      <c r="SD157" s="30"/>
      <c r="SE157" s="30"/>
      <c r="SF157" s="30"/>
      <c r="SG157" s="30"/>
      <c r="SH157" s="30"/>
      <c r="SI157" s="30"/>
      <c r="SJ157" s="30"/>
      <c r="SK157" s="30"/>
      <c r="SL157" s="30"/>
      <c r="SM157" s="30"/>
      <c r="SN157" s="30"/>
      <c r="SO157" s="30"/>
      <c r="SP157" s="30"/>
      <c r="SQ157" s="30"/>
      <c r="SR157" s="30"/>
      <c r="SS157" s="30"/>
      <c r="ST157" s="30"/>
      <c r="SU157" s="30"/>
      <c r="SV157" s="30"/>
      <c r="SW157" s="30"/>
      <c r="SX157" s="30"/>
      <c r="SY157" s="30"/>
      <c r="SZ157" s="30"/>
      <c r="TA157" s="30"/>
      <c r="TB157" s="30"/>
      <c r="TC157" s="30"/>
      <c r="TD157" s="30"/>
      <c r="TE157" s="30"/>
    </row>
    <row r="158" spans="1:525" s="24" customFormat="1" ht="21" hidden="1" customHeight="1" x14ac:dyDescent="0.25">
      <c r="A158" s="56" t="s">
        <v>591</v>
      </c>
      <c r="B158" s="82">
        <v>2070</v>
      </c>
      <c r="C158" s="55" t="s">
        <v>592</v>
      </c>
      <c r="D158" s="57" t="s">
        <v>593</v>
      </c>
      <c r="E158" s="122">
        <f t="shared" si="67"/>
        <v>0</v>
      </c>
      <c r="F158" s="122"/>
      <c r="G158" s="57"/>
      <c r="H158" s="57"/>
      <c r="I158" s="57"/>
      <c r="J158" s="122">
        <f t="shared" si="69"/>
        <v>0</v>
      </c>
      <c r="K158" s="122"/>
      <c r="L158" s="122"/>
      <c r="M158" s="122"/>
      <c r="N158" s="122"/>
      <c r="O158" s="122"/>
      <c r="P158" s="122">
        <f t="shared" si="68"/>
        <v>0</v>
      </c>
      <c r="Q158" s="225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30"/>
      <c r="JA158" s="30"/>
      <c r="JB158" s="30"/>
      <c r="JC158" s="30"/>
      <c r="JD158" s="30"/>
      <c r="JE158" s="30"/>
      <c r="JF158" s="30"/>
      <c r="JG158" s="30"/>
      <c r="JH158" s="30"/>
      <c r="JI158" s="30"/>
      <c r="JJ158" s="30"/>
      <c r="JK158" s="30"/>
      <c r="JL158" s="30"/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30"/>
      <c r="KG158" s="30"/>
      <c r="KH158" s="30"/>
      <c r="KI158" s="30"/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30"/>
      <c r="KU158" s="30"/>
      <c r="KV158" s="30"/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  <c r="LU158" s="30"/>
      <c r="LV158" s="30"/>
      <c r="LW158" s="30"/>
      <c r="LX158" s="30"/>
      <c r="LY158" s="30"/>
      <c r="LZ158" s="30"/>
      <c r="MA158" s="30"/>
      <c r="MB158" s="30"/>
      <c r="MC158" s="30"/>
      <c r="MD158" s="30"/>
      <c r="ME158" s="30"/>
      <c r="MF158" s="30"/>
      <c r="MG158" s="30"/>
      <c r="MH158" s="30"/>
      <c r="MI158" s="30"/>
      <c r="MJ158" s="30"/>
      <c r="MK158" s="30"/>
      <c r="ML158" s="30"/>
      <c r="MM158" s="30"/>
      <c r="MN158" s="30"/>
      <c r="MO158" s="30"/>
      <c r="MP158" s="30"/>
      <c r="MQ158" s="30"/>
      <c r="MR158" s="30"/>
      <c r="MS158" s="30"/>
      <c r="MT158" s="30"/>
      <c r="MU158" s="30"/>
      <c r="MV158" s="30"/>
      <c r="MW158" s="30"/>
      <c r="MX158" s="30"/>
      <c r="MY158" s="30"/>
      <c r="MZ158" s="30"/>
      <c r="NA158" s="30"/>
      <c r="NB158" s="30"/>
      <c r="NC158" s="30"/>
      <c r="ND158" s="30"/>
      <c r="NE158" s="30"/>
      <c r="NF158" s="30"/>
      <c r="NG158" s="30"/>
      <c r="NH158" s="30"/>
      <c r="NI158" s="30"/>
      <c r="NJ158" s="30"/>
      <c r="NK158" s="30"/>
      <c r="NL158" s="30"/>
      <c r="NM158" s="30"/>
      <c r="NN158" s="30"/>
      <c r="NO158" s="30"/>
      <c r="NP158" s="30"/>
      <c r="NQ158" s="30"/>
      <c r="NR158" s="30"/>
      <c r="NS158" s="30"/>
      <c r="NT158" s="30"/>
      <c r="NU158" s="30"/>
      <c r="NV158" s="30"/>
      <c r="NW158" s="30"/>
      <c r="NX158" s="30"/>
      <c r="NY158" s="30"/>
      <c r="NZ158" s="30"/>
      <c r="OA158" s="30"/>
      <c r="OB158" s="30"/>
      <c r="OC158" s="30"/>
      <c r="OD158" s="30"/>
      <c r="OE158" s="30"/>
      <c r="OF158" s="30"/>
      <c r="OG158" s="30"/>
      <c r="OH158" s="30"/>
      <c r="OI158" s="30"/>
      <c r="OJ158" s="30"/>
      <c r="OK158" s="30"/>
      <c r="OL158" s="30"/>
      <c r="OM158" s="30"/>
      <c r="ON158" s="30"/>
      <c r="OO158" s="30"/>
      <c r="OP158" s="30"/>
      <c r="OQ158" s="30"/>
      <c r="OR158" s="30"/>
      <c r="OS158" s="30"/>
      <c r="OT158" s="30"/>
      <c r="OU158" s="30"/>
      <c r="OV158" s="30"/>
      <c r="OW158" s="30"/>
      <c r="OX158" s="30"/>
      <c r="OY158" s="30"/>
      <c r="OZ158" s="30"/>
      <c r="PA158" s="30"/>
      <c r="PB158" s="30"/>
      <c r="PC158" s="30"/>
      <c r="PD158" s="30"/>
      <c r="PE158" s="30"/>
      <c r="PF158" s="30"/>
      <c r="PG158" s="30"/>
      <c r="PH158" s="30"/>
      <c r="PI158" s="30"/>
      <c r="PJ158" s="30"/>
      <c r="PK158" s="30"/>
      <c r="PL158" s="30"/>
      <c r="PM158" s="30"/>
      <c r="PN158" s="30"/>
      <c r="PO158" s="30"/>
      <c r="PP158" s="30"/>
      <c r="PQ158" s="30"/>
      <c r="PR158" s="30"/>
      <c r="PS158" s="30"/>
      <c r="PT158" s="30"/>
      <c r="PU158" s="30"/>
      <c r="PV158" s="30"/>
      <c r="PW158" s="30"/>
      <c r="PX158" s="30"/>
      <c r="PY158" s="30"/>
      <c r="PZ158" s="30"/>
      <c r="QA158" s="30"/>
      <c r="QB158" s="30"/>
      <c r="QC158" s="30"/>
      <c r="QD158" s="30"/>
      <c r="QE158" s="30"/>
      <c r="QF158" s="30"/>
      <c r="QG158" s="30"/>
      <c r="QH158" s="30"/>
      <c r="QI158" s="30"/>
      <c r="QJ158" s="30"/>
      <c r="QK158" s="30"/>
      <c r="QL158" s="30"/>
      <c r="QM158" s="30"/>
      <c r="QN158" s="30"/>
      <c r="QO158" s="30"/>
      <c r="QP158" s="30"/>
      <c r="QQ158" s="30"/>
      <c r="QR158" s="30"/>
      <c r="QS158" s="30"/>
      <c r="QT158" s="30"/>
      <c r="QU158" s="30"/>
      <c r="QV158" s="30"/>
      <c r="QW158" s="30"/>
      <c r="QX158" s="30"/>
      <c r="QY158" s="30"/>
      <c r="QZ158" s="30"/>
      <c r="RA158" s="30"/>
      <c r="RB158" s="30"/>
      <c r="RC158" s="30"/>
      <c r="RD158" s="30"/>
      <c r="RE158" s="30"/>
      <c r="RF158" s="30"/>
      <c r="RG158" s="30"/>
      <c r="RH158" s="30"/>
      <c r="RI158" s="30"/>
      <c r="RJ158" s="30"/>
      <c r="RK158" s="30"/>
      <c r="RL158" s="30"/>
      <c r="RM158" s="30"/>
      <c r="RN158" s="30"/>
      <c r="RO158" s="30"/>
      <c r="RP158" s="30"/>
      <c r="RQ158" s="30"/>
      <c r="RR158" s="30"/>
      <c r="RS158" s="30"/>
      <c r="RT158" s="30"/>
      <c r="RU158" s="30"/>
      <c r="RV158" s="30"/>
      <c r="RW158" s="30"/>
      <c r="RX158" s="30"/>
      <c r="RY158" s="30"/>
      <c r="RZ158" s="30"/>
      <c r="SA158" s="30"/>
      <c r="SB158" s="30"/>
      <c r="SC158" s="30"/>
      <c r="SD158" s="30"/>
      <c r="SE158" s="30"/>
      <c r="SF158" s="30"/>
      <c r="SG158" s="30"/>
      <c r="SH158" s="30"/>
      <c r="SI158" s="30"/>
      <c r="SJ158" s="30"/>
      <c r="SK158" s="30"/>
      <c r="SL158" s="30"/>
      <c r="SM158" s="30"/>
      <c r="SN158" s="30"/>
      <c r="SO158" s="30"/>
      <c r="SP158" s="30"/>
      <c r="SQ158" s="30"/>
      <c r="SR158" s="30"/>
      <c r="SS158" s="30"/>
      <c r="ST158" s="30"/>
      <c r="SU158" s="30"/>
      <c r="SV158" s="30"/>
      <c r="SW158" s="30"/>
      <c r="SX158" s="30"/>
      <c r="SY158" s="30"/>
      <c r="SZ158" s="30"/>
      <c r="TA158" s="30"/>
      <c r="TB158" s="30"/>
      <c r="TC158" s="30"/>
      <c r="TD158" s="30"/>
      <c r="TE158" s="30"/>
    </row>
    <row r="159" spans="1:525" s="22" customFormat="1" ht="24" customHeight="1" x14ac:dyDescent="0.25">
      <c r="A159" s="56" t="s">
        <v>173</v>
      </c>
      <c r="B159" s="82" t="str">
        <f>'дод 4'!A100</f>
        <v>2100</v>
      </c>
      <c r="C159" s="82" t="str">
        <f>'дод 4'!B100</f>
        <v>0722</v>
      </c>
      <c r="D159" s="57" t="str">
        <f>'дод 4'!C100</f>
        <v>Стоматологічна допомога населенню</v>
      </c>
      <c r="E159" s="122">
        <f t="shared" si="67"/>
        <v>12846800</v>
      </c>
      <c r="F159" s="122">
        <v>12846800</v>
      </c>
      <c r="G159" s="127"/>
      <c r="H159" s="127"/>
      <c r="I159" s="124"/>
      <c r="J159" s="122">
        <f t="shared" si="69"/>
        <v>0</v>
      </c>
      <c r="K159" s="122"/>
      <c r="L159" s="122"/>
      <c r="M159" s="122"/>
      <c r="N159" s="122"/>
      <c r="O159" s="122"/>
      <c r="P159" s="122">
        <f t="shared" si="68"/>
        <v>12846800</v>
      </c>
      <c r="Q159" s="225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  <c r="MJ159" s="23"/>
      <c r="MK159" s="23"/>
      <c r="ML159" s="23"/>
      <c r="MM159" s="23"/>
      <c r="MN159" s="23"/>
      <c r="MO159" s="23"/>
      <c r="MP159" s="23"/>
      <c r="MQ159" s="23"/>
      <c r="MR159" s="23"/>
      <c r="MS159" s="23"/>
      <c r="MT159" s="23"/>
      <c r="MU159" s="23"/>
      <c r="MV159" s="23"/>
      <c r="MW159" s="23"/>
      <c r="MX159" s="23"/>
      <c r="MY159" s="23"/>
      <c r="MZ159" s="23"/>
      <c r="NA159" s="23"/>
      <c r="NB159" s="23"/>
      <c r="NC159" s="23"/>
      <c r="ND159" s="23"/>
      <c r="NE159" s="23"/>
      <c r="NF159" s="23"/>
      <c r="NG159" s="23"/>
      <c r="NH159" s="23"/>
      <c r="NI159" s="23"/>
      <c r="NJ159" s="23"/>
      <c r="NK159" s="23"/>
      <c r="NL159" s="23"/>
      <c r="NM159" s="23"/>
      <c r="NN159" s="23"/>
      <c r="NO159" s="23"/>
      <c r="NP159" s="23"/>
      <c r="NQ159" s="23"/>
      <c r="NR159" s="23"/>
      <c r="NS159" s="23"/>
      <c r="NT159" s="23"/>
      <c r="NU159" s="23"/>
      <c r="NV159" s="23"/>
      <c r="NW159" s="23"/>
      <c r="NX159" s="23"/>
      <c r="NY159" s="23"/>
      <c r="NZ159" s="23"/>
      <c r="OA159" s="23"/>
      <c r="OB159" s="23"/>
      <c r="OC159" s="23"/>
      <c r="OD159" s="23"/>
      <c r="OE159" s="23"/>
      <c r="OF159" s="23"/>
      <c r="OG159" s="23"/>
      <c r="OH159" s="23"/>
      <c r="OI159" s="23"/>
      <c r="OJ159" s="23"/>
      <c r="OK159" s="23"/>
      <c r="OL159" s="23"/>
      <c r="OM159" s="23"/>
      <c r="ON159" s="23"/>
      <c r="OO159" s="23"/>
      <c r="OP159" s="23"/>
      <c r="OQ159" s="23"/>
      <c r="OR159" s="23"/>
      <c r="OS159" s="23"/>
      <c r="OT159" s="23"/>
      <c r="OU159" s="23"/>
      <c r="OV159" s="23"/>
      <c r="OW159" s="23"/>
      <c r="OX159" s="23"/>
      <c r="OY159" s="23"/>
      <c r="OZ159" s="23"/>
      <c r="PA159" s="23"/>
      <c r="PB159" s="23"/>
      <c r="PC159" s="23"/>
      <c r="PD159" s="23"/>
      <c r="PE159" s="23"/>
      <c r="PF159" s="23"/>
      <c r="PG159" s="23"/>
      <c r="PH159" s="23"/>
      <c r="PI159" s="23"/>
      <c r="PJ159" s="23"/>
      <c r="PK159" s="23"/>
      <c r="PL159" s="23"/>
      <c r="PM159" s="23"/>
      <c r="PN159" s="23"/>
      <c r="PO159" s="23"/>
      <c r="PP159" s="23"/>
      <c r="PQ159" s="23"/>
      <c r="PR159" s="23"/>
      <c r="PS159" s="23"/>
      <c r="PT159" s="23"/>
      <c r="PU159" s="23"/>
      <c r="PV159" s="23"/>
      <c r="PW159" s="23"/>
      <c r="PX159" s="23"/>
      <c r="PY159" s="23"/>
      <c r="PZ159" s="23"/>
      <c r="QA159" s="23"/>
      <c r="QB159" s="23"/>
      <c r="QC159" s="23"/>
      <c r="QD159" s="23"/>
      <c r="QE159" s="23"/>
      <c r="QF159" s="23"/>
      <c r="QG159" s="23"/>
      <c r="QH159" s="23"/>
      <c r="QI159" s="23"/>
      <c r="QJ159" s="23"/>
      <c r="QK159" s="23"/>
      <c r="QL159" s="23"/>
      <c r="QM159" s="23"/>
      <c r="QN159" s="23"/>
      <c r="QO159" s="23"/>
      <c r="QP159" s="23"/>
      <c r="QQ159" s="23"/>
      <c r="QR159" s="23"/>
      <c r="QS159" s="23"/>
      <c r="QT159" s="23"/>
      <c r="QU159" s="23"/>
      <c r="QV159" s="23"/>
      <c r="QW159" s="23"/>
      <c r="QX159" s="23"/>
      <c r="QY159" s="23"/>
      <c r="QZ159" s="23"/>
      <c r="RA159" s="23"/>
      <c r="RB159" s="23"/>
      <c r="RC159" s="23"/>
      <c r="RD159" s="23"/>
      <c r="RE159" s="23"/>
      <c r="RF159" s="23"/>
      <c r="RG159" s="23"/>
      <c r="RH159" s="23"/>
      <c r="RI159" s="23"/>
      <c r="RJ159" s="23"/>
      <c r="RK159" s="23"/>
      <c r="RL159" s="23"/>
      <c r="RM159" s="23"/>
      <c r="RN159" s="23"/>
      <c r="RO159" s="23"/>
      <c r="RP159" s="23"/>
      <c r="RQ159" s="23"/>
      <c r="RR159" s="23"/>
      <c r="RS159" s="23"/>
      <c r="RT159" s="23"/>
      <c r="RU159" s="23"/>
      <c r="RV159" s="23"/>
      <c r="RW159" s="23"/>
      <c r="RX159" s="23"/>
      <c r="RY159" s="23"/>
      <c r="RZ159" s="23"/>
      <c r="SA159" s="23"/>
      <c r="SB159" s="23"/>
      <c r="SC159" s="23"/>
      <c r="SD159" s="23"/>
      <c r="SE159" s="23"/>
      <c r="SF159" s="23"/>
      <c r="SG159" s="23"/>
      <c r="SH159" s="23"/>
      <c r="SI159" s="23"/>
      <c r="SJ159" s="23"/>
      <c r="SK159" s="23"/>
      <c r="SL159" s="23"/>
      <c r="SM159" s="23"/>
      <c r="SN159" s="23"/>
      <c r="SO159" s="23"/>
      <c r="SP159" s="23"/>
      <c r="SQ159" s="23"/>
      <c r="SR159" s="23"/>
      <c r="SS159" s="23"/>
      <c r="ST159" s="23"/>
      <c r="SU159" s="23"/>
      <c r="SV159" s="23"/>
      <c r="SW159" s="23"/>
      <c r="SX159" s="23"/>
      <c r="SY159" s="23"/>
      <c r="SZ159" s="23"/>
      <c r="TA159" s="23"/>
      <c r="TB159" s="23"/>
      <c r="TC159" s="23"/>
      <c r="TD159" s="23"/>
      <c r="TE159" s="23"/>
    </row>
    <row r="160" spans="1:525" s="24" customFormat="1" ht="30" hidden="1" customHeight="1" x14ac:dyDescent="0.25">
      <c r="A160" s="74"/>
      <c r="B160" s="95"/>
      <c r="C160" s="95"/>
      <c r="D160" s="77" t="s">
        <v>385</v>
      </c>
      <c r="E160" s="123">
        <f t="shared" si="67"/>
        <v>0</v>
      </c>
      <c r="F160" s="123"/>
      <c r="G160" s="126"/>
      <c r="H160" s="126"/>
      <c r="I160" s="126"/>
      <c r="J160" s="123">
        <f t="shared" si="69"/>
        <v>0</v>
      </c>
      <c r="K160" s="123"/>
      <c r="L160" s="123"/>
      <c r="M160" s="123"/>
      <c r="N160" s="123"/>
      <c r="O160" s="123"/>
      <c r="P160" s="123">
        <f t="shared" si="68"/>
        <v>0</v>
      </c>
      <c r="Q160" s="225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30"/>
      <c r="JA160" s="30"/>
      <c r="JB160" s="30"/>
      <c r="JC160" s="30"/>
      <c r="JD160" s="30"/>
      <c r="JE160" s="30"/>
      <c r="JF160" s="30"/>
      <c r="JG160" s="30"/>
      <c r="JH160" s="30"/>
      <c r="JI160" s="30"/>
      <c r="JJ160" s="30"/>
      <c r="JK160" s="30"/>
      <c r="JL160" s="30"/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30"/>
      <c r="KG160" s="30"/>
      <c r="KH160" s="30"/>
      <c r="KI160" s="30"/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30"/>
      <c r="KU160" s="30"/>
      <c r="KV160" s="30"/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/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30"/>
      <c r="MW160" s="30"/>
      <c r="MX160" s="30"/>
      <c r="MY160" s="30"/>
      <c r="MZ160" s="30"/>
      <c r="NA160" s="30"/>
      <c r="NB160" s="30"/>
      <c r="NC160" s="30"/>
      <c r="ND160" s="30"/>
      <c r="NE160" s="30"/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30"/>
      <c r="NY160" s="30"/>
      <c r="NZ160" s="30"/>
      <c r="OA160" s="30"/>
      <c r="OB160" s="30"/>
      <c r="OC160" s="30"/>
      <c r="OD160" s="30"/>
      <c r="OE160" s="30"/>
      <c r="OF160" s="30"/>
      <c r="OG160" s="30"/>
      <c r="OH160" s="30"/>
      <c r="OI160" s="30"/>
      <c r="OJ160" s="30"/>
      <c r="OK160" s="30"/>
      <c r="OL160" s="30"/>
      <c r="OM160" s="30"/>
      <c r="ON160" s="30"/>
      <c r="OO160" s="30"/>
      <c r="OP160" s="30"/>
      <c r="OQ160" s="30"/>
      <c r="OR160" s="30"/>
      <c r="OS160" s="30"/>
      <c r="OT160" s="30"/>
      <c r="OU160" s="30"/>
      <c r="OV160" s="30"/>
      <c r="OW160" s="30"/>
      <c r="OX160" s="30"/>
      <c r="OY160" s="30"/>
      <c r="OZ160" s="30"/>
      <c r="PA160" s="30"/>
      <c r="PB160" s="30"/>
      <c r="PC160" s="30"/>
      <c r="PD160" s="30"/>
      <c r="PE160" s="30"/>
      <c r="PF160" s="30"/>
      <c r="PG160" s="30"/>
      <c r="PH160" s="30"/>
      <c r="PI160" s="30"/>
      <c r="PJ160" s="30"/>
      <c r="PK160" s="30"/>
      <c r="PL160" s="30"/>
      <c r="PM160" s="30"/>
      <c r="PN160" s="30"/>
      <c r="PO160" s="30"/>
      <c r="PP160" s="30"/>
      <c r="PQ160" s="30"/>
      <c r="PR160" s="30"/>
      <c r="PS160" s="30"/>
      <c r="PT160" s="30"/>
      <c r="PU160" s="30"/>
      <c r="PV160" s="30"/>
      <c r="PW160" s="30"/>
      <c r="PX160" s="30"/>
      <c r="PY160" s="30"/>
      <c r="PZ160" s="30"/>
      <c r="QA160" s="30"/>
      <c r="QB160" s="30"/>
      <c r="QC160" s="30"/>
      <c r="QD160" s="30"/>
      <c r="QE160" s="30"/>
      <c r="QF160" s="30"/>
      <c r="QG160" s="30"/>
      <c r="QH160" s="30"/>
      <c r="QI160" s="30"/>
      <c r="QJ160" s="30"/>
      <c r="QK160" s="30"/>
      <c r="QL160" s="30"/>
      <c r="QM160" s="30"/>
      <c r="QN160" s="30"/>
      <c r="QO160" s="30"/>
      <c r="QP160" s="30"/>
      <c r="QQ160" s="30"/>
      <c r="QR160" s="30"/>
      <c r="QS160" s="30"/>
      <c r="QT160" s="30"/>
      <c r="QU160" s="30"/>
      <c r="QV160" s="30"/>
      <c r="QW160" s="30"/>
      <c r="QX160" s="30"/>
      <c r="QY160" s="30"/>
      <c r="QZ160" s="30"/>
      <c r="RA160" s="30"/>
      <c r="RB160" s="30"/>
      <c r="RC160" s="30"/>
      <c r="RD160" s="30"/>
      <c r="RE160" s="30"/>
      <c r="RF160" s="30"/>
      <c r="RG160" s="30"/>
      <c r="RH160" s="30"/>
      <c r="RI160" s="30"/>
      <c r="RJ160" s="30"/>
      <c r="RK160" s="30"/>
      <c r="RL160" s="30"/>
      <c r="RM160" s="30"/>
      <c r="RN160" s="30"/>
      <c r="RO160" s="30"/>
      <c r="RP160" s="30"/>
      <c r="RQ160" s="30"/>
      <c r="RR160" s="30"/>
      <c r="RS160" s="30"/>
      <c r="RT160" s="30"/>
      <c r="RU160" s="30"/>
      <c r="RV160" s="30"/>
      <c r="RW160" s="30"/>
      <c r="RX160" s="30"/>
      <c r="RY160" s="30"/>
      <c r="RZ160" s="30"/>
      <c r="SA160" s="30"/>
      <c r="SB160" s="30"/>
      <c r="SC160" s="30"/>
      <c r="SD160" s="30"/>
      <c r="SE160" s="30"/>
      <c r="SF160" s="30"/>
      <c r="SG160" s="30"/>
      <c r="SH160" s="30"/>
      <c r="SI160" s="30"/>
      <c r="SJ160" s="30"/>
      <c r="SK160" s="30"/>
      <c r="SL160" s="30"/>
      <c r="SM160" s="30"/>
      <c r="SN160" s="30"/>
      <c r="SO160" s="30"/>
      <c r="SP160" s="30"/>
      <c r="SQ160" s="30"/>
      <c r="SR160" s="30"/>
      <c r="SS160" s="30"/>
      <c r="ST160" s="30"/>
      <c r="SU160" s="30"/>
      <c r="SV160" s="30"/>
      <c r="SW160" s="30"/>
      <c r="SX160" s="30"/>
      <c r="SY160" s="30"/>
      <c r="SZ160" s="30"/>
      <c r="TA160" s="30"/>
      <c r="TB160" s="30"/>
      <c r="TC160" s="30"/>
      <c r="TD160" s="30"/>
      <c r="TE160" s="30"/>
    </row>
    <row r="161" spans="1:525" s="22" customFormat="1" ht="48" customHeight="1" x14ac:dyDescent="0.25">
      <c r="A161" s="56" t="s">
        <v>172</v>
      </c>
      <c r="B161" s="82" t="str">
        <f>'дод 4'!A102</f>
        <v>2111</v>
      </c>
      <c r="C161" s="82" t="str">
        <f>'дод 4'!B102</f>
        <v>0726</v>
      </c>
      <c r="D161" s="57" t="str">
        <f>'дод 4'!C102</f>
        <v>Первинна медична допомога населенню, що надається центрами первинної медичної (медико-санітарної) допомоги</v>
      </c>
      <c r="E161" s="122">
        <f t="shared" si="67"/>
        <v>5707000</v>
      </c>
      <c r="F161" s="122">
        <v>5707000</v>
      </c>
      <c r="G161" s="124"/>
      <c r="H161" s="127"/>
      <c r="I161" s="124"/>
      <c r="J161" s="122">
        <f t="shared" si="69"/>
        <v>0</v>
      </c>
      <c r="K161" s="122"/>
      <c r="L161" s="122"/>
      <c r="M161" s="122"/>
      <c r="N161" s="122"/>
      <c r="O161" s="122"/>
      <c r="P161" s="122">
        <f t="shared" si="68"/>
        <v>5707000</v>
      </c>
      <c r="Q161" s="225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3"/>
      <c r="IR161" s="23"/>
      <c r="IS161" s="23"/>
      <c r="IT161" s="23"/>
      <c r="IU161" s="23"/>
      <c r="IV161" s="23"/>
      <c r="IW161" s="23"/>
      <c r="IX161" s="23"/>
      <c r="IY161" s="23"/>
      <c r="IZ161" s="23"/>
      <c r="JA161" s="23"/>
      <c r="JB161" s="23"/>
      <c r="JC161" s="23"/>
      <c r="JD161" s="23"/>
      <c r="JE161" s="23"/>
      <c r="JF161" s="23"/>
      <c r="JG161" s="23"/>
      <c r="JH161" s="23"/>
      <c r="JI161" s="23"/>
      <c r="JJ161" s="23"/>
      <c r="JK161" s="23"/>
      <c r="JL161" s="23"/>
      <c r="JM161" s="23"/>
      <c r="JN161" s="23"/>
      <c r="JO161" s="23"/>
      <c r="JP161" s="23"/>
      <c r="JQ161" s="23"/>
      <c r="JR161" s="23"/>
      <c r="JS161" s="23"/>
      <c r="JT161" s="23"/>
      <c r="JU161" s="23"/>
      <c r="JV161" s="23"/>
      <c r="JW161" s="23"/>
      <c r="JX161" s="23"/>
      <c r="JY161" s="23"/>
      <c r="JZ161" s="23"/>
      <c r="KA161" s="23"/>
      <c r="KB161" s="23"/>
      <c r="KC161" s="23"/>
      <c r="KD161" s="23"/>
      <c r="KE161" s="23"/>
      <c r="KF161" s="23"/>
      <c r="KG161" s="23"/>
      <c r="KH161" s="23"/>
      <c r="KI161" s="23"/>
      <c r="KJ161" s="23"/>
      <c r="KK161" s="23"/>
      <c r="KL161" s="23"/>
      <c r="KM161" s="23"/>
      <c r="KN161" s="23"/>
      <c r="KO161" s="23"/>
      <c r="KP161" s="23"/>
      <c r="KQ161" s="23"/>
      <c r="KR161" s="23"/>
      <c r="KS161" s="23"/>
      <c r="KT161" s="23"/>
      <c r="KU161" s="23"/>
      <c r="KV161" s="23"/>
      <c r="KW161" s="23"/>
      <c r="KX161" s="23"/>
      <c r="KY161" s="23"/>
      <c r="KZ161" s="23"/>
      <c r="LA161" s="23"/>
      <c r="LB161" s="23"/>
      <c r="LC161" s="23"/>
      <c r="LD161" s="23"/>
      <c r="LE161" s="23"/>
      <c r="LF161" s="23"/>
      <c r="LG161" s="23"/>
      <c r="LH161" s="23"/>
      <c r="LI161" s="23"/>
      <c r="LJ161" s="23"/>
      <c r="LK161" s="23"/>
      <c r="LL161" s="23"/>
      <c r="LM161" s="23"/>
      <c r="LN161" s="23"/>
      <c r="LO161" s="23"/>
      <c r="LP161" s="23"/>
      <c r="LQ161" s="23"/>
      <c r="LR161" s="23"/>
      <c r="LS161" s="23"/>
      <c r="LT161" s="23"/>
      <c r="LU161" s="23"/>
      <c r="LV161" s="23"/>
      <c r="LW161" s="23"/>
      <c r="LX161" s="23"/>
      <c r="LY161" s="23"/>
      <c r="LZ161" s="23"/>
      <c r="MA161" s="23"/>
      <c r="MB161" s="23"/>
      <c r="MC161" s="23"/>
      <c r="MD161" s="23"/>
      <c r="ME161" s="23"/>
      <c r="MF161" s="23"/>
      <c r="MG161" s="23"/>
      <c r="MH161" s="23"/>
      <c r="MI161" s="23"/>
      <c r="MJ161" s="23"/>
      <c r="MK161" s="23"/>
      <c r="ML161" s="23"/>
      <c r="MM161" s="23"/>
      <c r="MN161" s="23"/>
      <c r="MO161" s="23"/>
      <c r="MP161" s="23"/>
      <c r="MQ161" s="23"/>
      <c r="MR161" s="23"/>
      <c r="MS161" s="23"/>
      <c r="MT161" s="23"/>
      <c r="MU161" s="23"/>
      <c r="MV161" s="23"/>
      <c r="MW161" s="23"/>
      <c r="MX161" s="23"/>
      <c r="MY161" s="23"/>
      <c r="MZ161" s="23"/>
      <c r="NA161" s="23"/>
      <c r="NB161" s="23"/>
      <c r="NC161" s="23"/>
      <c r="ND161" s="23"/>
      <c r="NE161" s="23"/>
      <c r="NF161" s="23"/>
      <c r="NG161" s="23"/>
      <c r="NH161" s="23"/>
      <c r="NI161" s="23"/>
      <c r="NJ161" s="23"/>
      <c r="NK161" s="23"/>
      <c r="NL161" s="23"/>
      <c r="NM161" s="23"/>
      <c r="NN161" s="23"/>
      <c r="NO161" s="23"/>
      <c r="NP161" s="23"/>
      <c r="NQ161" s="23"/>
      <c r="NR161" s="23"/>
      <c r="NS161" s="23"/>
      <c r="NT161" s="23"/>
      <c r="NU161" s="23"/>
      <c r="NV161" s="23"/>
      <c r="NW161" s="23"/>
      <c r="NX161" s="23"/>
      <c r="NY161" s="23"/>
      <c r="NZ161" s="23"/>
      <c r="OA161" s="23"/>
      <c r="OB161" s="23"/>
      <c r="OC161" s="23"/>
      <c r="OD161" s="23"/>
      <c r="OE161" s="23"/>
      <c r="OF161" s="23"/>
      <c r="OG161" s="23"/>
      <c r="OH161" s="23"/>
      <c r="OI161" s="23"/>
      <c r="OJ161" s="23"/>
      <c r="OK161" s="23"/>
      <c r="OL161" s="23"/>
      <c r="OM161" s="23"/>
      <c r="ON161" s="23"/>
      <c r="OO161" s="23"/>
      <c r="OP161" s="23"/>
      <c r="OQ161" s="23"/>
      <c r="OR161" s="23"/>
      <c r="OS161" s="23"/>
      <c r="OT161" s="23"/>
      <c r="OU161" s="23"/>
      <c r="OV161" s="23"/>
      <c r="OW161" s="23"/>
      <c r="OX161" s="23"/>
      <c r="OY161" s="23"/>
      <c r="OZ161" s="23"/>
      <c r="PA161" s="23"/>
      <c r="PB161" s="23"/>
      <c r="PC161" s="23"/>
      <c r="PD161" s="23"/>
      <c r="PE161" s="23"/>
      <c r="PF161" s="23"/>
      <c r="PG161" s="23"/>
      <c r="PH161" s="23"/>
      <c r="PI161" s="23"/>
      <c r="PJ161" s="23"/>
      <c r="PK161" s="23"/>
      <c r="PL161" s="23"/>
      <c r="PM161" s="23"/>
      <c r="PN161" s="23"/>
      <c r="PO161" s="23"/>
      <c r="PP161" s="23"/>
      <c r="PQ161" s="23"/>
      <c r="PR161" s="23"/>
      <c r="PS161" s="23"/>
      <c r="PT161" s="23"/>
      <c r="PU161" s="23"/>
      <c r="PV161" s="23"/>
      <c r="PW161" s="23"/>
      <c r="PX161" s="23"/>
      <c r="PY161" s="23"/>
      <c r="PZ161" s="23"/>
      <c r="QA161" s="23"/>
      <c r="QB161" s="23"/>
      <c r="QC161" s="23"/>
      <c r="QD161" s="23"/>
      <c r="QE161" s="23"/>
      <c r="QF161" s="23"/>
      <c r="QG161" s="23"/>
      <c r="QH161" s="23"/>
      <c r="QI161" s="23"/>
      <c r="QJ161" s="23"/>
      <c r="QK161" s="23"/>
      <c r="QL161" s="23"/>
      <c r="QM161" s="23"/>
      <c r="QN161" s="23"/>
      <c r="QO161" s="23"/>
      <c r="QP161" s="23"/>
      <c r="QQ161" s="23"/>
      <c r="QR161" s="23"/>
      <c r="QS161" s="23"/>
      <c r="QT161" s="23"/>
      <c r="QU161" s="23"/>
      <c r="QV161" s="23"/>
      <c r="QW161" s="23"/>
      <c r="QX161" s="23"/>
      <c r="QY161" s="23"/>
      <c r="QZ161" s="23"/>
      <c r="RA161" s="23"/>
      <c r="RB161" s="23"/>
      <c r="RC161" s="23"/>
      <c r="RD161" s="23"/>
      <c r="RE161" s="23"/>
      <c r="RF161" s="23"/>
      <c r="RG161" s="23"/>
      <c r="RH161" s="23"/>
      <c r="RI161" s="23"/>
      <c r="RJ161" s="23"/>
      <c r="RK161" s="23"/>
      <c r="RL161" s="23"/>
      <c r="RM161" s="23"/>
      <c r="RN161" s="23"/>
      <c r="RO161" s="23"/>
      <c r="RP161" s="23"/>
      <c r="RQ161" s="23"/>
      <c r="RR161" s="23"/>
      <c r="RS161" s="23"/>
      <c r="RT161" s="23"/>
      <c r="RU161" s="23"/>
      <c r="RV161" s="23"/>
      <c r="RW161" s="23"/>
      <c r="RX161" s="23"/>
      <c r="RY161" s="23"/>
      <c r="RZ161" s="23"/>
      <c r="SA161" s="23"/>
      <c r="SB161" s="23"/>
      <c r="SC161" s="23"/>
      <c r="SD161" s="23"/>
      <c r="SE161" s="23"/>
      <c r="SF161" s="23"/>
      <c r="SG161" s="23"/>
      <c r="SH161" s="23"/>
      <c r="SI161" s="23"/>
      <c r="SJ161" s="23"/>
      <c r="SK161" s="23"/>
      <c r="SL161" s="23"/>
      <c r="SM161" s="23"/>
      <c r="SN161" s="23"/>
      <c r="SO161" s="23"/>
      <c r="SP161" s="23"/>
      <c r="SQ161" s="23"/>
      <c r="SR161" s="23"/>
      <c r="SS161" s="23"/>
      <c r="ST161" s="23"/>
      <c r="SU161" s="23"/>
      <c r="SV161" s="23"/>
      <c r="SW161" s="23"/>
      <c r="SX161" s="23"/>
      <c r="SY161" s="23"/>
      <c r="SZ161" s="23"/>
      <c r="TA161" s="23"/>
      <c r="TB161" s="23"/>
      <c r="TC161" s="23"/>
      <c r="TD161" s="23"/>
      <c r="TE161" s="23"/>
    </row>
    <row r="162" spans="1:525" s="24" customFormat="1" ht="63" hidden="1" customHeight="1" x14ac:dyDescent="0.25">
      <c r="A162" s="74"/>
      <c r="B162" s="95"/>
      <c r="C162" s="95"/>
      <c r="D162" s="75" t="s">
        <v>387</v>
      </c>
      <c r="E162" s="123">
        <f t="shared" si="67"/>
        <v>0</v>
      </c>
      <c r="F162" s="123"/>
      <c r="G162" s="126"/>
      <c r="H162" s="126"/>
      <c r="I162" s="126"/>
      <c r="J162" s="123">
        <f t="shared" si="69"/>
        <v>0</v>
      </c>
      <c r="K162" s="123"/>
      <c r="L162" s="123"/>
      <c r="M162" s="123"/>
      <c r="N162" s="123"/>
      <c r="O162" s="123"/>
      <c r="P162" s="123">
        <f t="shared" si="68"/>
        <v>0</v>
      </c>
      <c r="Q162" s="225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30"/>
      <c r="JA162" s="30"/>
      <c r="JB162" s="30"/>
      <c r="JC162" s="30"/>
      <c r="JD162" s="30"/>
      <c r="JE162" s="30"/>
      <c r="JF162" s="30"/>
      <c r="JG162" s="30"/>
      <c r="JH162" s="30"/>
      <c r="JI162" s="30"/>
      <c r="JJ162" s="30"/>
      <c r="JK162" s="30"/>
      <c r="JL162" s="30"/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30"/>
      <c r="KG162" s="30"/>
      <c r="KH162" s="30"/>
      <c r="KI162" s="30"/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30"/>
      <c r="KU162" s="30"/>
      <c r="KV162" s="30"/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/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30"/>
      <c r="MW162" s="30"/>
      <c r="MX162" s="30"/>
      <c r="MY162" s="30"/>
      <c r="MZ162" s="30"/>
      <c r="NA162" s="30"/>
      <c r="NB162" s="30"/>
      <c r="NC162" s="30"/>
      <c r="ND162" s="30"/>
      <c r="NE162" s="30"/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30"/>
      <c r="NY162" s="30"/>
      <c r="NZ162" s="30"/>
      <c r="OA162" s="30"/>
      <c r="OB162" s="30"/>
      <c r="OC162" s="30"/>
      <c r="OD162" s="30"/>
      <c r="OE162" s="30"/>
      <c r="OF162" s="30"/>
      <c r="OG162" s="30"/>
      <c r="OH162" s="30"/>
      <c r="OI162" s="30"/>
      <c r="OJ162" s="30"/>
      <c r="OK162" s="30"/>
      <c r="OL162" s="30"/>
      <c r="OM162" s="30"/>
      <c r="ON162" s="30"/>
      <c r="OO162" s="30"/>
      <c r="OP162" s="30"/>
      <c r="OQ162" s="30"/>
      <c r="OR162" s="30"/>
      <c r="OS162" s="30"/>
      <c r="OT162" s="30"/>
      <c r="OU162" s="30"/>
      <c r="OV162" s="30"/>
      <c r="OW162" s="30"/>
      <c r="OX162" s="30"/>
      <c r="OY162" s="30"/>
      <c r="OZ162" s="30"/>
      <c r="PA162" s="30"/>
      <c r="PB162" s="30"/>
      <c r="PC162" s="30"/>
      <c r="PD162" s="30"/>
      <c r="PE162" s="30"/>
      <c r="PF162" s="30"/>
      <c r="PG162" s="30"/>
      <c r="PH162" s="30"/>
      <c r="PI162" s="30"/>
      <c r="PJ162" s="30"/>
      <c r="PK162" s="30"/>
      <c r="PL162" s="30"/>
      <c r="PM162" s="30"/>
      <c r="PN162" s="30"/>
      <c r="PO162" s="30"/>
      <c r="PP162" s="30"/>
      <c r="PQ162" s="30"/>
      <c r="PR162" s="30"/>
      <c r="PS162" s="30"/>
      <c r="PT162" s="30"/>
      <c r="PU162" s="30"/>
      <c r="PV162" s="30"/>
      <c r="PW162" s="30"/>
      <c r="PX162" s="30"/>
      <c r="PY162" s="30"/>
      <c r="PZ162" s="30"/>
      <c r="QA162" s="30"/>
      <c r="QB162" s="30"/>
      <c r="QC162" s="30"/>
      <c r="QD162" s="30"/>
      <c r="QE162" s="30"/>
      <c r="QF162" s="30"/>
      <c r="QG162" s="30"/>
      <c r="QH162" s="30"/>
      <c r="QI162" s="30"/>
      <c r="QJ162" s="30"/>
      <c r="QK162" s="30"/>
      <c r="QL162" s="30"/>
      <c r="QM162" s="30"/>
      <c r="QN162" s="30"/>
      <c r="QO162" s="30"/>
      <c r="QP162" s="30"/>
      <c r="QQ162" s="30"/>
      <c r="QR162" s="30"/>
      <c r="QS162" s="30"/>
      <c r="QT162" s="30"/>
      <c r="QU162" s="30"/>
      <c r="QV162" s="30"/>
      <c r="QW162" s="30"/>
      <c r="QX162" s="30"/>
      <c r="QY162" s="30"/>
      <c r="QZ162" s="30"/>
      <c r="RA162" s="30"/>
      <c r="RB162" s="30"/>
      <c r="RC162" s="30"/>
      <c r="RD162" s="30"/>
      <c r="RE162" s="30"/>
      <c r="RF162" s="30"/>
      <c r="RG162" s="30"/>
      <c r="RH162" s="30"/>
      <c r="RI162" s="30"/>
      <c r="RJ162" s="30"/>
      <c r="RK162" s="30"/>
      <c r="RL162" s="30"/>
      <c r="RM162" s="30"/>
      <c r="RN162" s="30"/>
      <c r="RO162" s="30"/>
      <c r="RP162" s="30"/>
      <c r="RQ162" s="30"/>
      <c r="RR162" s="30"/>
      <c r="RS162" s="30"/>
      <c r="RT162" s="30"/>
      <c r="RU162" s="30"/>
      <c r="RV162" s="30"/>
      <c r="RW162" s="30"/>
      <c r="RX162" s="30"/>
      <c r="RY162" s="30"/>
      <c r="RZ162" s="30"/>
      <c r="SA162" s="30"/>
      <c r="SB162" s="30"/>
      <c r="SC162" s="30"/>
      <c r="SD162" s="30"/>
      <c r="SE162" s="30"/>
      <c r="SF162" s="30"/>
      <c r="SG162" s="30"/>
      <c r="SH162" s="30"/>
      <c r="SI162" s="30"/>
      <c r="SJ162" s="30"/>
      <c r="SK162" s="30"/>
      <c r="SL162" s="30"/>
      <c r="SM162" s="30"/>
      <c r="SN162" s="30"/>
      <c r="SO162" s="30"/>
      <c r="SP162" s="30"/>
      <c r="SQ162" s="30"/>
      <c r="SR162" s="30"/>
      <c r="SS162" s="30"/>
      <c r="ST162" s="30"/>
      <c r="SU162" s="30"/>
      <c r="SV162" s="30"/>
      <c r="SW162" s="30"/>
      <c r="SX162" s="30"/>
      <c r="SY162" s="30"/>
      <c r="SZ162" s="30"/>
      <c r="TA162" s="30"/>
      <c r="TB162" s="30"/>
      <c r="TC162" s="30"/>
      <c r="TD162" s="30"/>
      <c r="TE162" s="30"/>
    </row>
    <row r="163" spans="1:525" s="22" customFormat="1" ht="31.5" hidden="1" customHeight="1" x14ac:dyDescent="0.25">
      <c r="A163" s="56" t="s">
        <v>171</v>
      </c>
      <c r="B163" s="82">
        <f>'дод 4'!A104</f>
        <v>2144</v>
      </c>
      <c r="C163" s="82" t="str">
        <f>'дод 4'!B104</f>
        <v>0763</v>
      </c>
      <c r="D163" s="103" t="str">
        <f>'дод 4'!C104</f>
        <v>Централізовані заходи з лікування хворих на цукровий та нецукровий діабет, у т.ч. за рахунок:</v>
      </c>
      <c r="E163" s="122">
        <f t="shared" si="67"/>
        <v>0</v>
      </c>
      <c r="F163" s="122"/>
      <c r="G163" s="124"/>
      <c r="H163" s="124"/>
      <c r="I163" s="124"/>
      <c r="J163" s="122">
        <f t="shared" si="69"/>
        <v>0</v>
      </c>
      <c r="K163" s="122"/>
      <c r="L163" s="122"/>
      <c r="M163" s="122"/>
      <c r="N163" s="122"/>
      <c r="O163" s="122"/>
      <c r="P163" s="122">
        <f t="shared" si="68"/>
        <v>0</v>
      </c>
      <c r="Q163" s="225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</row>
    <row r="164" spans="1:525" s="24" customFormat="1" ht="47.25" hidden="1" customHeight="1" x14ac:dyDescent="0.25">
      <c r="A164" s="74"/>
      <c r="B164" s="95"/>
      <c r="C164" s="95"/>
      <c r="D164" s="104" t="s">
        <v>386</v>
      </c>
      <c r="E164" s="123">
        <f t="shared" si="67"/>
        <v>0</v>
      </c>
      <c r="F164" s="123"/>
      <c r="G164" s="123"/>
      <c r="H164" s="123"/>
      <c r="I164" s="123"/>
      <c r="J164" s="123">
        <f t="shared" si="69"/>
        <v>0</v>
      </c>
      <c r="K164" s="123"/>
      <c r="L164" s="123"/>
      <c r="M164" s="123"/>
      <c r="N164" s="123"/>
      <c r="O164" s="123"/>
      <c r="P164" s="123">
        <f t="shared" si="68"/>
        <v>0</v>
      </c>
      <c r="Q164" s="225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30"/>
      <c r="JA164" s="30"/>
      <c r="JB164" s="30"/>
      <c r="JC164" s="30"/>
      <c r="JD164" s="30"/>
      <c r="JE164" s="30"/>
      <c r="JF164" s="30"/>
      <c r="JG164" s="30"/>
      <c r="JH164" s="30"/>
      <c r="JI164" s="30"/>
      <c r="JJ164" s="30"/>
      <c r="JK164" s="30"/>
      <c r="JL164" s="30"/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30"/>
      <c r="KG164" s="30"/>
      <c r="KH164" s="30"/>
      <c r="KI164" s="30"/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30"/>
      <c r="KU164" s="30"/>
      <c r="KV164" s="30"/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/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30"/>
      <c r="MW164" s="30"/>
      <c r="MX164" s="30"/>
      <c r="MY164" s="30"/>
      <c r="MZ164" s="30"/>
      <c r="NA164" s="30"/>
      <c r="NB164" s="30"/>
      <c r="NC164" s="30"/>
      <c r="ND164" s="30"/>
      <c r="NE164" s="30"/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30"/>
      <c r="NY164" s="30"/>
      <c r="NZ164" s="30"/>
      <c r="OA164" s="30"/>
      <c r="OB164" s="30"/>
      <c r="OC164" s="30"/>
      <c r="OD164" s="30"/>
      <c r="OE164" s="30"/>
      <c r="OF164" s="30"/>
      <c r="OG164" s="30"/>
      <c r="OH164" s="30"/>
      <c r="OI164" s="30"/>
      <c r="OJ164" s="30"/>
      <c r="OK164" s="30"/>
      <c r="OL164" s="30"/>
      <c r="OM164" s="30"/>
      <c r="ON164" s="30"/>
      <c r="OO164" s="30"/>
      <c r="OP164" s="30"/>
      <c r="OQ164" s="30"/>
      <c r="OR164" s="30"/>
      <c r="OS164" s="30"/>
      <c r="OT164" s="30"/>
      <c r="OU164" s="30"/>
      <c r="OV164" s="30"/>
      <c r="OW164" s="30"/>
      <c r="OX164" s="30"/>
      <c r="OY164" s="30"/>
      <c r="OZ164" s="30"/>
      <c r="PA164" s="30"/>
      <c r="PB164" s="30"/>
      <c r="PC164" s="30"/>
      <c r="PD164" s="30"/>
      <c r="PE164" s="30"/>
      <c r="PF164" s="30"/>
      <c r="PG164" s="30"/>
      <c r="PH164" s="30"/>
      <c r="PI164" s="30"/>
      <c r="PJ164" s="30"/>
      <c r="PK164" s="30"/>
      <c r="PL164" s="30"/>
      <c r="PM164" s="30"/>
      <c r="PN164" s="30"/>
      <c r="PO164" s="30"/>
      <c r="PP164" s="30"/>
      <c r="PQ164" s="30"/>
      <c r="PR164" s="30"/>
      <c r="PS164" s="30"/>
      <c r="PT164" s="30"/>
      <c r="PU164" s="30"/>
      <c r="PV164" s="30"/>
      <c r="PW164" s="30"/>
      <c r="PX164" s="30"/>
      <c r="PY164" s="30"/>
      <c r="PZ164" s="30"/>
      <c r="QA164" s="30"/>
      <c r="QB164" s="30"/>
      <c r="QC164" s="30"/>
      <c r="QD164" s="30"/>
      <c r="QE164" s="30"/>
      <c r="QF164" s="30"/>
      <c r="QG164" s="30"/>
      <c r="QH164" s="30"/>
      <c r="QI164" s="30"/>
      <c r="QJ164" s="30"/>
      <c r="QK164" s="30"/>
      <c r="QL164" s="30"/>
      <c r="QM164" s="30"/>
      <c r="QN164" s="30"/>
      <c r="QO164" s="30"/>
      <c r="QP164" s="30"/>
      <c r="QQ164" s="30"/>
      <c r="QR164" s="30"/>
      <c r="QS164" s="30"/>
      <c r="QT164" s="30"/>
      <c r="QU164" s="30"/>
      <c r="QV164" s="30"/>
      <c r="QW164" s="30"/>
      <c r="QX164" s="30"/>
      <c r="QY164" s="30"/>
      <c r="QZ164" s="30"/>
      <c r="RA164" s="30"/>
      <c r="RB164" s="30"/>
      <c r="RC164" s="30"/>
      <c r="RD164" s="30"/>
      <c r="RE164" s="30"/>
      <c r="RF164" s="30"/>
      <c r="RG164" s="30"/>
      <c r="RH164" s="30"/>
      <c r="RI164" s="30"/>
      <c r="RJ164" s="30"/>
      <c r="RK164" s="30"/>
      <c r="RL164" s="30"/>
      <c r="RM164" s="30"/>
      <c r="RN164" s="30"/>
      <c r="RO164" s="30"/>
      <c r="RP164" s="30"/>
      <c r="RQ164" s="30"/>
      <c r="RR164" s="30"/>
      <c r="RS164" s="30"/>
      <c r="RT164" s="30"/>
      <c r="RU164" s="30"/>
      <c r="RV164" s="30"/>
      <c r="RW164" s="30"/>
      <c r="RX164" s="30"/>
      <c r="RY164" s="30"/>
      <c r="RZ164" s="30"/>
      <c r="SA164" s="30"/>
      <c r="SB164" s="30"/>
      <c r="SC164" s="30"/>
      <c r="SD164" s="30"/>
      <c r="SE164" s="30"/>
      <c r="SF164" s="30"/>
      <c r="SG164" s="30"/>
      <c r="SH164" s="30"/>
      <c r="SI164" s="30"/>
      <c r="SJ164" s="30"/>
      <c r="SK164" s="30"/>
      <c r="SL164" s="30"/>
      <c r="SM164" s="30"/>
      <c r="SN164" s="30"/>
      <c r="SO164" s="30"/>
      <c r="SP164" s="30"/>
      <c r="SQ164" s="30"/>
      <c r="SR164" s="30"/>
      <c r="SS164" s="30"/>
      <c r="ST164" s="30"/>
      <c r="SU164" s="30"/>
      <c r="SV164" s="30"/>
      <c r="SW164" s="30"/>
      <c r="SX164" s="30"/>
      <c r="SY164" s="30"/>
      <c r="SZ164" s="30"/>
      <c r="TA164" s="30"/>
      <c r="TB164" s="30"/>
      <c r="TC164" s="30"/>
      <c r="TD164" s="30"/>
      <c r="TE164" s="30"/>
    </row>
    <row r="165" spans="1:525" s="24" customFormat="1" ht="63" hidden="1" customHeight="1" x14ac:dyDescent="0.25">
      <c r="A165" s="74"/>
      <c r="B165" s="95"/>
      <c r="C165" s="95"/>
      <c r="D165" s="104" t="s">
        <v>387</v>
      </c>
      <c r="E165" s="123">
        <f t="shared" si="67"/>
        <v>0</v>
      </c>
      <c r="F165" s="123"/>
      <c r="G165" s="126"/>
      <c r="H165" s="126"/>
      <c r="I165" s="126"/>
      <c r="J165" s="123">
        <f t="shared" si="69"/>
        <v>0</v>
      </c>
      <c r="K165" s="123"/>
      <c r="L165" s="123"/>
      <c r="M165" s="123"/>
      <c r="N165" s="123"/>
      <c r="O165" s="123"/>
      <c r="P165" s="123">
        <f t="shared" si="68"/>
        <v>0</v>
      </c>
      <c r="Q165" s="225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  <c r="IX165" s="30"/>
      <c r="IY165" s="30"/>
      <c r="IZ165" s="30"/>
      <c r="JA165" s="30"/>
      <c r="JB165" s="30"/>
      <c r="JC165" s="30"/>
      <c r="JD165" s="30"/>
      <c r="JE165" s="30"/>
      <c r="JF165" s="30"/>
      <c r="JG165" s="30"/>
      <c r="JH165" s="30"/>
      <c r="JI165" s="30"/>
      <c r="JJ165" s="30"/>
      <c r="JK165" s="30"/>
      <c r="JL165" s="30"/>
      <c r="JM165" s="30"/>
      <c r="JN165" s="30"/>
      <c r="JO165" s="30"/>
      <c r="JP165" s="30"/>
      <c r="JQ165" s="30"/>
      <c r="JR165" s="30"/>
      <c r="JS165" s="30"/>
      <c r="JT165" s="30"/>
      <c r="JU165" s="30"/>
      <c r="JV165" s="30"/>
      <c r="JW165" s="30"/>
      <c r="JX165" s="30"/>
      <c r="JY165" s="30"/>
      <c r="JZ165" s="30"/>
      <c r="KA165" s="30"/>
      <c r="KB165" s="30"/>
      <c r="KC165" s="30"/>
      <c r="KD165" s="30"/>
      <c r="KE165" s="30"/>
      <c r="KF165" s="30"/>
      <c r="KG165" s="30"/>
      <c r="KH165" s="30"/>
      <c r="KI165" s="30"/>
      <c r="KJ165" s="30"/>
      <c r="KK165" s="30"/>
      <c r="KL165" s="30"/>
      <c r="KM165" s="30"/>
      <c r="KN165" s="30"/>
      <c r="KO165" s="30"/>
      <c r="KP165" s="30"/>
      <c r="KQ165" s="30"/>
      <c r="KR165" s="30"/>
      <c r="KS165" s="30"/>
      <c r="KT165" s="30"/>
      <c r="KU165" s="30"/>
      <c r="KV165" s="30"/>
      <c r="KW165" s="30"/>
      <c r="KX165" s="30"/>
      <c r="KY165" s="30"/>
      <c r="KZ165" s="30"/>
      <c r="LA165" s="30"/>
      <c r="LB165" s="30"/>
      <c r="LC165" s="30"/>
      <c r="LD165" s="30"/>
      <c r="LE165" s="30"/>
      <c r="LF165" s="30"/>
      <c r="LG165" s="30"/>
      <c r="LH165" s="30"/>
      <c r="LI165" s="30"/>
      <c r="LJ165" s="30"/>
      <c r="LK165" s="30"/>
      <c r="LL165" s="30"/>
      <c r="LM165" s="30"/>
      <c r="LN165" s="30"/>
      <c r="LO165" s="30"/>
      <c r="LP165" s="30"/>
      <c r="LQ165" s="30"/>
      <c r="LR165" s="30"/>
      <c r="LS165" s="30"/>
      <c r="LT165" s="30"/>
      <c r="LU165" s="30"/>
      <c r="LV165" s="30"/>
      <c r="LW165" s="30"/>
      <c r="LX165" s="30"/>
      <c r="LY165" s="30"/>
      <c r="LZ165" s="30"/>
      <c r="MA165" s="30"/>
      <c r="MB165" s="30"/>
      <c r="MC165" s="30"/>
      <c r="MD165" s="30"/>
      <c r="ME165" s="30"/>
      <c r="MF165" s="30"/>
      <c r="MG165" s="30"/>
      <c r="MH165" s="30"/>
      <c r="MI165" s="30"/>
      <c r="MJ165" s="30"/>
      <c r="MK165" s="30"/>
      <c r="ML165" s="30"/>
      <c r="MM165" s="30"/>
      <c r="MN165" s="30"/>
      <c r="MO165" s="30"/>
      <c r="MP165" s="30"/>
      <c r="MQ165" s="30"/>
      <c r="MR165" s="30"/>
      <c r="MS165" s="30"/>
      <c r="MT165" s="30"/>
      <c r="MU165" s="30"/>
      <c r="MV165" s="30"/>
      <c r="MW165" s="30"/>
      <c r="MX165" s="30"/>
      <c r="MY165" s="30"/>
      <c r="MZ165" s="30"/>
      <c r="NA165" s="30"/>
      <c r="NB165" s="30"/>
      <c r="NC165" s="30"/>
      <c r="ND165" s="30"/>
      <c r="NE165" s="30"/>
      <c r="NF165" s="30"/>
      <c r="NG165" s="30"/>
      <c r="NH165" s="30"/>
      <c r="NI165" s="30"/>
      <c r="NJ165" s="30"/>
      <c r="NK165" s="30"/>
      <c r="NL165" s="30"/>
      <c r="NM165" s="30"/>
      <c r="NN165" s="30"/>
      <c r="NO165" s="30"/>
      <c r="NP165" s="30"/>
      <c r="NQ165" s="30"/>
      <c r="NR165" s="30"/>
      <c r="NS165" s="30"/>
      <c r="NT165" s="30"/>
      <c r="NU165" s="30"/>
      <c r="NV165" s="30"/>
      <c r="NW165" s="30"/>
      <c r="NX165" s="30"/>
      <c r="NY165" s="30"/>
      <c r="NZ165" s="30"/>
      <c r="OA165" s="30"/>
      <c r="OB165" s="30"/>
      <c r="OC165" s="30"/>
      <c r="OD165" s="30"/>
      <c r="OE165" s="30"/>
      <c r="OF165" s="30"/>
      <c r="OG165" s="30"/>
      <c r="OH165" s="30"/>
      <c r="OI165" s="30"/>
      <c r="OJ165" s="30"/>
      <c r="OK165" s="30"/>
      <c r="OL165" s="30"/>
      <c r="OM165" s="30"/>
      <c r="ON165" s="30"/>
      <c r="OO165" s="30"/>
      <c r="OP165" s="30"/>
      <c r="OQ165" s="30"/>
      <c r="OR165" s="30"/>
      <c r="OS165" s="30"/>
      <c r="OT165" s="30"/>
      <c r="OU165" s="30"/>
      <c r="OV165" s="30"/>
      <c r="OW165" s="30"/>
      <c r="OX165" s="30"/>
      <c r="OY165" s="30"/>
      <c r="OZ165" s="30"/>
      <c r="PA165" s="30"/>
      <c r="PB165" s="30"/>
      <c r="PC165" s="30"/>
      <c r="PD165" s="30"/>
      <c r="PE165" s="30"/>
      <c r="PF165" s="30"/>
      <c r="PG165" s="30"/>
      <c r="PH165" s="30"/>
      <c r="PI165" s="30"/>
      <c r="PJ165" s="30"/>
      <c r="PK165" s="30"/>
      <c r="PL165" s="30"/>
      <c r="PM165" s="30"/>
      <c r="PN165" s="30"/>
      <c r="PO165" s="30"/>
      <c r="PP165" s="30"/>
      <c r="PQ165" s="30"/>
      <c r="PR165" s="30"/>
      <c r="PS165" s="30"/>
      <c r="PT165" s="30"/>
      <c r="PU165" s="30"/>
      <c r="PV165" s="30"/>
      <c r="PW165" s="30"/>
      <c r="PX165" s="30"/>
      <c r="PY165" s="30"/>
      <c r="PZ165" s="30"/>
      <c r="QA165" s="30"/>
      <c r="QB165" s="30"/>
      <c r="QC165" s="30"/>
      <c r="QD165" s="30"/>
      <c r="QE165" s="30"/>
      <c r="QF165" s="30"/>
      <c r="QG165" s="30"/>
      <c r="QH165" s="30"/>
      <c r="QI165" s="30"/>
      <c r="QJ165" s="30"/>
      <c r="QK165" s="30"/>
      <c r="QL165" s="30"/>
      <c r="QM165" s="30"/>
      <c r="QN165" s="30"/>
      <c r="QO165" s="30"/>
      <c r="QP165" s="30"/>
      <c r="QQ165" s="30"/>
      <c r="QR165" s="30"/>
      <c r="QS165" s="30"/>
      <c r="QT165" s="30"/>
      <c r="QU165" s="30"/>
      <c r="QV165" s="30"/>
      <c r="QW165" s="30"/>
      <c r="QX165" s="30"/>
      <c r="QY165" s="30"/>
      <c r="QZ165" s="30"/>
      <c r="RA165" s="30"/>
      <c r="RB165" s="30"/>
      <c r="RC165" s="30"/>
      <c r="RD165" s="30"/>
      <c r="RE165" s="30"/>
      <c r="RF165" s="30"/>
      <c r="RG165" s="30"/>
      <c r="RH165" s="30"/>
      <c r="RI165" s="30"/>
      <c r="RJ165" s="30"/>
      <c r="RK165" s="30"/>
      <c r="RL165" s="30"/>
      <c r="RM165" s="30"/>
      <c r="RN165" s="30"/>
      <c r="RO165" s="30"/>
      <c r="RP165" s="30"/>
      <c r="RQ165" s="30"/>
      <c r="RR165" s="30"/>
      <c r="RS165" s="30"/>
      <c r="RT165" s="30"/>
      <c r="RU165" s="30"/>
      <c r="RV165" s="30"/>
      <c r="RW165" s="30"/>
      <c r="RX165" s="30"/>
      <c r="RY165" s="30"/>
      <c r="RZ165" s="30"/>
      <c r="SA165" s="30"/>
      <c r="SB165" s="30"/>
      <c r="SC165" s="30"/>
      <c r="SD165" s="30"/>
      <c r="SE165" s="30"/>
      <c r="SF165" s="30"/>
      <c r="SG165" s="30"/>
      <c r="SH165" s="30"/>
      <c r="SI165" s="30"/>
      <c r="SJ165" s="30"/>
      <c r="SK165" s="30"/>
      <c r="SL165" s="30"/>
      <c r="SM165" s="30"/>
      <c r="SN165" s="30"/>
      <c r="SO165" s="30"/>
      <c r="SP165" s="30"/>
      <c r="SQ165" s="30"/>
      <c r="SR165" s="30"/>
      <c r="SS165" s="30"/>
      <c r="ST165" s="30"/>
      <c r="SU165" s="30"/>
      <c r="SV165" s="30"/>
      <c r="SW165" s="30"/>
      <c r="SX165" s="30"/>
      <c r="SY165" s="30"/>
      <c r="SZ165" s="30"/>
      <c r="TA165" s="30"/>
      <c r="TB165" s="30"/>
      <c r="TC165" s="30"/>
      <c r="TD165" s="30"/>
      <c r="TE165" s="30"/>
    </row>
    <row r="166" spans="1:525" s="22" customFormat="1" ht="30" customHeight="1" x14ac:dyDescent="0.25">
      <c r="A166" s="56" t="s">
        <v>320</v>
      </c>
      <c r="B166" s="42" t="str">
        <f>'дод 4'!A107</f>
        <v>2151</v>
      </c>
      <c r="C166" s="42" t="str">
        <f>'дод 4'!B107</f>
        <v>0763</v>
      </c>
      <c r="D166" s="57" t="str">
        <f>'дод 4'!C107</f>
        <v>Забезпечення діяльності інших закладів у сфері охорони здоров'я</v>
      </c>
      <c r="E166" s="122">
        <f t="shared" si="67"/>
        <v>3507000</v>
      </c>
      <c r="F166" s="122">
        <v>3507000</v>
      </c>
      <c r="G166" s="127">
        <v>2621900</v>
      </c>
      <c r="H166" s="127">
        <v>139600</v>
      </c>
      <c r="I166" s="124"/>
      <c r="J166" s="122">
        <f t="shared" si="69"/>
        <v>0</v>
      </c>
      <c r="K166" s="122"/>
      <c r="L166" s="122"/>
      <c r="M166" s="122"/>
      <c r="N166" s="122"/>
      <c r="O166" s="122"/>
      <c r="P166" s="122">
        <f t="shared" si="68"/>
        <v>3507000</v>
      </c>
      <c r="Q166" s="225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</row>
    <row r="167" spans="1:525" s="22" customFormat="1" ht="24" customHeight="1" x14ac:dyDescent="0.25">
      <c r="A167" s="56" t="s">
        <v>321</v>
      </c>
      <c r="B167" s="42" t="str">
        <f>'дод 4'!A108</f>
        <v>2152</v>
      </c>
      <c r="C167" s="42" t="str">
        <f>'дод 4'!B108</f>
        <v>0763</v>
      </c>
      <c r="D167" s="36" t="str">
        <f>'дод 4'!C108</f>
        <v>Інші програми та заходи у сфері охорони здоров'я</v>
      </c>
      <c r="E167" s="122">
        <f>F167+I167</f>
        <v>22355800</v>
      </c>
      <c r="F167" s="122">
        <f>21055800+300000+1000000</f>
        <v>22355800</v>
      </c>
      <c r="G167" s="122"/>
      <c r="H167" s="122"/>
      <c r="I167" s="122"/>
      <c r="J167" s="122">
        <f t="shared" si="69"/>
        <v>80000000</v>
      </c>
      <c r="K167" s="122">
        <v>80000000</v>
      </c>
      <c r="L167" s="122"/>
      <c r="M167" s="122"/>
      <c r="N167" s="122"/>
      <c r="O167" s="122">
        <v>80000000</v>
      </c>
      <c r="P167" s="122">
        <f t="shared" si="68"/>
        <v>102355800</v>
      </c>
      <c r="Q167" s="225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</row>
    <row r="168" spans="1:525" s="22" customFormat="1" ht="24.75" hidden="1" customHeight="1" x14ac:dyDescent="0.25">
      <c r="A168" s="56" t="s">
        <v>407</v>
      </c>
      <c r="B168" s="42">
        <v>7322</v>
      </c>
      <c r="C168" s="87" t="s">
        <v>110</v>
      </c>
      <c r="D168" s="6" t="str">
        <f>'дод 4'!C192</f>
        <v>Будівництво1 медичних установ та закладів</v>
      </c>
      <c r="E168" s="122">
        <f>F168+I168</f>
        <v>0</v>
      </c>
      <c r="F168" s="122"/>
      <c r="G168" s="122"/>
      <c r="H168" s="122"/>
      <c r="I168" s="122"/>
      <c r="J168" s="122">
        <f t="shared" si="69"/>
        <v>0</v>
      </c>
      <c r="K168" s="122"/>
      <c r="L168" s="122"/>
      <c r="M168" s="122"/>
      <c r="N168" s="122"/>
      <c r="O168" s="122"/>
      <c r="P168" s="122">
        <f t="shared" si="68"/>
        <v>0</v>
      </c>
      <c r="Q168" s="225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</row>
    <row r="169" spans="1:525" s="22" customFormat="1" ht="47.25" hidden="1" customHeight="1" x14ac:dyDescent="0.25">
      <c r="A169" s="56" t="s">
        <v>368</v>
      </c>
      <c r="B169" s="42">
        <f>'дод 4'!A199</f>
        <v>7361</v>
      </c>
      <c r="C169" s="42" t="str">
        <f>'дод 4'!B199</f>
        <v>0490</v>
      </c>
      <c r="D169" s="36" t="str">
        <f>'дод 4'!C199</f>
        <v>Співфінансування інвестиційних проектів, що реалізуються за рахунок коштів державного фонду регіонального розвитку</v>
      </c>
      <c r="E169" s="122">
        <f t="shared" si="67"/>
        <v>0</v>
      </c>
      <c r="F169" s="122"/>
      <c r="G169" s="122"/>
      <c r="H169" s="122"/>
      <c r="I169" s="122"/>
      <c r="J169" s="122">
        <f t="shared" si="69"/>
        <v>0</v>
      </c>
      <c r="K169" s="122"/>
      <c r="L169" s="122"/>
      <c r="M169" s="122"/>
      <c r="N169" s="122"/>
      <c r="O169" s="122"/>
      <c r="P169" s="122">
        <f t="shared" si="68"/>
        <v>0</v>
      </c>
      <c r="Q169" s="225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</row>
    <row r="170" spans="1:525" s="22" customFormat="1" ht="47.25" hidden="1" customHeight="1" x14ac:dyDescent="0.25">
      <c r="A170" s="56" t="s">
        <v>414</v>
      </c>
      <c r="B170" s="42">
        <v>7363</v>
      </c>
      <c r="C170" s="87" t="s">
        <v>81</v>
      </c>
      <c r="D170" s="57" t="s">
        <v>391</v>
      </c>
      <c r="E170" s="122">
        <f t="shared" si="67"/>
        <v>0</v>
      </c>
      <c r="F170" s="122"/>
      <c r="G170" s="122"/>
      <c r="H170" s="122"/>
      <c r="I170" s="122"/>
      <c r="J170" s="122">
        <f t="shared" si="69"/>
        <v>0</v>
      </c>
      <c r="K170" s="122"/>
      <c r="L170" s="122"/>
      <c r="M170" s="122"/>
      <c r="N170" s="122"/>
      <c r="O170" s="122"/>
      <c r="P170" s="122">
        <f t="shared" si="68"/>
        <v>0</v>
      </c>
      <c r="Q170" s="225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</row>
    <row r="171" spans="1:525" s="22" customFormat="1" ht="47.25" hidden="1" customHeight="1" x14ac:dyDescent="0.25">
      <c r="A171" s="56"/>
      <c r="B171" s="42"/>
      <c r="C171" s="42"/>
      <c r="D171" s="77" t="s">
        <v>383</v>
      </c>
      <c r="E171" s="123">
        <f t="shared" si="67"/>
        <v>0</v>
      </c>
      <c r="F171" s="123"/>
      <c r="G171" s="123"/>
      <c r="H171" s="123"/>
      <c r="I171" s="123"/>
      <c r="J171" s="123">
        <f t="shared" si="69"/>
        <v>0</v>
      </c>
      <c r="K171" s="123"/>
      <c r="L171" s="123"/>
      <c r="M171" s="123"/>
      <c r="N171" s="123"/>
      <c r="O171" s="123"/>
      <c r="P171" s="123">
        <f t="shared" si="68"/>
        <v>0</v>
      </c>
      <c r="Q171" s="225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</row>
    <row r="172" spans="1:525" s="22" customFormat="1" ht="23.25" customHeight="1" x14ac:dyDescent="0.25">
      <c r="A172" s="56" t="s">
        <v>170</v>
      </c>
      <c r="B172" s="82" t="str">
        <f>'дод 4'!A227</f>
        <v>7640</v>
      </c>
      <c r="C172" s="82" t="str">
        <f>'дод 4'!B227</f>
        <v>0470</v>
      </c>
      <c r="D172" s="57" t="s">
        <v>413</v>
      </c>
      <c r="E172" s="122">
        <f t="shared" si="67"/>
        <v>309400</v>
      </c>
      <c r="F172" s="122">
        <f>309000+400</f>
        <v>309400</v>
      </c>
      <c r="G172" s="122"/>
      <c r="H172" s="122"/>
      <c r="I172" s="122"/>
      <c r="J172" s="122">
        <f t="shared" si="69"/>
        <v>10824760</v>
      </c>
      <c r="K172" s="122">
        <f>10000000+824760</f>
        <v>10824760</v>
      </c>
      <c r="L172" s="122"/>
      <c r="M172" s="122"/>
      <c r="N172" s="122"/>
      <c r="O172" s="122">
        <f>10000000+824760</f>
        <v>10824760</v>
      </c>
      <c r="P172" s="122">
        <f t="shared" si="68"/>
        <v>11134160</v>
      </c>
      <c r="Q172" s="225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</row>
    <row r="173" spans="1:525" s="24" customFormat="1" ht="15" hidden="1" customHeight="1" x14ac:dyDescent="0.25">
      <c r="A173" s="74"/>
      <c r="B173" s="95"/>
      <c r="C173" s="95"/>
      <c r="D173" s="75" t="s">
        <v>410</v>
      </c>
      <c r="E173" s="123">
        <f t="shared" si="67"/>
        <v>0</v>
      </c>
      <c r="F173" s="123"/>
      <c r="G173" s="123"/>
      <c r="H173" s="123"/>
      <c r="I173" s="123"/>
      <c r="J173" s="123">
        <f t="shared" si="69"/>
        <v>0</v>
      </c>
      <c r="K173" s="123"/>
      <c r="L173" s="123"/>
      <c r="M173" s="123"/>
      <c r="N173" s="123"/>
      <c r="O173" s="123"/>
      <c r="P173" s="123">
        <f t="shared" si="68"/>
        <v>0</v>
      </c>
      <c r="Q173" s="225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30"/>
      <c r="JA173" s="30"/>
      <c r="JB173" s="30"/>
      <c r="JC173" s="30"/>
      <c r="JD173" s="30"/>
      <c r="JE173" s="30"/>
      <c r="JF173" s="30"/>
      <c r="JG173" s="30"/>
      <c r="JH173" s="30"/>
      <c r="JI173" s="30"/>
      <c r="JJ173" s="30"/>
      <c r="JK173" s="30"/>
      <c r="JL173" s="30"/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30"/>
      <c r="KG173" s="30"/>
      <c r="KH173" s="30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  <c r="LU173" s="30"/>
      <c r="LV173" s="30"/>
      <c r="LW173" s="30"/>
      <c r="LX173" s="30"/>
      <c r="LY173" s="30"/>
      <c r="LZ173" s="30"/>
      <c r="MA173" s="30"/>
      <c r="MB173" s="30"/>
      <c r="MC173" s="30"/>
      <c r="MD173" s="30"/>
      <c r="ME173" s="30"/>
      <c r="MF173" s="30"/>
      <c r="MG173" s="30"/>
      <c r="MH173" s="30"/>
      <c r="MI173" s="30"/>
      <c r="MJ173" s="30"/>
      <c r="MK173" s="30"/>
      <c r="ML173" s="30"/>
      <c r="MM173" s="30"/>
      <c r="MN173" s="30"/>
      <c r="MO173" s="30"/>
      <c r="MP173" s="30"/>
      <c r="MQ173" s="30"/>
      <c r="MR173" s="30"/>
      <c r="MS173" s="30"/>
      <c r="MT173" s="30"/>
      <c r="MU173" s="30"/>
      <c r="MV173" s="30"/>
      <c r="MW173" s="30"/>
      <c r="MX173" s="30"/>
      <c r="MY173" s="30"/>
      <c r="MZ173" s="30"/>
      <c r="NA173" s="30"/>
      <c r="NB173" s="30"/>
      <c r="NC173" s="30"/>
      <c r="ND173" s="30"/>
      <c r="NE173" s="30"/>
      <c r="NF173" s="30"/>
      <c r="NG173" s="30"/>
      <c r="NH173" s="30"/>
      <c r="NI173" s="30"/>
      <c r="NJ173" s="30"/>
      <c r="NK173" s="30"/>
      <c r="NL173" s="30"/>
      <c r="NM173" s="30"/>
      <c r="NN173" s="30"/>
      <c r="NO173" s="30"/>
      <c r="NP173" s="30"/>
      <c r="NQ173" s="30"/>
      <c r="NR173" s="30"/>
      <c r="NS173" s="30"/>
      <c r="NT173" s="30"/>
      <c r="NU173" s="30"/>
      <c r="NV173" s="30"/>
      <c r="NW173" s="30"/>
      <c r="NX173" s="30"/>
      <c r="NY173" s="30"/>
      <c r="NZ173" s="30"/>
      <c r="OA173" s="30"/>
      <c r="OB173" s="30"/>
      <c r="OC173" s="30"/>
      <c r="OD173" s="30"/>
      <c r="OE173" s="30"/>
      <c r="OF173" s="30"/>
      <c r="OG173" s="30"/>
      <c r="OH173" s="30"/>
      <c r="OI173" s="30"/>
      <c r="OJ173" s="30"/>
      <c r="OK173" s="30"/>
      <c r="OL173" s="30"/>
      <c r="OM173" s="30"/>
      <c r="ON173" s="30"/>
      <c r="OO173" s="30"/>
      <c r="OP173" s="30"/>
      <c r="OQ173" s="30"/>
      <c r="OR173" s="30"/>
      <c r="OS173" s="30"/>
      <c r="OT173" s="30"/>
      <c r="OU173" s="30"/>
      <c r="OV173" s="30"/>
      <c r="OW173" s="30"/>
      <c r="OX173" s="30"/>
      <c r="OY173" s="30"/>
      <c r="OZ173" s="30"/>
      <c r="PA173" s="30"/>
      <c r="PB173" s="30"/>
      <c r="PC173" s="30"/>
      <c r="PD173" s="30"/>
      <c r="PE173" s="30"/>
      <c r="PF173" s="30"/>
      <c r="PG173" s="30"/>
      <c r="PH173" s="30"/>
      <c r="PI173" s="30"/>
      <c r="PJ173" s="30"/>
      <c r="PK173" s="30"/>
      <c r="PL173" s="30"/>
      <c r="PM173" s="30"/>
      <c r="PN173" s="30"/>
      <c r="PO173" s="30"/>
      <c r="PP173" s="30"/>
      <c r="PQ173" s="30"/>
      <c r="PR173" s="30"/>
      <c r="PS173" s="30"/>
      <c r="PT173" s="30"/>
      <c r="PU173" s="30"/>
      <c r="PV173" s="30"/>
      <c r="PW173" s="30"/>
      <c r="PX173" s="30"/>
      <c r="PY173" s="30"/>
      <c r="PZ173" s="30"/>
      <c r="QA173" s="30"/>
      <c r="QB173" s="30"/>
      <c r="QC173" s="30"/>
      <c r="QD173" s="30"/>
      <c r="QE173" s="30"/>
      <c r="QF173" s="30"/>
      <c r="QG173" s="30"/>
      <c r="QH173" s="30"/>
      <c r="QI173" s="30"/>
      <c r="QJ173" s="30"/>
      <c r="QK173" s="30"/>
      <c r="QL173" s="30"/>
      <c r="QM173" s="30"/>
      <c r="QN173" s="30"/>
      <c r="QO173" s="30"/>
      <c r="QP173" s="30"/>
      <c r="QQ173" s="30"/>
      <c r="QR173" s="30"/>
      <c r="QS173" s="30"/>
      <c r="QT173" s="30"/>
      <c r="QU173" s="30"/>
      <c r="QV173" s="30"/>
      <c r="QW173" s="30"/>
      <c r="QX173" s="30"/>
      <c r="QY173" s="30"/>
      <c r="QZ173" s="30"/>
      <c r="RA173" s="30"/>
      <c r="RB173" s="30"/>
      <c r="RC173" s="30"/>
      <c r="RD173" s="30"/>
      <c r="RE173" s="30"/>
      <c r="RF173" s="30"/>
      <c r="RG173" s="30"/>
      <c r="RH173" s="30"/>
      <c r="RI173" s="30"/>
      <c r="RJ173" s="30"/>
      <c r="RK173" s="30"/>
      <c r="RL173" s="30"/>
      <c r="RM173" s="30"/>
      <c r="RN173" s="30"/>
      <c r="RO173" s="30"/>
      <c r="RP173" s="30"/>
      <c r="RQ173" s="30"/>
      <c r="RR173" s="30"/>
      <c r="RS173" s="30"/>
      <c r="RT173" s="30"/>
      <c r="RU173" s="30"/>
      <c r="RV173" s="30"/>
      <c r="RW173" s="30"/>
      <c r="RX173" s="30"/>
      <c r="RY173" s="30"/>
      <c r="RZ173" s="30"/>
      <c r="SA173" s="30"/>
      <c r="SB173" s="30"/>
      <c r="SC173" s="30"/>
      <c r="SD173" s="30"/>
      <c r="SE173" s="30"/>
      <c r="SF173" s="30"/>
      <c r="SG173" s="30"/>
      <c r="SH173" s="30"/>
      <c r="SI173" s="30"/>
      <c r="SJ173" s="30"/>
      <c r="SK173" s="30"/>
      <c r="SL173" s="30"/>
      <c r="SM173" s="30"/>
      <c r="SN173" s="30"/>
      <c r="SO173" s="30"/>
      <c r="SP173" s="30"/>
      <c r="SQ173" s="30"/>
      <c r="SR173" s="30"/>
      <c r="SS173" s="30"/>
      <c r="ST173" s="30"/>
      <c r="SU173" s="30"/>
      <c r="SV173" s="30"/>
      <c r="SW173" s="30"/>
      <c r="SX173" s="30"/>
      <c r="SY173" s="30"/>
      <c r="SZ173" s="30"/>
      <c r="TA173" s="30"/>
      <c r="TB173" s="30"/>
      <c r="TC173" s="30"/>
      <c r="TD173" s="30"/>
      <c r="TE173" s="30"/>
    </row>
    <row r="174" spans="1:525" s="22" customFormat="1" ht="78" customHeight="1" x14ac:dyDescent="0.25">
      <c r="A174" s="56" t="s">
        <v>356</v>
      </c>
      <c r="B174" s="82">
        <v>7700</v>
      </c>
      <c r="C174" s="56" t="s">
        <v>92</v>
      </c>
      <c r="D174" s="57" t="str">
        <f>'дод 4'!C238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74" s="122">
        <f t="shared" si="67"/>
        <v>0</v>
      </c>
      <c r="F174" s="122"/>
      <c r="G174" s="122"/>
      <c r="H174" s="122"/>
      <c r="I174" s="122"/>
      <c r="J174" s="122">
        <f t="shared" si="69"/>
        <v>4620000</v>
      </c>
      <c r="K174" s="122">
        <v>420000</v>
      </c>
      <c r="L174" s="122"/>
      <c r="M174" s="122"/>
      <c r="N174" s="122"/>
      <c r="O174" s="122">
        <f>4200000+420000</f>
        <v>4620000</v>
      </c>
      <c r="P174" s="122">
        <f t="shared" si="68"/>
        <v>4620000</v>
      </c>
      <c r="Q174" s="225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</row>
    <row r="175" spans="1:525" s="24" customFormat="1" ht="22.5" customHeight="1" x14ac:dyDescent="0.25">
      <c r="A175" s="74"/>
      <c r="B175" s="95"/>
      <c r="C175" s="74"/>
      <c r="D175" s="75" t="s">
        <v>681</v>
      </c>
      <c r="E175" s="123">
        <f t="shared" ref="E175" si="72">F175+I175</f>
        <v>0</v>
      </c>
      <c r="F175" s="123"/>
      <c r="G175" s="123"/>
      <c r="H175" s="123"/>
      <c r="I175" s="123"/>
      <c r="J175" s="123">
        <f t="shared" ref="J175" si="73">L175+O175</f>
        <v>4200000</v>
      </c>
      <c r="K175" s="123"/>
      <c r="L175" s="123"/>
      <c r="M175" s="123"/>
      <c r="N175" s="123"/>
      <c r="O175" s="123">
        <f>4200000</f>
        <v>4200000</v>
      </c>
      <c r="P175" s="123">
        <f t="shared" ref="P175" si="74">E175+J175</f>
        <v>4200000</v>
      </c>
      <c r="Q175" s="225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30"/>
      <c r="JA175" s="30"/>
      <c r="JB175" s="30"/>
      <c r="JC175" s="30"/>
      <c r="JD175" s="30"/>
      <c r="JE175" s="30"/>
      <c r="JF175" s="30"/>
      <c r="JG175" s="30"/>
      <c r="JH175" s="30"/>
      <c r="JI175" s="30"/>
      <c r="JJ175" s="30"/>
      <c r="JK175" s="30"/>
      <c r="JL175" s="30"/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30"/>
      <c r="KG175" s="30"/>
      <c r="KH175" s="30"/>
      <c r="KI175" s="30"/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30"/>
      <c r="KU175" s="30"/>
      <c r="KV175" s="30"/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  <c r="LU175" s="30"/>
      <c r="LV175" s="30"/>
      <c r="LW175" s="30"/>
      <c r="LX175" s="30"/>
      <c r="LY175" s="30"/>
      <c r="LZ175" s="30"/>
      <c r="MA175" s="30"/>
      <c r="MB175" s="30"/>
      <c r="MC175" s="30"/>
      <c r="MD175" s="30"/>
      <c r="ME175" s="30"/>
      <c r="MF175" s="30"/>
      <c r="MG175" s="30"/>
      <c r="MH175" s="30"/>
      <c r="MI175" s="30"/>
      <c r="MJ175" s="30"/>
      <c r="MK175" s="30"/>
      <c r="ML175" s="30"/>
      <c r="MM175" s="30"/>
      <c r="MN175" s="30"/>
      <c r="MO175" s="30"/>
      <c r="MP175" s="30"/>
      <c r="MQ175" s="30"/>
      <c r="MR175" s="30"/>
      <c r="MS175" s="30"/>
      <c r="MT175" s="30"/>
      <c r="MU175" s="30"/>
      <c r="MV175" s="30"/>
      <c r="MW175" s="30"/>
      <c r="MX175" s="30"/>
      <c r="MY175" s="30"/>
      <c r="MZ175" s="30"/>
      <c r="NA175" s="30"/>
      <c r="NB175" s="30"/>
      <c r="NC175" s="30"/>
      <c r="ND175" s="30"/>
      <c r="NE175" s="30"/>
      <c r="NF175" s="30"/>
      <c r="NG175" s="30"/>
      <c r="NH175" s="30"/>
      <c r="NI175" s="30"/>
      <c r="NJ175" s="30"/>
      <c r="NK175" s="30"/>
      <c r="NL175" s="30"/>
      <c r="NM175" s="30"/>
      <c r="NN175" s="30"/>
      <c r="NO175" s="30"/>
      <c r="NP175" s="30"/>
      <c r="NQ175" s="30"/>
      <c r="NR175" s="30"/>
      <c r="NS175" s="30"/>
      <c r="NT175" s="30"/>
      <c r="NU175" s="30"/>
      <c r="NV175" s="30"/>
      <c r="NW175" s="30"/>
      <c r="NX175" s="30"/>
      <c r="NY175" s="30"/>
      <c r="NZ175" s="30"/>
      <c r="OA175" s="30"/>
      <c r="OB175" s="30"/>
      <c r="OC175" s="30"/>
      <c r="OD175" s="30"/>
      <c r="OE175" s="30"/>
      <c r="OF175" s="30"/>
      <c r="OG175" s="30"/>
      <c r="OH175" s="30"/>
      <c r="OI175" s="30"/>
      <c r="OJ175" s="30"/>
      <c r="OK175" s="30"/>
      <c r="OL175" s="30"/>
      <c r="OM175" s="30"/>
      <c r="ON175" s="30"/>
      <c r="OO175" s="30"/>
      <c r="OP175" s="30"/>
      <c r="OQ175" s="30"/>
      <c r="OR175" s="30"/>
      <c r="OS175" s="30"/>
      <c r="OT175" s="30"/>
      <c r="OU175" s="30"/>
      <c r="OV175" s="30"/>
      <c r="OW175" s="30"/>
      <c r="OX175" s="30"/>
      <c r="OY175" s="30"/>
      <c r="OZ175" s="30"/>
      <c r="PA175" s="30"/>
      <c r="PB175" s="30"/>
      <c r="PC175" s="30"/>
      <c r="PD175" s="30"/>
      <c r="PE175" s="30"/>
      <c r="PF175" s="30"/>
      <c r="PG175" s="30"/>
      <c r="PH175" s="30"/>
      <c r="PI175" s="30"/>
      <c r="PJ175" s="30"/>
      <c r="PK175" s="30"/>
      <c r="PL175" s="30"/>
      <c r="PM175" s="30"/>
      <c r="PN175" s="30"/>
      <c r="PO175" s="30"/>
      <c r="PP175" s="30"/>
      <c r="PQ175" s="30"/>
      <c r="PR175" s="30"/>
      <c r="PS175" s="30"/>
      <c r="PT175" s="30"/>
      <c r="PU175" s="30"/>
      <c r="PV175" s="30"/>
      <c r="PW175" s="30"/>
      <c r="PX175" s="30"/>
      <c r="PY175" s="30"/>
      <c r="PZ175" s="30"/>
      <c r="QA175" s="30"/>
      <c r="QB175" s="30"/>
      <c r="QC175" s="30"/>
      <c r="QD175" s="30"/>
      <c r="QE175" s="30"/>
      <c r="QF175" s="30"/>
      <c r="QG175" s="30"/>
      <c r="QH175" s="30"/>
      <c r="QI175" s="30"/>
      <c r="QJ175" s="30"/>
      <c r="QK175" s="30"/>
      <c r="QL175" s="30"/>
      <c r="QM175" s="30"/>
      <c r="QN175" s="30"/>
      <c r="QO175" s="30"/>
      <c r="QP175" s="30"/>
      <c r="QQ175" s="30"/>
      <c r="QR175" s="30"/>
      <c r="QS175" s="30"/>
      <c r="QT175" s="30"/>
      <c r="QU175" s="30"/>
      <c r="QV175" s="30"/>
      <c r="QW175" s="30"/>
      <c r="QX175" s="30"/>
      <c r="QY175" s="30"/>
      <c r="QZ175" s="30"/>
      <c r="RA175" s="30"/>
      <c r="RB175" s="30"/>
      <c r="RC175" s="30"/>
      <c r="RD175" s="30"/>
      <c r="RE175" s="30"/>
      <c r="RF175" s="30"/>
      <c r="RG175" s="30"/>
      <c r="RH175" s="30"/>
      <c r="RI175" s="30"/>
      <c r="RJ175" s="30"/>
      <c r="RK175" s="30"/>
      <c r="RL175" s="30"/>
      <c r="RM175" s="30"/>
      <c r="RN175" s="30"/>
      <c r="RO175" s="30"/>
      <c r="RP175" s="30"/>
      <c r="RQ175" s="30"/>
      <c r="RR175" s="30"/>
      <c r="RS175" s="30"/>
      <c r="RT175" s="30"/>
      <c r="RU175" s="30"/>
      <c r="RV175" s="30"/>
      <c r="RW175" s="30"/>
      <c r="RX175" s="30"/>
      <c r="RY175" s="30"/>
      <c r="RZ175" s="30"/>
      <c r="SA175" s="30"/>
      <c r="SB175" s="30"/>
      <c r="SC175" s="30"/>
      <c r="SD175" s="30"/>
      <c r="SE175" s="30"/>
      <c r="SF175" s="30"/>
      <c r="SG175" s="30"/>
      <c r="SH175" s="30"/>
      <c r="SI175" s="30"/>
      <c r="SJ175" s="30"/>
      <c r="SK175" s="30"/>
      <c r="SL175" s="30"/>
      <c r="SM175" s="30"/>
      <c r="SN175" s="30"/>
      <c r="SO175" s="30"/>
      <c r="SP175" s="30"/>
      <c r="SQ175" s="30"/>
      <c r="SR175" s="30"/>
      <c r="SS175" s="30"/>
      <c r="ST175" s="30"/>
      <c r="SU175" s="30"/>
      <c r="SV175" s="30"/>
      <c r="SW175" s="30"/>
      <c r="SX175" s="30"/>
      <c r="SY175" s="30"/>
      <c r="SZ175" s="30"/>
      <c r="TA175" s="30"/>
      <c r="TB175" s="30"/>
      <c r="TC175" s="30"/>
      <c r="TD175" s="30"/>
      <c r="TE175" s="30"/>
    </row>
    <row r="176" spans="1:525" s="22" customFormat="1" ht="15.75" hidden="1" customHeight="1" x14ac:dyDescent="0.25">
      <c r="A176" s="56" t="s">
        <v>419</v>
      </c>
      <c r="B176" s="82">
        <v>9770</v>
      </c>
      <c r="C176" s="56" t="s">
        <v>44</v>
      </c>
      <c r="D176" s="57" t="s">
        <v>420</v>
      </c>
      <c r="E176" s="122">
        <f t="shared" si="67"/>
        <v>0</v>
      </c>
      <c r="F176" s="122"/>
      <c r="G176" s="122"/>
      <c r="H176" s="122"/>
      <c r="I176" s="122"/>
      <c r="J176" s="122">
        <f t="shared" si="69"/>
        <v>0</v>
      </c>
      <c r="K176" s="122"/>
      <c r="L176" s="122"/>
      <c r="M176" s="122"/>
      <c r="N176" s="122"/>
      <c r="O176" s="122"/>
      <c r="P176" s="122">
        <f t="shared" si="68"/>
        <v>0</v>
      </c>
      <c r="Q176" s="225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  <c r="IW176" s="23"/>
      <c r="IX176" s="23"/>
      <c r="IY176" s="23"/>
      <c r="IZ176" s="23"/>
      <c r="JA176" s="23"/>
      <c r="JB176" s="23"/>
      <c r="JC176" s="23"/>
      <c r="JD176" s="23"/>
      <c r="JE176" s="23"/>
      <c r="JF176" s="23"/>
      <c r="JG176" s="23"/>
      <c r="JH176" s="23"/>
      <c r="JI176" s="23"/>
      <c r="JJ176" s="23"/>
      <c r="JK176" s="23"/>
      <c r="JL176" s="23"/>
      <c r="JM176" s="23"/>
      <c r="JN176" s="23"/>
      <c r="JO176" s="23"/>
      <c r="JP176" s="23"/>
      <c r="JQ176" s="23"/>
      <c r="JR176" s="23"/>
      <c r="JS176" s="23"/>
      <c r="JT176" s="23"/>
      <c r="JU176" s="23"/>
      <c r="JV176" s="23"/>
      <c r="JW176" s="23"/>
      <c r="JX176" s="23"/>
      <c r="JY176" s="23"/>
      <c r="JZ176" s="23"/>
      <c r="KA176" s="23"/>
      <c r="KB176" s="23"/>
      <c r="KC176" s="23"/>
      <c r="KD176" s="23"/>
      <c r="KE176" s="23"/>
      <c r="KF176" s="23"/>
      <c r="KG176" s="23"/>
      <c r="KH176" s="23"/>
      <c r="KI176" s="23"/>
      <c r="KJ176" s="23"/>
      <c r="KK176" s="23"/>
      <c r="KL176" s="23"/>
      <c r="KM176" s="23"/>
      <c r="KN176" s="23"/>
      <c r="KO176" s="23"/>
      <c r="KP176" s="23"/>
      <c r="KQ176" s="23"/>
      <c r="KR176" s="23"/>
      <c r="KS176" s="23"/>
      <c r="KT176" s="23"/>
      <c r="KU176" s="23"/>
      <c r="KV176" s="23"/>
      <c r="KW176" s="23"/>
      <c r="KX176" s="23"/>
      <c r="KY176" s="23"/>
      <c r="KZ176" s="23"/>
      <c r="LA176" s="23"/>
      <c r="LB176" s="23"/>
      <c r="LC176" s="23"/>
      <c r="LD176" s="23"/>
      <c r="LE176" s="23"/>
      <c r="LF176" s="23"/>
      <c r="LG176" s="23"/>
      <c r="LH176" s="23"/>
      <c r="LI176" s="23"/>
      <c r="LJ176" s="23"/>
      <c r="LK176" s="23"/>
      <c r="LL176" s="23"/>
      <c r="LM176" s="23"/>
      <c r="LN176" s="23"/>
      <c r="LO176" s="23"/>
      <c r="LP176" s="23"/>
      <c r="LQ176" s="23"/>
      <c r="LR176" s="23"/>
      <c r="LS176" s="23"/>
      <c r="LT176" s="23"/>
      <c r="LU176" s="23"/>
      <c r="LV176" s="23"/>
      <c r="LW176" s="23"/>
      <c r="LX176" s="23"/>
      <c r="LY176" s="23"/>
      <c r="LZ176" s="23"/>
      <c r="MA176" s="23"/>
      <c r="MB176" s="23"/>
      <c r="MC176" s="23"/>
      <c r="MD176" s="23"/>
      <c r="ME176" s="23"/>
      <c r="MF176" s="23"/>
      <c r="MG176" s="23"/>
      <c r="MH176" s="23"/>
      <c r="MI176" s="23"/>
      <c r="MJ176" s="23"/>
      <c r="MK176" s="23"/>
      <c r="ML176" s="23"/>
      <c r="MM176" s="23"/>
      <c r="MN176" s="23"/>
      <c r="MO176" s="23"/>
      <c r="MP176" s="23"/>
      <c r="MQ176" s="23"/>
      <c r="MR176" s="23"/>
      <c r="MS176" s="23"/>
      <c r="MT176" s="23"/>
      <c r="MU176" s="23"/>
      <c r="MV176" s="23"/>
      <c r="MW176" s="23"/>
      <c r="MX176" s="23"/>
      <c r="MY176" s="23"/>
      <c r="MZ176" s="23"/>
      <c r="NA176" s="23"/>
      <c r="NB176" s="23"/>
      <c r="NC176" s="23"/>
      <c r="ND176" s="23"/>
      <c r="NE176" s="23"/>
      <c r="NF176" s="23"/>
      <c r="NG176" s="23"/>
      <c r="NH176" s="23"/>
      <c r="NI176" s="23"/>
      <c r="NJ176" s="23"/>
      <c r="NK176" s="23"/>
      <c r="NL176" s="23"/>
      <c r="NM176" s="23"/>
      <c r="NN176" s="23"/>
      <c r="NO176" s="23"/>
      <c r="NP176" s="23"/>
      <c r="NQ176" s="23"/>
      <c r="NR176" s="23"/>
      <c r="NS176" s="23"/>
      <c r="NT176" s="23"/>
      <c r="NU176" s="23"/>
      <c r="NV176" s="23"/>
      <c r="NW176" s="23"/>
      <c r="NX176" s="23"/>
      <c r="NY176" s="23"/>
      <c r="NZ176" s="23"/>
      <c r="OA176" s="23"/>
      <c r="OB176" s="23"/>
      <c r="OC176" s="23"/>
      <c r="OD176" s="23"/>
      <c r="OE176" s="23"/>
      <c r="OF176" s="23"/>
      <c r="OG176" s="23"/>
      <c r="OH176" s="23"/>
      <c r="OI176" s="23"/>
      <c r="OJ176" s="23"/>
      <c r="OK176" s="23"/>
      <c r="OL176" s="23"/>
      <c r="OM176" s="23"/>
      <c r="ON176" s="23"/>
      <c r="OO176" s="23"/>
      <c r="OP176" s="23"/>
      <c r="OQ176" s="23"/>
      <c r="OR176" s="23"/>
      <c r="OS176" s="23"/>
      <c r="OT176" s="23"/>
      <c r="OU176" s="23"/>
      <c r="OV176" s="23"/>
      <c r="OW176" s="23"/>
      <c r="OX176" s="23"/>
      <c r="OY176" s="23"/>
      <c r="OZ176" s="23"/>
      <c r="PA176" s="23"/>
      <c r="PB176" s="23"/>
      <c r="PC176" s="23"/>
      <c r="PD176" s="23"/>
      <c r="PE176" s="23"/>
      <c r="PF176" s="23"/>
      <c r="PG176" s="23"/>
      <c r="PH176" s="23"/>
      <c r="PI176" s="23"/>
      <c r="PJ176" s="23"/>
      <c r="PK176" s="23"/>
      <c r="PL176" s="23"/>
      <c r="PM176" s="23"/>
      <c r="PN176" s="23"/>
      <c r="PO176" s="23"/>
      <c r="PP176" s="23"/>
      <c r="PQ176" s="23"/>
      <c r="PR176" s="23"/>
      <c r="PS176" s="23"/>
      <c r="PT176" s="23"/>
      <c r="PU176" s="23"/>
      <c r="PV176" s="23"/>
      <c r="PW176" s="23"/>
      <c r="PX176" s="23"/>
      <c r="PY176" s="23"/>
      <c r="PZ176" s="23"/>
      <c r="QA176" s="23"/>
      <c r="QB176" s="23"/>
      <c r="QC176" s="23"/>
      <c r="QD176" s="23"/>
      <c r="QE176" s="23"/>
      <c r="QF176" s="23"/>
      <c r="QG176" s="23"/>
      <c r="QH176" s="23"/>
      <c r="QI176" s="23"/>
      <c r="QJ176" s="23"/>
      <c r="QK176" s="23"/>
      <c r="QL176" s="23"/>
      <c r="QM176" s="23"/>
      <c r="QN176" s="23"/>
      <c r="QO176" s="23"/>
      <c r="QP176" s="23"/>
      <c r="QQ176" s="23"/>
      <c r="QR176" s="23"/>
      <c r="QS176" s="23"/>
      <c r="QT176" s="23"/>
      <c r="QU176" s="23"/>
      <c r="QV176" s="23"/>
      <c r="QW176" s="23"/>
      <c r="QX176" s="23"/>
      <c r="QY176" s="23"/>
      <c r="QZ176" s="23"/>
      <c r="RA176" s="23"/>
      <c r="RB176" s="23"/>
      <c r="RC176" s="23"/>
      <c r="RD176" s="23"/>
      <c r="RE176" s="23"/>
      <c r="RF176" s="23"/>
      <c r="RG176" s="23"/>
      <c r="RH176" s="23"/>
      <c r="RI176" s="23"/>
      <c r="RJ176" s="23"/>
      <c r="RK176" s="23"/>
      <c r="RL176" s="23"/>
      <c r="RM176" s="23"/>
      <c r="RN176" s="23"/>
      <c r="RO176" s="23"/>
      <c r="RP176" s="23"/>
      <c r="RQ176" s="23"/>
      <c r="RR176" s="23"/>
      <c r="RS176" s="23"/>
      <c r="RT176" s="23"/>
      <c r="RU176" s="23"/>
      <c r="RV176" s="23"/>
      <c r="RW176" s="23"/>
      <c r="RX176" s="23"/>
      <c r="RY176" s="23"/>
      <c r="RZ176" s="23"/>
      <c r="SA176" s="23"/>
      <c r="SB176" s="23"/>
      <c r="SC176" s="23"/>
      <c r="SD176" s="23"/>
      <c r="SE176" s="23"/>
      <c r="SF176" s="23"/>
      <c r="SG176" s="23"/>
      <c r="SH176" s="23"/>
      <c r="SI176" s="23"/>
      <c r="SJ176" s="23"/>
      <c r="SK176" s="23"/>
      <c r="SL176" s="23"/>
      <c r="SM176" s="23"/>
      <c r="SN176" s="23"/>
      <c r="SO176" s="23"/>
      <c r="SP176" s="23"/>
      <c r="SQ176" s="23"/>
      <c r="SR176" s="23"/>
      <c r="SS176" s="23"/>
      <c r="ST176" s="23"/>
      <c r="SU176" s="23"/>
      <c r="SV176" s="23"/>
      <c r="SW176" s="23"/>
      <c r="SX176" s="23"/>
      <c r="SY176" s="23"/>
      <c r="SZ176" s="23"/>
      <c r="TA176" s="23"/>
      <c r="TB176" s="23"/>
      <c r="TC176" s="23"/>
      <c r="TD176" s="23"/>
      <c r="TE176" s="23"/>
    </row>
    <row r="177" spans="1:525" s="22" customFormat="1" ht="38.25" hidden="1" customHeight="1" x14ac:dyDescent="0.25">
      <c r="A177" s="87" t="s">
        <v>596</v>
      </c>
      <c r="B177" s="42">
        <v>8775</v>
      </c>
      <c r="C177" s="87" t="s">
        <v>92</v>
      </c>
      <c r="D177" s="36" t="s">
        <v>595</v>
      </c>
      <c r="E177" s="122">
        <f>F177</f>
        <v>0</v>
      </c>
      <c r="F177" s="122"/>
      <c r="G177" s="122"/>
      <c r="H177" s="122"/>
      <c r="I177" s="122"/>
      <c r="J177" s="122">
        <f t="shared" si="69"/>
        <v>0</v>
      </c>
      <c r="K177" s="122"/>
      <c r="L177" s="122"/>
      <c r="M177" s="122"/>
      <c r="N177" s="122"/>
      <c r="O177" s="122"/>
      <c r="P177" s="122">
        <f t="shared" si="68"/>
        <v>0</v>
      </c>
      <c r="Q177" s="225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</row>
    <row r="178" spans="1:525" s="27" customFormat="1" ht="36" customHeight="1" x14ac:dyDescent="0.25">
      <c r="A178" s="94" t="s">
        <v>175</v>
      </c>
      <c r="B178" s="96"/>
      <c r="C178" s="96"/>
      <c r="D178" s="91" t="s">
        <v>37</v>
      </c>
      <c r="E178" s="120">
        <f>E179</f>
        <v>419247673</v>
      </c>
      <c r="F178" s="120">
        <f t="shared" ref="F178:P178" si="75">F179</f>
        <v>419247673</v>
      </c>
      <c r="G178" s="120">
        <f t="shared" si="75"/>
        <v>61894200</v>
      </c>
      <c r="H178" s="120">
        <f t="shared" si="75"/>
        <v>2857900</v>
      </c>
      <c r="I178" s="120">
        <f t="shared" si="75"/>
        <v>0</v>
      </c>
      <c r="J178" s="120">
        <f t="shared" si="75"/>
        <v>639935</v>
      </c>
      <c r="K178" s="120">
        <f t="shared" si="75"/>
        <v>543735</v>
      </c>
      <c r="L178" s="120">
        <f t="shared" si="75"/>
        <v>96200</v>
      </c>
      <c r="M178" s="120">
        <f t="shared" si="75"/>
        <v>78600</v>
      </c>
      <c r="N178" s="120">
        <f t="shared" si="75"/>
        <v>0</v>
      </c>
      <c r="O178" s="120">
        <f t="shared" si="75"/>
        <v>543735</v>
      </c>
      <c r="P178" s="120">
        <f t="shared" si="75"/>
        <v>419887608</v>
      </c>
      <c r="Q178" s="225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  <c r="IU178" s="32"/>
      <c r="IV178" s="32"/>
      <c r="IW178" s="32"/>
      <c r="IX178" s="32"/>
      <c r="IY178" s="32"/>
      <c r="IZ178" s="32"/>
      <c r="JA178" s="32"/>
      <c r="JB178" s="32"/>
      <c r="JC178" s="32"/>
      <c r="JD178" s="32"/>
      <c r="JE178" s="32"/>
      <c r="JF178" s="32"/>
      <c r="JG178" s="32"/>
      <c r="JH178" s="32"/>
      <c r="JI178" s="32"/>
      <c r="JJ178" s="32"/>
      <c r="JK178" s="32"/>
      <c r="JL178" s="32"/>
      <c r="JM178" s="32"/>
      <c r="JN178" s="32"/>
      <c r="JO178" s="32"/>
      <c r="JP178" s="32"/>
      <c r="JQ178" s="32"/>
      <c r="JR178" s="32"/>
      <c r="JS178" s="32"/>
      <c r="JT178" s="32"/>
      <c r="JU178" s="32"/>
      <c r="JV178" s="32"/>
      <c r="JW178" s="32"/>
      <c r="JX178" s="32"/>
      <c r="JY178" s="32"/>
      <c r="JZ178" s="32"/>
      <c r="KA178" s="32"/>
      <c r="KB178" s="32"/>
      <c r="KC178" s="32"/>
      <c r="KD178" s="32"/>
      <c r="KE178" s="32"/>
      <c r="KF178" s="32"/>
      <c r="KG178" s="32"/>
      <c r="KH178" s="32"/>
      <c r="KI178" s="32"/>
      <c r="KJ178" s="32"/>
      <c r="KK178" s="32"/>
      <c r="KL178" s="32"/>
      <c r="KM178" s="32"/>
      <c r="KN178" s="32"/>
      <c r="KO178" s="32"/>
      <c r="KP178" s="32"/>
      <c r="KQ178" s="32"/>
      <c r="KR178" s="32"/>
      <c r="KS178" s="32"/>
      <c r="KT178" s="32"/>
      <c r="KU178" s="32"/>
      <c r="KV178" s="32"/>
      <c r="KW178" s="32"/>
      <c r="KX178" s="32"/>
      <c r="KY178" s="32"/>
      <c r="KZ178" s="32"/>
      <c r="LA178" s="32"/>
      <c r="LB178" s="32"/>
      <c r="LC178" s="32"/>
      <c r="LD178" s="32"/>
      <c r="LE178" s="32"/>
      <c r="LF178" s="32"/>
      <c r="LG178" s="32"/>
      <c r="LH178" s="32"/>
      <c r="LI178" s="32"/>
      <c r="LJ178" s="32"/>
      <c r="LK178" s="32"/>
      <c r="LL178" s="32"/>
      <c r="LM178" s="32"/>
      <c r="LN178" s="32"/>
      <c r="LO178" s="32"/>
      <c r="LP178" s="32"/>
      <c r="LQ178" s="32"/>
      <c r="LR178" s="32"/>
      <c r="LS178" s="32"/>
      <c r="LT178" s="32"/>
      <c r="LU178" s="32"/>
      <c r="LV178" s="32"/>
      <c r="LW178" s="32"/>
      <c r="LX178" s="32"/>
      <c r="LY178" s="32"/>
      <c r="LZ178" s="32"/>
      <c r="MA178" s="32"/>
      <c r="MB178" s="32"/>
      <c r="MC178" s="32"/>
      <c r="MD178" s="32"/>
      <c r="ME178" s="32"/>
      <c r="MF178" s="32"/>
      <c r="MG178" s="32"/>
      <c r="MH178" s="32"/>
      <c r="MI178" s="32"/>
      <c r="MJ178" s="32"/>
      <c r="MK178" s="32"/>
      <c r="ML178" s="32"/>
      <c r="MM178" s="32"/>
      <c r="MN178" s="32"/>
      <c r="MO178" s="32"/>
      <c r="MP178" s="32"/>
      <c r="MQ178" s="32"/>
      <c r="MR178" s="32"/>
      <c r="MS178" s="32"/>
      <c r="MT178" s="32"/>
      <c r="MU178" s="32"/>
      <c r="MV178" s="32"/>
      <c r="MW178" s="32"/>
      <c r="MX178" s="32"/>
      <c r="MY178" s="32"/>
      <c r="MZ178" s="32"/>
      <c r="NA178" s="32"/>
      <c r="NB178" s="32"/>
      <c r="NC178" s="32"/>
      <c r="ND178" s="32"/>
      <c r="NE178" s="32"/>
      <c r="NF178" s="32"/>
      <c r="NG178" s="32"/>
      <c r="NH178" s="32"/>
      <c r="NI178" s="32"/>
      <c r="NJ178" s="32"/>
      <c r="NK178" s="32"/>
      <c r="NL178" s="32"/>
      <c r="NM178" s="32"/>
      <c r="NN178" s="32"/>
      <c r="NO178" s="32"/>
      <c r="NP178" s="32"/>
      <c r="NQ178" s="32"/>
      <c r="NR178" s="32"/>
      <c r="NS178" s="32"/>
      <c r="NT178" s="32"/>
      <c r="NU178" s="32"/>
      <c r="NV178" s="32"/>
      <c r="NW178" s="32"/>
      <c r="NX178" s="32"/>
      <c r="NY178" s="32"/>
      <c r="NZ178" s="32"/>
      <c r="OA178" s="32"/>
      <c r="OB178" s="32"/>
      <c r="OC178" s="32"/>
      <c r="OD178" s="32"/>
      <c r="OE178" s="32"/>
      <c r="OF178" s="32"/>
      <c r="OG178" s="32"/>
      <c r="OH178" s="32"/>
      <c r="OI178" s="32"/>
      <c r="OJ178" s="32"/>
      <c r="OK178" s="32"/>
      <c r="OL178" s="32"/>
      <c r="OM178" s="32"/>
      <c r="ON178" s="32"/>
      <c r="OO178" s="32"/>
      <c r="OP178" s="32"/>
      <c r="OQ178" s="32"/>
      <c r="OR178" s="32"/>
      <c r="OS178" s="32"/>
      <c r="OT178" s="32"/>
      <c r="OU178" s="32"/>
      <c r="OV178" s="32"/>
      <c r="OW178" s="32"/>
      <c r="OX178" s="32"/>
      <c r="OY178" s="32"/>
      <c r="OZ178" s="32"/>
      <c r="PA178" s="32"/>
      <c r="PB178" s="32"/>
      <c r="PC178" s="32"/>
      <c r="PD178" s="32"/>
      <c r="PE178" s="32"/>
      <c r="PF178" s="32"/>
      <c r="PG178" s="32"/>
      <c r="PH178" s="32"/>
      <c r="PI178" s="32"/>
      <c r="PJ178" s="32"/>
      <c r="PK178" s="32"/>
      <c r="PL178" s="32"/>
      <c r="PM178" s="32"/>
      <c r="PN178" s="32"/>
      <c r="PO178" s="32"/>
      <c r="PP178" s="32"/>
      <c r="PQ178" s="32"/>
      <c r="PR178" s="32"/>
      <c r="PS178" s="32"/>
      <c r="PT178" s="32"/>
      <c r="PU178" s="32"/>
      <c r="PV178" s="32"/>
      <c r="PW178" s="32"/>
      <c r="PX178" s="32"/>
      <c r="PY178" s="32"/>
      <c r="PZ178" s="32"/>
      <c r="QA178" s="32"/>
      <c r="QB178" s="32"/>
      <c r="QC178" s="32"/>
      <c r="QD178" s="32"/>
      <c r="QE178" s="32"/>
      <c r="QF178" s="32"/>
      <c r="QG178" s="32"/>
      <c r="QH178" s="32"/>
      <c r="QI178" s="32"/>
      <c r="QJ178" s="32"/>
      <c r="QK178" s="32"/>
      <c r="QL178" s="32"/>
      <c r="QM178" s="32"/>
      <c r="QN178" s="32"/>
      <c r="QO178" s="32"/>
      <c r="QP178" s="32"/>
      <c r="QQ178" s="32"/>
      <c r="QR178" s="32"/>
      <c r="QS178" s="32"/>
      <c r="QT178" s="32"/>
      <c r="QU178" s="32"/>
      <c r="QV178" s="32"/>
      <c r="QW178" s="32"/>
      <c r="QX178" s="32"/>
      <c r="QY178" s="32"/>
      <c r="QZ178" s="32"/>
      <c r="RA178" s="32"/>
      <c r="RB178" s="32"/>
      <c r="RC178" s="32"/>
      <c r="RD178" s="32"/>
      <c r="RE178" s="32"/>
      <c r="RF178" s="32"/>
      <c r="RG178" s="32"/>
      <c r="RH178" s="32"/>
      <c r="RI178" s="32"/>
      <c r="RJ178" s="32"/>
      <c r="RK178" s="32"/>
      <c r="RL178" s="32"/>
      <c r="RM178" s="32"/>
      <c r="RN178" s="32"/>
      <c r="RO178" s="32"/>
      <c r="RP178" s="32"/>
      <c r="RQ178" s="32"/>
      <c r="RR178" s="32"/>
      <c r="RS178" s="32"/>
      <c r="RT178" s="32"/>
      <c r="RU178" s="32"/>
      <c r="RV178" s="32"/>
      <c r="RW178" s="32"/>
      <c r="RX178" s="32"/>
      <c r="RY178" s="32"/>
      <c r="RZ178" s="32"/>
      <c r="SA178" s="32"/>
      <c r="SB178" s="32"/>
      <c r="SC178" s="32"/>
      <c r="SD178" s="32"/>
      <c r="SE178" s="32"/>
      <c r="SF178" s="32"/>
      <c r="SG178" s="32"/>
      <c r="SH178" s="32"/>
      <c r="SI178" s="32"/>
      <c r="SJ178" s="32"/>
      <c r="SK178" s="32"/>
      <c r="SL178" s="32"/>
      <c r="SM178" s="32"/>
      <c r="SN178" s="32"/>
      <c r="SO178" s="32"/>
      <c r="SP178" s="32"/>
      <c r="SQ178" s="32"/>
      <c r="SR178" s="32"/>
      <c r="SS178" s="32"/>
      <c r="ST178" s="32"/>
      <c r="SU178" s="32"/>
      <c r="SV178" s="32"/>
      <c r="SW178" s="32"/>
      <c r="SX178" s="32"/>
      <c r="SY178" s="32"/>
      <c r="SZ178" s="32"/>
      <c r="TA178" s="32"/>
      <c r="TB178" s="32"/>
      <c r="TC178" s="32"/>
      <c r="TD178" s="32"/>
      <c r="TE178" s="32"/>
    </row>
    <row r="179" spans="1:525" s="34" customFormat="1" ht="32.25" customHeight="1" x14ac:dyDescent="0.25">
      <c r="A179" s="84" t="s">
        <v>176</v>
      </c>
      <c r="B179" s="93"/>
      <c r="C179" s="93"/>
      <c r="D179" s="68" t="s">
        <v>685</v>
      </c>
      <c r="E179" s="121">
        <f>E185+E186+E187+E188+E189+E191+E192+E193+E195+E197+E199+E200+E202+E204+E205+E206+E207+E208+E209+E211+E213+E215+E216+E218+E222+E198+E219+E221+E220</f>
        <v>419247673</v>
      </c>
      <c r="F179" s="121">
        <f>F185+F186+F187+F188+F189+F191+F192+F193+F195+F197+F199+F200+F202+F204+F205+F206+F207+F208+F209+F211+F213+F215+F216+F218+F222+F198+F219+F221+F220</f>
        <v>419247673</v>
      </c>
      <c r="G179" s="121">
        <f t="shared" ref="G179:P179" si="76">G185+G186+G187+G188+G189+G191+G192+G193+G195+G197+G199+G200+G202+G204+G205+G206+G207+G208+G209+G211+G213+G215+G216+G218+G222+G198+G219+G221+G220</f>
        <v>61894200</v>
      </c>
      <c r="H179" s="121">
        <f t="shared" si="76"/>
        <v>2857900</v>
      </c>
      <c r="I179" s="121">
        <f t="shared" si="76"/>
        <v>0</v>
      </c>
      <c r="J179" s="121">
        <f t="shared" si="76"/>
        <v>639935</v>
      </c>
      <c r="K179" s="121">
        <f t="shared" si="76"/>
        <v>543735</v>
      </c>
      <c r="L179" s="121">
        <f t="shared" si="76"/>
        <v>96200</v>
      </c>
      <c r="M179" s="121">
        <f t="shared" si="76"/>
        <v>78600</v>
      </c>
      <c r="N179" s="121">
        <f t="shared" si="76"/>
        <v>0</v>
      </c>
      <c r="O179" s="121">
        <f t="shared" si="76"/>
        <v>543735</v>
      </c>
      <c r="P179" s="121">
        <f t="shared" si="76"/>
        <v>419887608</v>
      </c>
      <c r="Q179" s="225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  <c r="IW179" s="33"/>
      <c r="IX179" s="33"/>
      <c r="IY179" s="33"/>
      <c r="IZ179" s="33"/>
      <c r="JA179" s="33"/>
      <c r="JB179" s="33"/>
      <c r="JC179" s="33"/>
      <c r="JD179" s="33"/>
      <c r="JE179" s="33"/>
      <c r="JF179" s="33"/>
      <c r="JG179" s="33"/>
      <c r="JH179" s="33"/>
      <c r="JI179" s="33"/>
      <c r="JJ179" s="33"/>
      <c r="JK179" s="33"/>
      <c r="JL179" s="33"/>
      <c r="JM179" s="33"/>
      <c r="JN179" s="33"/>
      <c r="JO179" s="33"/>
      <c r="JP179" s="33"/>
      <c r="JQ179" s="33"/>
      <c r="JR179" s="33"/>
      <c r="JS179" s="33"/>
      <c r="JT179" s="33"/>
      <c r="JU179" s="33"/>
      <c r="JV179" s="33"/>
      <c r="JW179" s="33"/>
      <c r="JX179" s="33"/>
      <c r="JY179" s="33"/>
      <c r="JZ179" s="33"/>
      <c r="KA179" s="33"/>
      <c r="KB179" s="33"/>
      <c r="KC179" s="33"/>
      <c r="KD179" s="33"/>
      <c r="KE179" s="33"/>
      <c r="KF179" s="33"/>
      <c r="KG179" s="33"/>
      <c r="KH179" s="33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3"/>
      <c r="LZ179" s="33"/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33"/>
      <c r="NA179" s="33"/>
      <c r="NB179" s="33"/>
      <c r="NC179" s="33"/>
      <c r="ND179" s="33"/>
      <c r="NE179" s="33"/>
      <c r="NF179" s="33"/>
      <c r="NG179" s="33"/>
      <c r="NH179" s="33"/>
      <c r="NI179" s="33"/>
      <c r="NJ179" s="33"/>
      <c r="NK179" s="33"/>
      <c r="NL179" s="33"/>
      <c r="NM179" s="33"/>
      <c r="NN179" s="33"/>
      <c r="NO179" s="33"/>
      <c r="NP179" s="33"/>
      <c r="NQ179" s="33"/>
      <c r="NR179" s="33"/>
      <c r="NS179" s="33"/>
      <c r="NT179" s="33"/>
      <c r="NU179" s="33"/>
      <c r="NV179" s="33"/>
      <c r="NW179" s="33"/>
      <c r="NX179" s="33"/>
      <c r="NY179" s="33"/>
      <c r="NZ179" s="33"/>
      <c r="OA179" s="33"/>
      <c r="OB179" s="33"/>
      <c r="OC179" s="33"/>
      <c r="OD179" s="33"/>
      <c r="OE179" s="33"/>
      <c r="OF179" s="33"/>
      <c r="OG179" s="33"/>
      <c r="OH179" s="33"/>
      <c r="OI179" s="33"/>
      <c r="OJ179" s="33"/>
      <c r="OK179" s="33"/>
      <c r="OL179" s="33"/>
      <c r="OM179" s="33"/>
      <c r="ON179" s="33"/>
      <c r="OO179" s="33"/>
      <c r="OP179" s="33"/>
      <c r="OQ179" s="33"/>
      <c r="OR179" s="33"/>
      <c r="OS179" s="33"/>
      <c r="OT179" s="33"/>
      <c r="OU179" s="33"/>
      <c r="OV179" s="33"/>
      <c r="OW179" s="33"/>
      <c r="OX179" s="33"/>
      <c r="OY179" s="33"/>
      <c r="OZ179" s="33"/>
      <c r="PA179" s="33"/>
      <c r="PB179" s="33"/>
      <c r="PC179" s="33"/>
      <c r="PD179" s="33"/>
      <c r="PE179" s="33"/>
      <c r="PF179" s="33"/>
      <c r="PG179" s="33"/>
      <c r="PH179" s="33"/>
      <c r="PI179" s="33"/>
      <c r="PJ179" s="33"/>
      <c r="PK179" s="33"/>
      <c r="PL179" s="33"/>
      <c r="PM179" s="33"/>
      <c r="PN179" s="33"/>
      <c r="PO179" s="33"/>
      <c r="PP179" s="33"/>
      <c r="PQ179" s="33"/>
      <c r="PR179" s="33"/>
      <c r="PS179" s="33"/>
      <c r="PT179" s="33"/>
      <c r="PU179" s="33"/>
      <c r="PV179" s="33"/>
      <c r="PW179" s="33"/>
      <c r="PX179" s="33"/>
      <c r="PY179" s="33"/>
      <c r="PZ179" s="33"/>
      <c r="QA179" s="33"/>
      <c r="QB179" s="33"/>
      <c r="QC179" s="33"/>
      <c r="QD179" s="33"/>
      <c r="QE179" s="33"/>
      <c r="QF179" s="33"/>
      <c r="QG179" s="33"/>
      <c r="QH179" s="33"/>
      <c r="QI179" s="33"/>
      <c r="QJ179" s="33"/>
      <c r="QK179" s="33"/>
      <c r="QL179" s="33"/>
      <c r="QM179" s="33"/>
      <c r="QN179" s="33"/>
      <c r="QO179" s="33"/>
      <c r="QP179" s="33"/>
      <c r="QQ179" s="33"/>
      <c r="QR179" s="33"/>
      <c r="QS179" s="33"/>
      <c r="QT179" s="33"/>
      <c r="QU179" s="33"/>
      <c r="QV179" s="33"/>
      <c r="QW179" s="33"/>
      <c r="QX179" s="33"/>
      <c r="QY179" s="33"/>
      <c r="QZ179" s="33"/>
      <c r="RA179" s="33"/>
      <c r="RB179" s="33"/>
      <c r="RC179" s="33"/>
      <c r="RD179" s="33"/>
      <c r="RE179" s="33"/>
      <c r="RF179" s="33"/>
      <c r="RG179" s="33"/>
      <c r="RH179" s="33"/>
      <c r="RI179" s="33"/>
      <c r="RJ179" s="33"/>
      <c r="RK179" s="33"/>
      <c r="RL179" s="33"/>
      <c r="RM179" s="33"/>
      <c r="RN179" s="33"/>
      <c r="RO179" s="33"/>
      <c r="RP179" s="33"/>
      <c r="RQ179" s="33"/>
      <c r="RR179" s="33"/>
      <c r="RS179" s="33"/>
      <c r="RT179" s="33"/>
      <c r="RU179" s="33"/>
      <c r="RV179" s="33"/>
      <c r="RW179" s="33"/>
      <c r="RX179" s="33"/>
      <c r="RY179" s="33"/>
      <c r="RZ179" s="33"/>
      <c r="SA179" s="33"/>
      <c r="SB179" s="33"/>
      <c r="SC179" s="33"/>
      <c r="SD179" s="33"/>
      <c r="SE179" s="33"/>
      <c r="SF179" s="33"/>
      <c r="SG179" s="33"/>
      <c r="SH179" s="33"/>
      <c r="SI179" s="33"/>
      <c r="SJ179" s="33"/>
      <c r="SK179" s="33"/>
      <c r="SL179" s="33"/>
      <c r="SM179" s="33"/>
      <c r="SN179" s="33"/>
      <c r="SO179" s="33"/>
      <c r="SP179" s="33"/>
      <c r="SQ179" s="33"/>
      <c r="SR179" s="33"/>
      <c r="SS179" s="33"/>
      <c r="ST179" s="33"/>
      <c r="SU179" s="33"/>
      <c r="SV179" s="33"/>
      <c r="SW179" s="33"/>
      <c r="SX179" s="33"/>
      <c r="SY179" s="33"/>
      <c r="SZ179" s="33"/>
      <c r="TA179" s="33"/>
      <c r="TB179" s="33"/>
      <c r="TC179" s="33"/>
      <c r="TD179" s="33"/>
      <c r="TE179" s="33"/>
    </row>
    <row r="180" spans="1:525" s="34" customFormat="1" ht="275.25" hidden="1" customHeight="1" x14ac:dyDescent="0.25">
      <c r="A180" s="84"/>
      <c r="B180" s="93"/>
      <c r="C180" s="93"/>
      <c r="D180" s="68" t="str">
        <f>'дод 4'!C110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80" s="121">
        <f>E210</f>
        <v>0</v>
      </c>
      <c r="F180" s="121">
        <f t="shared" ref="F180:P180" si="77">F210</f>
        <v>0</v>
      </c>
      <c r="G180" s="121">
        <f t="shared" si="77"/>
        <v>0</v>
      </c>
      <c r="H180" s="121">
        <f t="shared" si="77"/>
        <v>0</v>
      </c>
      <c r="I180" s="121">
        <f t="shared" si="77"/>
        <v>0</v>
      </c>
      <c r="J180" s="121">
        <f t="shared" si="77"/>
        <v>0</v>
      </c>
      <c r="K180" s="121">
        <f t="shared" si="77"/>
        <v>0</v>
      </c>
      <c r="L180" s="121">
        <f t="shared" si="77"/>
        <v>0</v>
      </c>
      <c r="M180" s="121">
        <f t="shared" si="77"/>
        <v>0</v>
      </c>
      <c r="N180" s="121">
        <f t="shared" si="77"/>
        <v>0</v>
      </c>
      <c r="O180" s="121">
        <f t="shared" si="77"/>
        <v>0</v>
      </c>
      <c r="P180" s="121">
        <f t="shared" si="77"/>
        <v>0</v>
      </c>
      <c r="Q180" s="225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</row>
    <row r="181" spans="1:525" s="34" customFormat="1" ht="255" hidden="1" customHeight="1" x14ac:dyDescent="0.25">
      <c r="A181" s="84"/>
      <c r="B181" s="93"/>
      <c r="C181" s="93"/>
      <c r="D181" s="68" t="str">
        <f>'дод 4'!C111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81" s="121">
        <f>E214</f>
        <v>0</v>
      </c>
      <c r="F181" s="121">
        <f t="shared" ref="F181:P181" si="78">F214</f>
        <v>0</v>
      </c>
      <c r="G181" s="121">
        <f t="shared" si="78"/>
        <v>0</v>
      </c>
      <c r="H181" s="121">
        <f t="shared" si="78"/>
        <v>0</v>
      </c>
      <c r="I181" s="121">
        <f t="shared" si="78"/>
        <v>0</v>
      </c>
      <c r="J181" s="121">
        <f t="shared" si="78"/>
        <v>0</v>
      </c>
      <c r="K181" s="121">
        <f t="shared" si="78"/>
        <v>0</v>
      </c>
      <c r="L181" s="121">
        <f t="shared" si="78"/>
        <v>0</v>
      </c>
      <c r="M181" s="121">
        <f t="shared" si="78"/>
        <v>0</v>
      </c>
      <c r="N181" s="121">
        <f t="shared" si="78"/>
        <v>0</v>
      </c>
      <c r="O181" s="121">
        <f t="shared" si="78"/>
        <v>0</v>
      </c>
      <c r="P181" s="121">
        <f t="shared" si="78"/>
        <v>0</v>
      </c>
      <c r="Q181" s="225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</row>
    <row r="182" spans="1:525" s="34" customFormat="1" ht="15.75" x14ac:dyDescent="0.25">
      <c r="A182" s="84"/>
      <c r="B182" s="93"/>
      <c r="C182" s="93"/>
      <c r="D182" s="68" t="s">
        <v>389</v>
      </c>
      <c r="E182" s="121">
        <f>E190+E194+E196+E201+E203+E217</f>
        <v>1506343</v>
      </c>
      <c r="F182" s="121">
        <f t="shared" ref="F182:P182" si="79">F190+F194+F196+F201+F203+F217</f>
        <v>1506343</v>
      </c>
      <c r="G182" s="121">
        <f t="shared" si="79"/>
        <v>0</v>
      </c>
      <c r="H182" s="121">
        <f t="shared" si="79"/>
        <v>0</v>
      </c>
      <c r="I182" s="121">
        <f t="shared" si="79"/>
        <v>0</v>
      </c>
      <c r="J182" s="121">
        <f t="shared" si="79"/>
        <v>0</v>
      </c>
      <c r="K182" s="121">
        <f t="shared" si="79"/>
        <v>0</v>
      </c>
      <c r="L182" s="121">
        <f t="shared" si="79"/>
        <v>0</v>
      </c>
      <c r="M182" s="121">
        <f t="shared" si="79"/>
        <v>0</v>
      </c>
      <c r="N182" s="121">
        <f t="shared" si="79"/>
        <v>0</v>
      </c>
      <c r="O182" s="121">
        <f t="shared" si="79"/>
        <v>0</v>
      </c>
      <c r="P182" s="121">
        <f t="shared" si="79"/>
        <v>1506343</v>
      </c>
      <c r="Q182" s="225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  <c r="IW182" s="33"/>
      <c r="IX182" s="33"/>
      <c r="IY182" s="33"/>
      <c r="IZ182" s="33"/>
      <c r="JA182" s="33"/>
      <c r="JB182" s="33"/>
      <c r="JC182" s="33"/>
      <c r="JD182" s="33"/>
      <c r="JE182" s="33"/>
      <c r="JF182" s="33"/>
      <c r="JG182" s="33"/>
      <c r="JH182" s="33"/>
      <c r="JI182" s="33"/>
      <c r="JJ182" s="33"/>
      <c r="JK182" s="33"/>
      <c r="JL182" s="33"/>
      <c r="JM182" s="33"/>
      <c r="JN182" s="33"/>
      <c r="JO182" s="33"/>
      <c r="JP182" s="33"/>
      <c r="JQ182" s="33"/>
      <c r="JR182" s="33"/>
      <c r="JS182" s="33"/>
      <c r="JT182" s="33"/>
      <c r="JU182" s="33"/>
      <c r="JV182" s="33"/>
      <c r="JW182" s="33"/>
      <c r="JX182" s="33"/>
      <c r="JY182" s="33"/>
      <c r="JZ182" s="33"/>
      <c r="KA182" s="33"/>
      <c r="KB182" s="33"/>
      <c r="KC182" s="33"/>
      <c r="KD182" s="33"/>
      <c r="KE182" s="33"/>
      <c r="KF182" s="33"/>
      <c r="KG182" s="33"/>
      <c r="KH182" s="33"/>
      <c r="KI182" s="33"/>
      <c r="KJ182" s="33"/>
      <c r="KK182" s="33"/>
      <c r="KL182" s="33"/>
      <c r="KM182" s="33"/>
      <c r="KN182" s="33"/>
      <c r="KO182" s="33"/>
      <c r="KP182" s="33"/>
      <c r="KQ182" s="33"/>
      <c r="KR182" s="33"/>
      <c r="KS182" s="33"/>
      <c r="KT182" s="33"/>
      <c r="KU182" s="33"/>
      <c r="KV182" s="33"/>
      <c r="KW182" s="33"/>
      <c r="KX182" s="33"/>
      <c r="KY182" s="33"/>
      <c r="KZ182" s="33"/>
      <c r="LA182" s="33"/>
      <c r="LB182" s="33"/>
      <c r="LC182" s="33"/>
      <c r="LD182" s="33"/>
      <c r="LE182" s="33"/>
      <c r="LF182" s="33"/>
      <c r="LG182" s="33"/>
      <c r="LH182" s="33"/>
      <c r="LI182" s="33"/>
      <c r="LJ182" s="33"/>
      <c r="LK182" s="33"/>
      <c r="LL182" s="33"/>
      <c r="LM182" s="33"/>
      <c r="LN182" s="33"/>
      <c r="LO182" s="33"/>
      <c r="LP182" s="33"/>
      <c r="LQ182" s="33"/>
      <c r="LR182" s="33"/>
      <c r="LS182" s="33"/>
      <c r="LT182" s="33"/>
      <c r="LU182" s="33"/>
      <c r="LV182" s="33"/>
      <c r="LW182" s="33"/>
      <c r="LX182" s="33"/>
      <c r="LY182" s="33"/>
      <c r="LZ182" s="33"/>
      <c r="MA182" s="33"/>
      <c r="MB182" s="33"/>
      <c r="MC182" s="33"/>
      <c r="MD182" s="33"/>
      <c r="ME182" s="33"/>
      <c r="MF182" s="33"/>
      <c r="MG182" s="33"/>
      <c r="MH182" s="33"/>
      <c r="MI182" s="33"/>
      <c r="MJ182" s="33"/>
      <c r="MK182" s="33"/>
      <c r="ML182" s="33"/>
      <c r="MM182" s="33"/>
      <c r="MN182" s="33"/>
      <c r="MO182" s="33"/>
      <c r="MP182" s="33"/>
      <c r="MQ182" s="33"/>
      <c r="MR182" s="33"/>
      <c r="MS182" s="33"/>
      <c r="MT182" s="33"/>
      <c r="MU182" s="33"/>
      <c r="MV182" s="33"/>
      <c r="MW182" s="33"/>
      <c r="MX182" s="33"/>
      <c r="MY182" s="33"/>
      <c r="MZ182" s="33"/>
      <c r="NA182" s="33"/>
      <c r="NB182" s="33"/>
      <c r="NC182" s="33"/>
      <c r="ND182" s="33"/>
      <c r="NE182" s="33"/>
      <c r="NF182" s="33"/>
      <c r="NG182" s="33"/>
      <c r="NH182" s="33"/>
      <c r="NI182" s="33"/>
      <c r="NJ182" s="33"/>
      <c r="NK182" s="33"/>
      <c r="NL182" s="33"/>
      <c r="NM182" s="33"/>
      <c r="NN182" s="33"/>
      <c r="NO182" s="33"/>
      <c r="NP182" s="33"/>
      <c r="NQ182" s="33"/>
      <c r="NR182" s="33"/>
      <c r="NS182" s="33"/>
      <c r="NT182" s="33"/>
      <c r="NU182" s="33"/>
      <c r="NV182" s="33"/>
      <c r="NW182" s="33"/>
      <c r="NX182" s="33"/>
      <c r="NY182" s="33"/>
      <c r="NZ182" s="33"/>
      <c r="OA182" s="33"/>
      <c r="OB182" s="33"/>
      <c r="OC182" s="33"/>
      <c r="OD182" s="33"/>
      <c r="OE182" s="33"/>
      <c r="OF182" s="33"/>
      <c r="OG182" s="33"/>
      <c r="OH182" s="33"/>
      <c r="OI182" s="33"/>
      <c r="OJ182" s="33"/>
      <c r="OK182" s="33"/>
      <c r="OL182" s="33"/>
      <c r="OM182" s="33"/>
      <c r="ON182" s="33"/>
      <c r="OO182" s="33"/>
      <c r="OP182" s="33"/>
      <c r="OQ182" s="33"/>
      <c r="OR182" s="33"/>
      <c r="OS182" s="33"/>
      <c r="OT182" s="33"/>
      <c r="OU182" s="33"/>
      <c r="OV182" s="33"/>
      <c r="OW182" s="33"/>
      <c r="OX182" s="33"/>
      <c r="OY182" s="33"/>
      <c r="OZ182" s="33"/>
      <c r="PA182" s="33"/>
      <c r="PB182" s="33"/>
      <c r="PC182" s="33"/>
      <c r="PD182" s="33"/>
      <c r="PE182" s="33"/>
      <c r="PF182" s="33"/>
      <c r="PG182" s="33"/>
      <c r="PH182" s="33"/>
      <c r="PI182" s="33"/>
      <c r="PJ182" s="33"/>
      <c r="PK182" s="33"/>
      <c r="PL182" s="33"/>
      <c r="PM182" s="33"/>
      <c r="PN182" s="33"/>
      <c r="PO182" s="33"/>
      <c r="PP182" s="33"/>
      <c r="PQ182" s="33"/>
      <c r="PR182" s="33"/>
      <c r="PS182" s="33"/>
      <c r="PT182" s="33"/>
      <c r="PU182" s="33"/>
      <c r="PV182" s="33"/>
      <c r="PW182" s="33"/>
      <c r="PX182" s="33"/>
      <c r="PY182" s="33"/>
      <c r="PZ182" s="33"/>
      <c r="QA182" s="33"/>
      <c r="QB182" s="33"/>
      <c r="QC182" s="33"/>
      <c r="QD182" s="33"/>
      <c r="QE182" s="33"/>
      <c r="QF182" s="33"/>
      <c r="QG182" s="33"/>
      <c r="QH182" s="33"/>
      <c r="QI182" s="33"/>
      <c r="QJ182" s="33"/>
      <c r="QK182" s="33"/>
      <c r="QL182" s="33"/>
      <c r="QM182" s="33"/>
      <c r="QN182" s="33"/>
      <c r="QO182" s="33"/>
      <c r="QP182" s="33"/>
      <c r="QQ182" s="33"/>
      <c r="QR182" s="33"/>
      <c r="QS182" s="33"/>
      <c r="QT182" s="33"/>
      <c r="QU182" s="33"/>
      <c r="QV182" s="33"/>
      <c r="QW182" s="33"/>
      <c r="QX182" s="33"/>
      <c r="QY182" s="33"/>
      <c r="QZ182" s="33"/>
      <c r="RA182" s="33"/>
      <c r="RB182" s="33"/>
      <c r="RC182" s="33"/>
      <c r="RD182" s="33"/>
      <c r="RE182" s="33"/>
      <c r="RF182" s="33"/>
      <c r="RG182" s="33"/>
      <c r="RH182" s="33"/>
      <c r="RI182" s="33"/>
      <c r="RJ182" s="33"/>
      <c r="RK182" s="33"/>
      <c r="RL182" s="33"/>
      <c r="RM182" s="33"/>
      <c r="RN182" s="33"/>
      <c r="RO182" s="33"/>
      <c r="RP182" s="33"/>
      <c r="RQ182" s="33"/>
      <c r="RR182" s="33"/>
      <c r="RS182" s="33"/>
      <c r="RT182" s="33"/>
      <c r="RU182" s="33"/>
      <c r="RV182" s="33"/>
      <c r="RW182" s="33"/>
      <c r="RX182" s="33"/>
      <c r="RY182" s="33"/>
      <c r="RZ182" s="33"/>
      <c r="SA182" s="33"/>
      <c r="SB182" s="33"/>
      <c r="SC182" s="33"/>
      <c r="SD182" s="33"/>
      <c r="SE182" s="33"/>
      <c r="SF182" s="33"/>
      <c r="SG182" s="33"/>
      <c r="SH182" s="33"/>
      <c r="SI182" s="33"/>
      <c r="SJ182" s="33"/>
      <c r="SK182" s="33"/>
      <c r="SL182" s="33"/>
      <c r="SM182" s="33"/>
      <c r="SN182" s="33"/>
      <c r="SO182" s="33"/>
      <c r="SP182" s="33"/>
      <c r="SQ182" s="33"/>
      <c r="SR182" s="33"/>
      <c r="SS182" s="33"/>
      <c r="ST182" s="33"/>
      <c r="SU182" s="33"/>
      <c r="SV182" s="33"/>
      <c r="SW182" s="33"/>
      <c r="SX182" s="33"/>
      <c r="SY182" s="33"/>
      <c r="SZ182" s="33"/>
      <c r="TA182" s="33"/>
      <c r="TB182" s="33"/>
      <c r="TC182" s="33"/>
      <c r="TD182" s="33"/>
      <c r="TE182" s="33"/>
    </row>
    <row r="183" spans="1:525" s="34" customFormat="1" ht="309.75" hidden="1" customHeight="1" x14ac:dyDescent="0.25">
      <c r="A183" s="84"/>
      <c r="B183" s="93"/>
      <c r="C183" s="93"/>
      <c r="D183" s="68" t="s">
        <v>538</v>
      </c>
      <c r="E183" s="121">
        <f>E210</f>
        <v>0</v>
      </c>
      <c r="F183" s="121">
        <f t="shared" ref="F183:P183" si="80">F210</f>
        <v>0</v>
      </c>
      <c r="G183" s="121">
        <f t="shared" si="80"/>
        <v>0</v>
      </c>
      <c r="H183" s="121">
        <f t="shared" si="80"/>
        <v>0</v>
      </c>
      <c r="I183" s="121">
        <f t="shared" si="80"/>
        <v>0</v>
      </c>
      <c r="J183" s="121">
        <f t="shared" si="80"/>
        <v>0</v>
      </c>
      <c r="K183" s="121">
        <f t="shared" si="80"/>
        <v>0</v>
      </c>
      <c r="L183" s="121">
        <f t="shared" si="80"/>
        <v>0</v>
      </c>
      <c r="M183" s="121">
        <f t="shared" si="80"/>
        <v>0</v>
      </c>
      <c r="N183" s="121">
        <f t="shared" si="80"/>
        <v>0</v>
      </c>
      <c r="O183" s="121">
        <f t="shared" si="80"/>
        <v>0</v>
      </c>
      <c r="P183" s="121">
        <f t="shared" si="80"/>
        <v>0</v>
      </c>
      <c r="Q183" s="225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3"/>
      <c r="KY183" s="33"/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3"/>
      <c r="LZ183" s="33"/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3"/>
      <c r="MZ183" s="33"/>
      <c r="NA183" s="33"/>
      <c r="NB183" s="33"/>
      <c r="NC183" s="33"/>
      <c r="ND183" s="33"/>
      <c r="NE183" s="33"/>
      <c r="NF183" s="33"/>
      <c r="NG183" s="33"/>
      <c r="NH183" s="33"/>
      <c r="NI183" s="33"/>
      <c r="NJ183" s="33"/>
      <c r="NK183" s="33"/>
      <c r="NL183" s="33"/>
      <c r="NM183" s="33"/>
      <c r="NN183" s="33"/>
      <c r="NO183" s="33"/>
      <c r="NP183" s="33"/>
      <c r="NQ183" s="33"/>
      <c r="NR183" s="33"/>
      <c r="NS183" s="33"/>
      <c r="NT183" s="33"/>
      <c r="NU183" s="33"/>
      <c r="NV183" s="33"/>
      <c r="NW183" s="33"/>
      <c r="NX183" s="33"/>
      <c r="NY183" s="33"/>
      <c r="NZ183" s="33"/>
      <c r="OA183" s="33"/>
      <c r="OB183" s="33"/>
      <c r="OC183" s="33"/>
      <c r="OD183" s="33"/>
      <c r="OE183" s="33"/>
      <c r="OF183" s="33"/>
      <c r="OG183" s="33"/>
      <c r="OH183" s="33"/>
      <c r="OI183" s="33"/>
      <c r="OJ183" s="33"/>
      <c r="OK183" s="33"/>
      <c r="OL183" s="33"/>
      <c r="OM183" s="33"/>
      <c r="ON183" s="33"/>
      <c r="OO183" s="33"/>
      <c r="OP183" s="33"/>
      <c r="OQ183" s="33"/>
      <c r="OR183" s="33"/>
      <c r="OS183" s="33"/>
      <c r="OT183" s="33"/>
      <c r="OU183" s="33"/>
      <c r="OV183" s="33"/>
      <c r="OW183" s="33"/>
      <c r="OX183" s="33"/>
      <c r="OY183" s="33"/>
      <c r="OZ183" s="33"/>
      <c r="PA183" s="33"/>
      <c r="PB183" s="33"/>
      <c r="PC183" s="33"/>
      <c r="PD183" s="33"/>
      <c r="PE183" s="33"/>
      <c r="PF183" s="33"/>
      <c r="PG183" s="33"/>
      <c r="PH183" s="33"/>
      <c r="PI183" s="33"/>
      <c r="PJ183" s="33"/>
      <c r="PK183" s="33"/>
      <c r="PL183" s="33"/>
      <c r="PM183" s="33"/>
      <c r="PN183" s="33"/>
      <c r="PO183" s="33"/>
      <c r="PP183" s="33"/>
      <c r="PQ183" s="33"/>
      <c r="PR183" s="33"/>
      <c r="PS183" s="33"/>
      <c r="PT183" s="33"/>
      <c r="PU183" s="33"/>
      <c r="PV183" s="33"/>
      <c r="PW183" s="33"/>
      <c r="PX183" s="33"/>
      <c r="PY183" s="33"/>
      <c r="PZ183" s="33"/>
      <c r="QA183" s="33"/>
      <c r="QB183" s="33"/>
      <c r="QC183" s="33"/>
      <c r="QD183" s="33"/>
      <c r="QE183" s="33"/>
      <c r="QF183" s="33"/>
      <c r="QG183" s="33"/>
      <c r="QH183" s="33"/>
      <c r="QI183" s="33"/>
      <c r="QJ183" s="33"/>
      <c r="QK183" s="33"/>
      <c r="QL183" s="33"/>
      <c r="QM183" s="33"/>
      <c r="QN183" s="33"/>
      <c r="QO183" s="33"/>
      <c r="QP183" s="33"/>
      <c r="QQ183" s="33"/>
      <c r="QR183" s="33"/>
      <c r="QS183" s="33"/>
      <c r="QT183" s="33"/>
      <c r="QU183" s="33"/>
      <c r="QV183" s="33"/>
      <c r="QW183" s="33"/>
      <c r="QX183" s="33"/>
      <c r="QY183" s="33"/>
      <c r="QZ183" s="33"/>
      <c r="RA183" s="33"/>
      <c r="RB183" s="33"/>
      <c r="RC183" s="33"/>
      <c r="RD183" s="33"/>
      <c r="RE183" s="33"/>
      <c r="RF183" s="33"/>
      <c r="RG183" s="33"/>
      <c r="RH183" s="33"/>
      <c r="RI183" s="33"/>
      <c r="RJ183" s="33"/>
      <c r="RK183" s="33"/>
      <c r="RL183" s="33"/>
      <c r="RM183" s="33"/>
      <c r="RN183" s="33"/>
      <c r="RO183" s="33"/>
      <c r="RP183" s="33"/>
      <c r="RQ183" s="33"/>
      <c r="RR183" s="33"/>
      <c r="RS183" s="33"/>
      <c r="RT183" s="33"/>
      <c r="RU183" s="33"/>
      <c r="RV183" s="33"/>
      <c r="RW183" s="33"/>
      <c r="RX183" s="33"/>
      <c r="RY183" s="33"/>
      <c r="RZ183" s="33"/>
      <c r="SA183" s="33"/>
      <c r="SB183" s="33"/>
      <c r="SC183" s="33"/>
      <c r="SD183" s="33"/>
      <c r="SE183" s="33"/>
      <c r="SF183" s="33"/>
      <c r="SG183" s="33"/>
      <c r="SH183" s="33"/>
      <c r="SI183" s="33"/>
      <c r="SJ183" s="33"/>
      <c r="SK183" s="33"/>
      <c r="SL183" s="33"/>
      <c r="SM183" s="33"/>
      <c r="SN183" s="33"/>
      <c r="SO183" s="33"/>
      <c r="SP183" s="33"/>
      <c r="SQ183" s="33"/>
      <c r="SR183" s="33"/>
      <c r="SS183" s="33"/>
      <c r="ST183" s="33"/>
      <c r="SU183" s="33"/>
      <c r="SV183" s="33"/>
      <c r="SW183" s="33"/>
      <c r="SX183" s="33"/>
      <c r="SY183" s="33"/>
      <c r="SZ183" s="33"/>
      <c r="TA183" s="33"/>
      <c r="TB183" s="33"/>
      <c r="TC183" s="33"/>
      <c r="TD183" s="33"/>
      <c r="TE183" s="33"/>
    </row>
    <row r="184" spans="1:525" s="34" customFormat="1" ht="369.75" hidden="1" customHeight="1" x14ac:dyDescent="0.25">
      <c r="A184" s="84"/>
      <c r="B184" s="93"/>
      <c r="C184" s="93"/>
      <c r="D184" s="68" t="s">
        <v>552</v>
      </c>
      <c r="E184" s="121">
        <f>E212</f>
        <v>0</v>
      </c>
      <c r="F184" s="121">
        <f t="shared" ref="F184:P184" si="81">F212</f>
        <v>0</v>
      </c>
      <c r="G184" s="121">
        <f t="shared" si="81"/>
        <v>0</v>
      </c>
      <c r="H184" s="121">
        <f t="shared" si="81"/>
        <v>0</v>
      </c>
      <c r="I184" s="121">
        <f t="shared" si="81"/>
        <v>0</v>
      </c>
      <c r="J184" s="121">
        <f t="shared" si="81"/>
        <v>0</v>
      </c>
      <c r="K184" s="121">
        <f t="shared" si="81"/>
        <v>0</v>
      </c>
      <c r="L184" s="121">
        <f t="shared" si="81"/>
        <v>0</v>
      </c>
      <c r="M184" s="121">
        <f t="shared" si="81"/>
        <v>0</v>
      </c>
      <c r="N184" s="121">
        <f t="shared" si="81"/>
        <v>0</v>
      </c>
      <c r="O184" s="121">
        <f t="shared" si="81"/>
        <v>0</v>
      </c>
      <c r="P184" s="121">
        <f t="shared" si="81"/>
        <v>0</v>
      </c>
      <c r="Q184" s="225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3"/>
      <c r="LZ184" s="33"/>
      <c r="MA184" s="33"/>
      <c r="MB184" s="33"/>
      <c r="MC184" s="33"/>
      <c r="MD184" s="33"/>
      <c r="ME184" s="33"/>
      <c r="MF184" s="33"/>
      <c r="MG184" s="33"/>
      <c r="MH184" s="33"/>
      <c r="MI184" s="33"/>
      <c r="MJ184" s="33"/>
      <c r="MK184" s="33"/>
      <c r="ML184" s="33"/>
      <c r="MM184" s="33"/>
      <c r="MN184" s="33"/>
      <c r="MO184" s="33"/>
      <c r="MP184" s="33"/>
      <c r="MQ184" s="33"/>
      <c r="MR184" s="33"/>
      <c r="MS184" s="33"/>
      <c r="MT184" s="33"/>
      <c r="MU184" s="33"/>
      <c r="MV184" s="33"/>
      <c r="MW184" s="33"/>
      <c r="MX184" s="33"/>
      <c r="MY184" s="33"/>
      <c r="MZ184" s="33"/>
      <c r="NA184" s="33"/>
      <c r="NB184" s="33"/>
      <c r="NC184" s="33"/>
      <c r="ND184" s="33"/>
      <c r="NE184" s="33"/>
      <c r="NF184" s="33"/>
      <c r="NG184" s="33"/>
      <c r="NH184" s="33"/>
      <c r="NI184" s="33"/>
      <c r="NJ184" s="33"/>
      <c r="NK184" s="33"/>
      <c r="NL184" s="33"/>
      <c r="NM184" s="33"/>
      <c r="NN184" s="33"/>
      <c r="NO184" s="33"/>
      <c r="NP184" s="33"/>
      <c r="NQ184" s="33"/>
      <c r="NR184" s="33"/>
      <c r="NS184" s="33"/>
      <c r="NT184" s="33"/>
      <c r="NU184" s="33"/>
      <c r="NV184" s="33"/>
      <c r="NW184" s="33"/>
      <c r="NX184" s="33"/>
      <c r="NY184" s="33"/>
      <c r="NZ184" s="33"/>
      <c r="OA184" s="33"/>
      <c r="OB184" s="33"/>
      <c r="OC184" s="33"/>
      <c r="OD184" s="33"/>
      <c r="OE184" s="33"/>
      <c r="OF184" s="33"/>
      <c r="OG184" s="33"/>
      <c r="OH184" s="33"/>
      <c r="OI184" s="33"/>
      <c r="OJ184" s="33"/>
      <c r="OK184" s="33"/>
      <c r="OL184" s="33"/>
      <c r="OM184" s="33"/>
      <c r="ON184" s="33"/>
      <c r="OO184" s="33"/>
      <c r="OP184" s="33"/>
      <c r="OQ184" s="33"/>
      <c r="OR184" s="33"/>
      <c r="OS184" s="33"/>
      <c r="OT184" s="33"/>
      <c r="OU184" s="33"/>
      <c r="OV184" s="33"/>
      <c r="OW184" s="33"/>
      <c r="OX184" s="33"/>
      <c r="OY184" s="33"/>
      <c r="OZ184" s="33"/>
      <c r="PA184" s="33"/>
      <c r="PB184" s="33"/>
      <c r="PC184" s="33"/>
      <c r="PD184" s="33"/>
      <c r="PE184" s="33"/>
      <c r="PF184" s="33"/>
      <c r="PG184" s="33"/>
      <c r="PH184" s="33"/>
      <c r="PI184" s="33"/>
      <c r="PJ184" s="33"/>
      <c r="PK184" s="33"/>
      <c r="PL184" s="33"/>
      <c r="PM184" s="33"/>
      <c r="PN184" s="33"/>
      <c r="PO184" s="33"/>
      <c r="PP184" s="33"/>
      <c r="PQ184" s="33"/>
      <c r="PR184" s="33"/>
      <c r="PS184" s="33"/>
      <c r="PT184" s="33"/>
      <c r="PU184" s="33"/>
      <c r="PV184" s="33"/>
      <c r="PW184" s="33"/>
      <c r="PX184" s="33"/>
      <c r="PY184" s="33"/>
      <c r="PZ184" s="33"/>
      <c r="QA184" s="33"/>
      <c r="QB184" s="33"/>
      <c r="QC184" s="33"/>
      <c r="QD184" s="33"/>
      <c r="QE184" s="33"/>
      <c r="QF184" s="33"/>
      <c r="QG184" s="33"/>
      <c r="QH184" s="33"/>
      <c r="QI184" s="33"/>
      <c r="QJ184" s="33"/>
      <c r="QK184" s="33"/>
      <c r="QL184" s="33"/>
      <c r="QM184" s="33"/>
      <c r="QN184" s="33"/>
      <c r="QO184" s="33"/>
      <c r="QP184" s="33"/>
      <c r="QQ184" s="33"/>
      <c r="QR184" s="33"/>
      <c r="QS184" s="33"/>
      <c r="QT184" s="33"/>
      <c r="QU184" s="33"/>
      <c r="QV184" s="33"/>
      <c r="QW184" s="33"/>
      <c r="QX184" s="33"/>
      <c r="QY184" s="33"/>
      <c r="QZ184" s="33"/>
      <c r="RA184" s="33"/>
      <c r="RB184" s="33"/>
      <c r="RC184" s="33"/>
      <c r="RD184" s="33"/>
      <c r="RE184" s="33"/>
      <c r="RF184" s="33"/>
      <c r="RG184" s="33"/>
      <c r="RH184" s="33"/>
      <c r="RI184" s="33"/>
      <c r="RJ184" s="33"/>
      <c r="RK184" s="33"/>
      <c r="RL184" s="33"/>
      <c r="RM184" s="33"/>
      <c r="RN184" s="33"/>
      <c r="RO184" s="33"/>
      <c r="RP184" s="33"/>
      <c r="RQ184" s="33"/>
      <c r="RR184" s="33"/>
      <c r="RS184" s="33"/>
      <c r="RT184" s="33"/>
      <c r="RU184" s="33"/>
      <c r="RV184" s="33"/>
      <c r="RW184" s="33"/>
      <c r="RX184" s="33"/>
      <c r="RY184" s="33"/>
      <c r="RZ184" s="33"/>
      <c r="SA184" s="33"/>
      <c r="SB184" s="33"/>
      <c r="SC184" s="33"/>
      <c r="SD184" s="33"/>
      <c r="SE184" s="33"/>
      <c r="SF184" s="33"/>
      <c r="SG184" s="33"/>
      <c r="SH184" s="33"/>
      <c r="SI184" s="33"/>
      <c r="SJ184" s="33"/>
      <c r="SK184" s="33"/>
      <c r="SL184" s="33"/>
      <c r="SM184" s="33"/>
      <c r="SN184" s="33"/>
      <c r="SO184" s="33"/>
      <c r="SP184" s="33"/>
      <c r="SQ184" s="33"/>
      <c r="SR184" s="33"/>
      <c r="SS184" s="33"/>
      <c r="ST184" s="33"/>
      <c r="SU184" s="33"/>
      <c r="SV184" s="33"/>
      <c r="SW184" s="33"/>
      <c r="SX184" s="33"/>
      <c r="SY184" s="33"/>
      <c r="SZ184" s="33"/>
      <c r="TA184" s="33"/>
      <c r="TB184" s="33"/>
      <c r="TC184" s="33"/>
      <c r="TD184" s="33"/>
      <c r="TE184" s="33"/>
    </row>
    <row r="185" spans="1:525" s="22" customFormat="1" ht="50.25" customHeight="1" x14ac:dyDescent="0.25">
      <c r="A185" s="56" t="s">
        <v>177</v>
      </c>
      <c r="B185" s="82" t="str">
        <f>'дод 4'!A19</f>
        <v>0160</v>
      </c>
      <c r="C185" s="82" t="str">
        <f>'дод 4'!B19</f>
        <v>0111</v>
      </c>
      <c r="D185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185" s="122">
        <f t="shared" ref="E185:E222" si="82">F185+I185</f>
        <v>56740900</v>
      </c>
      <c r="F185" s="122">
        <v>56740900</v>
      </c>
      <c r="G185" s="122">
        <v>43596600</v>
      </c>
      <c r="H185" s="122">
        <v>1652000</v>
      </c>
      <c r="I185" s="122"/>
      <c r="J185" s="122">
        <f>L185+O185</f>
        <v>0</v>
      </c>
      <c r="K185" s="122">
        <f>68000-68000</f>
        <v>0</v>
      </c>
      <c r="L185" s="122"/>
      <c r="M185" s="122"/>
      <c r="N185" s="122"/>
      <c r="O185" s="122">
        <f>68000-68000</f>
        <v>0</v>
      </c>
      <c r="P185" s="122">
        <f t="shared" ref="P185:P222" si="83">E185+J185</f>
        <v>56740900</v>
      </c>
      <c r="Q185" s="225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  <c r="IV185" s="23"/>
      <c r="IW185" s="23"/>
      <c r="IX185" s="23"/>
      <c r="IY185" s="23"/>
      <c r="IZ185" s="23"/>
      <c r="JA185" s="23"/>
      <c r="JB185" s="23"/>
      <c r="JC185" s="23"/>
      <c r="JD185" s="23"/>
      <c r="JE185" s="23"/>
      <c r="JF185" s="23"/>
      <c r="JG185" s="23"/>
      <c r="JH185" s="23"/>
      <c r="JI185" s="23"/>
      <c r="JJ185" s="23"/>
      <c r="JK185" s="23"/>
      <c r="JL185" s="23"/>
      <c r="JM185" s="23"/>
      <c r="JN185" s="23"/>
      <c r="JO185" s="23"/>
      <c r="JP185" s="23"/>
      <c r="JQ185" s="23"/>
      <c r="JR185" s="23"/>
      <c r="JS185" s="23"/>
      <c r="JT185" s="23"/>
      <c r="JU185" s="23"/>
      <c r="JV185" s="23"/>
      <c r="JW185" s="23"/>
      <c r="JX185" s="23"/>
      <c r="JY185" s="23"/>
      <c r="JZ185" s="23"/>
      <c r="KA185" s="23"/>
      <c r="KB185" s="23"/>
      <c r="KC185" s="23"/>
      <c r="KD185" s="23"/>
      <c r="KE185" s="23"/>
      <c r="KF185" s="23"/>
      <c r="KG185" s="23"/>
      <c r="KH185" s="23"/>
      <c r="KI185" s="23"/>
      <c r="KJ185" s="23"/>
      <c r="KK185" s="23"/>
      <c r="KL185" s="23"/>
      <c r="KM185" s="23"/>
      <c r="KN185" s="23"/>
      <c r="KO185" s="23"/>
      <c r="KP185" s="23"/>
      <c r="KQ185" s="23"/>
      <c r="KR185" s="23"/>
      <c r="KS185" s="23"/>
      <c r="KT185" s="23"/>
      <c r="KU185" s="23"/>
      <c r="KV185" s="23"/>
      <c r="KW185" s="23"/>
      <c r="KX185" s="23"/>
      <c r="KY185" s="23"/>
      <c r="KZ185" s="23"/>
      <c r="LA185" s="23"/>
      <c r="LB185" s="23"/>
      <c r="LC185" s="23"/>
      <c r="LD185" s="23"/>
      <c r="LE185" s="23"/>
      <c r="LF185" s="23"/>
      <c r="LG185" s="23"/>
      <c r="LH185" s="23"/>
      <c r="LI185" s="23"/>
      <c r="LJ185" s="23"/>
      <c r="LK185" s="23"/>
      <c r="LL185" s="23"/>
      <c r="LM185" s="23"/>
      <c r="LN185" s="23"/>
      <c r="LO185" s="23"/>
      <c r="LP185" s="23"/>
      <c r="LQ185" s="23"/>
      <c r="LR185" s="23"/>
      <c r="LS185" s="23"/>
      <c r="LT185" s="23"/>
      <c r="LU185" s="23"/>
      <c r="LV185" s="23"/>
      <c r="LW185" s="23"/>
      <c r="LX185" s="23"/>
      <c r="LY185" s="23"/>
      <c r="LZ185" s="23"/>
      <c r="MA185" s="23"/>
      <c r="MB185" s="23"/>
      <c r="MC185" s="23"/>
      <c r="MD185" s="23"/>
      <c r="ME185" s="23"/>
      <c r="MF185" s="23"/>
      <c r="MG185" s="23"/>
      <c r="MH185" s="23"/>
      <c r="MI185" s="23"/>
      <c r="MJ185" s="23"/>
      <c r="MK185" s="23"/>
      <c r="ML185" s="23"/>
      <c r="MM185" s="23"/>
      <c r="MN185" s="23"/>
      <c r="MO185" s="23"/>
      <c r="MP185" s="23"/>
      <c r="MQ185" s="23"/>
      <c r="MR185" s="23"/>
      <c r="MS185" s="23"/>
      <c r="MT185" s="23"/>
      <c r="MU185" s="23"/>
      <c r="MV185" s="23"/>
      <c r="MW185" s="23"/>
      <c r="MX185" s="23"/>
      <c r="MY185" s="23"/>
      <c r="MZ185" s="23"/>
      <c r="NA185" s="23"/>
      <c r="NB185" s="23"/>
      <c r="NC185" s="23"/>
      <c r="ND185" s="23"/>
      <c r="NE185" s="23"/>
      <c r="NF185" s="23"/>
      <c r="NG185" s="23"/>
      <c r="NH185" s="23"/>
      <c r="NI185" s="23"/>
      <c r="NJ185" s="23"/>
      <c r="NK185" s="23"/>
      <c r="NL185" s="23"/>
      <c r="NM185" s="23"/>
      <c r="NN185" s="23"/>
      <c r="NO185" s="23"/>
      <c r="NP185" s="23"/>
      <c r="NQ185" s="23"/>
      <c r="NR185" s="23"/>
      <c r="NS185" s="23"/>
      <c r="NT185" s="23"/>
      <c r="NU185" s="23"/>
      <c r="NV185" s="23"/>
      <c r="NW185" s="23"/>
      <c r="NX185" s="23"/>
      <c r="NY185" s="23"/>
      <c r="NZ185" s="23"/>
      <c r="OA185" s="23"/>
      <c r="OB185" s="23"/>
      <c r="OC185" s="23"/>
      <c r="OD185" s="23"/>
      <c r="OE185" s="23"/>
      <c r="OF185" s="23"/>
      <c r="OG185" s="23"/>
      <c r="OH185" s="23"/>
      <c r="OI185" s="23"/>
      <c r="OJ185" s="23"/>
      <c r="OK185" s="23"/>
      <c r="OL185" s="23"/>
      <c r="OM185" s="23"/>
      <c r="ON185" s="23"/>
      <c r="OO185" s="23"/>
      <c r="OP185" s="23"/>
      <c r="OQ185" s="23"/>
      <c r="OR185" s="23"/>
      <c r="OS185" s="23"/>
      <c r="OT185" s="23"/>
      <c r="OU185" s="23"/>
      <c r="OV185" s="23"/>
      <c r="OW185" s="23"/>
      <c r="OX185" s="23"/>
      <c r="OY185" s="23"/>
      <c r="OZ185" s="23"/>
      <c r="PA185" s="23"/>
      <c r="PB185" s="23"/>
      <c r="PC185" s="23"/>
      <c r="PD185" s="23"/>
      <c r="PE185" s="23"/>
      <c r="PF185" s="23"/>
      <c r="PG185" s="23"/>
      <c r="PH185" s="23"/>
      <c r="PI185" s="23"/>
      <c r="PJ185" s="23"/>
      <c r="PK185" s="23"/>
      <c r="PL185" s="23"/>
      <c r="PM185" s="23"/>
      <c r="PN185" s="23"/>
      <c r="PO185" s="23"/>
      <c r="PP185" s="23"/>
      <c r="PQ185" s="23"/>
      <c r="PR185" s="23"/>
      <c r="PS185" s="23"/>
      <c r="PT185" s="23"/>
      <c r="PU185" s="23"/>
      <c r="PV185" s="23"/>
      <c r="PW185" s="23"/>
      <c r="PX185" s="23"/>
      <c r="PY185" s="23"/>
      <c r="PZ185" s="23"/>
      <c r="QA185" s="23"/>
      <c r="QB185" s="23"/>
      <c r="QC185" s="23"/>
      <c r="QD185" s="23"/>
      <c r="QE185" s="23"/>
      <c r="QF185" s="23"/>
      <c r="QG185" s="23"/>
      <c r="QH185" s="23"/>
      <c r="QI185" s="23"/>
      <c r="QJ185" s="23"/>
      <c r="QK185" s="23"/>
      <c r="QL185" s="23"/>
      <c r="QM185" s="23"/>
      <c r="QN185" s="23"/>
      <c r="QO185" s="23"/>
      <c r="QP185" s="23"/>
      <c r="QQ185" s="23"/>
      <c r="QR185" s="23"/>
      <c r="QS185" s="23"/>
      <c r="QT185" s="23"/>
      <c r="QU185" s="23"/>
      <c r="QV185" s="23"/>
      <c r="QW185" s="23"/>
      <c r="QX185" s="23"/>
      <c r="QY185" s="23"/>
      <c r="QZ185" s="23"/>
      <c r="RA185" s="23"/>
      <c r="RB185" s="23"/>
      <c r="RC185" s="23"/>
      <c r="RD185" s="23"/>
      <c r="RE185" s="23"/>
      <c r="RF185" s="23"/>
      <c r="RG185" s="23"/>
      <c r="RH185" s="23"/>
      <c r="RI185" s="23"/>
      <c r="RJ185" s="23"/>
      <c r="RK185" s="23"/>
      <c r="RL185" s="23"/>
      <c r="RM185" s="23"/>
      <c r="RN185" s="23"/>
      <c r="RO185" s="23"/>
      <c r="RP185" s="23"/>
      <c r="RQ185" s="23"/>
      <c r="RR185" s="23"/>
      <c r="RS185" s="23"/>
      <c r="RT185" s="23"/>
      <c r="RU185" s="23"/>
      <c r="RV185" s="23"/>
      <c r="RW185" s="23"/>
      <c r="RX185" s="23"/>
      <c r="RY185" s="23"/>
      <c r="RZ185" s="23"/>
      <c r="SA185" s="23"/>
      <c r="SB185" s="23"/>
      <c r="SC185" s="23"/>
      <c r="SD185" s="23"/>
      <c r="SE185" s="23"/>
      <c r="SF185" s="23"/>
      <c r="SG185" s="23"/>
      <c r="SH185" s="23"/>
      <c r="SI185" s="23"/>
      <c r="SJ185" s="23"/>
      <c r="SK185" s="23"/>
      <c r="SL185" s="23"/>
      <c r="SM185" s="23"/>
      <c r="SN185" s="23"/>
      <c r="SO185" s="23"/>
      <c r="SP185" s="23"/>
      <c r="SQ185" s="23"/>
      <c r="SR185" s="23"/>
      <c r="SS185" s="23"/>
      <c r="ST185" s="23"/>
      <c r="SU185" s="23"/>
      <c r="SV185" s="23"/>
      <c r="SW185" s="23"/>
      <c r="SX185" s="23"/>
      <c r="SY185" s="23"/>
      <c r="SZ185" s="23"/>
      <c r="TA185" s="23"/>
      <c r="TB185" s="23"/>
      <c r="TC185" s="23"/>
      <c r="TD185" s="23"/>
      <c r="TE185" s="23"/>
    </row>
    <row r="186" spans="1:525" s="22" customFormat="1" ht="23.25" hidden="1" customHeight="1" x14ac:dyDescent="0.25">
      <c r="A186" s="56" t="s">
        <v>502</v>
      </c>
      <c r="B186" s="56" t="s">
        <v>44</v>
      </c>
      <c r="C186" s="56" t="s">
        <v>92</v>
      </c>
      <c r="D186" s="36" t="str">
        <f>'дод 4'!C21</f>
        <v>Інша діяльність у сфері державного управління</v>
      </c>
      <c r="E186" s="122">
        <f t="shared" si="82"/>
        <v>0</v>
      </c>
      <c r="F186" s="122"/>
      <c r="G186" s="122"/>
      <c r="H186" s="122"/>
      <c r="I186" s="122"/>
      <c r="J186" s="122">
        <f>L186+O186</f>
        <v>0</v>
      </c>
      <c r="K186" s="122"/>
      <c r="L186" s="122"/>
      <c r="M186" s="122"/>
      <c r="N186" s="122"/>
      <c r="O186" s="122"/>
      <c r="P186" s="122">
        <f t="shared" si="83"/>
        <v>0</v>
      </c>
      <c r="Q186" s="185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  <c r="IW186" s="23"/>
      <c r="IX186" s="23"/>
      <c r="IY186" s="23"/>
      <c r="IZ186" s="23"/>
      <c r="JA186" s="23"/>
      <c r="JB186" s="23"/>
      <c r="JC186" s="23"/>
      <c r="JD186" s="23"/>
      <c r="JE186" s="23"/>
      <c r="JF186" s="23"/>
      <c r="JG186" s="23"/>
      <c r="JH186" s="23"/>
      <c r="JI186" s="23"/>
      <c r="JJ186" s="23"/>
      <c r="JK186" s="23"/>
      <c r="JL186" s="23"/>
      <c r="JM186" s="23"/>
      <c r="JN186" s="23"/>
      <c r="JO186" s="23"/>
      <c r="JP186" s="23"/>
      <c r="JQ186" s="23"/>
      <c r="JR186" s="23"/>
      <c r="JS186" s="23"/>
      <c r="JT186" s="23"/>
      <c r="JU186" s="23"/>
      <c r="JV186" s="23"/>
      <c r="JW186" s="23"/>
      <c r="JX186" s="23"/>
      <c r="JY186" s="23"/>
      <c r="JZ186" s="23"/>
      <c r="KA186" s="23"/>
      <c r="KB186" s="23"/>
      <c r="KC186" s="23"/>
      <c r="KD186" s="23"/>
      <c r="KE186" s="23"/>
      <c r="KF186" s="23"/>
      <c r="KG186" s="23"/>
      <c r="KH186" s="23"/>
      <c r="KI186" s="23"/>
      <c r="KJ186" s="23"/>
      <c r="KK186" s="23"/>
      <c r="KL186" s="23"/>
      <c r="KM186" s="23"/>
      <c r="KN186" s="23"/>
      <c r="KO186" s="23"/>
      <c r="KP186" s="23"/>
      <c r="KQ186" s="23"/>
      <c r="KR186" s="23"/>
      <c r="KS186" s="23"/>
      <c r="KT186" s="23"/>
      <c r="KU186" s="23"/>
      <c r="KV186" s="23"/>
      <c r="KW186" s="23"/>
      <c r="KX186" s="23"/>
      <c r="KY186" s="23"/>
      <c r="KZ186" s="23"/>
      <c r="LA186" s="23"/>
      <c r="LB186" s="23"/>
      <c r="LC186" s="23"/>
      <c r="LD186" s="23"/>
      <c r="LE186" s="23"/>
      <c r="LF186" s="23"/>
      <c r="LG186" s="23"/>
      <c r="LH186" s="23"/>
      <c r="LI186" s="23"/>
      <c r="LJ186" s="23"/>
      <c r="LK186" s="23"/>
      <c r="LL186" s="23"/>
      <c r="LM186" s="23"/>
      <c r="LN186" s="23"/>
      <c r="LO186" s="23"/>
      <c r="LP186" s="23"/>
      <c r="LQ186" s="23"/>
      <c r="LR186" s="23"/>
      <c r="LS186" s="23"/>
      <c r="LT186" s="23"/>
      <c r="LU186" s="23"/>
      <c r="LV186" s="23"/>
      <c r="LW186" s="23"/>
      <c r="LX186" s="23"/>
      <c r="LY186" s="23"/>
      <c r="LZ186" s="23"/>
      <c r="MA186" s="23"/>
      <c r="MB186" s="23"/>
      <c r="MC186" s="23"/>
      <c r="MD186" s="23"/>
      <c r="ME186" s="23"/>
      <c r="MF186" s="23"/>
      <c r="MG186" s="23"/>
      <c r="MH186" s="23"/>
      <c r="MI186" s="23"/>
      <c r="MJ186" s="23"/>
      <c r="MK186" s="23"/>
      <c r="ML186" s="23"/>
      <c r="MM186" s="23"/>
      <c r="MN186" s="23"/>
      <c r="MO186" s="23"/>
      <c r="MP186" s="23"/>
      <c r="MQ186" s="23"/>
      <c r="MR186" s="23"/>
      <c r="MS186" s="23"/>
      <c r="MT186" s="23"/>
      <c r="MU186" s="23"/>
      <c r="MV186" s="23"/>
      <c r="MW186" s="23"/>
      <c r="MX186" s="23"/>
      <c r="MY186" s="23"/>
      <c r="MZ186" s="23"/>
      <c r="NA186" s="23"/>
      <c r="NB186" s="23"/>
      <c r="NC186" s="23"/>
      <c r="ND186" s="23"/>
      <c r="NE186" s="23"/>
      <c r="NF186" s="23"/>
      <c r="NG186" s="23"/>
      <c r="NH186" s="23"/>
      <c r="NI186" s="23"/>
      <c r="NJ186" s="23"/>
      <c r="NK186" s="23"/>
      <c r="NL186" s="23"/>
      <c r="NM186" s="23"/>
      <c r="NN186" s="23"/>
      <c r="NO186" s="23"/>
      <c r="NP186" s="23"/>
      <c r="NQ186" s="23"/>
      <c r="NR186" s="23"/>
      <c r="NS186" s="23"/>
      <c r="NT186" s="23"/>
      <c r="NU186" s="23"/>
      <c r="NV186" s="23"/>
      <c r="NW186" s="23"/>
      <c r="NX186" s="23"/>
      <c r="NY186" s="23"/>
      <c r="NZ186" s="23"/>
      <c r="OA186" s="23"/>
      <c r="OB186" s="23"/>
      <c r="OC186" s="23"/>
      <c r="OD186" s="23"/>
      <c r="OE186" s="23"/>
      <c r="OF186" s="23"/>
      <c r="OG186" s="23"/>
      <c r="OH186" s="23"/>
      <c r="OI186" s="23"/>
      <c r="OJ186" s="23"/>
      <c r="OK186" s="23"/>
      <c r="OL186" s="23"/>
      <c r="OM186" s="23"/>
      <c r="ON186" s="23"/>
      <c r="OO186" s="23"/>
      <c r="OP186" s="23"/>
      <c r="OQ186" s="23"/>
      <c r="OR186" s="23"/>
      <c r="OS186" s="23"/>
      <c r="OT186" s="23"/>
      <c r="OU186" s="23"/>
      <c r="OV186" s="23"/>
      <c r="OW186" s="23"/>
      <c r="OX186" s="23"/>
      <c r="OY186" s="23"/>
      <c r="OZ186" s="23"/>
      <c r="PA186" s="23"/>
      <c r="PB186" s="23"/>
      <c r="PC186" s="23"/>
      <c r="PD186" s="23"/>
      <c r="PE186" s="23"/>
      <c r="PF186" s="23"/>
      <c r="PG186" s="23"/>
      <c r="PH186" s="23"/>
      <c r="PI186" s="23"/>
      <c r="PJ186" s="23"/>
      <c r="PK186" s="23"/>
      <c r="PL186" s="23"/>
      <c r="PM186" s="23"/>
      <c r="PN186" s="23"/>
      <c r="PO186" s="23"/>
      <c r="PP186" s="23"/>
      <c r="PQ186" s="23"/>
      <c r="PR186" s="23"/>
      <c r="PS186" s="23"/>
      <c r="PT186" s="23"/>
      <c r="PU186" s="23"/>
      <c r="PV186" s="23"/>
      <c r="PW186" s="23"/>
      <c r="PX186" s="23"/>
      <c r="PY186" s="23"/>
      <c r="PZ186" s="23"/>
      <c r="QA186" s="23"/>
      <c r="QB186" s="23"/>
      <c r="QC186" s="23"/>
      <c r="QD186" s="23"/>
      <c r="QE186" s="23"/>
      <c r="QF186" s="23"/>
      <c r="QG186" s="23"/>
      <c r="QH186" s="23"/>
      <c r="QI186" s="23"/>
      <c r="QJ186" s="23"/>
      <c r="QK186" s="23"/>
      <c r="QL186" s="23"/>
      <c r="QM186" s="23"/>
      <c r="QN186" s="23"/>
      <c r="QO186" s="23"/>
      <c r="QP186" s="23"/>
      <c r="QQ186" s="23"/>
      <c r="QR186" s="23"/>
      <c r="QS186" s="23"/>
      <c r="QT186" s="23"/>
      <c r="QU186" s="23"/>
      <c r="QV186" s="23"/>
      <c r="QW186" s="23"/>
      <c r="QX186" s="23"/>
      <c r="QY186" s="23"/>
      <c r="QZ186" s="23"/>
      <c r="RA186" s="23"/>
      <c r="RB186" s="23"/>
      <c r="RC186" s="23"/>
      <c r="RD186" s="23"/>
      <c r="RE186" s="23"/>
      <c r="RF186" s="23"/>
      <c r="RG186" s="23"/>
      <c r="RH186" s="23"/>
      <c r="RI186" s="23"/>
      <c r="RJ186" s="23"/>
      <c r="RK186" s="23"/>
      <c r="RL186" s="23"/>
      <c r="RM186" s="23"/>
      <c r="RN186" s="23"/>
      <c r="RO186" s="23"/>
      <c r="RP186" s="23"/>
      <c r="RQ186" s="23"/>
      <c r="RR186" s="23"/>
      <c r="RS186" s="23"/>
      <c r="RT186" s="23"/>
      <c r="RU186" s="23"/>
      <c r="RV186" s="23"/>
      <c r="RW186" s="23"/>
      <c r="RX186" s="23"/>
      <c r="RY186" s="23"/>
      <c r="RZ186" s="23"/>
      <c r="SA186" s="23"/>
      <c r="SB186" s="23"/>
      <c r="SC186" s="23"/>
      <c r="SD186" s="23"/>
      <c r="SE186" s="23"/>
      <c r="SF186" s="23"/>
      <c r="SG186" s="23"/>
      <c r="SH186" s="23"/>
      <c r="SI186" s="23"/>
      <c r="SJ186" s="23"/>
      <c r="SK186" s="23"/>
      <c r="SL186" s="23"/>
      <c r="SM186" s="23"/>
      <c r="SN186" s="23"/>
      <c r="SO186" s="23"/>
      <c r="SP186" s="23"/>
      <c r="SQ186" s="23"/>
      <c r="SR186" s="23"/>
      <c r="SS186" s="23"/>
      <c r="ST186" s="23"/>
      <c r="SU186" s="23"/>
      <c r="SV186" s="23"/>
      <c r="SW186" s="23"/>
      <c r="SX186" s="23"/>
      <c r="SY186" s="23"/>
      <c r="SZ186" s="23"/>
      <c r="TA186" s="23"/>
      <c r="TB186" s="23"/>
      <c r="TC186" s="23"/>
      <c r="TD186" s="23"/>
      <c r="TE186" s="23"/>
    </row>
    <row r="187" spans="1:525" s="23" customFormat="1" ht="36" customHeight="1" x14ac:dyDescent="0.25">
      <c r="A187" s="56" t="s">
        <v>178</v>
      </c>
      <c r="B187" s="82" t="str">
        <f>'дод 4'!A115</f>
        <v>3031</v>
      </c>
      <c r="C187" s="82" t="str">
        <f>'дод 4'!B115</f>
        <v>1030</v>
      </c>
      <c r="D187" s="57" t="str">
        <f>'дод 4'!C115</f>
        <v>Надання інших пільг окремим категоріям громадян відповідно до законодавства</v>
      </c>
      <c r="E187" s="122">
        <f t="shared" si="82"/>
        <v>466000</v>
      </c>
      <c r="F187" s="122">
        <v>466000</v>
      </c>
      <c r="G187" s="122"/>
      <c r="H187" s="122"/>
      <c r="I187" s="122"/>
      <c r="J187" s="122">
        <f t="shared" ref="J187:J214" si="84">L187+O187</f>
        <v>0</v>
      </c>
      <c r="K187" s="122"/>
      <c r="L187" s="122"/>
      <c r="M187" s="122"/>
      <c r="N187" s="122"/>
      <c r="O187" s="122"/>
      <c r="P187" s="122">
        <f t="shared" si="83"/>
        <v>466000</v>
      </c>
      <c r="Q187" s="225">
        <v>21</v>
      </c>
    </row>
    <row r="188" spans="1:525" s="23" customFormat="1" ht="33" customHeight="1" x14ac:dyDescent="0.25">
      <c r="A188" s="56" t="s">
        <v>179</v>
      </c>
      <c r="B188" s="82" t="str">
        <f>'дод 4'!A116</f>
        <v>3032</v>
      </c>
      <c r="C188" s="82" t="str">
        <f>'дод 4'!B116</f>
        <v>1070</v>
      </c>
      <c r="D188" s="57" t="str">
        <f>'дод 4'!C116</f>
        <v>Надання пільг окремим категоріям громадян з оплати послуг зв'язку</v>
      </c>
      <c r="E188" s="122">
        <f t="shared" si="82"/>
        <v>930000</v>
      </c>
      <c r="F188" s="122">
        <v>930000</v>
      </c>
      <c r="G188" s="122"/>
      <c r="H188" s="122"/>
      <c r="I188" s="122"/>
      <c r="J188" s="122">
        <f t="shared" si="84"/>
        <v>0</v>
      </c>
      <c r="K188" s="122"/>
      <c r="L188" s="122"/>
      <c r="M188" s="122"/>
      <c r="N188" s="122"/>
      <c r="O188" s="122"/>
      <c r="P188" s="122">
        <f t="shared" si="83"/>
        <v>930000</v>
      </c>
      <c r="Q188" s="225"/>
    </row>
    <row r="189" spans="1:525" s="23" customFormat="1" ht="48.75" customHeight="1" x14ac:dyDescent="0.25">
      <c r="A189" s="56" t="s">
        <v>347</v>
      </c>
      <c r="B189" s="82" t="str">
        <f>'дод 4'!A117</f>
        <v>3033</v>
      </c>
      <c r="C189" s="82" t="str">
        <f>'дод 4'!B117</f>
        <v>1070</v>
      </c>
      <c r="D189" s="57" t="str">
        <f>'дод 4'!C117</f>
        <v>Компенсаційні виплати на пільговий проїзд автомобільним транспортом окремим категоріям громадян</v>
      </c>
      <c r="E189" s="122">
        <f t="shared" si="82"/>
        <v>18426100</v>
      </c>
      <c r="F189" s="122">
        <v>18426100</v>
      </c>
      <c r="G189" s="122"/>
      <c r="H189" s="122"/>
      <c r="I189" s="122"/>
      <c r="J189" s="122">
        <f t="shared" si="84"/>
        <v>0</v>
      </c>
      <c r="K189" s="122"/>
      <c r="L189" s="122"/>
      <c r="M189" s="122"/>
      <c r="N189" s="122"/>
      <c r="O189" s="122"/>
      <c r="P189" s="122">
        <f t="shared" si="83"/>
        <v>18426100</v>
      </c>
      <c r="Q189" s="225"/>
    </row>
    <row r="190" spans="1:525" s="30" customFormat="1" ht="20.25" hidden="1" customHeight="1" x14ac:dyDescent="0.25">
      <c r="A190" s="74"/>
      <c r="B190" s="95"/>
      <c r="C190" s="95"/>
      <c r="D190" s="75" t="s">
        <v>388</v>
      </c>
      <c r="E190" s="123">
        <f t="shared" si="82"/>
        <v>0</v>
      </c>
      <c r="F190" s="123"/>
      <c r="G190" s="123"/>
      <c r="H190" s="123"/>
      <c r="I190" s="123"/>
      <c r="J190" s="123">
        <f t="shared" si="84"/>
        <v>0</v>
      </c>
      <c r="K190" s="123"/>
      <c r="L190" s="123"/>
      <c r="M190" s="123"/>
      <c r="N190" s="123"/>
      <c r="O190" s="123"/>
      <c r="P190" s="123">
        <f t="shared" si="83"/>
        <v>0</v>
      </c>
      <c r="Q190" s="225"/>
    </row>
    <row r="191" spans="1:525" s="23" customFormat="1" ht="51" customHeight="1" x14ac:dyDescent="0.25">
      <c r="A191" s="56" t="s">
        <v>319</v>
      </c>
      <c r="B191" s="82" t="str">
        <f>'дод 4'!A119</f>
        <v>3035</v>
      </c>
      <c r="C191" s="82" t="str">
        <f>'дод 4'!B119</f>
        <v>1070</v>
      </c>
      <c r="D191" s="57" t="str">
        <f>'дод 4'!C119</f>
        <v>Компенсаційні виплати за пільговий проїзд окремих категорій громадян на залізничному транспорті</v>
      </c>
      <c r="E191" s="122">
        <f t="shared" si="82"/>
        <v>2106000</v>
      </c>
      <c r="F191" s="122">
        <v>2106000</v>
      </c>
      <c r="G191" s="122"/>
      <c r="H191" s="122"/>
      <c r="I191" s="122"/>
      <c r="J191" s="122">
        <f t="shared" si="84"/>
        <v>0</v>
      </c>
      <c r="K191" s="122"/>
      <c r="L191" s="122"/>
      <c r="M191" s="122"/>
      <c r="N191" s="122"/>
      <c r="O191" s="122"/>
      <c r="P191" s="122">
        <f t="shared" si="83"/>
        <v>2106000</v>
      </c>
      <c r="Q191" s="225"/>
    </row>
    <row r="192" spans="1:525" s="23" customFormat="1" ht="36" customHeight="1" x14ac:dyDescent="0.25">
      <c r="A192" s="56" t="s">
        <v>180</v>
      </c>
      <c r="B192" s="82" t="str">
        <f>'дод 4'!A120</f>
        <v>3036</v>
      </c>
      <c r="C192" s="82" t="str">
        <f>'дод 4'!B120</f>
        <v>1070</v>
      </c>
      <c r="D192" s="57" t="str">
        <f>'дод 4'!C120</f>
        <v>Компенсаційні виплати на пільговий проїзд електротранспортом окремим категоріям громадян</v>
      </c>
      <c r="E192" s="122">
        <f t="shared" si="82"/>
        <v>42214000</v>
      </c>
      <c r="F192" s="122">
        <v>42214000</v>
      </c>
      <c r="G192" s="122"/>
      <c r="H192" s="122"/>
      <c r="I192" s="122"/>
      <c r="J192" s="122">
        <f t="shared" si="84"/>
        <v>0</v>
      </c>
      <c r="K192" s="122"/>
      <c r="L192" s="122"/>
      <c r="M192" s="122"/>
      <c r="N192" s="122"/>
      <c r="O192" s="122"/>
      <c r="P192" s="122">
        <f t="shared" si="83"/>
        <v>42214000</v>
      </c>
      <c r="Q192" s="225"/>
    </row>
    <row r="193" spans="1:525" s="22" customFormat="1" ht="49.5" customHeight="1" x14ac:dyDescent="0.25">
      <c r="A193" s="56" t="s">
        <v>345</v>
      </c>
      <c r="B193" s="82" t="str">
        <f>'дод 4'!A121</f>
        <v>3050</v>
      </c>
      <c r="C193" s="82" t="str">
        <f>'дод 4'!B121</f>
        <v>1070</v>
      </c>
      <c r="D193" s="57" t="str">
        <f>'дод 4'!C121</f>
        <v>Пільгове медичне обслуговування осіб, які постраждали внаслідок Чорнобильської катастрофи, у т.ч. за рахунок:</v>
      </c>
      <c r="E193" s="122">
        <f t="shared" si="82"/>
        <v>745100</v>
      </c>
      <c r="F193" s="122">
        <v>745100</v>
      </c>
      <c r="G193" s="122"/>
      <c r="H193" s="122"/>
      <c r="I193" s="122"/>
      <c r="J193" s="122">
        <f t="shared" si="84"/>
        <v>0</v>
      </c>
      <c r="K193" s="122"/>
      <c r="L193" s="122"/>
      <c r="M193" s="122"/>
      <c r="N193" s="122"/>
      <c r="O193" s="122"/>
      <c r="P193" s="122">
        <f t="shared" si="83"/>
        <v>745100</v>
      </c>
      <c r="Q193" s="225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  <c r="IU193" s="23"/>
      <c r="IV193" s="23"/>
      <c r="IW193" s="23"/>
      <c r="IX193" s="23"/>
      <c r="IY193" s="23"/>
      <c r="IZ193" s="23"/>
      <c r="JA193" s="23"/>
      <c r="JB193" s="23"/>
      <c r="JC193" s="23"/>
      <c r="JD193" s="23"/>
      <c r="JE193" s="23"/>
      <c r="JF193" s="23"/>
      <c r="JG193" s="23"/>
      <c r="JH193" s="23"/>
      <c r="JI193" s="23"/>
      <c r="JJ193" s="23"/>
      <c r="JK193" s="23"/>
      <c r="JL193" s="23"/>
      <c r="JM193" s="23"/>
      <c r="JN193" s="23"/>
      <c r="JO193" s="23"/>
      <c r="JP193" s="23"/>
      <c r="JQ193" s="23"/>
      <c r="JR193" s="23"/>
      <c r="JS193" s="23"/>
      <c r="JT193" s="23"/>
      <c r="JU193" s="23"/>
      <c r="JV193" s="23"/>
      <c r="JW193" s="23"/>
      <c r="JX193" s="23"/>
      <c r="JY193" s="23"/>
      <c r="JZ193" s="23"/>
      <c r="KA193" s="23"/>
      <c r="KB193" s="23"/>
      <c r="KC193" s="23"/>
      <c r="KD193" s="23"/>
      <c r="KE193" s="23"/>
      <c r="KF193" s="23"/>
      <c r="KG193" s="23"/>
      <c r="KH193" s="23"/>
      <c r="KI193" s="23"/>
      <c r="KJ193" s="23"/>
      <c r="KK193" s="23"/>
      <c r="KL193" s="23"/>
      <c r="KM193" s="23"/>
      <c r="KN193" s="23"/>
      <c r="KO193" s="23"/>
      <c r="KP193" s="23"/>
      <c r="KQ193" s="23"/>
      <c r="KR193" s="23"/>
      <c r="KS193" s="23"/>
      <c r="KT193" s="23"/>
      <c r="KU193" s="23"/>
      <c r="KV193" s="23"/>
      <c r="KW193" s="23"/>
      <c r="KX193" s="23"/>
      <c r="KY193" s="23"/>
      <c r="KZ193" s="23"/>
      <c r="LA193" s="23"/>
      <c r="LB193" s="23"/>
      <c r="LC193" s="23"/>
      <c r="LD193" s="23"/>
      <c r="LE193" s="23"/>
      <c r="LF193" s="23"/>
      <c r="LG193" s="23"/>
      <c r="LH193" s="23"/>
      <c r="LI193" s="23"/>
      <c r="LJ193" s="23"/>
      <c r="LK193" s="23"/>
      <c r="LL193" s="23"/>
      <c r="LM193" s="23"/>
      <c r="LN193" s="23"/>
      <c r="LO193" s="23"/>
      <c r="LP193" s="23"/>
      <c r="LQ193" s="23"/>
      <c r="LR193" s="23"/>
      <c r="LS193" s="23"/>
      <c r="LT193" s="23"/>
      <c r="LU193" s="23"/>
      <c r="LV193" s="23"/>
      <c r="LW193" s="23"/>
      <c r="LX193" s="23"/>
      <c r="LY193" s="23"/>
      <c r="LZ193" s="23"/>
      <c r="MA193" s="23"/>
      <c r="MB193" s="23"/>
      <c r="MC193" s="23"/>
      <c r="MD193" s="23"/>
      <c r="ME193" s="23"/>
      <c r="MF193" s="23"/>
      <c r="MG193" s="23"/>
      <c r="MH193" s="23"/>
      <c r="MI193" s="23"/>
      <c r="MJ193" s="23"/>
      <c r="MK193" s="23"/>
      <c r="ML193" s="23"/>
      <c r="MM193" s="23"/>
      <c r="MN193" s="23"/>
      <c r="MO193" s="23"/>
      <c r="MP193" s="23"/>
      <c r="MQ193" s="23"/>
      <c r="MR193" s="23"/>
      <c r="MS193" s="23"/>
      <c r="MT193" s="23"/>
      <c r="MU193" s="23"/>
      <c r="MV193" s="23"/>
      <c r="MW193" s="23"/>
      <c r="MX193" s="23"/>
      <c r="MY193" s="23"/>
      <c r="MZ193" s="23"/>
      <c r="NA193" s="23"/>
      <c r="NB193" s="23"/>
      <c r="NC193" s="23"/>
      <c r="ND193" s="23"/>
      <c r="NE193" s="23"/>
      <c r="NF193" s="23"/>
      <c r="NG193" s="23"/>
      <c r="NH193" s="23"/>
      <c r="NI193" s="23"/>
      <c r="NJ193" s="23"/>
      <c r="NK193" s="23"/>
      <c r="NL193" s="23"/>
      <c r="NM193" s="23"/>
      <c r="NN193" s="23"/>
      <c r="NO193" s="23"/>
      <c r="NP193" s="23"/>
      <c r="NQ193" s="23"/>
      <c r="NR193" s="23"/>
      <c r="NS193" s="23"/>
      <c r="NT193" s="23"/>
      <c r="NU193" s="23"/>
      <c r="NV193" s="23"/>
      <c r="NW193" s="23"/>
      <c r="NX193" s="23"/>
      <c r="NY193" s="23"/>
      <c r="NZ193" s="23"/>
      <c r="OA193" s="23"/>
      <c r="OB193" s="23"/>
      <c r="OC193" s="23"/>
      <c r="OD193" s="23"/>
      <c r="OE193" s="23"/>
      <c r="OF193" s="23"/>
      <c r="OG193" s="23"/>
      <c r="OH193" s="23"/>
      <c r="OI193" s="23"/>
      <c r="OJ193" s="23"/>
      <c r="OK193" s="23"/>
      <c r="OL193" s="23"/>
      <c r="OM193" s="23"/>
      <c r="ON193" s="23"/>
      <c r="OO193" s="23"/>
      <c r="OP193" s="23"/>
      <c r="OQ193" s="23"/>
      <c r="OR193" s="23"/>
      <c r="OS193" s="23"/>
      <c r="OT193" s="23"/>
      <c r="OU193" s="23"/>
      <c r="OV193" s="23"/>
      <c r="OW193" s="23"/>
      <c r="OX193" s="23"/>
      <c r="OY193" s="23"/>
      <c r="OZ193" s="23"/>
      <c r="PA193" s="23"/>
      <c r="PB193" s="23"/>
      <c r="PC193" s="23"/>
      <c r="PD193" s="23"/>
      <c r="PE193" s="23"/>
      <c r="PF193" s="23"/>
      <c r="PG193" s="23"/>
      <c r="PH193" s="23"/>
      <c r="PI193" s="23"/>
      <c r="PJ193" s="23"/>
      <c r="PK193" s="23"/>
      <c r="PL193" s="23"/>
      <c r="PM193" s="23"/>
      <c r="PN193" s="23"/>
      <c r="PO193" s="23"/>
      <c r="PP193" s="23"/>
      <c r="PQ193" s="23"/>
      <c r="PR193" s="23"/>
      <c r="PS193" s="23"/>
      <c r="PT193" s="23"/>
      <c r="PU193" s="23"/>
      <c r="PV193" s="23"/>
      <c r="PW193" s="23"/>
      <c r="PX193" s="23"/>
      <c r="PY193" s="23"/>
      <c r="PZ193" s="23"/>
      <c r="QA193" s="23"/>
      <c r="QB193" s="23"/>
      <c r="QC193" s="23"/>
      <c r="QD193" s="23"/>
      <c r="QE193" s="23"/>
      <c r="QF193" s="23"/>
      <c r="QG193" s="23"/>
      <c r="QH193" s="23"/>
      <c r="QI193" s="23"/>
      <c r="QJ193" s="23"/>
      <c r="QK193" s="23"/>
      <c r="QL193" s="23"/>
      <c r="QM193" s="23"/>
      <c r="QN193" s="23"/>
      <c r="QO193" s="23"/>
      <c r="QP193" s="23"/>
      <c r="QQ193" s="23"/>
      <c r="QR193" s="23"/>
      <c r="QS193" s="23"/>
      <c r="QT193" s="23"/>
      <c r="QU193" s="23"/>
      <c r="QV193" s="23"/>
      <c r="QW193" s="23"/>
      <c r="QX193" s="23"/>
      <c r="QY193" s="23"/>
      <c r="QZ193" s="23"/>
      <c r="RA193" s="23"/>
      <c r="RB193" s="23"/>
      <c r="RC193" s="23"/>
      <c r="RD193" s="23"/>
      <c r="RE193" s="23"/>
      <c r="RF193" s="23"/>
      <c r="RG193" s="23"/>
      <c r="RH193" s="23"/>
      <c r="RI193" s="23"/>
      <c r="RJ193" s="23"/>
      <c r="RK193" s="23"/>
      <c r="RL193" s="23"/>
      <c r="RM193" s="23"/>
      <c r="RN193" s="23"/>
      <c r="RO193" s="23"/>
      <c r="RP193" s="23"/>
      <c r="RQ193" s="23"/>
      <c r="RR193" s="23"/>
      <c r="RS193" s="23"/>
      <c r="RT193" s="23"/>
      <c r="RU193" s="23"/>
      <c r="RV193" s="23"/>
      <c r="RW193" s="23"/>
      <c r="RX193" s="23"/>
      <c r="RY193" s="23"/>
      <c r="RZ193" s="23"/>
      <c r="SA193" s="23"/>
      <c r="SB193" s="23"/>
      <c r="SC193" s="23"/>
      <c r="SD193" s="23"/>
      <c r="SE193" s="23"/>
      <c r="SF193" s="23"/>
      <c r="SG193" s="23"/>
      <c r="SH193" s="23"/>
      <c r="SI193" s="23"/>
      <c r="SJ193" s="23"/>
      <c r="SK193" s="23"/>
      <c r="SL193" s="23"/>
      <c r="SM193" s="23"/>
      <c r="SN193" s="23"/>
      <c r="SO193" s="23"/>
      <c r="SP193" s="23"/>
      <c r="SQ193" s="23"/>
      <c r="SR193" s="23"/>
      <c r="SS193" s="23"/>
      <c r="ST193" s="23"/>
      <c r="SU193" s="23"/>
      <c r="SV193" s="23"/>
      <c r="SW193" s="23"/>
      <c r="SX193" s="23"/>
      <c r="SY193" s="23"/>
      <c r="SZ193" s="23"/>
      <c r="TA193" s="23"/>
      <c r="TB193" s="23"/>
      <c r="TC193" s="23"/>
      <c r="TD193" s="23"/>
      <c r="TE193" s="23"/>
    </row>
    <row r="194" spans="1:525" s="24" customFormat="1" ht="15.75" x14ac:dyDescent="0.25">
      <c r="A194" s="74"/>
      <c r="B194" s="95"/>
      <c r="C194" s="95"/>
      <c r="D194" s="75" t="s">
        <v>388</v>
      </c>
      <c r="E194" s="123">
        <f t="shared" si="82"/>
        <v>745100</v>
      </c>
      <c r="F194" s="123">
        <v>745100</v>
      </c>
      <c r="G194" s="123"/>
      <c r="H194" s="123"/>
      <c r="I194" s="123"/>
      <c r="J194" s="123">
        <f t="shared" si="84"/>
        <v>0</v>
      </c>
      <c r="K194" s="123"/>
      <c r="L194" s="123"/>
      <c r="M194" s="123"/>
      <c r="N194" s="123"/>
      <c r="O194" s="123"/>
      <c r="P194" s="123">
        <f t="shared" si="83"/>
        <v>745100</v>
      </c>
      <c r="Q194" s="225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30"/>
      <c r="JA194" s="30"/>
      <c r="JB194" s="30"/>
      <c r="JC194" s="30"/>
      <c r="JD194" s="30"/>
      <c r="JE194" s="30"/>
      <c r="JF194" s="30"/>
      <c r="JG194" s="30"/>
      <c r="JH194" s="30"/>
      <c r="JI194" s="30"/>
      <c r="JJ194" s="30"/>
      <c r="JK194" s="30"/>
      <c r="JL194" s="30"/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30"/>
      <c r="KG194" s="30"/>
      <c r="KH194" s="30"/>
      <c r="KI194" s="30"/>
      <c r="KJ194" s="30"/>
      <c r="KK194" s="30"/>
      <c r="KL194" s="30"/>
      <c r="KM194" s="30"/>
      <c r="KN194" s="30"/>
      <c r="KO194" s="30"/>
      <c r="KP194" s="30"/>
      <c r="KQ194" s="30"/>
      <c r="KR194" s="30"/>
      <c r="KS194" s="30"/>
      <c r="KT194" s="30"/>
      <c r="KU194" s="30"/>
      <c r="KV194" s="30"/>
      <c r="KW194" s="30"/>
      <c r="KX194" s="30"/>
      <c r="KY194" s="30"/>
      <c r="KZ194" s="30"/>
      <c r="LA194" s="30"/>
      <c r="LB194" s="30"/>
      <c r="LC194" s="30"/>
      <c r="LD194" s="30"/>
      <c r="LE194" s="30"/>
      <c r="LF194" s="30"/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/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30"/>
      <c r="MW194" s="30"/>
      <c r="MX194" s="30"/>
      <c r="MY194" s="30"/>
      <c r="MZ194" s="30"/>
      <c r="NA194" s="30"/>
      <c r="NB194" s="30"/>
      <c r="NC194" s="30"/>
      <c r="ND194" s="30"/>
      <c r="NE194" s="30"/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30"/>
      <c r="NY194" s="30"/>
      <c r="NZ194" s="30"/>
      <c r="OA194" s="30"/>
      <c r="OB194" s="30"/>
      <c r="OC194" s="30"/>
      <c r="OD194" s="30"/>
      <c r="OE194" s="30"/>
      <c r="OF194" s="30"/>
      <c r="OG194" s="30"/>
      <c r="OH194" s="30"/>
      <c r="OI194" s="30"/>
      <c r="OJ194" s="30"/>
      <c r="OK194" s="30"/>
      <c r="OL194" s="30"/>
      <c r="OM194" s="30"/>
      <c r="ON194" s="30"/>
      <c r="OO194" s="30"/>
      <c r="OP194" s="30"/>
      <c r="OQ194" s="30"/>
      <c r="OR194" s="30"/>
      <c r="OS194" s="30"/>
      <c r="OT194" s="30"/>
      <c r="OU194" s="30"/>
      <c r="OV194" s="30"/>
      <c r="OW194" s="30"/>
      <c r="OX194" s="30"/>
      <c r="OY194" s="30"/>
      <c r="OZ194" s="30"/>
      <c r="PA194" s="30"/>
      <c r="PB194" s="30"/>
      <c r="PC194" s="30"/>
      <c r="PD194" s="30"/>
      <c r="PE194" s="30"/>
      <c r="PF194" s="30"/>
      <c r="PG194" s="30"/>
      <c r="PH194" s="30"/>
      <c r="PI194" s="30"/>
      <c r="PJ194" s="30"/>
      <c r="PK194" s="30"/>
      <c r="PL194" s="30"/>
      <c r="PM194" s="30"/>
      <c r="PN194" s="30"/>
      <c r="PO194" s="30"/>
      <c r="PP194" s="30"/>
      <c r="PQ194" s="30"/>
      <c r="PR194" s="30"/>
      <c r="PS194" s="30"/>
      <c r="PT194" s="30"/>
      <c r="PU194" s="30"/>
      <c r="PV194" s="30"/>
      <c r="PW194" s="30"/>
      <c r="PX194" s="30"/>
      <c r="PY194" s="30"/>
      <c r="PZ194" s="30"/>
      <c r="QA194" s="30"/>
      <c r="QB194" s="30"/>
      <c r="QC194" s="30"/>
      <c r="QD194" s="30"/>
      <c r="QE194" s="30"/>
      <c r="QF194" s="30"/>
      <c r="QG194" s="30"/>
      <c r="QH194" s="30"/>
      <c r="QI194" s="30"/>
      <c r="QJ194" s="30"/>
      <c r="QK194" s="30"/>
      <c r="QL194" s="30"/>
      <c r="QM194" s="30"/>
      <c r="QN194" s="30"/>
      <c r="QO194" s="30"/>
      <c r="QP194" s="30"/>
      <c r="QQ194" s="30"/>
      <c r="QR194" s="30"/>
      <c r="QS194" s="30"/>
      <c r="QT194" s="30"/>
      <c r="QU194" s="30"/>
      <c r="QV194" s="30"/>
      <c r="QW194" s="30"/>
      <c r="QX194" s="30"/>
      <c r="QY194" s="30"/>
      <c r="QZ194" s="30"/>
      <c r="RA194" s="30"/>
      <c r="RB194" s="30"/>
      <c r="RC194" s="30"/>
      <c r="RD194" s="30"/>
      <c r="RE194" s="30"/>
      <c r="RF194" s="30"/>
      <c r="RG194" s="30"/>
      <c r="RH194" s="30"/>
      <c r="RI194" s="30"/>
      <c r="RJ194" s="30"/>
      <c r="RK194" s="30"/>
      <c r="RL194" s="30"/>
      <c r="RM194" s="30"/>
      <c r="RN194" s="30"/>
      <c r="RO194" s="30"/>
      <c r="RP194" s="30"/>
      <c r="RQ194" s="30"/>
      <c r="RR194" s="30"/>
      <c r="RS194" s="30"/>
      <c r="RT194" s="30"/>
      <c r="RU194" s="30"/>
      <c r="RV194" s="30"/>
      <c r="RW194" s="30"/>
      <c r="RX194" s="30"/>
      <c r="RY194" s="30"/>
      <c r="RZ194" s="30"/>
      <c r="SA194" s="30"/>
      <c r="SB194" s="30"/>
      <c r="SC194" s="30"/>
      <c r="SD194" s="30"/>
      <c r="SE194" s="30"/>
      <c r="SF194" s="30"/>
      <c r="SG194" s="30"/>
      <c r="SH194" s="30"/>
      <c r="SI194" s="30"/>
      <c r="SJ194" s="30"/>
      <c r="SK194" s="30"/>
      <c r="SL194" s="30"/>
      <c r="SM194" s="30"/>
      <c r="SN194" s="30"/>
      <c r="SO194" s="30"/>
      <c r="SP194" s="30"/>
      <c r="SQ194" s="30"/>
      <c r="SR194" s="30"/>
      <c r="SS194" s="30"/>
      <c r="ST194" s="30"/>
      <c r="SU194" s="30"/>
      <c r="SV194" s="30"/>
      <c r="SW194" s="30"/>
      <c r="SX194" s="30"/>
      <c r="SY194" s="30"/>
      <c r="SZ194" s="30"/>
      <c r="TA194" s="30"/>
      <c r="TB194" s="30"/>
      <c r="TC194" s="30"/>
      <c r="TD194" s="30"/>
      <c r="TE194" s="30"/>
    </row>
    <row r="195" spans="1:525" s="22" customFormat="1" ht="51" customHeight="1" x14ac:dyDescent="0.25">
      <c r="A195" s="56" t="s">
        <v>346</v>
      </c>
      <c r="B195" s="82" t="str">
        <f>'дод 4'!A123</f>
        <v>3090</v>
      </c>
      <c r="C195" s="82" t="str">
        <f>'дод 4'!B123</f>
        <v>1030</v>
      </c>
      <c r="D195" s="57" t="str">
        <f>'дод 4'!C123</f>
        <v>Видатки на поховання учасників бойових дій та осіб з інвалідністю внаслідок війни, у т.ч. за рахунок:</v>
      </c>
      <c r="E195" s="122">
        <f t="shared" si="82"/>
        <v>274000</v>
      </c>
      <c r="F195" s="122">
        <v>274000</v>
      </c>
      <c r="G195" s="122"/>
      <c r="H195" s="122"/>
      <c r="I195" s="122"/>
      <c r="J195" s="122">
        <f t="shared" si="84"/>
        <v>0</v>
      </c>
      <c r="K195" s="122"/>
      <c r="L195" s="122"/>
      <c r="M195" s="122"/>
      <c r="N195" s="122"/>
      <c r="O195" s="122"/>
      <c r="P195" s="122">
        <f t="shared" si="83"/>
        <v>274000</v>
      </c>
      <c r="Q195" s="225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</row>
    <row r="196" spans="1:525" s="24" customFormat="1" ht="15.75" customHeight="1" x14ac:dyDescent="0.25">
      <c r="A196" s="74"/>
      <c r="B196" s="95"/>
      <c r="C196" s="95"/>
      <c r="D196" s="75" t="s">
        <v>388</v>
      </c>
      <c r="E196" s="123">
        <f t="shared" si="82"/>
        <v>274000</v>
      </c>
      <c r="F196" s="123">
        <v>274000</v>
      </c>
      <c r="G196" s="123"/>
      <c r="H196" s="123"/>
      <c r="I196" s="123"/>
      <c r="J196" s="123">
        <f t="shared" si="84"/>
        <v>0</v>
      </c>
      <c r="K196" s="123"/>
      <c r="L196" s="123"/>
      <c r="M196" s="123"/>
      <c r="N196" s="123"/>
      <c r="O196" s="123"/>
      <c r="P196" s="123">
        <f t="shared" si="83"/>
        <v>274000</v>
      </c>
      <c r="Q196" s="225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30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30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/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30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30"/>
      <c r="NY196" s="30"/>
      <c r="NZ196" s="30"/>
      <c r="OA196" s="30"/>
      <c r="OB196" s="30"/>
      <c r="OC196" s="30"/>
      <c r="OD196" s="30"/>
      <c r="OE196" s="30"/>
      <c r="OF196" s="30"/>
      <c r="OG196" s="30"/>
      <c r="OH196" s="30"/>
      <c r="OI196" s="30"/>
      <c r="OJ196" s="30"/>
      <c r="OK196" s="30"/>
      <c r="OL196" s="30"/>
      <c r="OM196" s="30"/>
      <c r="ON196" s="30"/>
      <c r="OO196" s="30"/>
      <c r="OP196" s="30"/>
      <c r="OQ196" s="30"/>
      <c r="OR196" s="30"/>
      <c r="OS196" s="30"/>
      <c r="OT196" s="30"/>
      <c r="OU196" s="30"/>
      <c r="OV196" s="30"/>
      <c r="OW196" s="30"/>
      <c r="OX196" s="30"/>
      <c r="OY196" s="30"/>
      <c r="OZ196" s="30"/>
      <c r="PA196" s="30"/>
      <c r="PB196" s="30"/>
      <c r="PC196" s="30"/>
      <c r="PD196" s="30"/>
      <c r="PE196" s="30"/>
      <c r="PF196" s="30"/>
      <c r="PG196" s="30"/>
      <c r="PH196" s="30"/>
      <c r="PI196" s="30"/>
      <c r="PJ196" s="30"/>
      <c r="PK196" s="30"/>
      <c r="PL196" s="30"/>
      <c r="PM196" s="30"/>
      <c r="PN196" s="30"/>
      <c r="PO196" s="30"/>
      <c r="PP196" s="30"/>
      <c r="PQ196" s="30"/>
      <c r="PR196" s="30"/>
      <c r="PS196" s="30"/>
      <c r="PT196" s="30"/>
      <c r="PU196" s="30"/>
      <c r="PV196" s="30"/>
      <c r="PW196" s="30"/>
      <c r="PX196" s="30"/>
      <c r="PY196" s="30"/>
      <c r="PZ196" s="30"/>
      <c r="QA196" s="30"/>
      <c r="QB196" s="30"/>
      <c r="QC196" s="30"/>
      <c r="QD196" s="30"/>
      <c r="QE196" s="30"/>
      <c r="QF196" s="30"/>
      <c r="QG196" s="30"/>
      <c r="QH196" s="30"/>
      <c r="QI196" s="30"/>
      <c r="QJ196" s="30"/>
      <c r="QK196" s="30"/>
      <c r="QL196" s="30"/>
      <c r="QM196" s="30"/>
      <c r="QN196" s="30"/>
      <c r="QO196" s="30"/>
      <c r="QP196" s="30"/>
      <c r="QQ196" s="30"/>
      <c r="QR196" s="30"/>
      <c r="QS196" s="30"/>
      <c r="QT196" s="30"/>
      <c r="QU196" s="30"/>
      <c r="QV196" s="30"/>
      <c r="QW196" s="30"/>
      <c r="QX196" s="30"/>
      <c r="QY196" s="30"/>
      <c r="QZ196" s="30"/>
      <c r="RA196" s="30"/>
      <c r="RB196" s="30"/>
      <c r="RC196" s="30"/>
      <c r="RD196" s="30"/>
      <c r="RE196" s="30"/>
      <c r="RF196" s="30"/>
      <c r="RG196" s="30"/>
      <c r="RH196" s="30"/>
      <c r="RI196" s="30"/>
      <c r="RJ196" s="30"/>
      <c r="RK196" s="30"/>
      <c r="RL196" s="30"/>
      <c r="RM196" s="30"/>
      <c r="RN196" s="30"/>
      <c r="RO196" s="30"/>
      <c r="RP196" s="30"/>
      <c r="RQ196" s="30"/>
      <c r="RR196" s="30"/>
      <c r="RS196" s="30"/>
      <c r="RT196" s="30"/>
      <c r="RU196" s="30"/>
      <c r="RV196" s="30"/>
      <c r="RW196" s="30"/>
      <c r="RX196" s="30"/>
      <c r="RY196" s="30"/>
      <c r="RZ196" s="30"/>
      <c r="SA196" s="30"/>
      <c r="SB196" s="30"/>
      <c r="SC196" s="30"/>
      <c r="SD196" s="30"/>
      <c r="SE196" s="30"/>
      <c r="SF196" s="30"/>
      <c r="SG196" s="30"/>
      <c r="SH196" s="30"/>
      <c r="SI196" s="30"/>
      <c r="SJ196" s="30"/>
      <c r="SK196" s="30"/>
      <c r="SL196" s="30"/>
      <c r="SM196" s="30"/>
      <c r="SN196" s="30"/>
      <c r="SO196" s="30"/>
      <c r="SP196" s="30"/>
      <c r="SQ196" s="30"/>
      <c r="SR196" s="30"/>
      <c r="SS196" s="30"/>
      <c r="ST196" s="30"/>
      <c r="SU196" s="30"/>
      <c r="SV196" s="30"/>
      <c r="SW196" s="30"/>
      <c r="SX196" s="30"/>
      <c r="SY196" s="30"/>
      <c r="SZ196" s="30"/>
      <c r="TA196" s="30"/>
      <c r="TB196" s="30"/>
      <c r="TC196" s="30"/>
      <c r="TD196" s="30"/>
      <c r="TE196" s="30"/>
    </row>
    <row r="197" spans="1:525" s="22" customFormat="1" ht="64.5" customHeight="1" x14ac:dyDescent="0.25">
      <c r="A197" s="56" t="s">
        <v>181</v>
      </c>
      <c r="B197" s="82" t="str">
        <f>'дод 4'!A125</f>
        <v>3104</v>
      </c>
      <c r="C197" s="82" t="str">
        <f>'дод 4'!B125</f>
        <v>1020</v>
      </c>
      <c r="D197" s="57" t="str">
        <f>'дод 4'!C125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97" s="122">
        <f t="shared" si="82"/>
        <v>21319300</v>
      </c>
      <c r="F197" s="122">
        <v>21319300</v>
      </c>
      <c r="G197" s="122">
        <v>15850900</v>
      </c>
      <c r="H197" s="122">
        <v>763200</v>
      </c>
      <c r="I197" s="122"/>
      <c r="J197" s="122">
        <f t="shared" si="84"/>
        <v>596200</v>
      </c>
      <c r="K197" s="122">
        <v>500000</v>
      </c>
      <c r="L197" s="122">
        <v>96200</v>
      </c>
      <c r="M197" s="122">
        <v>78600</v>
      </c>
      <c r="N197" s="122"/>
      <c r="O197" s="122">
        <v>500000</v>
      </c>
      <c r="P197" s="122">
        <f t="shared" si="83"/>
        <v>21915500</v>
      </c>
      <c r="Q197" s="225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</row>
    <row r="198" spans="1:525" s="22" customFormat="1" ht="64.5" customHeight="1" x14ac:dyDescent="0.25">
      <c r="A198" s="56" t="s">
        <v>563</v>
      </c>
      <c r="B198" s="82">
        <v>3140</v>
      </c>
      <c r="C198" s="37" t="s">
        <v>99</v>
      </c>
      <c r="D198" s="6" t="str">
        <f>'дод 4'!C131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98" s="122">
        <f t="shared" si="82"/>
        <v>5000000</v>
      </c>
      <c r="F198" s="122">
        <v>5000000</v>
      </c>
      <c r="G198" s="122"/>
      <c r="H198" s="122"/>
      <c r="I198" s="122"/>
      <c r="J198" s="122">
        <f t="shared" si="84"/>
        <v>0</v>
      </c>
      <c r="K198" s="122"/>
      <c r="L198" s="122"/>
      <c r="M198" s="122"/>
      <c r="N198" s="122"/>
      <c r="O198" s="122"/>
      <c r="P198" s="122">
        <f t="shared" si="83"/>
        <v>5000000</v>
      </c>
      <c r="Q198" s="225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  <c r="MJ198" s="23"/>
      <c r="MK198" s="23"/>
      <c r="ML198" s="23"/>
      <c r="MM198" s="23"/>
      <c r="MN198" s="23"/>
      <c r="MO198" s="23"/>
      <c r="MP198" s="23"/>
      <c r="MQ198" s="23"/>
      <c r="MR198" s="23"/>
      <c r="MS198" s="23"/>
      <c r="MT198" s="23"/>
      <c r="MU198" s="23"/>
      <c r="MV198" s="23"/>
      <c r="MW198" s="23"/>
      <c r="MX198" s="23"/>
      <c r="MY198" s="23"/>
      <c r="MZ198" s="23"/>
      <c r="NA198" s="23"/>
      <c r="NB198" s="23"/>
      <c r="NC198" s="23"/>
      <c r="ND198" s="23"/>
      <c r="NE198" s="23"/>
      <c r="NF198" s="23"/>
      <c r="NG198" s="23"/>
      <c r="NH198" s="23"/>
      <c r="NI198" s="23"/>
      <c r="NJ198" s="23"/>
      <c r="NK198" s="23"/>
      <c r="NL198" s="23"/>
      <c r="NM198" s="23"/>
      <c r="NN198" s="23"/>
      <c r="NO198" s="23"/>
      <c r="NP198" s="23"/>
      <c r="NQ198" s="23"/>
      <c r="NR198" s="23"/>
      <c r="NS198" s="23"/>
      <c r="NT198" s="23"/>
      <c r="NU198" s="23"/>
      <c r="NV198" s="23"/>
      <c r="NW198" s="23"/>
      <c r="NX198" s="23"/>
      <c r="NY198" s="23"/>
      <c r="NZ198" s="23"/>
      <c r="OA198" s="23"/>
      <c r="OB198" s="23"/>
      <c r="OC198" s="23"/>
      <c r="OD198" s="23"/>
      <c r="OE198" s="23"/>
      <c r="OF198" s="23"/>
      <c r="OG198" s="23"/>
      <c r="OH198" s="23"/>
      <c r="OI198" s="23"/>
      <c r="OJ198" s="23"/>
      <c r="OK198" s="23"/>
      <c r="OL198" s="23"/>
      <c r="OM198" s="23"/>
      <c r="ON198" s="23"/>
      <c r="OO198" s="23"/>
      <c r="OP198" s="23"/>
      <c r="OQ198" s="23"/>
      <c r="OR198" s="23"/>
      <c r="OS198" s="23"/>
      <c r="OT198" s="23"/>
      <c r="OU198" s="23"/>
      <c r="OV198" s="23"/>
      <c r="OW198" s="23"/>
      <c r="OX198" s="23"/>
      <c r="OY198" s="23"/>
      <c r="OZ198" s="23"/>
      <c r="PA198" s="23"/>
      <c r="PB198" s="23"/>
      <c r="PC198" s="23"/>
      <c r="PD198" s="23"/>
      <c r="PE198" s="23"/>
      <c r="PF198" s="23"/>
      <c r="PG198" s="23"/>
      <c r="PH198" s="23"/>
      <c r="PI198" s="23"/>
      <c r="PJ198" s="23"/>
      <c r="PK198" s="23"/>
      <c r="PL198" s="23"/>
      <c r="PM198" s="23"/>
      <c r="PN198" s="23"/>
      <c r="PO198" s="23"/>
      <c r="PP198" s="23"/>
      <c r="PQ198" s="23"/>
      <c r="PR198" s="23"/>
      <c r="PS198" s="23"/>
      <c r="PT198" s="23"/>
      <c r="PU198" s="23"/>
      <c r="PV198" s="23"/>
      <c r="PW198" s="23"/>
      <c r="PX198" s="23"/>
      <c r="PY198" s="23"/>
      <c r="PZ198" s="23"/>
      <c r="QA198" s="23"/>
      <c r="QB198" s="23"/>
      <c r="QC198" s="23"/>
      <c r="QD198" s="23"/>
      <c r="QE198" s="23"/>
      <c r="QF198" s="23"/>
      <c r="QG198" s="23"/>
      <c r="QH198" s="23"/>
      <c r="QI198" s="23"/>
      <c r="QJ198" s="23"/>
      <c r="QK198" s="23"/>
      <c r="QL198" s="23"/>
      <c r="QM198" s="23"/>
      <c r="QN198" s="23"/>
      <c r="QO198" s="23"/>
      <c r="QP198" s="23"/>
      <c r="QQ198" s="23"/>
      <c r="QR198" s="23"/>
      <c r="QS198" s="23"/>
      <c r="QT198" s="23"/>
      <c r="QU198" s="23"/>
      <c r="QV198" s="23"/>
      <c r="QW198" s="23"/>
      <c r="QX198" s="23"/>
      <c r="QY198" s="23"/>
      <c r="QZ198" s="23"/>
      <c r="RA198" s="23"/>
      <c r="RB198" s="23"/>
      <c r="RC198" s="23"/>
      <c r="RD198" s="23"/>
      <c r="RE198" s="23"/>
      <c r="RF198" s="23"/>
      <c r="RG198" s="23"/>
      <c r="RH198" s="23"/>
      <c r="RI198" s="23"/>
      <c r="RJ198" s="23"/>
      <c r="RK198" s="23"/>
      <c r="RL198" s="23"/>
      <c r="RM198" s="23"/>
      <c r="RN198" s="23"/>
      <c r="RO198" s="23"/>
      <c r="RP198" s="23"/>
      <c r="RQ198" s="23"/>
      <c r="RR198" s="23"/>
      <c r="RS198" s="23"/>
      <c r="RT198" s="23"/>
      <c r="RU198" s="23"/>
      <c r="RV198" s="23"/>
      <c r="RW198" s="23"/>
      <c r="RX198" s="23"/>
      <c r="RY198" s="23"/>
      <c r="RZ198" s="23"/>
      <c r="SA198" s="23"/>
      <c r="SB198" s="23"/>
      <c r="SC198" s="23"/>
      <c r="SD198" s="23"/>
      <c r="SE198" s="23"/>
      <c r="SF198" s="23"/>
      <c r="SG198" s="23"/>
      <c r="SH198" s="23"/>
      <c r="SI198" s="23"/>
      <c r="SJ198" s="23"/>
      <c r="SK198" s="23"/>
      <c r="SL198" s="23"/>
      <c r="SM198" s="23"/>
      <c r="SN198" s="23"/>
      <c r="SO198" s="23"/>
      <c r="SP198" s="23"/>
      <c r="SQ198" s="23"/>
      <c r="SR198" s="23"/>
      <c r="SS198" s="23"/>
      <c r="ST198" s="23"/>
      <c r="SU198" s="23"/>
      <c r="SV198" s="23"/>
      <c r="SW198" s="23"/>
      <c r="SX198" s="23"/>
      <c r="SY198" s="23"/>
      <c r="SZ198" s="23"/>
      <c r="TA198" s="23"/>
      <c r="TB198" s="23"/>
      <c r="TC198" s="23"/>
      <c r="TD198" s="23"/>
      <c r="TE198" s="23"/>
    </row>
    <row r="199" spans="1:525" s="22" customFormat="1" ht="81.75" customHeight="1" x14ac:dyDescent="0.25">
      <c r="A199" s="56" t="s">
        <v>182</v>
      </c>
      <c r="B199" s="82" t="str">
        <f>'дод 4'!A132</f>
        <v>3160</v>
      </c>
      <c r="C199" s="82">
        <f>'дод 4'!B132</f>
        <v>1010</v>
      </c>
      <c r="D199" s="57" t="str">
        <f>'дод 4'!C132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99" s="122">
        <f t="shared" si="82"/>
        <v>10232600</v>
      </c>
      <c r="F199" s="122">
        <v>10232600</v>
      </c>
      <c r="G199" s="122"/>
      <c r="H199" s="122"/>
      <c r="I199" s="122"/>
      <c r="J199" s="122">
        <f t="shared" si="84"/>
        <v>0</v>
      </c>
      <c r="K199" s="122"/>
      <c r="L199" s="122"/>
      <c r="M199" s="122"/>
      <c r="N199" s="122"/>
      <c r="O199" s="122"/>
      <c r="P199" s="122">
        <f t="shared" si="83"/>
        <v>10232600</v>
      </c>
      <c r="Q199" s="225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  <c r="MJ199" s="23"/>
      <c r="MK199" s="23"/>
      <c r="ML199" s="23"/>
      <c r="MM199" s="23"/>
      <c r="MN199" s="23"/>
      <c r="MO199" s="23"/>
      <c r="MP199" s="23"/>
      <c r="MQ199" s="23"/>
      <c r="MR199" s="23"/>
      <c r="MS199" s="23"/>
      <c r="MT199" s="23"/>
      <c r="MU199" s="23"/>
      <c r="MV199" s="23"/>
      <c r="MW199" s="23"/>
      <c r="MX199" s="23"/>
      <c r="MY199" s="23"/>
      <c r="MZ199" s="23"/>
      <c r="NA199" s="23"/>
      <c r="NB199" s="23"/>
      <c r="NC199" s="23"/>
      <c r="ND199" s="23"/>
      <c r="NE199" s="23"/>
      <c r="NF199" s="23"/>
      <c r="NG199" s="23"/>
      <c r="NH199" s="23"/>
      <c r="NI199" s="23"/>
      <c r="NJ199" s="23"/>
      <c r="NK199" s="23"/>
      <c r="NL199" s="23"/>
      <c r="NM199" s="23"/>
      <c r="NN199" s="23"/>
      <c r="NO199" s="23"/>
      <c r="NP199" s="23"/>
      <c r="NQ199" s="23"/>
      <c r="NR199" s="23"/>
      <c r="NS199" s="23"/>
      <c r="NT199" s="23"/>
      <c r="NU199" s="23"/>
      <c r="NV199" s="23"/>
      <c r="NW199" s="23"/>
      <c r="NX199" s="23"/>
      <c r="NY199" s="23"/>
      <c r="NZ199" s="23"/>
      <c r="OA199" s="23"/>
      <c r="OB199" s="23"/>
      <c r="OC199" s="23"/>
      <c r="OD199" s="23"/>
      <c r="OE199" s="23"/>
      <c r="OF199" s="23"/>
      <c r="OG199" s="23"/>
      <c r="OH199" s="23"/>
      <c r="OI199" s="23"/>
      <c r="OJ199" s="23"/>
      <c r="OK199" s="23"/>
      <c r="OL199" s="23"/>
      <c r="OM199" s="23"/>
      <c r="ON199" s="23"/>
      <c r="OO199" s="23"/>
      <c r="OP199" s="23"/>
      <c r="OQ199" s="23"/>
      <c r="OR199" s="23"/>
      <c r="OS199" s="23"/>
      <c r="OT199" s="23"/>
      <c r="OU199" s="23"/>
      <c r="OV199" s="23"/>
      <c r="OW199" s="23"/>
      <c r="OX199" s="23"/>
      <c r="OY199" s="23"/>
      <c r="OZ199" s="23"/>
      <c r="PA199" s="23"/>
      <c r="PB199" s="23"/>
      <c r="PC199" s="23"/>
      <c r="PD199" s="23"/>
      <c r="PE199" s="23"/>
      <c r="PF199" s="23"/>
      <c r="PG199" s="23"/>
      <c r="PH199" s="23"/>
      <c r="PI199" s="23"/>
      <c r="PJ199" s="23"/>
      <c r="PK199" s="23"/>
      <c r="PL199" s="23"/>
      <c r="PM199" s="23"/>
      <c r="PN199" s="23"/>
      <c r="PO199" s="23"/>
      <c r="PP199" s="23"/>
      <c r="PQ199" s="23"/>
      <c r="PR199" s="23"/>
      <c r="PS199" s="23"/>
      <c r="PT199" s="23"/>
      <c r="PU199" s="23"/>
      <c r="PV199" s="23"/>
      <c r="PW199" s="23"/>
      <c r="PX199" s="23"/>
      <c r="PY199" s="23"/>
      <c r="PZ199" s="23"/>
      <c r="QA199" s="23"/>
      <c r="QB199" s="23"/>
      <c r="QC199" s="23"/>
      <c r="QD199" s="23"/>
      <c r="QE199" s="23"/>
      <c r="QF199" s="23"/>
      <c r="QG199" s="23"/>
      <c r="QH199" s="23"/>
      <c r="QI199" s="23"/>
      <c r="QJ199" s="23"/>
      <c r="QK199" s="23"/>
      <c r="QL199" s="23"/>
      <c r="QM199" s="23"/>
      <c r="QN199" s="23"/>
      <c r="QO199" s="23"/>
      <c r="QP199" s="23"/>
      <c r="QQ199" s="23"/>
      <c r="QR199" s="23"/>
      <c r="QS199" s="23"/>
      <c r="QT199" s="23"/>
      <c r="QU199" s="23"/>
      <c r="QV199" s="23"/>
      <c r="QW199" s="23"/>
      <c r="QX199" s="23"/>
      <c r="QY199" s="23"/>
      <c r="QZ199" s="23"/>
      <c r="RA199" s="23"/>
      <c r="RB199" s="23"/>
      <c r="RC199" s="23"/>
      <c r="RD199" s="23"/>
      <c r="RE199" s="23"/>
      <c r="RF199" s="23"/>
      <c r="RG199" s="23"/>
      <c r="RH199" s="23"/>
      <c r="RI199" s="23"/>
      <c r="RJ199" s="23"/>
      <c r="RK199" s="23"/>
      <c r="RL199" s="23"/>
      <c r="RM199" s="23"/>
      <c r="RN199" s="23"/>
      <c r="RO199" s="23"/>
      <c r="RP199" s="23"/>
      <c r="RQ199" s="23"/>
      <c r="RR199" s="23"/>
      <c r="RS199" s="23"/>
      <c r="RT199" s="23"/>
      <c r="RU199" s="23"/>
      <c r="RV199" s="23"/>
      <c r="RW199" s="23"/>
      <c r="RX199" s="23"/>
      <c r="RY199" s="23"/>
      <c r="RZ199" s="23"/>
      <c r="SA199" s="23"/>
      <c r="SB199" s="23"/>
      <c r="SC199" s="23"/>
      <c r="SD199" s="23"/>
      <c r="SE199" s="23"/>
      <c r="SF199" s="23"/>
      <c r="SG199" s="23"/>
      <c r="SH199" s="23"/>
      <c r="SI199" s="23"/>
      <c r="SJ199" s="23"/>
      <c r="SK199" s="23"/>
      <c r="SL199" s="23"/>
      <c r="SM199" s="23"/>
      <c r="SN199" s="23"/>
      <c r="SO199" s="23"/>
      <c r="SP199" s="23"/>
      <c r="SQ199" s="23"/>
      <c r="SR199" s="23"/>
      <c r="SS199" s="23"/>
      <c r="ST199" s="23"/>
      <c r="SU199" s="23"/>
      <c r="SV199" s="23"/>
      <c r="SW199" s="23"/>
      <c r="SX199" s="23"/>
      <c r="SY199" s="23"/>
      <c r="SZ199" s="23"/>
      <c r="TA199" s="23"/>
      <c r="TB199" s="23"/>
      <c r="TC199" s="23"/>
      <c r="TD199" s="23"/>
      <c r="TE199" s="23"/>
    </row>
    <row r="200" spans="1:525" s="22" customFormat="1" ht="63" customHeight="1" x14ac:dyDescent="0.25">
      <c r="A200" s="56" t="s">
        <v>348</v>
      </c>
      <c r="B200" s="82" t="str">
        <f>'дод 4'!A133</f>
        <v>3171</v>
      </c>
      <c r="C200" s="82">
        <f>'дод 4'!B133</f>
        <v>1010</v>
      </c>
      <c r="D200" s="57" t="str">
        <f>'дод 4'!C133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200" s="122">
        <f t="shared" si="82"/>
        <v>196843</v>
      </c>
      <c r="F200" s="122">
        <v>196843</v>
      </c>
      <c r="G200" s="122"/>
      <c r="H200" s="122"/>
      <c r="I200" s="122"/>
      <c r="J200" s="122">
        <f t="shared" si="84"/>
        <v>0</v>
      </c>
      <c r="K200" s="122"/>
      <c r="L200" s="122"/>
      <c r="M200" s="122"/>
      <c r="N200" s="122"/>
      <c r="O200" s="122"/>
      <c r="P200" s="122">
        <f t="shared" si="83"/>
        <v>196843</v>
      </c>
      <c r="Q200" s="225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  <c r="MJ200" s="23"/>
      <c r="MK200" s="23"/>
      <c r="ML200" s="23"/>
      <c r="MM200" s="23"/>
      <c r="MN200" s="23"/>
      <c r="MO200" s="23"/>
      <c r="MP200" s="23"/>
      <c r="MQ200" s="23"/>
      <c r="MR200" s="23"/>
      <c r="MS200" s="23"/>
      <c r="MT200" s="23"/>
      <c r="MU200" s="23"/>
      <c r="MV200" s="23"/>
      <c r="MW200" s="23"/>
      <c r="MX200" s="23"/>
      <c r="MY200" s="23"/>
      <c r="MZ200" s="23"/>
      <c r="NA200" s="23"/>
      <c r="NB200" s="23"/>
      <c r="NC200" s="23"/>
      <c r="ND200" s="23"/>
      <c r="NE200" s="23"/>
      <c r="NF200" s="23"/>
      <c r="NG200" s="23"/>
      <c r="NH200" s="23"/>
      <c r="NI200" s="23"/>
      <c r="NJ200" s="23"/>
      <c r="NK200" s="23"/>
      <c r="NL200" s="23"/>
      <c r="NM200" s="23"/>
      <c r="NN200" s="23"/>
      <c r="NO200" s="23"/>
      <c r="NP200" s="23"/>
      <c r="NQ200" s="23"/>
      <c r="NR200" s="23"/>
      <c r="NS200" s="23"/>
      <c r="NT200" s="23"/>
      <c r="NU200" s="23"/>
      <c r="NV200" s="23"/>
      <c r="NW200" s="23"/>
      <c r="NX200" s="23"/>
      <c r="NY200" s="23"/>
      <c r="NZ200" s="23"/>
      <c r="OA200" s="23"/>
      <c r="OB200" s="23"/>
      <c r="OC200" s="23"/>
      <c r="OD200" s="23"/>
      <c r="OE200" s="23"/>
      <c r="OF200" s="23"/>
      <c r="OG200" s="23"/>
      <c r="OH200" s="23"/>
      <c r="OI200" s="23"/>
      <c r="OJ200" s="23"/>
      <c r="OK200" s="23"/>
      <c r="OL200" s="23"/>
      <c r="OM200" s="23"/>
      <c r="ON200" s="23"/>
      <c r="OO200" s="23"/>
      <c r="OP200" s="23"/>
      <c r="OQ200" s="23"/>
      <c r="OR200" s="23"/>
      <c r="OS200" s="23"/>
      <c r="OT200" s="23"/>
      <c r="OU200" s="23"/>
      <c r="OV200" s="23"/>
      <c r="OW200" s="23"/>
      <c r="OX200" s="23"/>
      <c r="OY200" s="23"/>
      <c r="OZ200" s="23"/>
      <c r="PA200" s="23"/>
      <c r="PB200" s="23"/>
      <c r="PC200" s="23"/>
      <c r="PD200" s="23"/>
      <c r="PE200" s="23"/>
      <c r="PF200" s="23"/>
      <c r="PG200" s="23"/>
      <c r="PH200" s="23"/>
      <c r="PI200" s="23"/>
      <c r="PJ200" s="23"/>
      <c r="PK200" s="23"/>
      <c r="PL200" s="23"/>
      <c r="PM200" s="23"/>
      <c r="PN200" s="23"/>
      <c r="PO200" s="23"/>
      <c r="PP200" s="23"/>
      <c r="PQ200" s="23"/>
      <c r="PR200" s="23"/>
      <c r="PS200" s="23"/>
      <c r="PT200" s="23"/>
      <c r="PU200" s="23"/>
      <c r="PV200" s="23"/>
      <c r="PW200" s="23"/>
      <c r="PX200" s="23"/>
      <c r="PY200" s="23"/>
      <c r="PZ200" s="23"/>
      <c r="QA200" s="23"/>
      <c r="QB200" s="23"/>
      <c r="QC200" s="23"/>
      <c r="QD200" s="23"/>
      <c r="QE200" s="23"/>
      <c r="QF200" s="23"/>
      <c r="QG200" s="23"/>
      <c r="QH200" s="23"/>
      <c r="QI200" s="23"/>
      <c r="QJ200" s="23"/>
      <c r="QK200" s="23"/>
      <c r="QL200" s="23"/>
      <c r="QM200" s="23"/>
      <c r="QN200" s="23"/>
      <c r="QO200" s="23"/>
      <c r="QP200" s="23"/>
      <c r="QQ200" s="23"/>
      <c r="QR200" s="23"/>
      <c r="QS200" s="23"/>
      <c r="QT200" s="23"/>
      <c r="QU200" s="23"/>
      <c r="QV200" s="23"/>
      <c r="QW200" s="23"/>
      <c r="QX200" s="23"/>
      <c r="QY200" s="23"/>
      <c r="QZ200" s="23"/>
      <c r="RA200" s="23"/>
      <c r="RB200" s="23"/>
      <c r="RC200" s="23"/>
      <c r="RD200" s="23"/>
      <c r="RE200" s="23"/>
      <c r="RF200" s="23"/>
      <c r="RG200" s="23"/>
      <c r="RH200" s="23"/>
      <c r="RI200" s="23"/>
      <c r="RJ200" s="23"/>
      <c r="RK200" s="23"/>
      <c r="RL200" s="23"/>
      <c r="RM200" s="23"/>
      <c r="RN200" s="23"/>
      <c r="RO200" s="23"/>
      <c r="RP200" s="23"/>
      <c r="RQ200" s="23"/>
      <c r="RR200" s="23"/>
      <c r="RS200" s="23"/>
      <c r="RT200" s="23"/>
      <c r="RU200" s="23"/>
      <c r="RV200" s="23"/>
      <c r="RW200" s="23"/>
      <c r="RX200" s="23"/>
      <c r="RY200" s="23"/>
      <c r="RZ200" s="23"/>
      <c r="SA200" s="23"/>
      <c r="SB200" s="23"/>
      <c r="SC200" s="23"/>
      <c r="SD200" s="23"/>
      <c r="SE200" s="23"/>
      <c r="SF200" s="23"/>
      <c r="SG200" s="23"/>
      <c r="SH200" s="23"/>
      <c r="SI200" s="23"/>
      <c r="SJ200" s="23"/>
      <c r="SK200" s="23"/>
      <c r="SL200" s="23"/>
      <c r="SM200" s="23"/>
      <c r="SN200" s="23"/>
      <c r="SO200" s="23"/>
      <c r="SP200" s="23"/>
      <c r="SQ200" s="23"/>
      <c r="SR200" s="23"/>
      <c r="SS200" s="23"/>
      <c r="ST200" s="23"/>
      <c r="SU200" s="23"/>
      <c r="SV200" s="23"/>
      <c r="SW200" s="23"/>
      <c r="SX200" s="23"/>
      <c r="SY200" s="23"/>
      <c r="SZ200" s="23"/>
      <c r="TA200" s="23"/>
      <c r="TB200" s="23"/>
      <c r="TC200" s="23"/>
      <c r="TD200" s="23"/>
      <c r="TE200" s="23"/>
    </row>
    <row r="201" spans="1:525" s="24" customFormat="1" ht="18" customHeight="1" x14ac:dyDescent="0.25">
      <c r="A201" s="74"/>
      <c r="B201" s="95"/>
      <c r="C201" s="95"/>
      <c r="D201" s="75" t="s">
        <v>388</v>
      </c>
      <c r="E201" s="123">
        <f t="shared" si="82"/>
        <v>196843</v>
      </c>
      <c r="F201" s="123">
        <v>196843</v>
      </c>
      <c r="G201" s="123"/>
      <c r="H201" s="123"/>
      <c r="I201" s="123"/>
      <c r="J201" s="123">
        <f t="shared" si="84"/>
        <v>0</v>
      </c>
      <c r="K201" s="123"/>
      <c r="L201" s="123"/>
      <c r="M201" s="123"/>
      <c r="N201" s="123"/>
      <c r="O201" s="123"/>
      <c r="P201" s="123">
        <f t="shared" si="83"/>
        <v>196843</v>
      </c>
      <c r="Q201" s="225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30"/>
      <c r="JA201" s="30"/>
      <c r="JB201" s="30"/>
      <c r="JC201" s="30"/>
      <c r="JD201" s="30"/>
      <c r="JE201" s="30"/>
      <c r="JF201" s="30"/>
      <c r="JG201" s="30"/>
      <c r="JH201" s="30"/>
      <c r="JI201" s="30"/>
      <c r="JJ201" s="30"/>
      <c r="JK201" s="30"/>
      <c r="JL201" s="30"/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30"/>
      <c r="KG201" s="30"/>
      <c r="KH201" s="30"/>
      <c r="KI201" s="30"/>
      <c r="KJ201" s="30"/>
      <c r="KK201" s="30"/>
      <c r="KL201" s="30"/>
      <c r="KM201" s="30"/>
      <c r="KN201" s="30"/>
      <c r="KO201" s="30"/>
      <c r="KP201" s="30"/>
      <c r="KQ201" s="30"/>
      <c r="KR201" s="30"/>
      <c r="KS201" s="30"/>
      <c r="KT201" s="30"/>
      <c r="KU201" s="30"/>
      <c r="KV201" s="30"/>
      <c r="KW201" s="30"/>
      <c r="KX201" s="30"/>
      <c r="KY201" s="30"/>
      <c r="KZ201" s="30"/>
      <c r="LA201" s="30"/>
      <c r="LB201" s="30"/>
      <c r="LC201" s="30"/>
      <c r="LD201" s="30"/>
      <c r="LE201" s="30"/>
      <c r="LF201" s="30"/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/>
      <c r="MG201" s="30"/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30"/>
      <c r="MW201" s="30"/>
      <c r="MX201" s="30"/>
      <c r="MY201" s="30"/>
      <c r="MZ201" s="30"/>
      <c r="NA201" s="30"/>
      <c r="NB201" s="30"/>
      <c r="NC201" s="30"/>
      <c r="ND201" s="30"/>
      <c r="NE201" s="30"/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30"/>
      <c r="NY201" s="30"/>
      <c r="NZ201" s="30"/>
      <c r="OA201" s="30"/>
      <c r="OB201" s="30"/>
      <c r="OC201" s="30"/>
      <c r="OD201" s="30"/>
      <c r="OE201" s="30"/>
      <c r="OF201" s="30"/>
      <c r="OG201" s="30"/>
      <c r="OH201" s="30"/>
      <c r="OI201" s="30"/>
      <c r="OJ201" s="30"/>
      <c r="OK201" s="30"/>
      <c r="OL201" s="30"/>
      <c r="OM201" s="30"/>
      <c r="ON201" s="30"/>
      <c r="OO201" s="30"/>
      <c r="OP201" s="30"/>
      <c r="OQ201" s="30"/>
      <c r="OR201" s="30"/>
      <c r="OS201" s="30"/>
      <c r="OT201" s="30"/>
      <c r="OU201" s="30"/>
      <c r="OV201" s="30"/>
      <c r="OW201" s="30"/>
      <c r="OX201" s="30"/>
      <c r="OY201" s="30"/>
      <c r="OZ201" s="30"/>
      <c r="PA201" s="30"/>
      <c r="PB201" s="30"/>
      <c r="PC201" s="30"/>
      <c r="PD201" s="30"/>
      <c r="PE201" s="30"/>
      <c r="PF201" s="30"/>
      <c r="PG201" s="30"/>
      <c r="PH201" s="30"/>
      <c r="PI201" s="30"/>
      <c r="PJ201" s="30"/>
      <c r="PK201" s="30"/>
      <c r="PL201" s="30"/>
      <c r="PM201" s="30"/>
      <c r="PN201" s="30"/>
      <c r="PO201" s="30"/>
      <c r="PP201" s="30"/>
      <c r="PQ201" s="30"/>
      <c r="PR201" s="30"/>
      <c r="PS201" s="30"/>
      <c r="PT201" s="30"/>
      <c r="PU201" s="30"/>
      <c r="PV201" s="30"/>
      <c r="PW201" s="30"/>
      <c r="PX201" s="30"/>
      <c r="PY201" s="30"/>
      <c r="PZ201" s="30"/>
      <c r="QA201" s="30"/>
      <c r="QB201" s="30"/>
      <c r="QC201" s="30"/>
      <c r="QD201" s="30"/>
      <c r="QE201" s="30"/>
      <c r="QF201" s="30"/>
      <c r="QG201" s="30"/>
      <c r="QH201" s="30"/>
      <c r="QI201" s="30"/>
      <c r="QJ201" s="30"/>
      <c r="QK201" s="30"/>
      <c r="QL201" s="30"/>
      <c r="QM201" s="30"/>
      <c r="QN201" s="30"/>
      <c r="QO201" s="30"/>
      <c r="QP201" s="30"/>
      <c r="QQ201" s="30"/>
      <c r="QR201" s="30"/>
      <c r="QS201" s="30"/>
      <c r="QT201" s="30"/>
      <c r="QU201" s="30"/>
      <c r="QV201" s="30"/>
      <c r="QW201" s="30"/>
      <c r="QX201" s="30"/>
      <c r="QY201" s="30"/>
      <c r="QZ201" s="30"/>
      <c r="RA201" s="30"/>
      <c r="RB201" s="30"/>
      <c r="RC201" s="30"/>
      <c r="RD201" s="30"/>
      <c r="RE201" s="30"/>
      <c r="RF201" s="30"/>
      <c r="RG201" s="30"/>
      <c r="RH201" s="30"/>
      <c r="RI201" s="30"/>
      <c r="RJ201" s="30"/>
      <c r="RK201" s="30"/>
      <c r="RL201" s="30"/>
      <c r="RM201" s="30"/>
      <c r="RN201" s="30"/>
      <c r="RO201" s="30"/>
      <c r="RP201" s="30"/>
      <c r="RQ201" s="30"/>
      <c r="RR201" s="30"/>
      <c r="RS201" s="30"/>
      <c r="RT201" s="30"/>
      <c r="RU201" s="30"/>
      <c r="RV201" s="30"/>
      <c r="RW201" s="30"/>
      <c r="RX201" s="30"/>
      <c r="RY201" s="30"/>
      <c r="RZ201" s="30"/>
      <c r="SA201" s="30"/>
      <c r="SB201" s="30"/>
      <c r="SC201" s="30"/>
      <c r="SD201" s="30"/>
      <c r="SE201" s="30"/>
      <c r="SF201" s="30"/>
      <c r="SG201" s="30"/>
      <c r="SH201" s="30"/>
      <c r="SI201" s="30"/>
      <c r="SJ201" s="30"/>
      <c r="SK201" s="30"/>
      <c r="SL201" s="30"/>
      <c r="SM201" s="30"/>
      <c r="SN201" s="30"/>
      <c r="SO201" s="30"/>
      <c r="SP201" s="30"/>
      <c r="SQ201" s="30"/>
      <c r="SR201" s="30"/>
      <c r="SS201" s="30"/>
      <c r="ST201" s="30"/>
      <c r="SU201" s="30"/>
      <c r="SV201" s="30"/>
      <c r="SW201" s="30"/>
      <c r="SX201" s="30"/>
      <c r="SY201" s="30"/>
      <c r="SZ201" s="30"/>
      <c r="TA201" s="30"/>
      <c r="TB201" s="30"/>
      <c r="TC201" s="30"/>
      <c r="TD201" s="30"/>
      <c r="TE201" s="30"/>
    </row>
    <row r="202" spans="1:525" s="22" customFormat="1" ht="31.5" hidden="1" customHeight="1" x14ac:dyDescent="0.25">
      <c r="A202" s="56" t="s">
        <v>349</v>
      </c>
      <c r="B202" s="82" t="str">
        <f>'дод 4'!A135</f>
        <v>3172</v>
      </c>
      <c r="C202" s="82">
        <f>'дод 4'!B135</f>
        <v>1010</v>
      </c>
      <c r="D202" s="57" t="str">
        <f>'дод 4'!C135</f>
        <v>Встановлення телефонів особам з інвалідністю I і II груп, у т.ч. за рахунок:</v>
      </c>
      <c r="E202" s="122">
        <f t="shared" si="82"/>
        <v>0</v>
      </c>
      <c r="F202" s="122"/>
      <c r="G202" s="122"/>
      <c r="H202" s="122"/>
      <c r="I202" s="122"/>
      <c r="J202" s="122">
        <f t="shared" si="84"/>
        <v>0</v>
      </c>
      <c r="K202" s="122"/>
      <c r="L202" s="122"/>
      <c r="M202" s="122"/>
      <c r="N202" s="122"/>
      <c r="O202" s="122"/>
      <c r="P202" s="122">
        <f t="shared" si="83"/>
        <v>0</v>
      </c>
      <c r="Q202" s="225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</row>
    <row r="203" spans="1:525" s="24" customFormat="1" ht="15.75" hidden="1" customHeight="1" x14ac:dyDescent="0.25">
      <c r="A203" s="74"/>
      <c r="B203" s="95"/>
      <c r="C203" s="95"/>
      <c r="D203" s="75" t="s">
        <v>388</v>
      </c>
      <c r="E203" s="123">
        <f t="shared" si="82"/>
        <v>0</v>
      </c>
      <c r="F203" s="123"/>
      <c r="G203" s="123"/>
      <c r="H203" s="123"/>
      <c r="I203" s="123"/>
      <c r="J203" s="123">
        <f t="shared" si="84"/>
        <v>0</v>
      </c>
      <c r="K203" s="123"/>
      <c r="L203" s="123"/>
      <c r="M203" s="123"/>
      <c r="N203" s="123"/>
      <c r="O203" s="123"/>
      <c r="P203" s="123">
        <f t="shared" si="83"/>
        <v>0</v>
      </c>
      <c r="Q203" s="225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30"/>
      <c r="JA203" s="30"/>
      <c r="JB203" s="30"/>
      <c r="JC203" s="30"/>
      <c r="JD203" s="30"/>
      <c r="JE203" s="30"/>
      <c r="JF203" s="30"/>
      <c r="JG203" s="30"/>
      <c r="JH203" s="30"/>
      <c r="JI203" s="30"/>
      <c r="JJ203" s="30"/>
      <c r="JK203" s="30"/>
      <c r="JL203" s="30"/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30"/>
      <c r="KG203" s="30"/>
      <c r="KH203" s="30"/>
      <c r="KI203" s="30"/>
      <c r="KJ203" s="30"/>
      <c r="KK203" s="30"/>
      <c r="KL203" s="30"/>
      <c r="KM203" s="30"/>
      <c r="KN203" s="30"/>
      <c r="KO203" s="30"/>
      <c r="KP203" s="30"/>
      <c r="KQ203" s="30"/>
      <c r="KR203" s="30"/>
      <c r="KS203" s="30"/>
      <c r="KT203" s="30"/>
      <c r="KU203" s="30"/>
      <c r="KV203" s="30"/>
      <c r="KW203" s="30"/>
      <c r="KX203" s="30"/>
      <c r="KY203" s="30"/>
      <c r="KZ203" s="30"/>
      <c r="LA203" s="30"/>
      <c r="LB203" s="30"/>
      <c r="LC203" s="30"/>
      <c r="LD203" s="30"/>
      <c r="LE203" s="30"/>
      <c r="LF203" s="30"/>
      <c r="LG203" s="30"/>
      <c r="LH203" s="30"/>
      <c r="LI203" s="30"/>
      <c r="LJ203" s="30"/>
      <c r="LK203" s="30"/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/>
      <c r="MG203" s="30"/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30"/>
      <c r="MW203" s="30"/>
      <c r="MX203" s="30"/>
      <c r="MY203" s="30"/>
      <c r="MZ203" s="30"/>
      <c r="NA203" s="30"/>
      <c r="NB203" s="30"/>
      <c r="NC203" s="30"/>
      <c r="ND203" s="30"/>
      <c r="NE203" s="30"/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30"/>
      <c r="NY203" s="30"/>
      <c r="NZ203" s="30"/>
      <c r="OA203" s="30"/>
      <c r="OB203" s="30"/>
      <c r="OC203" s="30"/>
      <c r="OD203" s="30"/>
      <c r="OE203" s="30"/>
      <c r="OF203" s="30"/>
      <c r="OG203" s="30"/>
      <c r="OH203" s="30"/>
      <c r="OI203" s="30"/>
      <c r="OJ203" s="30"/>
      <c r="OK203" s="30"/>
      <c r="OL203" s="30"/>
      <c r="OM203" s="30"/>
      <c r="ON203" s="30"/>
      <c r="OO203" s="30"/>
      <c r="OP203" s="30"/>
      <c r="OQ203" s="30"/>
      <c r="OR203" s="30"/>
      <c r="OS203" s="30"/>
      <c r="OT203" s="30"/>
      <c r="OU203" s="30"/>
      <c r="OV203" s="30"/>
      <c r="OW203" s="30"/>
      <c r="OX203" s="30"/>
      <c r="OY203" s="30"/>
      <c r="OZ203" s="30"/>
      <c r="PA203" s="30"/>
      <c r="PB203" s="30"/>
      <c r="PC203" s="30"/>
      <c r="PD203" s="30"/>
      <c r="PE203" s="30"/>
      <c r="PF203" s="30"/>
      <c r="PG203" s="30"/>
      <c r="PH203" s="30"/>
      <c r="PI203" s="30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0"/>
      <c r="SM203" s="30"/>
      <c r="SN203" s="30"/>
      <c r="SO203" s="30"/>
      <c r="SP203" s="30"/>
      <c r="SQ203" s="30"/>
      <c r="SR203" s="30"/>
      <c r="SS203" s="30"/>
      <c r="ST203" s="30"/>
      <c r="SU203" s="30"/>
      <c r="SV203" s="30"/>
      <c r="SW203" s="30"/>
      <c r="SX203" s="30"/>
      <c r="SY203" s="30"/>
      <c r="SZ203" s="30"/>
      <c r="TA203" s="30"/>
      <c r="TB203" s="30"/>
      <c r="TC203" s="30"/>
      <c r="TD203" s="30"/>
      <c r="TE203" s="30"/>
    </row>
    <row r="204" spans="1:525" s="22" customFormat="1" ht="78.75" hidden="1" customHeight="1" x14ac:dyDescent="0.25">
      <c r="A204" s="56" t="s">
        <v>183</v>
      </c>
      <c r="B204" s="82" t="str">
        <f>'дод 4'!A137</f>
        <v>3180</v>
      </c>
      <c r="C204" s="82" t="str">
        <f>'дод 4'!B137</f>
        <v>1060</v>
      </c>
      <c r="D204" s="57" t="str">
        <f>'дод 4'!C137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04" s="122">
        <f t="shared" si="82"/>
        <v>0</v>
      </c>
      <c r="F204" s="122"/>
      <c r="G204" s="122"/>
      <c r="H204" s="122"/>
      <c r="I204" s="122"/>
      <c r="J204" s="122">
        <f t="shared" si="84"/>
        <v>0</v>
      </c>
      <c r="K204" s="122"/>
      <c r="L204" s="122"/>
      <c r="M204" s="122"/>
      <c r="N204" s="122"/>
      <c r="O204" s="122"/>
      <c r="P204" s="122">
        <f t="shared" si="83"/>
        <v>0</v>
      </c>
      <c r="Q204" s="225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  <c r="IV204" s="23"/>
      <c r="IW204" s="23"/>
      <c r="IX204" s="23"/>
      <c r="IY204" s="23"/>
      <c r="IZ204" s="23"/>
      <c r="JA204" s="23"/>
      <c r="JB204" s="23"/>
      <c r="JC204" s="23"/>
      <c r="JD204" s="23"/>
      <c r="JE204" s="23"/>
      <c r="JF204" s="23"/>
      <c r="JG204" s="23"/>
      <c r="JH204" s="23"/>
      <c r="JI204" s="23"/>
      <c r="JJ204" s="23"/>
      <c r="JK204" s="23"/>
      <c r="JL204" s="23"/>
      <c r="JM204" s="23"/>
      <c r="JN204" s="23"/>
      <c r="JO204" s="23"/>
      <c r="JP204" s="23"/>
      <c r="JQ204" s="23"/>
      <c r="JR204" s="23"/>
      <c r="JS204" s="23"/>
      <c r="JT204" s="23"/>
      <c r="JU204" s="23"/>
      <c r="JV204" s="23"/>
      <c r="JW204" s="23"/>
      <c r="JX204" s="23"/>
      <c r="JY204" s="23"/>
      <c r="JZ204" s="23"/>
      <c r="KA204" s="23"/>
      <c r="KB204" s="23"/>
      <c r="KC204" s="23"/>
      <c r="KD204" s="23"/>
      <c r="KE204" s="23"/>
      <c r="KF204" s="23"/>
      <c r="KG204" s="23"/>
      <c r="KH204" s="23"/>
      <c r="KI204" s="23"/>
      <c r="KJ204" s="23"/>
      <c r="KK204" s="23"/>
      <c r="KL204" s="23"/>
      <c r="KM204" s="23"/>
      <c r="KN204" s="23"/>
      <c r="KO204" s="23"/>
      <c r="KP204" s="23"/>
      <c r="KQ204" s="23"/>
      <c r="KR204" s="23"/>
      <c r="KS204" s="23"/>
      <c r="KT204" s="23"/>
      <c r="KU204" s="23"/>
      <c r="KV204" s="23"/>
      <c r="KW204" s="23"/>
      <c r="KX204" s="23"/>
      <c r="KY204" s="23"/>
      <c r="KZ204" s="23"/>
      <c r="LA204" s="23"/>
      <c r="LB204" s="23"/>
      <c r="LC204" s="23"/>
      <c r="LD204" s="23"/>
      <c r="LE204" s="23"/>
      <c r="LF204" s="23"/>
      <c r="LG204" s="23"/>
      <c r="LH204" s="23"/>
      <c r="LI204" s="23"/>
      <c r="LJ204" s="23"/>
      <c r="LK204" s="23"/>
      <c r="LL204" s="23"/>
      <c r="LM204" s="23"/>
      <c r="LN204" s="23"/>
      <c r="LO204" s="23"/>
      <c r="LP204" s="23"/>
      <c r="LQ204" s="23"/>
      <c r="LR204" s="23"/>
      <c r="LS204" s="23"/>
      <c r="LT204" s="23"/>
      <c r="LU204" s="23"/>
      <c r="LV204" s="23"/>
      <c r="LW204" s="23"/>
      <c r="LX204" s="23"/>
      <c r="LY204" s="23"/>
      <c r="LZ204" s="23"/>
      <c r="MA204" s="23"/>
      <c r="MB204" s="23"/>
      <c r="MC204" s="23"/>
      <c r="MD204" s="23"/>
      <c r="ME204" s="23"/>
      <c r="MF204" s="23"/>
      <c r="MG204" s="23"/>
      <c r="MH204" s="23"/>
      <c r="MI204" s="23"/>
      <c r="MJ204" s="23"/>
      <c r="MK204" s="23"/>
      <c r="ML204" s="23"/>
      <c r="MM204" s="23"/>
      <c r="MN204" s="23"/>
      <c r="MO204" s="23"/>
      <c r="MP204" s="23"/>
      <c r="MQ204" s="23"/>
      <c r="MR204" s="23"/>
      <c r="MS204" s="23"/>
      <c r="MT204" s="23"/>
      <c r="MU204" s="23"/>
      <c r="MV204" s="23"/>
      <c r="MW204" s="23"/>
      <c r="MX204" s="23"/>
      <c r="MY204" s="23"/>
      <c r="MZ204" s="23"/>
      <c r="NA204" s="23"/>
      <c r="NB204" s="23"/>
      <c r="NC204" s="23"/>
      <c r="ND204" s="23"/>
      <c r="NE204" s="23"/>
      <c r="NF204" s="23"/>
      <c r="NG204" s="23"/>
      <c r="NH204" s="23"/>
      <c r="NI204" s="23"/>
      <c r="NJ204" s="23"/>
      <c r="NK204" s="23"/>
      <c r="NL204" s="23"/>
      <c r="NM204" s="23"/>
      <c r="NN204" s="23"/>
      <c r="NO204" s="23"/>
      <c r="NP204" s="23"/>
      <c r="NQ204" s="23"/>
      <c r="NR204" s="23"/>
      <c r="NS204" s="23"/>
      <c r="NT204" s="23"/>
      <c r="NU204" s="23"/>
      <c r="NV204" s="23"/>
      <c r="NW204" s="23"/>
      <c r="NX204" s="23"/>
      <c r="NY204" s="23"/>
      <c r="NZ204" s="23"/>
      <c r="OA204" s="23"/>
      <c r="OB204" s="23"/>
      <c r="OC204" s="23"/>
      <c r="OD204" s="23"/>
      <c r="OE204" s="23"/>
      <c r="OF204" s="23"/>
      <c r="OG204" s="23"/>
      <c r="OH204" s="23"/>
      <c r="OI204" s="23"/>
      <c r="OJ204" s="23"/>
      <c r="OK204" s="23"/>
      <c r="OL204" s="23"/>
      <c r="OM204" s="23"/>
      <c r="ON204" s="23"/>
      <c r="OO204" s="23"/>
      <c r="OP204" s="23"/>
      <c r="OQ204" s="23"/>
      <c r="OR204" s="23"/>
      <c r="OS204" s="23"/>
      <c r="OT204" s="23"/>
      <c r="OU204" s="23"/>
      <c r="OV204" s="23"/>
      <c r="OW204" s="23"/>
      <c r="OX204" s="23"/>
      <c r="OY204" s="23"/>
      <c r="OZ204" s="23"/>
      <c r="PA204" s="23"/>
      <c r="PB204" s="23"/>
      <c r="PC204" s="23"/>
      <c r="PD204" s="23"/>
      <c r="PE204" s="23"/>
      <c r="PF204" s="23"/>
      <c r="PG204" s="23"/>
      <c r="PH204" s="23"/>
      <c r="PI204" s="23"/>
      <c r="PJ204" s="23"/>
      <c r="PK204" s="23"/>
      <c r="PL204" s="23"/>
      <c r="PM204" s="23"/>
      <c r="PN204" s="23"/>
      <c r="PO204" s="23"/>
      <c r="PP204" s="23"/>
      <c r="PQ204" s="23"/>
      <c r="PR204" s="23"/>
      <c r="PS204" s="23"/>
      <c r="PT204" s="23"/>
      <c r="PU204" s="23"/>
      <c r="PV204" s="23"/>
      <c r="PW204" s="23"/>
      <c r="PX204" s="23"/>
      <c r="PY204" s="23"/>
      <c r="PZ204" s="23"/>
      <c r="QA204" s="23"/>
      <c r="QB204" s="23"/>
      <c r="QC204" s="23"/>
      <c r="QD204" s="23"/>
      <c r="QE204" s="23"/>
      <c r="QF204" s="23"/>
      <c r="QG204" s="23"/>
      <c r="QH204" s="23"/>
      <c r="QI204" s="23"/>
      <c r="QJ204" s="23"/>
      <c r="QK204" s="23"/>
      <c r="QL204" s="23"/>
      <c r="QM204" s="23"/>
      <c r="QN204" s="23"/>
      <c r="QO204" s="23"/>
      <c r="QP204" s="23"/>
      <c r="QQ204" s="23"/>
      <c r="QR204" s="23"/>
      <c r="QS204" s="23"/>
      <c r="QT204" s="23"/>
      <c r="QU204" s="23"/>
      <c r="QV204" s="23"/>
      <c r="QW204" s="23"/>
      <c r="QX204" s="23"/>
      <c r="QY204" s="23"/>
      <c r="QZ204" s="23"/>
      <c r="RA204" s="23"/>
      <c r="RB204" s="23"/>
      <c r="RC204" s="23"/>
      <c r="RD204" s="23"/>
      <c r="RE204" s="23"/>
      <c r="RF204" s="23"/>
      <c r="RG204" s="23"/>
      <c r="RH204" s="23"/>
      <c r="RI204" s="23"/>
      <c r="RJ204" s="23"/>
      <c r="RK204" s="23"/>
      <c r="RL204" s="23"/>
      <c r="RM204" s="23"/>
      <c r="RN204" s="23"/>
      <c r="RO204" s="23"/>
      <c r="RP204" s="23"/>
      <c r="RQ204" s="23"/>
      <c r="RR204" s="23"/>
      <c r="RS204" s="23"/>
      <c r="RT204" s="23"/>
      <c r="RU204" s="23"/>
      <c r="RV204" s="23"/>
      <c r="RW204" s="23"/>
      <c r="RX204" s="23"/>
      <c r="RY204" s="23"/>
      <c r="RZ204" s="23"/>
      <c r="SA204" s="23"/>
      <c r="SB204" s="23"/>
      <c r="SC204" s="23"/>
      <c r="SD204" s="23"/>
      <c r="SE204" s="23"/>
      <c r="SF204" s="23"/>
      <c r="SG204" s="23"/>
      <c r="SH204" s="23"/>
      <c r="SI204" s="23"/>
      <c r="SJ204" s="23"/>
      <c r="SK204" s="23"/>
      <c r="SL204" s="23"/>
      <c r="SM204" s="23"/>
      <c r="SN204" s="23"/>
      <c r="SO204" s="23"/>
      <c r="SP204" s="23"/>
      <c r="SQ204" s="23"/>
      <c r="SR204" s="23"/>
      <c r="SS204" s="23"/>
      <c r="ST204" s="23"/>
      <c r="SU204" s="23"/>
      <c r="SV204" s="23"/>
      <c r="SW204" s="23"/>
      <c r="SX204" s="23"/>
      <c r="SY204" s="23"/>
      <c r="SZ204" s="23"/>
      <c r="TA204" s="23"/>
      <c r="TB204" s="23"/>
      <c r="TC204" s="23"/>
      <c r="TD204" s="23"/>
      <c r="TE204" s="23"/>
    </row>
    <row r="205" spans="1:525" s="22" customFormat="1" ht="31.5" customHeight="1" x14ac:dyDescent="0.25">
      <c r="A205" s="56" t="s">
        <v>303</v>
      </c>
      <c r="B205" s="82" t="str">
        <f>'дод 4'!A138</f>
        <v>3191</v>
      </c>
      <c r="C205" s="82" t="str">
        <f>'дод 4'!B138</f>
        <v>1030</v>
      </c>
      <c r="D205" s="57" t="str">
        <f>'дод 4'!C138</f>
        <v>Інші видатки на соціальний захист ветеранів війни та праці</v>
      </c>
      <c r="E205" s="122">
        <f t="shared" si="82"/>
        <v>3535800</v>
      </c>
      <c r="F205" s="122">
        <v>3535800</v>
      </c>
      <c r="G205" s="122"/>
      <c r="H205" s="122"/>
      <c r="I205" s="122"/>
      <c r="J205" s="122">
        <f t="shared" si="84"/>
        <v>0</v>
      </c>
      <c r="K205" s="122"/>
      <c r="L205" s="122"/>
      <c r="M205" s="122"/>
      <c r="N205" s="122"/>
      <c r="O205" s="122"/>
      <c r="P205" s="122">
        <f t="shared" si="83"/>
        <v>3535800</v>
      </c>
      <c r="Q205" s="225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</row>
    <row r="206" spans="1:525" s="22" customFormat="1" ht="54" customHeight="1" x14ac:dyDescent="0.25">
      <c r="A206" s="56" t="s">
        <v>304</v>
      </c>
      <c r="B206" s="82" t="str">
        <f>'дод 4'!A139</f>
        <v>3192</v>
      </c>
      <c r="C206" s="82" t="str">
        <f>'дод 4'!B139</f>
        <v>1030</v>
      </c>
      <c r="D206" s="57" t="str">
        <f>'дод 4'!C139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06" s="122">
        <f t="shared" si="82"/>
        <v>1978130</v>
      </c>
      <c r="F206" s="122">
        <v>1978130</v>
      </c>
      <c r="G206" s="122"/>
      <c r="H206" s="122"/>
      <c r="I206" s="122"/>
      <c r="J206" s="122">
        <f t="shared" si="84"/>
        <v>0</v>
      </c>
      <c r="K206" s="122"/>
      <c r="L206" s="122"/>
      <c r="M206" s="122"/>
      <c r="N206" s="122"/>
      <c r="O206" s="122"/>
      <c r="P206" s="122">
        <f t="shared" si="83"/>
        <v>1978130</v>
      </c>
      <c r="Q206" s="225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</row>
    <row r="207" spans="1:525" s="22" customFormat="1" ht="34.5" customHeight="1" x14ac:dyDescent="0.25">
      <c r="A207" s="56" t="s">
        <v>184</v>
      </c>
      <c r="B207" s="82" t="str">
        <f>'дод 4'!A140</f>
        <v>3200</v>
      </c>
      <c r="C207" s="82" t="str">
        <f>'дод 4'!B140</f>
        <v>1090</v>
      </c>
      <c r="D207" s="57" t="str">
        <f>'дод 4'!C140</f>
        <v>Забезпечення обробки інформації з нарахування та виплати допомог і компенсацій</v>
      </c>
      <c r="E207" s="122">
        <f t="shared" si="82"/>
        <v>101900</v>
      </c>
      <c r="F207" s="122">
        <v>101900</v>
      </c>
      <c r="G207" s="122"/>
      <c r="H207" s="122"/>
      <c r="I207" s="122"/>
      <c r="J207" s="122">
        <f t="shared" si="84"/>
        <v>0</v>
      </c>
      <c r="K207" s="122"/>
      <c r="L207" s="122"/>
      <c r="M207" s="122"/>
      <c r="N207" s="122"/>
      <c r="O207" s="122"/>
      <c r="P207" s="122">
        <f t="shared" si="83"/>
        <v>101900</v>
      </c>
      <c r="Q207" s="225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</row>
    <row r="208" spans="1:525" s="22" customFormat="1" ht="19.5" hidden="1" customHeight="1" x14ac:dyDescent="0.25">
      <c r="A208" s="87" t="s">
        <v>305</v>
      </c>
      <c r="B208" s="42" t="str">
        <f>'дод 4'!A141</f>
        <v>3210</v>
      </c>
      <c r="C208" s="42" t="str">
        <f>'дод 4'!B141</f>
        <v>1050</v>
      </c>
      <c r="D208" s="36" t="str">
        <f>'дод 4'!C141</f>
        <v>Організація та проведення громадських робіт</v>
      </c>
      <c r="E208" s="122">
        <f t="shared" si="82"/>
        <v>0</v>
      </c>
      <c r="F208" s="122"/>
      <c r="G208" s="122"/>
      <c r="H208" s="122"/>
      <c r="I208" s="122"/>
      <c r="J208" s="122">
        <f t="shared" si="84"/>
        <v>0</v>
      </c>
      <c r="K208" s="122"/>
      <c r="L208" s="122"/>
      <c r="M208" s="122"/>
      <c r="N208" s="122"/>
      <c r="O208" s="122"/>
      <c r="P208" s="122">
        <f t="shared" si="83"/>
        <v>0</v>
      </c>
      <c r="Q208" s="225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</row>
    <row r="209" spans="1:525" s="22" customFormat="1" ht="261" hidden="1" customHeight="1" x14ac:dyDescent="0.25">
      <c r="A209" s="87" t="s">
        <v>428</v>
      </c>
      <c r="B209" s="42">
        <v>3221</v>
      </c>
      <c r="C209" s="87" t="s">
        <v>52</v>
      </c>
      <c r="D209" s="36" t="s">
        <v>539</v>
      </c>
      <c r="E209" s="122">
        <f t="shared" si="82"/>
        <v>0</v>
      </c>
      <c r="F209" s="128"/>
      <c r="G209" s="122"/>
      <c r="H209" s="122"/>
      <c r="I209" s="122"/>
      <c r="J209" s="122">
        <f t="shared" si="84"/>
        <v>0</v>
      </c>
      <c r="K209" s="122"/>
      <c r="L209" s="122"/>
      <c r="M209" s="122"/>
      <c r="N209" s="122"/>
      <c r="O209" s="122"/>
      <c r="P209" s="122">
        <f t="shared" si="83"/>
        <v>0</v>
      </c>
      <c r="Q209" s="225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  <c r="IU209" s="23"/>
      <c r="IV209" s="23"/>
      <c r="IW209" s="23"/>
      <c r="IX209" s="23"/>
      <c r="IY209" s="23"/>
      <c r="IZ209" s="23"/>
      <c r="JA209" s="23"/>
      <c r="JB209" s="23"/>
      <c r="JC209" s="23"/>
      <c r="JD209" s="23"/>
      <c r="JE209" s="23"/>
      <c r="JF209" s="23"/>
      <c r="JG209" s="23"/>
      <c r="JH209" s="23"/>
      <c r="JI209" s="23"/>
      <c r="JJ209" s="23"/>
      <c r="JK209" s="23"/>
      <c r="JL209" s="23"/>
      <c r="JM209" s="23"/>
      <c r="JN209" s="23"/>
      <c r="JO209" s="23"/>
      <c r="JP209" s="23"/>
      <c r="JQ209" s="23"/>
      <c r="JR209" s="23"/>
      <c r="JS209" s="23"/>
      <c r="JT209" s="23"/>
      <c r="JU209" s="23"/>
      <c r="JV209" s="23"/>
      <c r="JW209" s="23"/>
      <c r="JX209" s="23"/>
      <c r="JY209" s="23"/>
      <c r="JZ209" s="23"/>
      <c r="KA209" s="23"/>
      <c r="KB209" s="23"/>
      <c r="KC209" s="23"/>
      <c r="KD209" s="23"/>
      <c r="KE209" s="23"/>
      <c r="KF209" s="23"/>
      <c r="KG209" s="23"/>
      <c r="KH209" s="23"/>
      <c r="KI209" s="23"/>
      <c r="KJ209" s="23"/>
      <c r="KK209" s="23"/>
      <c r="KL209" s="23"/>
      <c r="KM209" s="23"/>
      <c r="KN209" s="23"/>
      <c r="KO209" s="23"/>
      <c r="KP209" s="23"/>
      <c r="KQ209" s="23"/>
      <c r="KR209" s="23"/>
      <c r="KS209" s="23"/>
      <c r="KT209" s="23"/>
      <c r="KU209" s="23"/>
      <c r="KV209" s="23"/>
      <c r="KW209" s="23"/>
      <c r="KX209" s="23"/>
      <c r="KY209" s="23"/>
      <c r="KZ209" s="23"/>
      <c r="LA209" s="23"/>
      <c r="LB209" s="23"/>
      <c r="LC209" s="23"/>
      <c r="LD209" s="23"/>
      <c r="LE209" s="23"/>
      <c r="LF209" s="23"/>
      <c r="LG209" s="23"/>
      <c r="LH209" s="23"/>
      <c r="LI209" s="23"/>
      <c r="LJ209" s="23"/>
      <c r="LK209" s="23"/>
      <c r="LL209" s="23"/>
      <c r="LM209" s="23"/>
      <c r="LN209" s="23"/>
      <c r="LO209" s="23"/>
      <c r="LP209" s="23"/>
      <c r="LQ209" s="23"/>
      <c r="LR209" s="23"/>
      <c r="LS209" s="23"/>
      <c r="LT209" s="23"/>
      <c r="LU209" s="23"/>
      <c r="LV209" s="23"/>
      <c r="LW209" s="23"/>
      <c r="LX209" s="23"/>
      <c r="LY209" s="23"/>
      <c r="LZ209" s="23"/>
      <c r="MA209" s="23"/>
      <c r="MB209" s="23"/>
      <c r="MC209" s="23"/>
      <c r="MD209" s="23"/>
      <c r="ME209" s="23"/>
      <c r="MF209" s="23"/>
      <c r="MG209" s="23"/>
      <c r="MH209" s="23"/>
      <c r="MI209" s="23"/>
      <c r="MJ209" s="23"/>
      <c r="MK209" s="23"/>
      <c r="ML209" s="23"/>
      <c r="MM209" s="23"/>
      <c r="MN209" s="23"/>
      <c r="MO209" s="23"/>
      <c r="MP209" s="23"/>
      <c r="MQ209" s="23"/>
      <c r="MR209" s="23"/>
      <c r="MS209" s="23"/>
      <c r="MT209" s="23"/>
      <c r="MU209" s="23"/>
      <c r="MV209" s="23"/>
      <c r="MW209" s="23"/>
      <c r="MX209" s="23"/>
      <c r="MY209" s="23"/>
      <c r="MZ209" s="23"/>
      <c r="NA209" s="23"/>
      <c r="NB209" s="23"/>
      <c r="NC209" s="23"/>
      <c r="ND209" s="23"/>
      <c r="NE209" s="23"/>
      <c r="NF209" s="23"/>
      <c r="NG209" s="23"/>
      <c r="NH209" s="23"/>
      <c r="NI209" s="23"/>
      <c r="NJ209" s="23"/>
      <c r="NK209" s="23"/>
      <c r="NL209" s="23"/>
      <c r="NM209" s="23"/>
      <c r="NN209" s="23"/>
      <c r="NO209" s="23"/>
      <c r="NP209" s="23"/>
      <c r="NQ209" s="23"/>
      <c r="NR209" s="23"/>
      <c r="NS209" s="23"/>
      <c r="NT209" s="23"/>
      <c r="NU209" s="23"/>
      <c r="NV209" s="23"/>
      <c r="NW209" s="23"/>
      <c r="NX209" s="23"/>
      <c r="NY209" s="23"/>
      <c r="NZ209" s="23"/>
      <c r="OA209" s="23"/>
      <c r="OB209" s="23"/>
      <c r="OC209" s="23"/>
      <c r="OD209" s="23"/>
      <c r="OE209" s="23"/>
      <c r="OF209" s="23"/>
      <c r="OG209" s="23"/>
      <c r="OH209" s="23"/>
      <c r="OI209" s="23"/>
      <c r="OJ209" s="23"/>
      <c r="OK209" s="23"/>
      <c r="OL209" s="23"/>
      <c r="OM209" s="23"/>
      <c r="ON209" s="23"/>
      <c r="OO209" s="23"/>
      <c r="OP209" s="23"/>
      <c r="OQ209" s="23"/>
      <c r="OR209" s="23"/>
      <c r="OS209" s="23"/>
      <c r="OT209" s="23"/>
      <c r="OU209" s="23"/>
      <c r="OV209" s="23"/>
      <c r="OW209" s="23"/>
      <c r="OX209" s="23"/>
      <c r="OY209" s="23"/>
      <c r="OZ209" s="23"/>
      <c r="PA209" s="23"/>
      <c r="PB209" s="23"/>
      <c r="PC209" s="23"/>
      <c r="PD209" s="23"/>
      <c r="PE209" s="23"/>
      <c r="PF209" s="23"/>
      <c r="PG209" s="23"/>
      <c r="PH209" s="23"/>
      <c r="PI209" s="23"/>
      <c r="PJ209" s="23"/>
      <c r="PK209" s="23"/>
      <c r="PL209" s="23"/>
      <c r="PM209" s="23"/>
      <c r="PN209" s="23"/>
      <c r="PO209" s="23"/>
      <c r="PP209" s="23"/>
      <c r="PQ209" s="23"/>
      <c r="PR209" s="23"/>
      <c r="PS209" s="23"/>
      <c r="PT209" s="23"/>
      <c r="PU209" s="23"/>
      <c r="PV209" s="23"/>
      <c r="PW209" s="23"/>
      <c r="PX209" s="23"/>
      <c r="PY209" s="23"/>
      <c r="PZ209" s="23"/>
      <c r="QA209" s="23"/>
      <c r="QB209" s="23"/>
      <c r="QC209" s="23"/>
      <c r="QD209" s="23"/>
      <c r="QE209" s="23"/>
      <c r="QF209" s="23"/>
      <c r="QG209" s="23"/>
      <c r="QH209" s="23"/>
      <c r="QI209" s="23"/>
      <c r="QJ209" s="23"/>
      <c r="QK209" s="23"/>
      <c r="QL209" s="23"/>
      <c r="QM209" s="23"/>
      <c r="QN209" s="23"/>
      <c r="QO209" s="23"/>
      <c r="QP209" s="23"/>
      <c r="QQ209" s="23"/>
      <c r="QR209" s="23"/>
      <c r="QS209" s="23"/>
      <c r="QT209" s="23"/>
      <c r="QU209" s="23"/>
      <c r="QV209" s="23"/>
      <c r="QW209" s="23"/>
      <c r="QX209" s="23"/>
      <c r="QY209" s="23"/>
      <c r="QZ209" s="23"/>
      <c r="RA209" s="23"/>
      <c r="RB209" s="23"/>
      <c r="RC209" s="23"/>
      <c r="RD209" s="23"/>
      <c r="RE209" s="23"/>
      <c r="RF209" s="23"/>
      <c r="RG209" s="23"/>
      <c r="RH209" s="23"/>
      <c r="RI209" s="23"/>
      <c r="RJ209" s="23"/>
      <c r="RK209" s="23"/>
      <c r="RL209" s="23"/>
      <c r="RM209" s="23"/>
      <c r="RN209" s="23"/>
      <c r="RO209" s="23"/>
      <c r="RP209" s="23"/>
      <c r="RQ209" s="23"/>
      <c r="RR209" s="23"/>
      <c r="RS209" s="23"/>
      <c r="RT209" s="23"/>
      <c r="RU209" s="23"/>
      <c r="RV209" s="23"/>
      <c r="RW209" s="23"/>
      <c r="RX209" s="23"/>
      <c r="RY209" s="23"/>
      <c r="RZ209" s="23"/>
      <c r="SA209" s="23"/>
      <c r="SB209" s="23"/>
      <c r="SC209" s="23"/>
      <c r="SD209" s="23"/>
      <c r="SE209" s="23"/>
      <c r="SF209" s="23"/>
      <c r="SG209" s="23"/>
      <c r="SH209" s="23"/>
      <c r="SI209" s="23"/>
      <c r="SJ209" s="23"/>
      <c r="SK209" s="23"/>
      <c r="SL209" s="23"/>
      <c r="SM209" s="23"/>
      <c r="SN209" s="23"/>
      <c r="SO209" s="23"/>
      <c r="SP209" s="23"/>
      <c r="SQ209" s="23"/>
      <c r="SR209" s="23"/>
      <c r="SS209" s="23"/>
      <c r="ST209" s="23"/>
      <c r="SU209" s="23"/>
      <c r="SV209" s="23"/>
      <c r="SW209" s="23"/>
      <c r="SX209" s="23"/>
      <c r="SY209" s="23"/>
      <c r="SZ209" s="23"/>
      <c r="TA209" s="23"/>
      <c r="TB209" s="23"/>
      <c r="TC209" s="23"/>
      <c r="TD209" s="23"/>
      <c r="TE209" s="23"/>
    </row>
    <row r="210" spans="1:525" s="24" customFormat="1" ht="306.75" hidden="1" customHeight="1" x14ac:dyDescent="0.25">
      <c r="A210" s="89"/>
      <c r="B210" s="78"/>
      <c r="C210" s="89"/>
      <c r="D210" s="77" t="s">
        <v>538</v>
      </c>
      <c r="E210" s="122">
        <f t="shared" si="82"/>
        <v>0</v>
      </c>
      <c r="F210" s="129"/>
      <c r="G210" s="123"/>
      <c r="H210" s="123"/>
      <c r="I210" s="123"/>
      <c r="J210" s="122">
        <f t="shared" si="84"/>
        <v>0</v>
      </c>
      <c r="K210" s="123"/>
      <c r="L210" s="123"/>
      <c r="M210" s="123"/>
      <c r="N210" s="123"/>
      <c r="O210" s="123"/>
      <c r="P210" s="123">
        <f t="shared" si="83"/>
        <v>0</v>
      </c>
      <c r="Q210" s="225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  <c r="LU210" s="30"/>
      <c r="LV210" s="30"/>
      <c r="LW210" s="30"/>
      <c r="LX210" s="30"/>
      <c r="LY210" s="30"/>
      <c r="LZ210" s="30"/>
      <c r="MA210" s="30"/>
      <c r="MB210" s="30"/>
      <c r="MC210" s="30"/>
      <c r="MD210" s="30"/>
      <c r="ME210" s="30"/>
      <c r="MF210" s="30"/>
      <c r="MG210" s="30"/>
      <c r="MH210" s="30"/>
      <c r="MI210" s="30"/>
      <c r="MJ210" s="30"/>
      <c r="MK210" s="30"/>
      <c r="ML210" s="30"/>
      <c r="MM210" s="30"/>
      <c r="MN210" s="30"/>
      <c r="MO210" s="30"/>
      <c r="MP210" s="30"/>
      <c r="MQ210" s="30"/>
      <c r="MR210" s="30"/>
      <c r="MS210" s="30"/>
      <c r="MT210" s="30"/>
      <c r="MU210" s="30"/>
      <c r="MV210" s="30"/>
      <c r="MW210" s="30"/>
      <c r="MX210" s="30"/>
      <c r="MY210" s="30"/>
      <c r="MZ210" s="30"/>
      <c r="NA210" s="30"/>
      <c r="NB210" s="30"/>
      <c r="NC210" s="30"/>
      <c r="ND210" s="30"/>
      <c r="NE210" s="30"/>
      <c r="NF210" s="30"/>
      <c r="NG210" s="30"/>
      <c r="NH210" s="30"/>
      <c r="NI210" s="30"/>
      <c r="NJ210" s="30"/>
      <c r="NK210" s="30"/>
      <c r="NL210" s="30"/>
      <c r="NM210" s="30"/>
      <c r="NN210" s="30"/>
      <c r="NO210" s="30"/>
      <c r="NP210" s="30"/>
      <c r="NQ210" s="30"/>
      <c r="NR210" s="30"/>
      <c r="NS210" s="30"/>
      <c r="NT210" s="30"/>
      <c r="NU210" s="30"/>
      <c r="NV210" s="30"/>
      <c r="NW210" s="30"/>
      <c r="NX210" s="30"/>
      <c r="NY210" s="30"/>
      <c r="NZ210" s="30"/>
      <c r="OA210" s="30"/>
      <c r="OB210" s="30"/>
      <c r="OC210" s="30"/>
      <c r="OD210" s="30"/>
      <c r="OE210" s="30"/>
      <c r="OF210" s="30"/>
      <c r="OG210" s="30"/>
      <c r="OH210" s="30"/>
      <c r="OI210" s="30"/>
      <c r="OJ210" s="30"/>
      <c r="OK210" s="30"/>
      <c r="OL210" s="30"/>
      <c r="OM210" s="30"/>
      <c r="ON210" s="30"/>
      <c r="OO210" s="30"/>
      <c r="OP210" s="30"/>
      <c r="OQ210" s="30"/>
      <c r="OR210" s="30"/>
      <c r="OS210" s="30"/>
      <c r="OT210" s="30"/>
      <c r="OU210" s="30"/>
      <c r="OV210" s="30"/>
      <c r="OW210" s="30"/>
      <c r="OX210" s="30"/>
      <c r="OY210" s="30"/>
      <c r="OZ210" s="30"/>
      <c r="PA210" s="30"/>
      <c r="PB210" s="30"/>
      <c r="PC210" s="30"/>
      <c r="PD210" s="30"/>
      <c r="PE210" s="30"/>
      <c r="PF210" s="30"/>
      <c r="PG210" s="30"/>
      <c r="PH210" s="30"/>
      <c r="PI210" s="30"/>
      <c r="PJ210" s="30"/>
      <c r="PK210" s="30"/>
      <c r="PL210" s="30"/>
      <c r="PM210" s="30"/>
      <c r="PN210" s="30"/>
      <c r="PO210" s="30"/>
      <c r="PP210" s="30"/>
      <c r="PQ210" s="30"/>
      <c r="PR210" s="30"/>
      <c r="PS210" s="30"/>
      <c r="PT210" s="30"/>
      <c r="PU210" s="30"/>
      <c r="PV210" s="30"/>
      <c r="PW210" s="30"/>
      <c r="PX210" s="30"/>
      <c r="PY210" s="30"/>
      <c r="PZ210" s="30"/>
      <c r="QA210" s="30"/>
      <c r="QB210" s="30"/>
      <c r="QC210" s="30"/>
      <c r="QD210" s="30"/>
      <c r="QE210" s="30"/>
      <c r="QF210" s="30"/>
      <c r="QG210" s="30"/>
      <c r="QH210" s="30"/>
      <c r="QI210" s="30"/>
      <c r="QJ210" s="30"/>
      <c r="QK210" s="30"/>
      <c r="QL210" s="30"/>
      <c r="QM210" s="30"/>
      <c r="QN210" s="30"/>
      <c r="QO210" s="30"/>
      <c r="QP210" s="30"/>
      <c r="QQ210" s="30"/>
      <c r="QR210" s="30"/>
      <c r="QS210" s="30"/>
      <c r="QT210" s="30"/>
      <c r="QU210" s="30"/>
      <c r="QV210" s="30"/>
      <c r="QW210" s="30"/>
      <c r="QX210" s="30"/>
      <c r="QY210" s="30"/>
      <c r="QZ210" s="30"/>
      <c r="RA210" s="30"/>
      <c r="RB210" s="30"/>
      <c r="RC210" s="30"/>
      <c r="RD210" s="30"/>
      <c r="RE210" s="30"/>
      <c r="RF210" s="30"/>
      <c r="RG210" s="30"/>
      <c r="RH210" s="30"/>
      <c r="RI210" s="30"/>
      <c r="RJ210" s="30"/>
      <c r="RK210" s="30"/>
      <c r="RL210" s="30"/>
      <c r="RM210" s="30"/>
      <c r="RN210" s="30"/>
      <c r="RO210" s="30"/>
      <c r="RP210" s="30"/>
      <c r="RQ210" s="30"/>
      <c r="RR210" s="30"/>
      <c r="RS210" s="30"/>
      <c r="RT210" s="30"/>
      <c r="RU210" s="30"/>
      <c r="RV210" s="30"/>
      <c r="RW210" s="30"/>
      <c r="RX210" s="30"/>
      <c r="RY210" s="30"/>
      <c r="RZ210" s="30"/>
      <c r="SA210" s="30"/>
      <c r="SB210" s="30"/>
      <c r="SC210" s="30"/>
      <c r="SD210" s="30"/>
      <c r="SE210" s="30"/>
      <c r="SF210" s="30"/>
      <c r="SG210" s="30"/>
      <c r="SH210" s="30"/>
      <c r="SI210" s="30"/>
      <c r="SJ210" s="30"/>
      <c r="SK210" s="30"/>
      <c r="SL210" s="30"/>
      <c r="SM210" s="30"/>
      <c r="SN210" s="30"/>
      <c r="SO210" s="30"/>
      <c r="SP210" s="30"/>
      <c r="SQ210" s="30"/>
      <c r="SR210" s="30"/>
      <c r="SS210" s="30"/>
      <c r="ST210" s="30"/>
      <c r="SU210" s="30"/>
      <c r="SV210" s="30"/>
      <c r="SW210" s="30"/>
      <c r="SX210" s="30"/>
      <c r="SY210" s="30"/>
      <c r="SZ210" s="30"/>
      <c r="TA210" s="30"/>
      <c r="TB210" s="30"/>
      <c r="TC210" s="30"/>
      <c r="TD210" s="30"/>
      <c r="TE210" s="30"/>
    </row>
    <row r="211" spans="1:525" s="22" customFormat="1" ht="324.75" hidden="1" customHeight="1" x14ac:dyDescent="0.25">
      <c r="A211" s="87" t="s">
        <v>528</v>
      </c>
      <c r="B211" s="42">
        <v>3222</v>
      </c>
      <c r="C211" s="87" t="s">
        <v>52</v>
      </c>
      <c r="D211" s="36" t="s">
        <v>557</v>
      </c>
      <c r="E211" s="122">
        <f t="shared" ref="E211:E212" si="85">F211+I211</f>
        <v>0</v>
      </c>
      <c r="F211" s="130"/>
      <c r="G211" s="122"/>
      <c r="H211" s="122"/>
      <c r="I211" s="122"/>
      <c r="J211" s="122">
        <f t="shared" ref="J211:J212" si="86">L211+O211</f>
        <v>0</v>
      </c>
      <c r="K211" s="122"/>
      <c r="L211" s="122"/>
      <c r="M211" s="122"/>
      <c r="N211" s="122"/>
      <c r="O211" s="122"/>
      <c r="P211" s="122">
        <f t="shared" si="83"/>
        <v>0</v>
      </c>
      <c r="Q211" s="225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</row>
    <row r="212" spans="1:525" s="24" customFormat="1" ht="350.25" hidden="1" customHeight="1" x14ac:dyDescent="0.25">
      <c r="A212" s="89"/>
      <c r="B212" s="78"/>
      <c r="C212" s="89"/>
      <c r="D212" s="77" t="s">
        <v>552</v>
      </c>
      <c r="E212" s="123">
        <f t="shared" si="85"/>
        <v>0</v>
      </c>
      <c r="F212" s="129"/>
      <c r="G212" s="123"/>
      <c r="H212" s="123"/>
      <c r="I212" s="123"/>
      <c r="J212" s="123">
        <f t="shared" si="86"/>
        <v>0</v>
      </c>
      <c r="K212" s="123"/>
      <c r="L212" s="123"/>
      <c r="M212" s="123"/>
      <c r="N212" s="123"/>
      <c r="O212" s="123"/>
      <c r="P212" s="123">
        <f t="shared" si="83"/>
        <v>0</v>
      </c>
      <c r="Q212" s="225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30"/>
      <c r="JA212" s="30"/>
      <c r="JB212" s="30"/>
      <c r="JC212" s="30"/>
      <c r="JD212" s="30"/>
      <c r="JE212" s="30"/>
      <c r="JF212" s="30"/>
      <c r="JG212" s="30"/>
      <c r="JH212" s="30"/>
      <c r="JI212" s="30"/>
      <c r="JJ212" s="30"/>
      <c r="JK212" s="30"/>
      <c r="JL212" s="30"/>
      <c r="JM212" s="30"/>
      <c r="JN212" s="30"/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30"/>
      <c r="KG212" s="30"/>
      <c r="KH212" s="30"/>
      <c r="KI212" s="30"/>
      <c r="KJ212" s="30"/>
      <c r="KK212" s="30"/>
      <c r="KL212" s="30"/>
      <c r="KM212" s="30"/>
      <c r="KN212" s="30"/>
      <c r="KO212" s="30"/>
      <c r="KP212" s="30"/>
      <c r="KQ212" s="30"/>
      <c r="KR212" s="30"/>
      <c r="KS212" s="30"/>
      <c r="KT212" s="30"/>
      <c r="KU212" s="30"/>
      <c r="KV212" s="30"/>
      <c r="KW212" s="30"/>
      <c r="KX212" s="30"/>
      <c r="KY212" s="30"/>
      <c r="KZ212" s="30"/>
      <c r="LA212" s="30"/>
      <c r="LB212" s="30"/>
      <c r="LC212" s="30"/>
      <c r="LD212" s="30"/>
      <c r="LE212" s="30"/>
      <c r="LF212" s="30"/>
      <c r="LG212" s="30"/>
      <c r="LH212" s="30"/>
      <c r="LI212" s="30"/>
      <c r="LJ212" s="30"/>
      <c r="LK212" s="30"/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/>
      <c r="MG212" s="30"/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30"/>
      <c r="MW212" s="30"/>
      <c r="MX212" s="30"/>
      <c r="MY212" s="30"/>
      <c r="MZ212" s="30"/>
      <c r="NA212" s="30"/>
      <c r="NB212" s="30"/>
      <c r="NC212" s="30"/>
      <c r="ND212" s="30"/>
      <c r="NE212" s="30"/>
      <c r="NF212" s="30"/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30"/>
      <c r="NY212" s="30"/>
      <c r="NZ212" s="30"/>
      <c r="OA212" s="30"/>
      <c r="OB212" s="30"/>
      <c r="OC212" s="30"/>
      <c r="OD212" s="30"/>
      <c r="OE212" s="30"/>
      <c r="OF212" s="30"/>
      <c r="OG212" s="30"/>
      <c r="OH212" s="30"/>
      <c r="OI212" s="30"/>
      <c r="OJ212" s="30"/>
      <c r="OK212" s="30"/>
      <c r="OL212" s="30"/>
      <c r="OM212" s="30"/>
      <c r="ON212" s="30"/>
      <c r="OO212" s="30"/>
      <c r="OP212" s="30"/>
      <c r="OQ212" s="30"/>
      <c r="OR212" s="30"/>
      <c r="OS212" s="30"/>
      <c r="OT212" s="30"/>
      <c r="OU212" s="30"/>
      <c r="OV212" s="30"/>
      <c r="OW212" s="30"/>
      <c r="OX212" s="30"/>
      <c r="OY212" s="30"/>
      <c r="OZ212" s="30"/>
      <c r="PA212" s="30"/>
      <c r="PB212" s="30"/>
      <c r="PC212" s="30"/>
      <c r="PD212" s="30"/>
      <c r="PE212" s="30"/>
      <c r="PF212" s="30"/>
      <c r="PG212" s="30"/>
      <c r="PH212" s="30"/>
      <c r="PI212" s="30"/>
      <c r="PJ212" s="30"/>
      <c r="PK212" s="30"/>
      <c r="PL212" s="30"/>
      <c r="PM212" s="30"/>
      <c r="PN212" s="30"/>
      <c r="PO212" s="30"/>
      <c r="PP212" s="30"/>
      <c r="PQ212" s="30"/>
      <c r="PR212" s="30"/>
      <c r="PS212" s="30"/>
      <c r="PT212" s="30"/>
      <c r="PU212" s="30"/>
      <c r="PV212" s="30"/>
      <c r="PW212" s="30"/>
      <c r="PX212" s="30"/>
      <c r="PY212" s="30"/>
      <c r="PZ212" s="30"/>
      <c r="QA212" s="30"/>
      <c r="QB212" s="30"/>
      <c r="QC212" s="30"/>
      <c r="QD212" s="30"/>
      <c r="QE212" s="30"/>
      <c r="QF212" s="30"/>
      <c r="QG212" s="30"/>
      <c r="QH212" s="30"/>
      <c r="QI212" s="30"/>
      <c r="QJ212" s="30"/>
      <c r="QK212" s="30"/>
      <c r="QL212" s="30"/>
      <c r="QM212" s="30"/>
      <c r="QN212" s="30"/>
      <c r="QO212" s="30"/>
      <c r="QP212" s="30"/>
      <c r="QQ212" s="30"/>
      <c r="QR212" s="30"/>
      <c r="QS212" s="30"/>
      <c r="QT212" s="30"/>
      <c r="QU212" s="30"/>
      <c r="QV212" s="30"/>
      <c r="QW212" s="30"/>
      <c r="QX212" s="30"/>
      <c r="QY212" s="30"/>
      <c r="QZ212" s="30"/>
      <c r="RA212" s="30"/>
      <c r="RB212" s="30"/>
      <c r="RC212" s="30"/>
      <c r="RD212" s="30"/>
      <c r="RE212" s="30"/>
      <c r="RF212" s="30"/>
      <c r="RG212" s="30"/>
      <c r="RH212" s="30"/>
      <c r="RI212" s="30"/>
      <c r="RJ212" s="30"/>
      <c r="RK212" s="30"/>
      <c r="RL212" s="30"/>
      <c r="RM212" s="30"/>
      <c r="RN212" s="30"/>
      <c r="RO212" s="30"/>
      <c r="RP212" s="30"/>
      <c r="RQ212" s="30"/>
      <c r="RR212" s="30"/>
      <c r="RS212" s="30"/>
      <c r="RT212" s="30"/>
      <c r="RU212" s="30"/>
      <c r="RV212" s="30"/>
      <c r="RW212" s="30"/>
      <c r="RX212" s="30"/>
      <c r="RY212" s="30"/>
      <c r="RZ212" s="30"/>
      <c r="SA212" s="30"/>
      <c r="SB212" s="30"/>
      <c r="SC212" s="30"/>
      <c r="SD212" s="30"/>
      <c r="SE212" s="30"/>
      <c r="SF212" s="30"/>
      <c r="SG212" s="30"/>
      <c r="SH212" s="30"/>
      <c r="SI212" s="30"/>
      <c r="SJ212" s="30"/>
      <c r="SK212" s="30"/>
      <c r="SL212" s="30"/>
      <c r="SM212" s="30"/>
      <c r="SN212" s="30"/>
      <c r="SO212" s="30"/>
      <c r="SP212" s="30"/>
      <c r="SQ212" s="30"/>
      <c r="SR212" s="30"/>
      <c r="SS212" s="30"/>
      <c r="ST212" s="30"/>
      <c r="SU212" s="30"/>
      <c r="SV212" s="30"/>
      <c r="SW212" s="30"/>
      <c r="SX212" s="30"/>
      <c r="SY212" s="30"/>
      <c r="SZ212" s="30"/>
      <c r="TA212" s="30"/>
      <c r="TB212" s="30"/>
      <c r="TC212" s="30"/>
      <c r="TD212" s="30"/>
      <c r="TE212" s="30"/>
    </row>
    <row r="213" spans="1:525" s="22" customFormat="1" ht="220.5" hidden="1" customHeight="1" x14ac:dyDescent="0.25">
      <c r="A213" s="87" t="s">
        <v>427</v>
      </c>
      <c r="B213" s="42">
        <v>3223</v>
      </c>
      <c r="C213" s="87" t="s">
        <v>52</v>
      </c>
      <c r="D213" s="36" t="str">
        <f>'дод 4'!C146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13" s="122">
        <f t="shared" si="82"/>
        <v>0</v>
      </c>
      <c r="F213" s="122"/>
      <c r="G213" s="122"/>
      <c r="H213" s="122"/>
      <c r="I213" s="122"/>
      <c r="J213" s="122">
        <f t="shared" si="84"/>
        <v>0</v>
      </c>
      <c r="K213" s="122"/>
      <c r="L213" s="122"/>
      <c r="M213" s="122"/>
      <c r="N213" s="122"/>
      <c r="O213" s="122"/>
      <c r="P213" s="122">
        <f t="shared" si="83"/>
        <v>0</v>
      </c>
      <c r="Q213" s="225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</row>
    <row r="214" spans="1:525" s="24" customFormat="1" ht="267.75" hidden="1" customHeight="1" x14ac:dyDescent="0.25">
      <c r="A214" s="89"/>
      <c r="B214" s="78"/>
      <c r="C214" s="89"/>
      <c r="D214" s="77" t="str">
        <f>'дод 4'!C147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14" s="123">
        <f t="shared" si="82"/>
        <v>0</v>
      </c>
      <c r="F214" s="123"/>
      <c r="G214" s="123"/>
      <c r="H214" s="123"/>
      <c r="I214" s="123"/>
      <c r="J214" s="123">
        <f t="shared" si="84"/>
        <v>0</v>
      </c>
      <c r="K214" s="123"/>
      <c r="L214" s="123"/>
      <c r="M214" s="123"/>
      <c r="N214" s="123"/>
      <c r="O214" s="123"/>
      <c r="P214" s="123">
        <f t="shared" si="83"/>
        <v>0</v>
      </c>
      <c r="Q214" s="225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30"/>
      <c r="JA214" s="30"/>
      <c r="JB214" s="30"/>
      <c r="JC214" s="30"/>
      <c r="JD214" s="30"/>
      <c r="JE214" s="30"/>
      <c r="JF214" s="30"/>
      <c r="JG214" s="30"/>
      <c r="JH214" s="30"/>
      <c r="JI214" s="30"/>
      <c r="JJ214" s="30"/>
      <c r="JK214" s="30"/>
      <c r="JL214" s="30"/>
      <c r="JM214" s="30"/>
      <c r="JN214" s="30"/>
      <c r="JO214" s="30"/>
      <c r="JP214" s="30"/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30"/>
      <c r="KG214" s="30"/>
      <c r="KH214" s="30"/>
      <c r="KI214" s="30"/>
      <c r="KJ214" s="30"/>
      <c r="KK214" s="30"/>
      <c r="KL214" s="30"/>
      <c r="KM214" s="30"/>
      <c r="KN214" s="30"/>
      <c r="KO214" s="30"/>
      <c r="KP214" s="30"/>
      <c r="KQ214" s="30"/>
      <c r="KR214" s="30"/>
      <c r="KS214" s="30"/>
      <c r="KT214" s="30"/>
      <c r="KU214" s="30"/>
      <c r="KV214" s="30"/>
      <c r="KW214" s="30"/>
      <c r="KX214" s="30"/>
      <c r="KY214" s="30"/>
      <c r="KZ214" s="30"/>
      <c r="LA214" s="30"/>
      <c r="LB214" s="30"/>
      <c r="LC214" s="30"/>
      <c r="LD214" s="30"/>
      <c r="LE214" s="30"/>
      <c r="LF214" s="30"/>
      <c r="LG214" s="30"/>
      <c r="LH214" s="30"/>
      <c r="LI214" s="30"/>
      <c r="LJ214" s="30"/>
      <c r="LK214" s="30"/>
      <c r="LL214" s="30"/>
      <c r="LM214" s="30"/>
      <c r="LN214" s="30"/>
      <c r="LO214" s="30"/>
      <c r="LP214" s="30"/>
      <c r="LQ214" s="30"/>
      <c r="LR214" s="30"/>
      <c r="LS214" s="30"/>
      <c r="LT214" s="30"/>
      <c r="LU214" s="30"/>
      <c r="LV214" s="30"/>
      <c r="LW214" s="30"/>
      <c r="LX214" s="30"/>
      <c r="LY214" s="30"/>
      <c r="LZ214" s="30"/>
      <c r="MA214" s="30"/>
      <c r="MB214" s="30"/>
      <c r="MC214" s="30"/>
      <c r="MD214" s="30"/>
      <c r="ME214" s="30"/>
      <c r="MF214" s="30"/>
      <c r="MG214" s="30"/>
      <c r="MH214" s="30"/>
      <c r="MI214" s="30"/>
      <c r="MJ214" s="30"/>
      <c r="MK214" s="30"/>
      <c r="ML214" s="30"/>
      <c r="MM214" s="30"/>
      <c r="MN214" s="30"/>
      <c r="MO214" s="30"/>
      <c r="MP214" s="30"/>
      <c r="MQ214" s="30"/>
      <c r="MR214" s="30"/>
      <c r="MS214" s="30"/>
      <c r="MT214" s="30"/>
      <c r="MU214" s="30"/>
      <c r="MV214" s="30"/>
      <c r="MW214" s="30"/>
      <c r="MX214" s="30"/>
      <c r="MY214" s="30"/>
      <c r="MZ214" s="30"/>
      <c r="NA214" s="30"/>
      <c r="NB214" s="30"/>
      <c r="NC214" s="30"/>
      <c r="ND214" s="30"/>
      <c r="NE214" s="30"/>
      <c r="NF214" s="30"/>
      <c r="NG214" s="30"/>
      <c r="NH214" s="30"/>
      <c r="NI214" s="30"/>
      <c r="NJ214" s="30"/>
      <c r="NK214" s="30"/>
      <c r="NL214" s="30"/>
      <c r="NM214" s="30"/>
      <c r="NN214" s="30"/>
      <c r="NO214" s="30"/>
      <c r="NP214" s="30"/>
      <c r="NQ214" s="30"/>
      <c r="NR214" s="30"/>
      <c r="NS214" s="30"/>
      <c r="NT214" s="30"/>
      <c r="NU214" s="30"/>
      <c r="NV214" s="30"/>
      <c r="NW214" s="30"/>
      <c r="NX214" s="30"/>
      <c r="NY214" s="30"/>
      <c r="NZ214" s="30"/>
      <c r="OA214" s="30"/>
      <c r="OB214" s="30"/>
      <c r="OC214" s="30"/>
      <c r="OD214" s="30"/>
      <c r="OE214" s="30"/>
      <c r="OF214" s="30"/>
      <c r="OG214" s="30"/>
      <c r="OH214" s="30"/>
      <c r="OI214" s="30"/>
      <c r="OJ214" s="30"/>
      <c r="OK214" s="30"/>
      <c r="OL214" s="30"/>
      <c r="OM214" s="30"/>
      <c r="ON214" s="30"/>
      <c r="OO214" s="30"/>
      <c r="OP214" s="30"/>
      <c r="OQ214" s="30"/>
      <c r="OR214" s="30"/>
      <c r="OS214" s="30"/>
      <c r="OT214" s="30"/>
      <c r="OU214" s="30"/>
      <c r="OV214" s="30"/>
      <c r="OW214" s="30"/>
      <c r="OX214" s="30"/>
      <c r="OY214" s="30"/>
      <c r="OZ214" s="30"/>
      <c r="PA214" s="30"/>
      <c r="PB214" s="30"/>
      <c r="PC214" s="30"/>
      <c r="PD214" s="30"/>
      <c r="PE214" s="30"/>
      <c r="PF214" s="30"/>
      <c r="PG214" s="30"/>
      <c r="PH214" s="30"/>
      <c r="PI214" s="30"/>
      <c r="PJ214" s="30"/>
      <c r="PK214" s="30"/>
      <c r="PL214" s="30"/>
      <c r="PM214" s="30"/>
      <c r="PN214" s="30"/>
      <c r="PO214" s="30"/>
      <c r="PP214" s="30"/>
      <c r="PQ214" s="30"/>
      <c r="PR214" s="30"/>
      <c r="PS214" s="30"/>
      <c r="PT214" s="30"/>
      <c r="PU214" s="30"/>
      <c r="PV214" s="30"/>
      <c r="PW214" s="30"/>
      <c r="PX214" s="30"/>
      <c r="PY214" s="30"/>
      <c r="PZ214" s="30"/>
      <c r="QA214" s="30"/>
      <c r="QB214" s="30"/>
      <c r="QC214" s="30"/>
      <c r="QD214" s="30"/>
      <c r="QE214" s="30"/>
      <c r="QF214" s="30"/>
      <c r="QG214" s="30"/>
      <c r="QH214" s="30"/>
      <c r="QI214" s="30"/>
      <c r="QJ214" s="30"/>
      <c r="QK214" s="30"/>
      <c r="QL214" s="30"/>
      <c r="QM214" s="30"/>
      <c r="QN214" s="30"/>
      <c r="QO214" s="30"/>
      <c r="QP214" s="30"/>
      <c r="QQ214" s="30"/>
      <c r="QR214" s="30"/>
      <c r="QS214" s="30"/>
      <c r="QT214" s="30"/>
      <c r="QU214" s="30"/>
      <c r="QV214" s="30"/>
      <c r="QW214" s="30"/>
      <c r="QX214" s="30"/>
      <c r="QY214" s="30"/>
      <c r="QZ214" s="30"/>
      <c r="RA214" s="30"/>
      <c r="RB214" s="30"/>
      <c r="RC214" s="30"/>
      <c r="RD214" s="30"/>
      <c r="RE214" s="30"/>
      <c r="RF214" s="30"/>
      <c r="RG214" s="30"/>
      <c r="RH214" s="30"/>
      <c r="RI214" s="30"/>
      <c r="RJ214" s="30"/>
      <c r="RK214" s="30"/>
      <c r="RL214" s="30"/>
      <c r="RM214" s="30"/>
      <c r="RN214" s="30"/>
      <c r="RO214" s="30"/>
      <c r="RP214" s="30"/>
      <c r="RQ214" s="30"/>
      <c r="RR214" s="30"/>
      <c r="RS214" s="30"/>
      <c r="RT214" s="30"/>
      <c r="RU214" s="30"/>
      <c r="RV214" s="30"/>
      <c r="RW214" s="30"/>
      <c r="RX214" s="30"/>
      <c r="RY214" s="30"/>
      <c r="RZ214" s="30"/>
      <c r="SA214" s="30"/>
      <c r="SB214" s="30"/>
      <c r="SC214" s="30"/>
      <c r="SD214" s="30"/>
      <c r="SE214" s="30"/>
      <c r="SF214" s="30"/>
      <c r="SG214" s="30"/>
      <c r="SH214" s="30"/>
      <c r="SI214" s="30"/>
      <c r="SJ214" s="30"/>
      <c r="SK214" s="30"/>
      <c r="SL214" s="30"/>
      <c r="SM214" s="30"/>
      <c r="SN214" s="30"/>
      <c r="SO214" s="30"/>
      <c r="SP214" s="30"/>
      <c r="SQ214" s="30"/>
      <c r="SR214" s="30"/>
      <c r="SS214" s="30"/>
      <c r="ST214" s="30"/>
      <c r="SU214" s="30"/>
      <c r="SV214" s="30"/>
      <c r="SW214" s="30"/>
      <c r="SX214" s="30"/>
      <c r="SY214" s="30"/>
      <c r="SZ214" s="30"/>
      <c r="TA214" s="30"/>
      <c r="TB214" s="30"/>
      <c r="TC214" s="30"/>
      <c r="TD214" s="30"/>
      <c r="TE214" s="30"/>
    </row>
    <row r="215" spans="1:525" s="22" customFormat="1" ht="37.5" customHeight="1" x14ac:dyDescent="0.25">
      <c r="A215" s="56" t="s">
        <v>302</v>
      </c>
      <c r="B215" s="82" t="str">
        <f>'дод 4'!A148</f>
        <v>3241</v>
      </c>
      <c r="C215" s="82" t="str">
        <f>'дод 4'!B148</f>
        <v>1090</v>
      </c>
      <c r="D215" s="57" t="str">
        <f>'дод 4'!C148</f>
        <v>Забезпечення діяльності інших закладів у сфері соціального захисту і соціального забезпечення</v>
      </c>
      <c r="E215" s="122">
        <f t="shared" si="82"/>
        <v>5137300</v>
      </c>
      <c r="F215" s="122">
        <v>5137300</v>
      </c>
      <c r="G215" s="122">
        <v>2446700</v>
      </c>
      <c r="H215" s="122">
        <v>442700</v>
      </c>
      <c r="I215" s="122"/>
      <c r="J215" s="122">
        <f t="shared" ref="J215:J222" si="87">L215+O215</f>
        <v>0</v>
      </c>
      <c r="K215" s="122"/>
      <c r="L215" s="122"/>
      <c r="M215" s="122"/>
      <c r="N215" s="122"/>
      <c r="O215" s="122"/>
      <c r="P215" s="122">
        <f t="shared" si="83"/>
        <v>5137300</v>
      </c>
      <c r="Q215" s="225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</row>
    <row r="216" spans="1:525" s="22" customFormat="1" ht="33" customHeight="1" x14ac:dyDescent="0.25">
      <c r="A216" s="56" t="s">
        <v>350</v>
      </c>
      <c r="B216" s="82" t="str">
        <f>'дод 4'!A149</f>
        <v>3242</v>
      </c>
      <c r="C216" s="82" t="str">
        <f>'дод 4'!B149</f>
        <v>1090</v>
      </c>
      <c r="D216" s="57" t="s">
        <v>686</v>
      </c>
      <c r="E216" s="122">
        <f t="shared" si="82"/>
        <v>249773700</v>
      </c>
      <c r="F216" s="122">
        <f>249483300+290400</f>
        <v>249773700</v>
      </c>
      <c r="G216" s="122"/>
      <c r="H216" s="122"/>
      <c r="I216" s="122"/>
      <c r="J216" s="122">
        <f t="shared" si="87"/>
        <v>17735</v>
      </c>
      <c r="K216" s="122">
        <v>17735</v>
      </c>
      <c r="L216" s="122"/>
      <c r="M216" s="122"/>
      <c r="N216" s="122"/>
      <c r="O216" s="122">
        <v>17735</v>
      </c>
      <c r="P216" s="122">
        <f t="shared" si="83"/>
        <v>249791435</v>
      </c>
      <c r="Q216" s="225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</row>
    <row r="217" spans="1:525" s="24" customFormat="1" ht="15" customHeight="1" x14ac:dyDescent="0.25">
      <c r="A217" s="74"/>
      <c r="B217" s="95"/>
      <c r="C217" s="95"/>
      <c r="D217" s="75" t="s">
        <v>388</v>
      </c>
      <c r="E217" s="123">
        <f t="shared" si="82"/>
        <v>290400</v>
      </c>
      <c r="F217" s="123">
        <v>290400</v>
      </c>
      <c r="G217" s="123"/>
      <c r="H217" s="123"/>
      <c r="I217" s="123"/>
      <c r="J217" s="123">
        <f t="shared" si="87"/>
        <v>0</v>
      </c>
      <c r="K217" s="123"/>
      <c r="L217" s="123"/>
      <c r="M217" s="123"/>
      <c r="N217" s="123"/>
      <c r="O217" s="123"/>
      <c r="P217" s="123">
        <f t="shared" si="83"/>
        <v>290400</v>
      </c>
      <c r="Q217" s="225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30"/>
      <c r="JA217" s="30"/>
      <c r="JB217" s="30"/>
      <c r="JC217" s="30"/>
      <c r="JD217" s="30"/>
      <c r="JE217" s="30"/>
      <c r="JF217" s="30"/>
      <c r="JG217" s="30"/>
      <c r="JH217" s="30"/>
      <c r="JI217" s="30"/>
      <c r="JJ217" s="30"/>
      <c r="JK217" s="30"/>
      <c r="JL217" s="30"/>
      <c r="JM217" s="30"/>
      <c r="JN217" s="30"/>
      <c r="JO217" s="30"/>
      <c r="JP217" s="30"/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30"/>
      <c r="KG217" s="30"/>
      <c r="KH217" s="30"/>
      <c r="KI217" s="30"/>
      <c r="KJ217" s="30"/>
      <c r="KK217" s="30"/>
      <c r="KL217" s="30"/>
      <c r="KM217" s="30"/>
      <c r="KN217" s="30"/>
      <c r="KO217" s="30"/>
      <c r="KP217" s="30"/>
      <c r="KQ217" s="30"/>
      <c r="KR217" s="30"/>
      <c r="KS217" s="30"/>
      <c r="KT217" s="30"/>
      <c r="KU217" s="30"/>
      <c r="KV217" s="30"/>
      <c r="KW217" s="30"/>
      <c r="KX217" s="30"/>
      <c r="KY217" s="30"/>
      <c r="KZ217" s="30"/>
      <c r="LA217" s="30"/>
      <c r="LB217" s="30"/>
      <c r="LC217" s="30"/>
      <c r="LD217" s="30"/>
      <c r="LE217" s="30"/>
      <c r="LF217" s="30"/>
      <c r="LG217" s="30"/>
      <c r="LH217" s="30"/>
      <c r="LI217" s="30"/>
      <c r="LJ217" s="30"/>
      <c r="LK217" s="30"/>
      <c r="LL217" s="30"/>
      <c r="LM217" s="30"/>
      <c r="LN217" s="30"/>
      <c r="LO217" s="30"/>
      <c r="LP217" s="30"/>
      <c r="LQ217" s="30"/>
      <c r="LR217" s="30"/>
      <c r="LS217" s="30"/>
      <c r="LT217" s="30"/>
      <c r="LU217" s="30"/>
      <c r="LV217" s="30"/>
      <c r="LW217" s="30"/>
      <c r="LX217" s="30"/>
      <c r="LY217" s="30"/>
      <c r="LZ217" s="30"/>
      <c r="MA217" s="30"/>
      <c r="MB217" s="30"/>
      <c r="MC217" s="30"/>
      <c r="MD217" s="30"/>
      <c r="ME217" s="30"/>
      <c r="MF217" s="30"/>
      <c r="MG217" s="30"/>
      <c r="MH217" s="30"/>
      <c r="MI217" s="30"/>
      <c r="MJ217" s="30"/>
      <c r="MK217" s="30"/>
      <c r="ML217" s="30"/>
      <c r="MM217" s="30"/>
      <c r="MN217" s="30"/>
      <c r="MO217" s="30"/>
      <c r="MP217" s="30"/>
      <c r="MQ217" s="30"/>
      <c r="MR217" s="30"/>
      <c r="MS217" s="30"/>
      <c r="MT217" s="30"/>
      <c r="MU217" s="30"/>
      <c r="MV217" s="30"/>
      <c r="MW217" s="30"/>
      <c r="MX217" s="30"/>
      <c r="MY217" s="30"/>
      <c r="MZ217" s="30"/>
      <c r="NA217" s="30"/>
      <c r="NB217" s="30"/>
      <c r="NC217" s="30"/>
      <c r="ND217" s="30"/>
      <c r="NE217" s="30"/>
      <c r="NF217" s="30"/>
      <c r="NG217" s="30"/>
      <c r="NH217" s="30"/>
      <c r="NI217" s="30"/>
      <c r="NJ217" s="30"/>
      <c r="NK217" s="30"/>
      <c r="NL217" s="30"/>
      <c r="NM217" s="30"/>
      <c r="NN217" s="30"/>
      <c r="NO217" s="30"/>
      <c r="NP217" s="30"/>
      <c r="NQ217" s="30"/>
      <c r="NR217" s="30"/>
      <c r="NS217" s="30"/>
      <c r="NT217" s="30"/>
      <c r="NU217" s="30"/>
      <c r="NV217" s="30"/>
      <c r="NW217" s="30"/>
      <c r="NX217" s="30"/>
      <c r="NY217" s="30"/>
      <c r="NZ217" s="30"/>
      <c r="OA217" s="30"/>
      <c r="OB217" s="30"/>
      <c r="OC217" s="30"/>
      <c r="OD217" s="30"/>
      <c r="OE217" s="30"/>
      <c r="OF217" s="30"/>
      <c r="OG217" s="30"/>
      <c r="OH217" s="30"/>
      <c r="OI217" s="30"/>
      <c r="OJ217" s="30"/>
      <c r="OK217" s="30"/>
      <c r="OL217" s="30"/>
      <c r="OM217" s="30"/>
      <c r="ON217" s="30"/>
      <c r="OO217" s="30"/>
      <c r="OP217" s="30"/>
      <c r="OQ217" s="30"/>
      <c r="OR217" s="30"/>
      <c r="OS217" s="30"/>
      <c r="OT217" s="30"/>
      <c r="OU217" s="30"/>
      <c r="OV217" s="30"/>
      <c r="OW217" s="30"/>
      <c r="OX217" s="30"/>
      <c r="OY217" s="30"/>
      <c r="OZ217" s="30"/>
      <c r="PA217" s="30"/>
      <c r="PB217" s="30"/>
      <c r="PC217" s="30"/>
      <c r="PD217" s="30"/>
      <c r="PE217" s="30"/>
      <c r="PF217" s="30"/>
      <c r="PG217" s="30"/>
      <c r="PH217" s="30"/>
      <c r="PI217" s="30"/>
      <c r="PJ217" s="30"/>
      <c r="PK217" s="30"/>
      <c r="PL217" s="30"/>
      <c r="PM217" s="30"/>
      <c r="PN217" s="30"/>
      <c r="PO217" s="30"/>
      <c r="PP217" s="30"/>
      <c r="PQ217" s="30"/>
      <c r="PR217" s="30"/>
      <c r="PS217" s="30"/>
      <c r="PT217" s="30"/>
      <c r="PU217" s="30"/>
      <c r="PV217" s="30"/>
      <c r="PW217" s="30"/>
      <c r="PX217" s="30"/>
      <c r="PY217" s="30"/>
      <c r="PZ217" s="30"/>
      <c r="QA217" s="30"/>
      <c r="QB217" s="30"/>
      <c r="QC217" s="30"/>
      <c r="QD217" s="30"/>
      <c r="QE217" s="30"/>
      <c r="QF217" s="30"/>
      <c r="QG217" s="30"/>
      <c r="QH217" s="30"/>
      <c r="QI217" s="30"/>
      <c r="QJ217" s="30"/>
      <c r="QK217" s="30"/>
      <c r="QL217" s="30"/>
      <c r="QM217" s="30"/>
      <c r="QN217" s="30"/>
      <c r="QO217" s="30"/>
      <c r="QP217" s="30"/>
      <c r="QQ217" s="30"/>
      <c r="QR217" s="30"/>
      <c r="QS217" s="30"/>
      <c r="QT217" s="30"/>
      <c r="QU217" s="30"/>
      <c r="QV217" s="30"/>
      <c r="QW217" s="30"/>
      <c r="QX217" s="30"/>
      <c r="QY217" s="30"/>
      <c r="QZ217" s="30"/>
      <c r="RA217" s="30"/>
      <c r="RB217" s="30"/>
      <c r="RC217" s="30"/>
      <c r="RD217" s="30"/>
      <c r="RE217" s="30"/>
      <c r="RF217" s="30"/>
      <c r="RG217" s="30"/>
      <c r="RH217" s="30"/>
      <c r="RI217" s="30"/>
      <c r="RJ217" s="30"/>
      <c r="RK217" s="30"/>
      <c r="RL217" s="30"/>
      <c r="RM217" s="30"/>
      <c r="RN217" s="30"/>
      <c r="RO217" s="30"/>
      <c r="RP217" s="30"/>
      <c r="RQ217" s="30"/>
      <c r="RR217" s="30"/>
      <c r="RS217" s="30"/>
      <c r="RT217" s="30"/>
      <c r="RU217" s="30"/>
      <c r="RV217" s="30"/>
      <c r="RW217" s="30"/>
      <c r="RX217" s="30"/>
      <c r="RY217" s="30"/>
      <c r="RZ217" s="30"/>
      <c r="SA217" s="30"/>
      <c r="SB217" s="30"/>
      <c r="SC217" s="30"/>
      <c r="SD217" s="30"/>
      <c r="SE217" s="30"/>
      <c r="SF217" s="30"/>
      <c r="SG217" s="30"/>
      <c r="SH217" s="30"/>
      <c r="SI217" s="30"/>
      <c r="SJ217" s="30"/>
      <c r="SK217" s="30"/>
      <c r="SL217" s="30"/>
      <c r="SM217" s="30"/>
      <c r="SN217" s="30"/>
      <c r="SO217" s="30"/>
      <c r="SP217" s="30"/>
      <c r="SQ217" s="30"/>
      <c r="SR217" s="30"/>
      <c r="SS217" s="30"/>
      <c r="ST217" s="30"/>
      <c r="SU217" s="30"/>
      <c r="SV217" s="30"/>
      <c r="SW217" s="30"/>
      <c r="SX217" s="30"/>
      <c r="SY217" s="30"/>
      <c r="SZ217" s="30"/>
      <c r="TA217" s="30"/>
      <c r="TB217" s="30"/>
      <c r="TC217" s="30"/>
      <c r="TD217" s="30"/>
      <c r="TE217" s="30"/>
    </row>
    <row r="218" spans="1:525" s="22" customFormat="1" ht="31.5" hidden="1" customHeight="1" x14ac:dyDescent="0.25">
      <c r="A218" s="56" t="s">
        <v>408</v>
      </c>
      <c r="B218" s="82">
        <v>7323</v>
      </c>
      <c r="C218" s="56" t="s">
        <v>110</v>
      </c>
      <c r="D218" s="6" t="str">
        <f>'дод 4'!C193</f>
        <v>Будівництво1 установ та закладів соціальної сфери</v>
      </c>
      <c r="E218" s="122">
        <f t="shared" si="82"/>
        <v>0</v>
      </c>
      <c r="F218" s="122"/>
      <c r="G218" s="122"/>
      <c r="H218" s="122"/>
      <c r="I218" s="122"/>
      <c r="J218" s="122">
        <f t="shared" si="87"/>
        <v>0</v>
      </c>
      <c r="K218" s="122"/>
      <c r="L218" s="122"/>
      <c r="M218" s="122"/>
      <c r="N218" s="122"/>
      <c r="O218" s="122"/>
      <c r="P218" s="122">
        <f t="shared" si="83"/>
        <v>0</v>
      </c>
      <c r="Q218" s="225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</row>
    <row r="219" spans="1:525" s="22" customFormat="1" ht="15.75" x14ac:dyDescent="0.25">
      <c r="A219" s="56" t="s">
        <v>564</v>
      </c>
      <c r="B219" s="82">
        <v>7640</v>
      </c>
      <c r="C219" s="37" t="s">
        <v>85</v>
      </c>
      <c r="D219" s="3" t="s">
        <v>413</v>
      </c>
      <c r="E219" s="122">
        <f t="shared" si="82"/>
        <v>70000</v>
      </c>
      <c r="F219" s="122">
        <v>70000</v>
      </c>
      <c r="G219" s="122"/>
      <c r="H219" s="122"/>
      <c r="I219" s="122"/>
      <c r="J219" s="122">
        <f t="shared" si="87"/>
        <v>26000</v>
      </c>
      <c r="K219" s="122">
        <v>26000</v>
      </c>
      <c r="L219" s="122"/>
      <c r="M219" s="122"/>
      <c r="N219" s="122"/>
      <c r="O219" s="122">
        <v>26000</v>
      </c>
      <c r="P219" s="122">
        <f t="shared" si="83"/>
        <v>96000</v>
      </c>
      <c r="Q219" s="225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</row>
    <row r="220" spans="1:525" s="22" customFormat="1" ht="66" hidden="1" customHeight="1" x14ac:dyDescent="0.25">
      <c r="A220" s="56" t="s">
        <v>604</v>
      </c>
      <c r="B220" s="82">
        <f>'дод 4'!A260</f>
        <v>8751</v>
      </c>
      <c r="C220" s="82">
        <f>'дод 4'!B260</f>
        <v>1070</v>
      </c>
      <c r="D220" s="97" t="str">
        <f>'дод 4'!C260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20" s="122">
        <f>F220</f>
        <v>0</v>
      </c>
      <c r="F220" s="122"/>
      <c r="G220" s="122"/>
      <c r="H220" s="122"/>
      <c r="I220" s="122"/>
      <c r="J220" s="122">
        <f t="shared" ref="J220" si="88">L220+O220</f>
        <v>0</v>
      </c>
      <c r="K220" s="122"/>
      <c r="L220" s="122"/>
      <c r="M220" s="122"/>
      <c r="N220" s="122"/>
      <c r="O220" s="122"/>
      <c r="P220" s="122">
        <f t="shared" ref="P220" si="89">E220+J220</f>
        <v>0</v>
      </c>
      <c r="Q220" s="225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</row>
    <row r="221" spans="1:525" s="22" customFormat="1" ht="38.25" hidden="1" customHeight="1" x14ac:dyDescent="0.25">
      <c r="A221" s="87" t="s">
        <v>598</v>
      </c>
      <c r="B221" s="42">
        <v>8775</v>
      </c>
      <c r="C221" s="87" t="s">
        <v>92</v>
      </c>
      <c r="D221" s="36" t="s">
        <v>595</v>
      </c>
      <c r="E221" s="122">
        <f>F221</f>
        <v>0</v>
      </c>
      <c r="F221" s="122"/>
      <c r="G221" s="122"/>
      <c r="H221" s="122"/>
      <c r="I221" s="122"/>
      <c r="J221" s="122">
        <f t="shared" si="87"/>
        <v>0</v>
      </c>
      <c r="K221" s="122"/>
      <c r="L221" s="122"/>
      <c r="M221" s="122"/>
      <c r="N221" s="122"/>
      <c r="O221" s="122"/>
      <c r="P221" s="122">
        <f t="shared" si="83"/>
        <v>0</v>
      </c>
      <c r="Q221" s="225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</row>
    <row r="222" spans="1:525" s="22" customFormat="1" ht="22.5" hidden="1" customHeight="1" x14ac:dyDescent="0.25">
      <c r="A222" s="56" t="s">
        <v>262</v>
      </c>
      <c r="B222" s="82" t="str">
        <f>'дод 4'!A273</f>
        <v>9770</v>
      </c>
      <c r="C222" s="82" t="str">
        <f>'дод 4'!B273</f>
        <v>0180</v>
      </c>
      <c r="D222" s="57" t="str">
        <f>'дод 4'!C273</f>
        <v>Інші субвенції з місцевого бюджету</v>
      </c>
      <c r="E222" s="122">
        <f t="shared" si="82"/>
        <v>0</v>
      </c>
      <c r="F222" s="122"/>
      <c r="G222" s="122"/>
      <c r="H222" s="122"/>
      <c r="I222" s="122"/>
      <c r="J222" s="122">
        <f t="shared" si="87"/>
        <v>0</v>
      </c>
      <c r="K222" s="122"/>
      <c r="L222" s="122"/>
      <c r="M222" s="122"/>
      <c r="N222" s="122"/>
      <c r="O222" s="122"/>
      <c r="P222" s="122">
        <f t="shared" si="83"/>
        <v>0</v>
      </c>
      <c r="Q222" s="225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</row>
    <row r="223" spans="1:525" s="27" customFormat="1" ht="31.5" x14ac:dyDescent="0.25">
      <c r="A223" s="90" t="s">
        <v>185</v>
      </c>
      <c r="B223" s="39"/>
      <c r="C223" s="39"/>
      <c r="D223" s="91" t="s">
        <v>358</v>
      </c>
      <c r="E223" s="120">
        <f>E224</f>
        <v>6439025</v>
      </c>
      <c r="F223" s="120">
        <f t="shared" ref="F223:J223" si="90">F224</f>
        <v>6439025</v>
      </c>
      <c r="G223" s="120">
        <f t="shared" si="90"/>
        <v>4800200</v>
      </c>
      <c r="H223" s="120">
        <f t="shared" si="90"/>
        <v>110800</v>
      </c>
      <c r="I223" s="120">
        <f t="shared" si="90"/>
        <v>0</v>
      </c>
      <c r="J223" s="120">
        <f t="shared" si="90"/>
        <v>0</v>
      </c>
      <c r="K223" s="120">
        <f t="shared" ref="K223" si="91">K224</f>
        <v>0</v>
      </c>
      <c r="L223" s="120">
        <f t="shared" ref="L223" si="92">L224</f>
        <v>0</v>
      </c>
      <c r="M223" s="120">
        <f t="shared" ref="M223" si="93">M224</f>
        <v>0</v>
      </c>
      <c r="N223" s="120">
        <f t="shared" ref="N223" si="94">N224</f>
        <v>0</v>
      </c>
      <c r="O223" s="120">
        <f t="shared" ref="O223:P223" si="95">O224</f>
        <v>0</v>
      </c>
      <c r="P223" s="120">
        <f t="shared" si="95"/>
        <v>6439025</v>
      </c>
      <c r="Q223" s="225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  <c r="IT223" s="32"/>
      <c r="IU223" s="32"/>
      <c r="IV223" s="32"/>
      <c r="IW223" s="32"/>
      <c r="IX223" s="32"/>
      <c r="IY223" s="32"/>
      <c r="IZ223" s="32"/>
      <c r="JA223" s="32"/>
      <c r="JB223" s="32"/>
      <c r="JC223" s="32"/>
      <c r="JD223" s="32"/>
      <c r="JE223" s="32"/>
      <c r="JF223" s="32"/>
      <c r="JG223" s="32"/>
      <c r="JH223" s="32"/>
      <c r="JI223" s="32"/>
      <c r="JJ223" s="32"/>
      <c r="JK223" s="32"/>
      <c r="JL223" s="32"/>
      <c r="JM223" s="32"/>
      <c r="JN223" s="32"/>
      <c r="JO223" s="32"/>
      <c r="JP223" s="32"/>
      <c r="JQ223" s="32"/>
      <c r="JR223" s="32"/>
      <c r="JS223" s="32"/>
      <c r="JT223" s="32"/>
      <c r="JU223" s="32"/>
      <c r="JV223" s="32"/>
      <c r="JW223" s="32"/>
      <c r="JX223" s="32"/>
      <c r="JY223" s="32"/>
      <c r="JZ223" s="32"/>
      <c r="KA223" s="32"/>
      <c r="KB223" s="32"/>
      <c r="KC223" s="32"/>
      <c r="KD223" s="32"/>
      <c r="KE223" s="32"/>
      <c r="KF223" s="32"/>
      <c r="KG223" s="32"/>
      <c r="KH223" s="32"/>
      <c r="KI223" s="32"/>
      <c r="KJ223" s="32"/>
      <c r="KK223" s="32"/>
      <c r="KL223" s="32"/>
      <c r="KM223" s="32"/>
      <c r="KN223" s="32"/>
      <c r="KO223" s="32"/>
      <c r="KP223" s="32"/>
      <c r="KQ223" s="32"/>
      <c r="KR223" s="32"/>
      <c r="KS223" s="32"/>
      <c r="KT223" s="32"/>
      <c r="KU223" s="32"/>
      <c r="KV223" s="32"/>
      <c r="KW223" s="32"/>
      <c r="KX223" s="32"/>
      <c r="KY223" s="32"/>
      <c r="KZ223" s="32"/>
      <c r="LA223" s="32"/>
      <c r="LB223" s="32"/>
      <c r="LC223" s="32"/>
      <c r="LD223" s="32"/>
      <c r="LE223" s="32"/>
      <c r="LF223" s="32"/>
      <c r="LG223" s="32"/>
      <c r="LH223" s="32"/>
      <c r="LI223" s="32"/>
      <c r="LJ223" s="32"/>
      <c r="LK223" s="32"/>
      <c r="LL223" s="32"/>
      <c r="LM223" s="32"/>
      <c r="LN223" s="32"/>
      <c r="LO223" s="32"/>
      <c r="LP223" s="32"/>
      <c r="LQ223" s="32"/>
      <c r="LR223" s="32"/>
      <c r="LS223" s="32"/>
      <c r="LT223" s="32"/>
      <c r="LU223" s="32"/>
      <c r="LV223" s="32"/>
      <c r="LW223" s="32"/>
      <c r="LX223" s="32"/>
      <c r="LY223" s="32"/>
      <c r="LZ223" s="32"/>
      <c r="MA223" s="32"/>
      <c r="MB223" s="32"/>
      <c r="MC223" s="32"/>
      <c r="MD223" s="32"/>
      <c r="ME223" s="32"/>
      <c r="MF223" s="32"/>
      <c r="MG223" s="32"/>
      <c r="MH223" s="32"/>
      <c r="MI223" s="32"/>
      <c r="MJ223" s="32"/>
      <c r="MK223" s="32"/>
      <c r="ML223" s="32"/>
      <c r="MM223" s="32"/>
      <c r="MN223" s="32"/>
      <c r="MO223" s="32"/>
      <c r="MP223" s="32"/>
      <c r="MQ223" s="32"/>
      <c r="MR223" s="32"/>
      <c r="MS223" s="32"/>
      <c r="MT223" s="32"/>
      <c r="MU223" s="32"/>
      <c r="MV223" s="32"/>
      <c r="MW223" s="32"/>
      <c r="MX223" s="32"/>
      <c r="MY223" s="32"/>
      <c r="MZ223" s="32"/>
      <c r="NA223" s="32"/>
      <c r="NB223" s="32"/>
      <c r="NC223" s="32"/>
      <c r="ND223" s="32"/>
      <c r="NE223" s="32"/>
      <c r="NF223" s="32"/>
      <c r="NG223" s="32"/>
      <c r="NH223" s="32"/>
      <c r="NI223" s="32"/>
      <c r="NJ223" s="32"/>
      <c r="NK223" s="32"/>
      <c r="NL223" s="32"/>
      <c r="NM223" s="32"/>
      <c r="NN223" s="32"/>
      <c r="NO223" s="32"/>
      <c r="NP223" s="32"/>
      <c r="NQ223" s="32"/>
      <c r="NR223" s="32"/>
      <c r="NS223" s="32"/>
      <c r="NT223" s="32"/>
      <c r="NU223" s="32"/>
      <c r="NV223" s="32"/>
      <c r="NW223" s="32"/>
      <c r="NX223" s="32"/>
      <c r="NY223" s="32"/>
      <c r="NZ223" s="32"/>
      <c r="OA223" s="32"/>
      <c r="OB223" s="32"/>
      <c r="OC223" s="32"/>
      <c r="OD223" s="32"/>
      <c r="OE223" s="32"/>
      <c r="OF223" s="32"/>
      <c r="OG223" s="32"/>
      <c r="OH223" s="32"/>
      <c r="OI223" s="32"/>
      <c r="OJ223" s="32"/>
      <c r="OK223" s="32"/>
      <c r="OL223" s="32"/>
      <c r="OM223" s="32"/>
      <c r="ON223" s="32"/>
      <c r="OO223" s="32"/>
      <c r="OP223" s="32"/>
      <c r="OQ223" s="32"/>
      <c r="OR223" s="32"/>
      <c r="OS223" s="32"/>
      <c r="OT223" s="32"/>
      <c r="OU223" s="32"/>
      <c r="OV223" s="32"/>
      <c r="OW223" s="32"/>
      <c r="OX223" s="32"/>
      <c r="OY223" s="32"/>
      <c r="OZ223" s="32"/>
      <c r="PA223" s="32"/>
      <c r="PB223" s="32"/>
      <c r="PC223" s="32"/>
      <c r="PD223" s="32"/>
      <c r="PE223" s="32"/>
      <c r="PF223" s="32"/>
      <c r="PG223" s="32"/>
      <c r="PH223" s="32"/>
      <c r="PI223" s="32"/>
      <c r="PJ223" s="32"/>
      <c r="PK223" s="32"/>
      <c r="PL223" s="32"/>
      <c r="PM223" s="32"/>
      <c r="PN223" s="32"/>
      <c r="PO223" s="32"/>
      <c r="PP223" s="32"/>
      <c r="PQ223" s="32"/>
      <c r="PR223" s="32"/>
      <c r="PS223" s="32"/>
      <c r="PT223" s="32"/>
      <c r="PU223" s="32"/>
      <c r="PV223" s="32"/>
      <c r="PW223" s="32"/>
      <c r="PX223" s="32"/>
      <c r="PY223" s="32"/>
      <c r="PZ223" s="32"/>
      <c r="QA223" s="32"/>
      <c r="QB223" s="32"/>
      <c r="QC223" s="32"/>
      <c r="QD223" s="32"/>
      <c r="QE223" s="32"/>
      <c r="QF223" s="32"/>
      <c r="QG223" s="32"/>
      <c r="QH223" s="32"/>
      <c r="QI223" s="32"/>
      <c r="QJ223" s="32"/>
      <c r="QK223" s="32"/>
      <c r="QL223" s="32"/>
      <c r="QM223" s="32"/>
      <c r="QN223" s="32"/>
      <c r="QO223" s="32"/>
      <c r="QP223" s="32"/>
      <c r="QQ223" s="32"/>
      <c r="QR223" s="32"/>
      <c r="QS223" s="32"/>
      <c r="QT223" s="32"/>
      <c r="QU223" s="32"/>
      <c r="QV223" s="32"/>
      <c r="QW223" s="32"/>
      <c r="QX223" s="32"/>
      <c r="QY223" s="32"/>
      <c r="QZ223" s="32"/>
      <c r="RA223" s="32"/>
      <c r="RB223" s="32"/>
      <c r="RC223" s="32"/>
      <c r="RD223" s="32"/>
      <c r="RE223" s="32"/>
      <c r="RF223" s="32"/>
      <c r="RG223" s="32"/>
      <c r="RH223" s="32"/>
      <c r="RI223" s="32"/>
      <c r="RJ223" s="32"/>
      <c r="RK223" s="32"/>
      <c r="RL223" s="32"/>
      <c r="RM223" s="32"/>
      <c r="RN223" s="32"/>
      <c r="RO223" s="32"/>
      <c r="RP223" s="32"/>
      <c r="RQ223" s="32"/>
      <c r="RR223" s="32"/>
      <c r="RS223" s="32"/>
      <c r="RT223" s="32"/>
      <c r="RU223" s="32"/>
      <c r="RV223" s="32"/>
      <c r="RW223" s="32"/>
      <c r="RX223" s="32"/>
      <c r="RY223" s="32"/>
      <c r="RZ223" s="32"/>
      <c r="SA223" s="32"/>
      <c r="SB223" s="32"/>
      <c r="SC223" s="32"/>
      <c r="SD223" s="32"/>
      <c r="SE223" s="32"/>
      <c r="SF223" s="32"/>
      <c r="SG223" s="32"/>
      <c r="SH223" s="32"/>
      <c r="SI223" s="32"/>
      <c r="SJ223" s="32"/>
      <c r="SK223" s="32"/>
      <c r="SL223" s="32"/>
      <c r="SM223" s="32"/>
      <c r="SN223" s="32"/>
      <c r="SO223" s="32"/>
      <c r="SP223" s="32"/>
      <c r="SQ223" s="32"/>
      <c r="SR223" s="32"/>
      <c r="SS223" s="32"/>
      <c r="ST223" s="32"/>
      <c r="SU223" s="32"/>
      <c r="SV223" s="32"/>
      <c r="SW223" s="32"/>
      <c r="SX223" s="32"/>
      <c r="SY223" s="32"/>
      <c r="SZ223" s="32"/>
      <c r="TA223" s="32"/>
      <c r="TB223" s="32"/>
      <c r="TC223" s="32"/>
      <c r="TD223" s="32"/>
      <c r="TE223" s="32"/>
    </row>
    <row r="224" spans="1:525" s="34" customFormat="1" ht="31.5" x14ac:dyDescent="0.25">
      <c r="A224" s="92" t="s">
        <v>186</v>
      </c>
      <c r="B224" s="66"/>
      <c r="C224" s="66"/>
      <c r="D224" s="68" t="s">
        <v>358</v>
      </c>
      <c r="E224" s="121">
        <f>E226+E227+E228+E230+E229</f>
        <v>6439025</v>
      </c>
      <c r="F224" s="121">
        <f t="shared" ref="F224:P224" si="96">F226+F227+F228+F230+F229</f>
        <v>6439025</v>
      </c>
      <c r="G224" s="121">
        <f t="shared" si="96"/>
        <v>4800200</v>
      </c>
      <c r="H224" s="121">
        <f t="shared" si="96"/>
        <v>110800</v>
      </c>
      <c r="I224" s="121">
        <f t="shared" si="96"/>
        <v>0</v>
      </c>
      <c r="J224" s="121">
        <f t="shared" si="96"/>
        <v>0</v>
      </c>
      <c r="K224" s="121">
        <f t="shared" si="96"/>
        <v>0</v>
      </c>
      <c r="L224" s="121">
        <f t="shared" si="96"/>
        <v>0</v>
      </c>
      <c r="M224" s="121">
        <f t="shared" si="96"/>
        <v>0</v>
      </c>
      <c r="N224" s="121">
        <f t="shared" si="96"/>
        <v>0</v>
      </c>
      <c r="O224" s="121">
        <f t="shared" si="96"/>
        <v>0</v>
      </c>
      <c r="P224" s="121">
        <f t="shared" si="96"/>
        <v>6439025</v>
      </c>
      <c r="Q224" s="225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  <c r="IW224" s="33"/>
      <c r="IX224" s="33"/>
      <c r="IY224" s="33"/>
      <c r="IZ224" s="33"/>
      <c r="JA224" s="33"/>
      <c r="JB224" s="33"/>
      <c r="JC224" s="33"/>
      <c r="JD224" s="33"/>
      <c r="JE224" s="33"/>
      <c r="JF224" s="33"/>
      <c r="JG224" s="33"/>
      <c r="JH224" s="33"/>
      <c r="JI224" s="33"/>
      <c r="JJ224" s="33"/>
      <c r="JK224" s="33"/>
      <c r="JL224" s="33"/>
      <c r="JM224" s="33"/>
      <c r="JN224" s="33"/>
      <c r="JO224" s="33"/>
      <c r="JP224" s="33"/>
      <c r="JQ224" s="33"/>
      <c r="JR224" s="33"/>
      <c r="JS224" s="33"/>
      <c r="JT224" s="33"/>
      <c r="JU224" s="33"/>
      <c r="JV224" s="33"/>
      <c r="JW224" s="33"/>
      <c r="JX224" s="33"/>
      <c r="JY224" s="33"/>
      <c r="JZ224" s="33"/>
      <c r="KA224" s="33"/>
      <c r="KB224" s="33"/>
      <c r="KC224" s="33"/>
      <c r="KD224" s="33"/>
      <c r="KE224" s="33"/>
      <c r="KF224" s="33"/>
      <c r="KG224" s="33"/>
      <c r="KH224" s="33"/>
      <c r="KI224" s="33"/>
      <c r="KJ224" s="33"/>
      <c r="KK224" s="33"/>
      <c r="KL224" s="33"/>
      <c r="KM224" s="33"/>
      <c r="KN224" s="33"/>
      <c r="KO224" s="33"/>
      <c r="KP224" s="33"/>
      <c r="KQ224" s="33"/>
      <c r="KR224" s="33"/>
      <c r="KS224" s="33"/>
      <c r="KT224" s="33"/>
      <c r="KU224" s="33"/>
      <c r="KV224" s="33"/>
      <c r="KW224" s="33"/>
      <c r="KX224" s="33"/>
      <c r="KY224" s="33"/>
      <c r="KZ224" s="33"/>
      <c r="LA224" s="33"/>
      <c r="LB224" s="33"/>
      <c r="LC224" s="33"/>
      <c r="LD224" s="33"/>
      <c r="LE224" s="33"/>
      <c r="LF224" s="33"/>
      <c r="LG224" s="33"/>
      <c r="LH224" s="33"/>
      <c r="LI224" s="33"/>
      <c r="LJ224" s="33"/>
      <c r="LK224" s="33"/>
      <c r="LL224" s="33"/>
      <c r="LM224" s="33"/>
      <c r="LN224" s="33"/>
      <c r="LO224" s="33"/>
      <c r="LP224" s="33"/>
      <c r="LQ224" s="33"/>
      <c r="LR224" s="33"/>
      <c r="LS224" s="33"/>
      <c r="LT224" s="33"/>
      <c r="LU224" s="33"/>
      <c r="LV224" s="33"/>
      <c r="LW224" s="33"/>
      <c r="LX224" s="33"/>
      <c r="LY224" s="33"/>
      <c r="LZ224" s="33"/>
      <c r="MA224" s="33"/>
      <c r="MB224" s="33"/>
      <c r="MC224" s="33"/>
      <c r="MD224" s="33"/>
      <c r="ME224" s="33"/>
      <c r="MF224" s="33"/>
      <c r="MG224" s="33"/>
      <c r="MH224" s="33"/>
      <c r="MI224" s="33"/>
      <c r="MJ224" s="33"/>
      <c r="MK224" s="33"/>
      <c r="ML224" s="33"/>
      <c r="MM224" s="33"/>
      <c r="MN224" s="33"/>
      <c r="MO224" s="33"/>
      <c r="MP224" s="33"/>
      <c r="MQ224" s="33"/>
      <c r="MR224" s="33"/>
      <c r="MS224" s="33"/>
      <c r="MT224" s="33"/>
      <c r="MU224" s="33"/>
      <c r="MV224" s="33"/>
      <c r="MW224" s="33"/>
      <c r="MX224" s="33"/>
      <c r="MY224" s="33"/>
      <c r="MZ224" s="33"/>
      <c r="NA224" s="33"/>
      <c r="NB224" s="33"/>
      <c r="NC224" s="33"/>
      <c r="ND224" s="33"/>
      <c r="NE224" s="33"/>
      <c r="NF224" s="33"/>
      <c r="NG224" s="33"/>
      <c r="NH224" s="33"/>
      <c r="NI224" s="33"/>
      <c r="NJ224" s="33"/>
      <c r="NK224" s="33"/>
      <c r="NL224" s="33"/>
      <c r="NM224" s="33"/>
      <c r="NN224" s="33"/>
      <c r="NO224" s="33"/>
      <c r="NP224" s="33"/>
      <c r="NQ224" s="33"/>
      <c r="NR224" s="33"/>
      <c r="NS224" s="33"/>
      <c r="NT224" s="33"/>
      <c r="NU224" s="33"/>
      <c r="NV224" s="33"/>
      <c r="NW224" s="33"/>
      <c r="NX224" s="33"/>
      <c r="NY224" s="33"/>
      <c r="NZ224" s="33"/>
      <c r="OA224" s="33"/>
      <c r="OB224" s="33"/>
      <c r="OC224" s="33"/>
      <c r="OD224" s="33"/>
      <c r="OE224" s="33"/>
      <c r="OF224" s="33"/>
      <c r="OG224" s="33"/>
      <c r="OH224" s="33"/>
      <c r="OI224" s="33"/>
      <c r="OJ224" s="33"/>
      <c r="OK224" s="33"/>
      <c r="OL224" s="33"/>
      <c r="OM224" s="33"/>
      <c r="ON224" s="33"/>
      <c r="OO224" s="33"/>
      <c r="OP224" s="33"/>
      <c r="OQ224" s="33"/>
      <c r="OR224" s="33"/>
      <c r="OS224" s="33"/>
      <c r="OT224" s="33"/>
      <c r="OU224" s="33"/>
      <c r="OV224" s="33"/>
      <c r="OW224" s="33"/>
      <c r="OX224" s="33"/>
      <c r="OY224" s="33"/>
      <c r="OZ224" s="33"/>
      <c r="PA224" s="33"/>
      <c r="PB224" s="33"/>
      <c r="PC224" s="33"/>
      <c r="PD224" s="33"/>
      <c r="PE224" s="33"/>
      <c r="PF224" s="33"/>
      <c r="PG224" s="33"/>
      <c r="PH224" s="33"/>
      <c r="PI224" s="33"/>
      <c r="PJ224" s="33"/>
      <c r="PK224" s="33"/>
      <c r="PL224" s="33"/>
      <c r="PM224" s="33"/>
      <c r="PN224" s="33"/>
      <c r="PO224" s="33"/>
      <c r="PP224" s="33"/>
      <c r="PQ224" s="33"/>
      <c r="PR224" s="33"/>
      <c r="PS224" s="33"/>
      <c r="PT224" s="33"/>
      <c r="PU224" s="33"/>
      <c r="PV224" s="33"/>
      <c r="PW224" s="33"/>
      <c r="PX224" s="33"/>
      <c r="PY224" s="33"/>
      <c r="PZ224" s="33"/>
      <c r="QA224" s="33"/>
      <c r="QB224" s="33"/>
      <c r="QC224" s="33"/>
      <c r="QD224" s="33"/>
      <c r="QE224" s="33"/>
      <c r="QF224" s="33"/>
      <c r="QG224" s="33"/>
      <c r="QH224" s="33"/>
      <c r="QI224" s="33"/>
      <c r="QJ224" s="33"/>
      <c r="QK224" s="33"/>
      <c r="QL224" s="33"/>
      <c r="QM224" s="33"/>
      <c r="QN224" s="33"/>
      <c r="QO224" s="33"/>
      <c r="QP224" s="33"/>
      <c r="QQ224" s="33"/>
      <c r="QR224" s="33"/>
      <c r="QS224" s="33"/>
      <c r="QT224" s="33"/>
      <c r="QU224" s="33"/>
      <c r="QV224" s="33"/>
      <c r="QW224" s="33"/>
      <c r="QX224" s="33"/>
      <c r="QY224" s="33"/>
      <c r="QZ224" s="33"/>
      <c r="RA224" s="33"/>
      <c r="RB224" s="33"/>
      <c r="RC224" s="33"/>
      <c r="RD224" s="33"/>
      <c r="RE224" s="33"/>
      <c r="RF224" s="33"/>
      <c r="RG224" s="33"/>
      <c r="RH224" s="33"/>
      <c r="RI224" s="33"/>
      <c r="RJ224" s="33"/>
      <c r="RK224" s="33"/>
      <c r="RL224" s="33"/>
      <c r="RM224" s="33"/>
      <c r="RN224" s="33"/>
      <c r="RO224" s="33"/>
      <c r="RP224" s="33"/>
      <c r="RQ224" s="33"/>
      <c r="RR224" s="33"/>
      <c r="RS224" s="33"/>
      <c r="RT224" s="33"/>
      <c r="RU224" s="33"/>
      <c r="RV224" s="33"/>
      <c r="RW224" s="33"/>
      <c r="RX224" s="33"/>
      <c r="RY224" s="33"/>
      <c r="RZ224" s="33"/>
      <c r="SA224" s="33"/>
      <c r="SB224" s="33"/>
      <c r="SC224" s="33"/>
      <c r="SD224" s="33"/>
      <c r="SE224" s="33"/>
      <c r="SF224" s="33"/>
      <c r="SG224" s="33"/>
      <c r="SH224" s="33"/>
      <c r="SI224" s="33"/>
      <c r="SJ224" s="33"/>
      <c r="SK224" s="33"/>
      <c r="SL224" s="33"/>
      <c r="SM224" s="33"/>
      <c r="SN224" s="33"/>
      <c r="SO224" s="33"/>
      <c r="SP224" s="33"/>
      <c r="SQ224" s="33"/>
      <c r="SR224" s="33"/>
      <c r="SS224" s="33"/>
      <c r="ST224" s="33"/>
      <c r="SU224" s="33"/>
      <c r="SV224" s="33"/>
      <c r="SW224" s="33"/>
      <c r="SX224" s="33"/>
      <c r="SY224" s="33"/>
      <c r="SZ224" s="33"/>
      <c r="TA224" s="33"/>
      <c r="TB224" s="33"/>
      <c r="TC224" s="33"/>
      <c r="TD224" s="33"/>
      <c r="TE224" s="33"/>
    </row>
    <row r="225" spans="1:525" s="34" customFormat="1" ht="141.75" hidden="1" customHeight="1" x14ac:dyDescent="0.25">
      <c r="A225" s="92"/>
      <c r="B225" s="66"/>
      <c r="C225" s="66"/>
      <c r="D225" s="114" t="s">
        <v>558</v>
      </c>
      <c r="E225" s="121">
        <f>E231</f>
        <v>0</v>
      </c>
      <c r="F225" s="121">
        <f t="shared" ref="F225:P225" si="97">F231</f>
        <v>0</v>
      </c>
      <c r="G225" s="121">
        <f t="shared" si="97"/>
        <v>0</v>
      </c>
      <c r="H225" s="121">
        <f t="shared" si="97"/>
        <v>0</v>
      </c>
      <c r="I225" s="121">
        <f t="shared" si="97"/>
        <v>0</v>
      </c>
      <c r="J225" s="121">
        <f t="shared" si="97"/>
        <v>0</v>
      </c>
      <c r="K225" s="121">
        <f t="shared" si="97"/>
        <v>0</v>
      </c>
      <c r="L225" s="121">
        <f t="shared" si="97"/>
        <v>0</v>
      </c>
      <c r="M225" s="121">
        <f t="shared" si="97"/>
        <v>0</v>
      </c>
      <c r="N225" s="121">
        <f t="shared" si="97"/>
        <v>0</v>
      </c>
      <c r="O225" s="121">
        <f t="shared" si="97"/>
        <v>0</v>
      </c>
      <c r="P225" s="121">
        <f t="shared" si="97"/>
        <v>0</v>
      </c>
      <c r="Q225" s="225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  <c r="IW225" s="33"/>
      <c r="IX225" s="33"/>
      <c r="IY225" s="33"/>
      <c r="IZ225" s="33"/>
      <c r="JA225" s="33"/>
      <c r="JB225" s="33"/>
      <c r="JC225" s="33"/>
      <c r="JD225" s="33"/>
      <c r="JE225" s="33"/>
      <c r="JF225" s="33"/>
      <c r="JG225" s="33"/>
      <c r="JH225" s="33"/>
      <c r="JI225" s="33"/>
      <c r="JJ225" s="33"/>
      <c r="JK225" s="33"/>
      <c r="JL225" s="33"/>
      <c r="JM225" s="33"/>
      <c r="JN225" s="33"/>
      <c r="JO225" s="33"/>
      <c r="JP225" s="33"/>
      <c r="JQ225" s="33"/>
      <c r="JR225" s="33"/>
      <c r="JS225" s="33"/>
      <c r="JT225" s="33"/>
      <c r="JU225" s="33"/>
      <c r="JV225" s="33"/>
      <c r="JW225" s="33"/>
      <c r="JX225" s="33"/>
      <c r="JY225" s="33"/>
      <c r="JZ225" s="33"/>
      <c r="KA225" s="33"/>
      <c r="KB225" s="33"/>
      <c r="KC225" s="33"/>
      <c r="KD225" s="33"/>
      <c r="KE225" s="33"/>
      <c r="KF225" s="33"/>
      <c r="KG225" s="33"/>
      <c r="KH225" s="33"/>
      <c r="KI225" s="33"/>
      <c r="KJ225" s="33"/>
      <c r="KK225" s="33"/>
      <c r="KL225" s="33"/>
      <c r="KM225" s="33"/>
      <c r="KN225" s="33"/>
      <c r="KO225" s="33"/>
      <c r="KP225" s="33"/>
      <c r="KQ225" s="33"/>
      <c r="KR225" s="33"/>
      <c r="KS225" s="33"/>
      <c r="KT225" s="33"/>
      <c r="KU225" s="33"/>
      <c r="KV225" s="33"/>
      <c r="KW225" s="33"/>
      <c r="KX225" s="33"/>
      <c r="KY225" s="33"/>
      <c r="KZ225" s="33"/>
      <c r="LA225" s="33"/>
      <c r="LB225" s="33"/>
      <c r="LC225" s="33"/>
      <c r="LD225" s="33"/>
      <c r="LE225" s="33"/>
      <c r="LF225" s="33"/>
      <c r="LG225" s="33"/>
      <c r="LH225" s="33"/>
      <c r="LI225" s="33"/>
      <c r="LJ225" s="33"/>
      <c r="LK225" s="33"/>
      <c r="LL225" s="33"/>
      <c r="LM225" s="33"/>
      <c r="LN225" s="33"/>
      <c r="LO225" s="33"/>
      <c r="LP225" s="33"/>
      <c r="LQ225" s="33"/>
      <c r="LR225" s="33"/>
      <c r="LS225" s="33"/>
      <c r="LT225" s="33"/>
      <c r="LU225" s="33"/>
      <c r="LV225" s="33"/>
      <c r="LW225" s="33"/>
      <c r="LX225" s="33"/>
      <c r="LY225" s="33"/>
      <c r="LZ225" s="33"/>
      <c r="MA225" s="33"/>
      <c r="MB225" s="33"/>
      <c r="MC225" s="33"/>
      <c r="MD225" s="33"/>
      <c r="ME225" s="33"/>
      <c r="MF225" s="33"/>
      <c r="MG225" s="33"/>
      <c r="MH225" s="33"/>
      <c r="MI225" s="33"/>
      <c r="MJ225" s="33"/>
      <c r="MK225" s="33"/>
      <c r="ML225" s="33"/>
      <c r="MM225" s="33"/>
      <c r="MN225" s="33"/>
      <c r="MO225" s="33"/>
      <c r="MP225" s="33"/>
      <c r="MQ225" s="33"/>
      <c r="MR225" s="33"/>
      <c r="MS225" s="33"/>
      <c r="MT225" s="33"/>
      <c r="MU225" s="33"/>
      <c r="MV225" s="33"/>
      <c r="MW225" s="33"/>
      <c r="MX225" s="33"/>
      <c r="MY225" s="33"/>
      <c r="MZ225" s="33"/>
      <c r="NA225" s="33"/>
      <c r="NB225" s="33"/>
      <c r="NC225" s="33"/>
      <c r="ND225" s="33"/>
      <c r="NE225" s="33"/>
      <c r="NF225" s="33"/>
      <c r="NG225" s="33"/>
      <c r="NH225" s="33"/>
      <c r="NI225" s="33"/>
      <c r="NJ225" s="33"/>
      <c r="NK225" s="33"/>
      <c r="NL225" s="33"/>
      <c r="NM225" s="33"/>
      <c r="NN225" s="33"/>
      <c r="NO225" s="33"/>
      <c r="NP225" s="33"/>
      <c r="NQ225" s="33"/>
      <c r="NR225" s="33"/>
      <c r="NS225" s="33"/>
      <c r="NT225" s="33"/>
      <c r="NU225" s="33"/>
      <c r="NV225" s="33"/>
      <c r="NW225" s="33"/>
      <c r="NX225" s="33"/>
      <c r="NY225" s="33"/>
      <c r="NZ225" s="33"/>
      <c r="OA225" s="33"/>
      <c r="OB225" s="33"/>
      <c r="OC225" s="33"/>
      <c r="OD225" s="33"/>
      <c r="OE225" s="33"/>
      <c r="OF225" s="33"/>
      <c r="OG225" s="33"/>
      <c r="OH225" s="33"/>
      <c r="OI225" s="33"/>
      <c r="OJ225" s="33"/>
      <c r="OK225" s="33"/>
      <c r="OL225" s="33"/>
      <c r="OM225" s="33"/>
      <c r="ON225" s="33"/>
      <c r="OO225" s="33"/>
      <c r="OP225" s="33"/>
      <c r="OQ225" s="33"/>
      <c r="OR225" s="33"/>
      <c r="OS225" s="33"/>
      <c r="OT225" s="33"/>
      <c r="OU225" s="33"/>
      <c r="OV225" s="33"/>
      <c r="OW225" s="33"/>
      <c r="OX225" s="33"/>
      <c r="OY225" s="33"/>
      <c r="OZ225" s="33"/>
      <c r="PA225" s="33"/>
      <c r="PB225" s="33"/>
      <c r="PC225" s="33"/>
      <c r="PD225" s="33"/>
      <c r="PE225" s="33"/>
      <c r="PF225" s="33"/>
      <c r="PG225" s="33"/>
      <c r="PH225" s="33"/>
      <c r="PI225" s="33"/>
      <c r="PJ225" s="33"/>
      <c r="PK225" s="33"/>
      <c r="PL225" s="33"/>
      <c r="PM225" s="33"/>
      <c r="PN225" s="33"/>
      <c r="PO225" s="33"/>
      <c r="PP225" s="33"/>
      <c r="PQ225" s="33"/>
      <c r="PR225" s="33"/>
      <c r="PS225" s="33"/>
      <c r="PT225" s="33"/>
      <c r="PU225" s="33"/>
      <c r="PV225" s="33"/>
      <c r="PW225" s="33"/>
      <c r="PX225" s="33"/>
      <c r="PY225" s="33"/>
      <c r="PZ225" s="33"/>
      <c r="QA225" s="33"/>
      <c r="QB225" s="33"/>
      <c r="QC225" s="33"/>
      <c r="QD225" s="33"/>
      <c r="QE225" s="33"/>
      <c r="QF225" s="33"/>
      <c r="QG225" s="33"/>
      <c r="QH225" s="33"/>
      <c r="QI225" s="33"/>
      <c r="QJ225" s="33"/>
      <c r="QK225" s="33"/>
      <c r="QL225" s="33"/>
      <c r="QM225" s="33"/>
      <c r="QN225" s="33"/>
      <c r="QO225" s="33"/>
      <c r="QP225" s="33"/>
      <c r="QQ225" s="33"/>
      <c r="QR225" s="33"/>
      <c r="QS225" s="33"/>
      <c r="QT225" s="33"/>
      <c r="QU225" s="33"/>
      <c r="QV225" s="33"/>
      <c r="QW225" s="33"/>
      <c r="QX225" s="33"/>
      <c r="QY225" s="33"/>
      <c r="QZ225" s="33"/>
      <c r="RA225" s="33"/>
      <c r="RB225" s="33"/>
      <c r="RC225" s="33"/>
      <c r="RD225" s="33"/>
      <c r="RE225" s="33"/>
      <c r="RF225" s="33"/>
      <c r="RG225" s="33"/>
      <c r="RH225" s="33"/>
      <c r="RI225" s="33"/>
      <c r="RJ225" s="33"/>
      <c r="RK225" s="33"/>
      <c r="RL225" s="33"/>
      <c r="RM225" s="33"/>
      <c r="RN225" s="33"/>
      <c r="RO225" s="33"/>
      <c r="RP225" s="33"/>
      <c r="RQ225" s="33"/>
      <c r="RR225" s="33"/>
      <c r="RS225" s="33"/>
      <c r="RT225" s="33"/>
      <c r="RU225" s="33"/>
      <c r="RV225" s="33"/>
      <c r="RW225" s="33"/>
      <c r="RX225" s="33"/>
      <c r="RY225" s="33"/>
      <c r="RZ225" s="33"/>
      <c r="SA225" s="33"/>
      <c r="SB225" s="33"/>
      <c r="SC225" s="33"/>
      <c r="SD225" s="33"/>
      <c r="SE225" s="33"/>
      <c r="SF225" s="33"/>
      <c r="SG225" s="33"/>
      <c r="SH225" s="33"/>
      <c r="SI225" s="33"/>
      <c r="SJ225" s="33"/>
      <c r="SK225" s="33"/>
      <c r="SL225" s="33"/>
      <c r="SM225" s="33"/>
      <c r="SN225" s="33"/>
      <c r="SO225" s="33"/>
      <c r="SP225" s="33"/>
      <c r="SQ225" s="33"/>
      <c r="SR225" s="33"/>
      <c r="SS225" s="33"/>
      <c r="ST225" s="33"/>
      <c r="SU225" s="33"/>
      <c r="SV225" s="33"/>
      <c r="SW225" s="33"/>
      <c r="SX225" s="33"/>
      <c r="SY225" s="33"/>
      <c r="SZ225" s="33"/>
      <c r="TA225" s="33"/>
      <c r="TB225" s="33"/>
      <c r="TC225" s="33"/>
      <c r="TD225" s="33"/>
      <c r="TE225" s="33"/>
    </row>
    <row r="226" spans="1:525" s="22" customFormat="1" ht="47.25" x14ac:dyDescent="0.25">
      <c r="A226" s="56" t="s">
        <v>187</v>
      </c>
      <c r="B226" s="82" t="str">
        <f>'дод 4'!A19</f>
        <v>0160</v>
      </c>
      <c r="C226" s="82" t="str">
        <f>'дод 4'!B19</f>
        <v>0111</v>
      </c>
      <c r="D226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226" s="122">
        <f t="shared" ref="E226:E231" si="98">F226+I226</f>
        <v>6185200</v>
      </c>
      <c r="F226" s="122">
        <v>6185200</v>
      </c>
      <c r="G226" s="122">
        <v>4800200</v>
      </c>
      <c r="H226" s="122">
        <v>110800</v>
      </c>
      <c r="I226" s="122"/>
      <c r="J226" s="122">
        <f>L226+O226</f>
        <v>0</v>
      </c>
      <c r="K226" s="122">
        <f>12000-12000</f>
        <v>0</v>
      </c>
      <c r="L226" s="122"/>
      <c r="M226" s="122"/>
      <c r="N226" s="122"/>
      <c r="O226" s="122">
        <f>12000-12000</f>
        <v>0</v>
      </c>
      <c r="P226" s="122">
        <f t="shared" ref="P226:P231" si="99">E226+J226</f>
        <v>6185200</v>
      </c>
      <c r="Q226" s="225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  <c r="MJ226" s="23"/>
      <c r="MK226" s="23"/>
      <c r="ML226" s="23"/>
      <c r="MM226" s="23"/>
      <c r="MN226" s="23"/>
      <c r="MO226" s="23"/>
      <c r="MP226" s="23"/>
      <c r="MQ226" s="23"/>
      <c r="MR226" s="23"/>
      <c r="MS226" s="23"/>
      <c r="MT226" s="23"/>
      <c r="MU226" s="23"/>
      <c r="MV226" s="23"/>
      <c r="MW226" s="23"/>
      <c r="MX226" s="23"/>
      <c r="MY226" s="23"/>
      <c r="MZ226" s="23"/>
      <c r="NA226" s="23"/>
      <c r="NB226" s="23"/>
      <c r="NC226" s="23"/>
      <c r="ND226" s="23"/>
      <c r="NE226" s="23"/>
      <c r="NF226" s="23"/>
      <c r="NG226" s="23"/>
      <c r="NH226" s="23"/>
      <c r="NI226" s="23"/>
      <c r="NJ226" s="23"/>
      <c r="NK226" s="23"/>
      <c r="NL226" s="23"/>
      <c r="NM226" s="23"/>
      <c r="NN226" s="23"/>
      <c r="NO226" s="23"/>
      <c r="NP226" s="23"/>
      <c r="NQ226" s="23"/>
      <c r="NR226" s="23"/>
      <c r="NS226" s="23"/>
      <c r="NT226" s="23"/>
      <c r="NU226" s="23"/>
      <c r="NV226" s="23"/>
      <c r="NW226" s="23"/>
      <c r="NX226" s="23"/>
      <c r="NY226" s="23"/>
      <c r="NZ226" s="23"/>
      <c r="OA226" s="23"/>
      <c r="OB226" s="23"/>
      <c r="OC226" s="23"/>
      <c r="OD226" s="23"/>
      <c r="OE226" s="23"/>
      <c r="OF226" s="23"/>
      <c r="OG226" s="23"/>
      <c r="OH226" s="23"/>
      <c r="OI226" s="23"/>
      <c r="OJ226" s="23"/>
      <c r="OK226" s="23"/>
      <c r="OL226" s="23"/>
      <c r="OM226" s="23"/>
      <c r="ON226" s="23"/>
      <c r="OO226" s="23"/>
      <c r="OP226" s="23"/>
      <c r="OQ226" s="23"/>
      <c r="OR226" s="23"/>
      <c r="OS226" s="23"/>
      <c r="OT226" s="23"/>
      <c r="OU226" s="23"/>
      <c r="OV226" s="23"/>
      <c r="OW226" s="23"/>
      <c r="OX226" s="23"/>
      <c r="OY226" s="23"/>
      <c r="OZ226" s="23"/>
      <c r="PA226" s="23"/>
      <c r="PB226" s="23"/>
      <c r="PC226" s="23"/>
      <c r="PD226" s="23"/>
      <c r="PE226" s="23"/>
      <c r="PF226" s="23"/>
      <c r="PG226" s="23"/>
      <c r="PH226" s="23"/>
      <c r="PI226" s="23"/>
      <c r="PJ226" s="23"/>
      <c r="PK226" s="23"/>
      <c r="PL226" s="23"/>
      <c r="PM226" s="23"/>
      <c r="PN226" s="23"/>
      <c r="PO226" s="23"/>
      <c r="PP226" s="23"/>
      <c r="PQ226" s="23"/>
      <c r="PR226" s="23"/>
      <c r="PS226" s="23"/>
      <c r="PT226" s="23"/>
      <c r="PU226" s="23"/>
      <c r="PV226" s="23"/>
      <c r="PW226" s="23"/>
      <c r="PX226" s="23"/>
      <c r="PY226" s="23"/>
      <c r="PZ226" s="23"/>
      <c r="QA226" s="23"/>
      <c r="QB226" s="23"/>
      <c r="QC226" s="23"/>
      <c r="QD226" s="23"/>
      <c r="QE226" s="23"/>
      <c r="QF226" s="23"/>
      <c r="QG226" s="23"/>
      <c r="QH226" s="23"/>
      <c r="QI226" s="23"/>
      <c r="QJ226" s="23"/>
      <c r="QK226" s="23"/>
      <c r="QL226" s="23"/>
      <c r="QM226" s="23"/>
      <c r="QN226" s="23"/>
      <c r="QO226" s="23"/>
      <c r="QP226" s="23"/>
      <c r="QQ226" s="23"/>
      <c r="QR226" s="23"/>
      <c r="QS226" s="23"/>
      <c r="QT226" s="23"/>
      <c r="QU226" s="23"/>
      <c r="QV226" s="23"/>
      <c r="QW226" s="23"/>
      <c r="QX226" s="23"/>
      <c r="QY226" s="23"/>
      <c r="QZ226" s="23"/>
      <c r="RA226" s="23"/>
      <c r="RB226" s="23"/>
      <c r="RC226" s="23"/>
      <c r="RD226" s="23"/>
      <c r="RE226" s="23"/>
      <c r="RF226" s="23"/>
      <c r="RG226" s="23"/>
      <c r="RH226" s="23"/>
      <c r="RI226" s="23"/>
      <c r="RJ226" s="23"/>
      <c r="RK226" s="23"/>
      <c r="RL226" s="23"/>
      <c r="RM226" s="23"/>
      <c r="RN226" s="23"/>
      <c r="RO226" s="23"/>
      <c r="RP226" s="23"/>
      <c r="RQ226" s="23"/>
      <c r="RR226" s="23"/>
      <c r="RS226" s="23"/>
      <c r="RT226" s="23"/>
      <c r="RU226" s="23"/>
      <c r="RV226" s="23"/>
      <c r="RW226" s="23"/>
      <c r="RX226" s="23"/>
      <c r="RY226" s="23"/>
      <c r="RZ226" s="23"/>
      <c r="SA226" s="23"/>
      <c r="SB226" s="23"/>
      <c r="SC226" s="23"/>
      <c r="SD226" s="23"/>
      <c r="SE226" s="23"/>
      <c r="SF226" s="23"/>
      <c r="SG226" s="23"/>
      <c r="SH226" s="23"/>
      <c r="SI226" s="23"/>
      <c r="SJ226" s="23"/>
      <c r="SK226" s="23"/>
      <c r="SL226" s="23"/>
      <c r="SM226" s="23"/>
      <c r="SN226" s="23"/>
      <c r="SO226" s="23"/>
      <c r="SP226" s="23"/>
      <c r="SQ226" s="23"/>
      <c r="SR226" s="23"/>
      <c r="SS226" s="23"/>
      <c r="ST226" s="23"/>
      <c r="SU226" s="23"/>
      <c r="SV226" s="23"/>
      <c r="SW226" s="23"/>
      <c r="SX226" s="23"/>
      <c r="SY226" s="23"/>
      <c r="SZ226" s="23"/>
      <c r="TA226" s="23"/>
      <c r="TB226" s="23"/>
      <c r="TC226" s="23"/>
      <c r="TD226" s="23"/>
      <c r="TE226" s="23"/>
    </row>
    <row r="227" spans="1:525" s="22" customFormat="1" ht="66" customHeight="1" x14ac:dyDescent="0.25">
      <c r="A227" s="56" t="s">
        <v>329</v>
      </c>
      <c r="B227" s="82">
        <v>3111</v>
      </c>
      <c r="C227" s="82">
        <v>1040</v>
      </c>
      <c r="D227" s="36" t="str">
        <f>'дод 4'!C126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27" s="122">
        <f t="shared" si="98"/>
        <v>105000</v>
      </c>
      <c r="F227" s="122">
        <v>105000</v>
      </c>
      <c r="G227" s="122"/>
      <c r="H227" s="122"/>
      <c r="I227" s="122"/>
      <c r="J227" s="122">
        <f t="shared" ref="J227:J231" si="100">L227+O227</f>
        <v>0</v>
      </c>
      <c r="K227" s="122">
        <f>21140-21140</f>
        <v>0</v>
      </c>
      <c r="L227" s="122"/>
      <c r="M227" s="122"/>
      <c r="N227" s="122"/>
      <c r="O227" s="122">
        <f>21140-21140</f>
        <v>0</v>
      </c>
      <c r="P227" s="122">
        <f t="shared" si="99"/>
        <v>105000</v>
      </c>
      <c r="Q227" s="225">
        <v>22</v>
      </c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</row>
    <row r="228" spans="1:525" s="22" customFormat="1" ht="31.5" customHeight="1" x14ac:dyDescent="0.25">
      <c r="A228" s="56" t="s">
        <v>188</v>
      </c>
      <c r="B228" s="82" t="str">
        <f>'дод 4'!A127</f>
        <v>3112</v>
      </c>
      <c r="C228" s="82" t="str">
        <f>'дод 4'!B127</f>
        <v>1040</v>
      </c>
      <c r="D228" s="57" t="str">
        <f>'дод 4'!C127</f>
        <v>Заходи державної політики з питань дітей та їх соціального захисту</v>
      </c>
      <c r="E228" s="122">
        <f t="shared" si="98"/>
        <v>148825</v>
      </c>
      <c r="F228" s="122">
        <f>25525+123300</f>
        <v>148825</v>
      </c>
      <c r="G228" s="122"/>
      <c r="H228" s="122"/>
      <c r="I228" s="122"/>
      <c r="J228" s="122">
        <f t="shared" si="100"/>
        <v>0</v>
      </c>
      <c r="K228" s="122"/>
      <c r="L228" s="122"/>
      <c r="M228" s="122"/>
      <c r="N228" s="122"/>
      <c r="O228" s="122"/>
      <c r="P228" s="122">
        <f t="shared" si="99"/>
        <v>148825</v>
      </c>
      <c r="Q228" s="225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  <c r="MJ228" s="23"/>
      <c r="MK228" s="23"/>
      <c r="ML228" s="23"/>
      <c r="MM228" s="23"/>
      <c r="MN228" s="23"/>
      <c r="MO228" s="23"/>
      <c r="MP228" s="23"/>
      <c r="MQ228" s="23"/>
      <c r="MR228" s="23"/>
      <c r="MS228" s="23"/>
      <c r="MT228" s="23"/>
      <c r="MU228" s="23"/>
      <c r="MV228" s="23"/>
      <c r="MW228" s="23"/>
      <c r="MX228" s="23"/>
      <c r="MY228" s="23"/>
      <c r="MZ228" s="23"/>
      <c r="NA228" s="23"/>
      <c r="NB228" s="23"/>
      <c r="NC228" s="23"/>
      <c r="ND228" s="23"/>
      <c r="NE228" s="23"/>
      <c r="NF228" s="23"/>
      <c r="NG228" s="23"/>
      <c r="NH228" s="23"/>
      <c r="NI228" s="23"/>
      <c r="NJ228" s="23"/>
      <c r="NK228" s="23"/>
      <c r="NL228" s="23"/>
      <c r="NM228" s="23"/>
      <c r="NN228" s="23"/>
      <c r="NO228" s="23"/>
      <c r="NP228" s="23"/>
      <c r="NQ228" s="23"/>
      <c r="NR228" s="23"/>
      <c r="NS228" s="23"/>
      <c r="NT228" s="23"/>
      <c r="NU228" s="23"/>
      <c r="NV228" s="23"/>
      <c r="NW228" s="23"/>
      <c r="NX228" s="23"/>
      <c r="NY228" s="23"/>
      <c r="NZ228" s="23"/>
      <c r="OA228" s="23"/>
      <c r="OB228" s="23"/>
      <c r="OC228" s="23"/>
      <c r="OD228" s="23"/>
      <c r="OE228" s="23"/>
      <c r="OF228" s="23"/>
      <c r="OG228" s="23"/>
      <c r="OH228" s="23"/>
      <c r="OI228" s="23"/>
      <c r="OJ228" s="23"/>
      <c r="OK228" s="23"/>
      <c r="OL228" s="23"/>
      <c r="OM228" s="23"/>
      <c r="ON228" s="23"/>
      <c r="OO228" s="23"/>
      <c r="OP228" s="23"/>
      <c r="OQ228" s="23"/>
      <c r="OR228" s="23"/>
      <c r="OS228" s="23"/>
      <c r="OT228" s="23"/>
      <c r="OU228" s="23"/>
      <c r="OV228" s="23"/>
      <c r="OW228" s="23"/>
      <c r="OX228" s="23"/>
      <c r="OY228" s="23"/>
      <c r="OZ228" s="23"/>
      <c r="PA228" s="23"/>
      <c r="PB228" s="23"/>
      <c r="PC228" s="23"/>
      <c r="PD228" s="23"/>
      <c r="PE228" s="23"/>
      <c r="PF228" s="23"/>
      <c r="PG228" s="23"/>
      <c r="PH228" s="23"/>
      <c r="PI228" s="23"/>
      <c r="PJ228" s="23"/>
      <c r="PK228" s="23"/>
      <c r="PL228" s="23"/>
      <c r="PM228" s="23"/>
      <c r="PN228" s="23"/>
      <c r="PO228" s="23"/>
      <c r="PP228" s="23"/>
      <c r="PQ228" s="23"/>
      <c r="PR228" s="23"/>
      <c r="PS228" s="23"/>
      <c r="PT228" s="23"/>
      <c r="PU228" s="23"/>
      <c r="PV228" s="23"/>
      <c r="PW228" s="23"/>
      <c r="PX228" s="23"/>
      <c r="PY228" s="23"/>
      <c r="PZ228" s="23"/>
      <c r="QA228" s="23"/>
      <c r="QB228" s="23"/>
      <c r="QC228" s="23"/>
      <c r="QD228" s="23"/>
      <c r="QE228" s="23"/>
      <c r="QF228" s="23"/>
      <c r="QG228" s="23"/>
      <c r="QH228" s="23"/>
      <c r="QI228" s="23"/>
      <c r="QJ228" s="23"/>
      <c r="QK228" s="23"/>
      <c r="QL228" s="23"/>
      <c r="QM228" s="23"/>
      <c r="QN228" s="23"/>
      <c r="QO228" s="23"/>
      <c r="QP228" s="23"/>
      <c r="QQ228" s="23"/>
      <c r="QR228" s="23"/>
      <c r="QS228" s="23"/>
      <c r="QT228" s="23"/>
      <c r="QU228" s="23"/>
      <c r="QV228" s="23"/>
      <c r="QW228" s="23"/>
      <c r="QX228" s="23"/>
      <c r="QY228" s="23"/>
      <c r="QZ228" s="23"/>
      <c r="RA228" s="23"/>
      <c r="RB228" s="23"/>
      <c r="RC228" s="23"/>
      <c r="RD228" s="23"/>
      <c r="RE228" s="23"/>
      <c r="RF228" s="23"/>
      <c r="RG228" s="23"/>
      <c r="RH228" s="23"/>
      <c r="RI228" s="23"/>
      <c r="RJ228" s="23"/>
      <c r="RK228" s="23"/>
      <c r="RL228" s="23"/>
      <c r="RM228" s="23"/>
      <c r="RN228" s="23"/>
      <c r="RO228" s="23"/>
      <c r="RP228" s="23"/>
      <c r="RQ228" s="23"/>
      <c r="RR228" s="23"/>
      <c r="RS228" s="23"/>
      <c r="RT228" s="23"/>
      <c r="RU228" s="23"/>
      <c r="RV228" s="23"/>
      <c r="RW228" s="23"/>
      <c r="RX228" s="23"/>
      <c r="RY228" s="23"/>
      <c r="RZ228" s="23"/>
      <c r="SA228" s="23"/>
      <c r="SB228" s="23"/>
      <c r="SC228" s="23"/>
      <c r="SD228" s="23"/>
      <c r="SE228" s="23"/>
      <c r="SF228" s="23"/>
      <c r="SG228" s="23"/>
      <c r="SH228" s="23"/>
      <c r="SI228" s="23"/>
      <c r="SJ228" s="23"/>
      <c r="SK228" s="23"/>
      <c r="SL228" s="23"/>
      <c r="SM228" s="23"/>
      <c r="SN228" s="23"/>
      <c r="SO228" s="23"/>
      <c r="SP228" s="23"/>
      <c r="SQ228" s="23"/>
      <c r="SR228" s="23"/>
      <c r="SS228" s="23"/>
      <c r="ST228" s="23"/>
      <c r="SU228" s="23"/>
      <c r="SV228" s="23"/>
      <c r="SW228" s="23"/>
      <c r="SX228" s="23"/>
      <c r="SY228" s="23"/>
      <c r="SZ228" s="23"/>
      <c r="TA228" s="23"/>
      <c r="TB228" s="23"/>
      <c r="TC228" s="23"/>
      <c r="TD228" s="23"/>
      <c r="TE228" s="23"/>
    </row>
    <row r="229" spans="1:525" s="22" customFormat="1" ht="31.5" hidden="1" customHeight="1" x14ac:dyDescent="0.25">
      <c r="A229" s="56" t="s">
        <v>568</v>
      </c>
      <c r="B229" s="82">
        <v>3242</v>
      </c>
      <c r="C229" s="37" t="s">
        <v>55</v>
      </c>
      <c r="D229" s="3" t="s">
        <v>403</v>
      </c>
      <c r="E229" s="122">
        <f t="shared" si="98"/>
        <v>0</v>
      </c>
      <c r="F229" s="122"/>
      <c r="G229" s="122"/>
      <c r="H229" s="122"/>
      <c r="I229" s="122"/>
      <c r="J229" s="122">
        <f t="shared" si="100"/>
        <v>0</v>
      </c>
      <c r="K229" s="122"/>
      <c r="L229" s="122"/>
      <c r="M229" s="122"/>
      <c r="N229" s="122"/>
      <c r="O229" s="122"/>
      <c r="P229" s="122">
        <f t="shared" si="99"/>
        <v>0</v>
      </c>
      <c r="Q229" s="225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  <c r="IU229" s="23"/>
      <c r="IV229" s="23"/>
      <c r="IW229" s="23"/>
      <c r="IX229" s="23"/>
      <c r="IY229" s="23"/>
      <c r="IZ229" s="23"/>
      <c r="JA229" s="23"/>
      <c r="JB229" s="23"/>
      <c r="JC229" s="23"/>
      <c r="JD229" s="23"/>
      <c r="JE229" s="23"/>
      <c r="JF229" s="23"/>
      <c r="JG229" s="23"/>
      <c r="JH229" s="23"/>
      <c r="JI229" s="23"/>
      <c r="JJ229" s="23"/>
      <c r="JK229" s="23"/>
      <c r="JL229" s="23"/>
      <c r="JM229" s="23"/>
      <c r="JN229" s="23"/>
      <c r="JO229" s="23"/>
      <c r="JP229" s="23"/>
      <c r="JQ229" s="23"/>
      <c r="JR229" s="23"/>
      <c r="JS229" s="23"/>
      <c r="JT229" s="23"/>
      <c r="JU229" s="23"/>
      <c r="JV229" s="23"/>
      <c r="JW229" s="23"/>
      <c r="JX229" s="23"/>
      <c r="JY229" s="23"/>
      <c r="JZ229" s="23"/>
      <c r="KA229" s="23"/>
      <c r="KB229" s="23"/>
      <c r="KC229" s="23"/>
      <c r="KD229" s="23"/>
      <c r="KE229" s="23"/>
      <c r="KF229" s="23"/>
      <c r="KG229" s="23"/>
      <c r="KH229" s="23"/>
      <c r="KI229" s="23"/>
      <c r="KJ229" s="23"/>
      <c r="KK229" s="23"/>
      <c r="KL229" s="23"/>
      <c r="KM229" s="23"/>
      <c r="KN229" s="23"/>
      <c r="KO229" s="23"/>
      <c r="KP229" s="23"/>
      <c r="KQ229" s="23"/>
      <c r="KR229" s="23"/>
      <c r="KS229" s="23"/>
      <c r="KT229" s="23"/>
      <c r="KU229" s="23"/>
      <c r="KV229" s="23"/>
      <c r="KW229" s="23"/>
      <c r="KX229" s="23"/>
      <c r="KY229" s="23"/>
      <c r="KZ229" s="23"/>
      <c r="LA229" s="23"/>
      <c r="LB229" s="23"/>
      <c r="LC229" s="23"/>
      <c r="LD229" s="23"/>
      <c r="LE229" s="23"/>
      <c r="LF229" s="23"/>
      <c r="LG229" s="23"/>
      <c r="LH229" s="23"/>
      <c r="LI229" s="23"/>
      <c r="LJ229" s="23"/>
      <c r="LK229" s="23"/>
      <c r="LL229" s="23"/>
      <c r="LM229" s="23"/>
      <c r="LN229" s="23"/>
      <c r="LO229" s="23"/>
      <c r="LP229" s="23"/>
      <c r="LQ229" s="23"/>
      <c r="LR229" s="23"/>
      <c r="LS229" s="23"/>
      <c r="LT229" s="23"/>
      <c r="LU229" s="23"/>
      <c r="LV229" s="23"/>
      <c r="LW229" s="23"/>
      <c r="LX229" s="23"/>
      <c r="LY229" s="23"/>
      <c r="LZ229" s="23"/>
      <c r="MA229" s="23"/>
      <c r="MB229" s="23"/>
      <c r="MC229" s="23"/>
      <c r="MD229" s="23"/>
      <c r="ME229" s="23"/>
      <c r="MF229" s="23"/>
      <c r="MG229" s="23"/>
      <c r="MH229" s="23"/>
      <c r="MI229" s="23"/>
      <c r="MJ229" s="23"/>
      <c r="MK229" s="23"/>
      <c r="ML229" s="23"/>
      <c r="MM229" s="23"/>
      <c r="MN229" s="23"/>
      <c r="MO229" s="23"/>
      <c r="MP229" s="23"/>
      <c r="MQ229" s="23"/>
      <c r="MR229" s="23"/>
      <c r="MS229" s="23"/>
      <c r="MT229" s="23"/>
      <c r="MU229" s="23"/>
      <c r="MV229" s="23"/>
      <c r="MW229" s="23"/>
      <c r="MX229" s="23"/>
      <c r="MY229" s="23"/>
      <c r="MZ229" s="23"/>
      <c r="NA229" s="23"/>
      <c r="NB229" s="23"/>
      <c r="NC229" s="23"/>
      <c r="ND229" s="23"/>
      <c r="NE229" s="23"/>
      <c r="NF229" s="23"/>
      <c r="NG229" s="23"/>
      <c r="NH229" s="23"/>
      <c r="NI229" s="23"/>
      <c r="NJ229" s="23"/>
      <c r="NK229" s="23"/>
      <c r="NL229" s="23"/>
      <c r="NM229" s="23"/>
      <c r="NN229" s="23"/>
      <c r="NO229" s="23"/>
      <c r="NP229" s="23"/>
      <c r="NQ229" s="23"/>
      <c r="NR229" s="23"/>
      <c r="NS229" s="23"/>
      <c r="NT229" s="23"/>
      <c r="NU229" s="23"/>
      <c r="NV229" s="23"/>
      <c r="NW229" s="23"/>
      <c r="NX229" s="23"/>
      <c r="NY229" s="23"/>
      <c r="NZ229" s="23"/>
      <c r="OA229" s="23"/>
      <c r="OB229" s="23"/>
      <c r="OC229" s="23"/>
      <c r="OD229" s="23"/>
      <c r="OE229" s="23"/>
      <c r="OF229" s="23"/>
      <c r="OG229" s="23"/>
      <c r="OH229" s="23"/>
      <c r="OI229" s="23"/>
      <c r="OJ229" s="23"/>
      <c r="OK229" s="23"/>
      <c r="OL229" s="23"/>
      <c r="OM229" s="23"/>
      <c r="ON229" s="23"/>
      <c r="OO229" s="23"/>
      <c r="OP229" s="23"/>
      <c r="OQ229" s="23"/>
      <c r="OR229" s="23"/>
      <c r="OS229" s="23"/>
      <c r="OT229" s="23"/>
      <c r="OU229" s="23"/>
      <c r="OV229" s="23"/>
      <c r="OW229" s="23"/>
      <c r="OX229" s="23"/>
      <c r="OY229" s="23"/>
      <c r="OZ229" s="23"/>
      <c r="PA229" s="23"/>
      <c r="PB229" s="23"/>
      <c r="PC229" s="23"/>
      <c r="PD229" s="23"/>
      <c r="PE229" s="23"/>
      <c r="PF229" s="23"/>
      <c r="PG229" s="23"/>
      <c r="PH229" s="23"/>
      <c r="PI229" s="23"/>
      <c r="PJ229" s="23"/>
      <c r="PK229" s="23"/>
      <c r="PL229" s="23"/>
      <c r="PM229" s="23"/>
      <c r="PN229" s="23"/>
      <c r="PO229" s="23"/>
      <c r="PP229" s="23"/>
      <c r="PQ229" s="23"/>
      <c r="PR229" s="23"/>
      <c r="PS229" s="23"/>
      <c r="PT229" s="23"/>
      <c r="PU229" s="23"/>
      <c r="PV229" s="23"/>
      <c r="PW229" s="23"/>
      <c r="PX229" s="23"/>
      <c r="PY229" s="23"/>
      <c r="PZ229" s="23"/>
      <c r="QA229" s="23"/>
      <c r="QB229" s="23"/>
      <c r="QC229" s="23"/>
      <c r="QD229" s="23"/>
      <c r="QE229" s="23"/>
      <c r="QF229" s="23"/>
      <c r="QG229" s="23"/>
      <c r="QH229" s="23"/>
      <c r="QI229" s="23"/>
      <c r="QJ229" s="23"/>
      <c r="QK229" s="23"/>
      <c r="QL229" s="23"/>
      <c r="QM229" s="23"/>
      <c r="QN229" s="23"/>
      <c r="QO229" s="23"/>
      <c r="QP229" s="23"/>
      <c r="QQ229" s="23"/>
      <c r="QR229" s="23"/>
      <c r="QS229" s="23"/>
      <c r="QT229" s="23"/>
      <c r="QU229" s="23"/>
      <c r="QV229" s="23"/>
      <c r="QW229" s="23"/>
      <c r="QX229" s="23"/>
      <c r="QY229" s="23"/>
      <c r="QZ229" s="23"/>
      <c r="RA229" s="23"/>
      <c r="RB229" s="23"/>
      <c r="RC229" s="23"/>
      <c r="RD229" s="23"/>
      <c r="RE229" s="23"/>
      <c r="RF229" s="23"/>
      <c r="RG229" s="23"/>
      <c r="RH229" s="23"/>
      <c r="RI229" s="23"/>
      <c r="RJ229" s="23"/>
      <c r="RK229" s="23"/>
      <c r="RL229" s="23"/>
      <c r="RM229" s="23"/>
      <c r="RN229" s="23"/>
      <c r="RO229" s="23"/>
      <c r="RP229" s="23"/>
      <c r="RQ229" s="23"/>
      <c r="RR229" s="23"/>
      <c r="RS229" s="23"/>
      <c r="RT229" s="23"/>
      <c r="RU229" s="23"/>
      <c r="RV229" s="23"/>
      <c r="RW229" s="23"/>
      <c r="RX229" s="23"/>
      <c r="RY229" s="23"/>
      <c r="RZ229" s="23"/>
      <c r="SA229" s="23"/>
      <c r="SB229" s="23"/>
      <c r="SC229" s="23"/>
      <c r="SD229" s="23"/>
      <c r="SE229" s="23"/>
      <c r="SF229" s="23"/>
      <c r="SG229" s="23"/>
      <c r="SH229" s="23"/>
      <c r="SI229" s="23"/>
      <c r="SJ229" s="23"/>
      <c r="SK229" s="23"/>
      <c r="SL229" s="23"/>
      <c r="SM229" s="23"/>
      <c r="SN229" s="23"/>
      <c r="SO229" s="23"/>
      <c r="SP229" s="23"/>
      <c r="SQ229" s="23"/>
      <c r="SR229" s="23"/>
      <c r="SS229" s="23"/>
      <c r="ST229" s="23"/>
      <c r="SU229" s="23"/>
      <c r="SV229" s="23"/>
      <c r="SW229" s="23"/>
      <c r="SX229" s="23"/>
      <c r="SY229" s="23"/>
      <c r="SZ229" s="23"/>
      <c r="TA229" s="23"/>
      <c r="TB229" s="23"/>
      <c r="TC229" s="23"/>
      <c r="TD229" s="23"/>
      <c r="TE229" s="23"/>
    </row>
    <row r="230" spans="1:525" s="22" customFormat="1" ht="94.5" hidden="1" customHeight="1" x14ac:dyDescent="0.25">
      <c r="A230" s="56" t="s">
        <v>424</v>
      </c>
      <c r="B230" s="82">
        <v>6083</v>
      </c>
      <c r="C230" s="56" t="s">
        <v>67</v>
      </c>
      <c r="D230" s="11" t="s">
        <v>425</v>
      </c>
      <c r="E230" s="122">
        <f t="shared" si="98"/>
        <v>0</v>
      </c>
      <c r="F230" s="122"/>
      <c r="G230" s="122"/>
      <c r="H230" s="122"/>
      <c r="I230" s="122"/>
      <c r="J230" s="122">
        <f t="shared" si="100"/>
        <v>0</v>
      </c>
      <c r="K230" s="122"/>
      <c r="L230" s="122"/>
      <c r="M230" s="122"/>
      <c r="N230" s="122"/>
      <c r="O230" s="122"/>
      <c r="P230" s="122">
        <f t="shared" si="99"/>
        <v>0</v>
      </c>
      <c r="Q230" s="225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  <c r="MJ230" s="23"/>
      <c r="MK230" s="23"/>
      <c r="ML230" s="23"/>
      <c r="MM230" s="23"/>
      <c r="MN230" s="23"/>
      <c r="MO230" s="23"/>
      <c r="MP230" s="23"/>
      <c r="MQ230" s="23"/>
      <c r="MR230" s="23"/>
      <c r="MS230" s="23"/>
      <c r="MT230" s="23"/>
      <c r="MU230" s="23"/>
      <c r="MV230" s="23"/>
      <c r="MW230" s="23"/>
      <c r="MX230" s="23"/>
      <c r="MY230" s="23"/>
      <c r="MZ230" s="23"/>
      <c r="NA230" s="23"/>
      <c r="NB230" s="23"/>
      <c r="NC230" s="23"/>
      <c r="ND230" s="23"/>
      <c r="NE230" s="23"/>
      <c r="NF230" s="23"/>
      <c r="NG230" s="23"/>
      <c r="NH230" s="23"/>
      <c r="NI230" s="23"/>
      <c r="NJ230" s="23"/>
      <c r="NK230" s="23"/>
      <c r="NL230" s="23"/>
      <c r="NM230" s="23"/>
      <c r="NN230" s="23"/>
      <c r="NO230" s="23"/>
      <c r="NP230" s="23"/>
      <c r="NQ230" s="23"/>
      <c r="NR230" s="23"/>
      <c r="NS230" s="23"/>
      <c r="NT230" s="23"/>
      <c r="NU230" s="23"/>
      <c r="NV230" s="23"/>
      <c r="NW230" s="23"/>
      <c r="NX230" s="23"/>
      <c r="NY230" s="23"/>
      <c r="NZ230" s="23"/>
      <c r="OA230" s="23"/>
      <c r="OB230" s="23"/>
      <c r="OC230" s="23"/>
      <c r="OD230" s="23"/>
      <c r="OE230" s="23"/>
      <c r="OF230" s="23"/>
      <c r="OG230" s="23"/>
      <c r="OH230" s="23"/>
      <c r="OI230" s="23"/>
      <c r="OJ230" s="23"/>
      <c r="OK230" s="23"/>
      <c r="OL230" s="23"/>
      <c r="OM230" s="23"/>
      <c r="ON230" s="23"/>
      <c r="OO230" s="23"/>
      <c r="OP230" s="23"/>
      <c r="OQ230" s="23"/>
      <c r="OR230" s="23"/>
      <c r="OS230" s="23"/>
      <c r="OT230" s="23"/>
      <c r="OU230" s="23"/>
      <c r="OV230" s="23"/>
      <c r="OW230" s="23"/>
      <c r="OX230" s="23"/>
      <c r="OY230" s="23"/>
      <c r="OZ230" s="23"/>
      <c r="PA230" s="23"/>
      <c r="PB230" s="23"/>
      <c r="PC230" s="23"/>
      <c r="PD230" s="23"/>
      <c r="PE230" s="23"/>
      <c r="PF230" s="23"/>
      <c r="PG230" s="23"/>
      <c r="PH230" s="23"/>
      <c r="PI230" s="23"/>
      <c r="PJ230" s="23"/>
      <c r="PK230" s="23"/>
      <c r="PL230" s="23"/>
      <c r="PM230" s="23"/>
      <c r="PN230" s="23"/>
      <c r="PO230" s="23"/>
      <c r="PP230" s="23"/>
      <c r="PQ230" s="23"/>
      <c r="PR230" s="23"/>
      <c r="PS230" s="23"/>
      <c r="PT230" s="23"/>
      <c r="PU230" s="23"/>
      <c r="PV230" s="23"/>
      <c r="PW230" s="23"/>
      <c r="PX230" s="23"/>
      <c r="PY230" s="23"/>
      <c r="PZ230" s="23"/>
      <c r="QA230" s="23"/>
      <c r="QB230" s="23"/>
      <c r="QC230" s="23"/>
      <c r="QD230" s="23"/>
      <c r="QE230" s="23"/>
      <c r="QF230" s="23"/>
      <c r="QG230" s="23"/>
      <c r="QH230" s="23"/>
      <c r="QI230" s="23"/>
      <c r="QJ230" s="23"/>
      <c r="QK230" s="23"/>
      <c r="QL230" s="23"/>
      <c r="QM230" s="23"/>
      <c r="QN230" s="23"/>
      <c r="QO230" s="23"/>
      <c r="QP230" s="23"/>
      <c r="QQ230" s="23"/>
      <c r="QR230" s="23"/>
      <c r="QS230" s="23"/>
      <c r="QT230" s="23"/>
      <c r="QU230" s="23"/>
      <c r="QV230" s="23"/>
      <c r="QW230" s="23"/>
      <c r="QX230" s="23"/>
      <c r="QY230" s="23"/>
      <c r="QZ230" s="23"/>
      <c r="RA230" s="23"/>
      <c r="RB230" s="23"/>
      <c r="RC230" s="23"/>
      <c r="RD230" s="23"/>
      <c r="RE230" s="23"/>
      <c r="RF230" s="23"/>
      <c r="RG230" s="23"/>
      <c r="RH230" s="23"/>
      <c r="RI230" s="23"/>
      <c r="RJ230" s="23"/>
      <c r="RK230" s="23"/>
      <c r="RL230" s="23"/>
      <c r="RM230" s="23"/>
      <c r="RN230" s="23"/>
      <c r="RO230" s="23"/>
      <c r="RP230" s="23"/>
      <c r="RQ230" s="23"/>
      <c r="RR230" s="23"/>
      <c r="RS230" s="23"/>
      <c r="RT230" s="23"/>
      <c r="RU230" s="23"/>
      <c r="RV230" s="23"/>
      <c r="RW230" s="23"/>
      <c r="RX230" s="23"/>
      <c r="RY230" s="23"/>
      <c r="RZ230" s="23"/>
      <c r="SA230" s="23"/>
      <c r="SB230" s="23"/>
      <c r="SC230" s="23"/>
      <c r="SD230" s="23"/>
      <c r="SE230" s="23"/>
      <c r="SF230" s="23"/>
      <c r="SG230" s="23"/>
      <c r="SH230" s="23"/>
      <c r="SI230" s="23"/>
      <c r="SJ230" s="23"/>
      <c r="SK230" s="23"/>
      <c r="SL230" s="23"/>
      <c r="SM230" s="23"/>
      <c r="SN230" s="23"/>
      <c r="SO230" s="23"/>
      <c r="SP230" s="23"/>
      <c r="SQ230" s="23"/>
      <c r="SR230" s="23"/>
      <c r="SS230" s="23"/>
      <c r="ST230" s="23"/>
      <c r="SU230" s="23"/>
      <c r="SV230" s="23"/>
      <c r="SW230" s="23"/>
      <c r="SX230" s="23"/>
      <c r="SY230" s="23"/>
      <c r="SZ230" s="23"/>
      <c r="TA230" s="23"/>
      <c r="TB230" s="23"/>
      <c r="TC230" s="23"/>
      <c r="TD230" s="23"/>
      <c r="TE230" s="23"/>
    </row>
    <row r="231" spans="1:525" s="24" customFormat="1" ht="138.75" hidden="1" customHeight="1" x14ac:dyDescent="0.25">
      <c r="A231" s="74"/>
      <c r="B231" s="95"/>
      <c r="C231" s="74"/>
      <c r="D231" s="80" t="s">
        <v>558</v>
      </c>
      <c r="E231" s="122">
        <f t="shared" si="98"/>
        <v>0</v>
      </c>
      <c r="F231" s="123"/>
      <c r="G231" s="123"/>
      <c r="H231" s="123"/>
      <c r="I231" s="123"/>
      <c r="J231" s="122">
        <f t="shared" si="100"/>
        <v>0</v>
      </c>
      <c r="K231" s="123"/>
      <c r="L231" s="123"/>
      <c r="M231" s="123"/>
      <c r="N231" s="123"/>
      <c r="O231" s="123"/>
      <c r="P231" s="122">
        <f t="shared" si="99"/>
        <v>0</v>
      </c>
      <c r="Q231" s="225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  <c r="IW231" s="30"/>
      <c r="IX231" s="30"/>
      <c r="IY231" s="30"/>
      <c r="IZ231" s="30"/>
      <c r="JA231" s="30"/>
      <c r="JB231" s="30"/>
      <c r="JC231" s="30"/>
      <c r="JD231" s="30"/>
      <c r="JE231" s="30"/>
      <c r="JF231" s="30"/>
      <c r="JG231" s="30"/>
      <c r="JH231" s="30"/>
      <c r="JI231" s="30"/>
      <c r="JJ231" s="30"/>
      <c r="JK231" s="30"/>
      <c r="JL231" s="30"/>
      <c r="JM231" s="30"/>
      <c r="JN231" s="30"/>
      <c r="JO231" s="30"/>
      <c r="JP231" s="30"/>
      <c r="JQ231" s="30"/>
      <c r="JR231" s="30"/>
      <c r="JS231" s="30"/>
      <c r="JT231" s="30"/>
      <c r="JU231" s="30"/>
      <c r="JV231" s="30"/>
      <c r="JW231" s="30"/>
      <c r="JX231" s="30"/>
      <c r="JY231" s="30"/>
      <c r="JZ231" s="30"/>
      <c r="KA231" s="30"/>
      <c r="KB231" s="30"/>
      <c r="KC231" s="30"/>
      <c r="KD231" s="30"/>
      <c r="KE231" s="30"/>
      <c r="KF231" s="30"/>
      <c r="KG231" s="30"/>
      <c r="KH231" s="30"/>
      <c r="KI231" s="30"/>
      <c r="KJ231" s="30"/>
      <c r="KK231" s="30"/>
      <c r="KL231" s="30"/>
      <c r="KM231" s="30"/>
      <c r="KN231" s="30"/>
      <c r="KO231" s="30"/>
      <c r="KP231" s="30"/>
      <c r="KQ231" s="30"/>
      <c r="KR231" s="30"/>
      <c r="KS231" s="30"/>
      <c r="KT231" s="30"/>
      <c r="KU231" s="30"/>
      <c r="KV231" s="30"/>
      <c r="KW231" s="30"/>
      <c r="KX231" s="30"/>
      <c r="KY231" s="30"/>
      <c r="KZ231" s="30"/>
      <c r="LA231" s="30"/>
      <c r="LB231" s="30"/>
      <c r="LC231" s="30"/>
      <c r="LD231" s="30"/>
      <c r="LE231" s="30"/>
      <c r="LF231" s="30"/>
      <c r="LG231" s="30"/>
      <c r="LH231" s="30"/>
      <c r="LI231" s="30"/>
      <c r="LJ231" s="30"/>
      <c r="LK231" s="30"/>
      <c r="LL231" s="30"/>
      <c r="LM231" s="30"/>
      <c r="LN231" s="30"/>
      <c r="LO231" s="30"/>
      <c r="LP231" s="30"/>
      <c r="LQ231" s="30"/>
      <c r="LR231" s="30"/>
      <c r="LS231" s="30"/>
      <c r="LT231" s="30"/>
      <c r="LU231" s="30"/>
      <c r="LV231" s="30"/>
      <c r="LW231" s="30"/>
      <c r="LX231" s="30"/>
      <c r="LY231" s="30"/>
      <c r="LZ231" s="30"/>
      <c r="MA231" s="30"/>
      <c r="MB231" s="30"/>
      <c r="MC231" s="30"/>
      <c r="MD231" s="30"/>
      <c r="ME231" s="30"/>
      <c r="MF231" s="30"/>
      <c r="MG231" s="30"/>
      <c r="MH231" s="30"/>
      <c r="MI231" s="30"/>
      <c r="MJ231" s="30"/>
      <c r="MK231" s="30"/>
      <c r="ML231" s="30"/>
      <c r="MM231" s="30"/>
      <c r="MN231" s="30"/>
      <c r="MO231" s="30"/>
      <c r="MP231" s="30"/>
      <c r="MQ231" s="30"/>
      <c r="MR231" s="30"/>
      <c r="MS231" s="30"/>
      <c r="MT231" s="30"/>
      <c r="MU231" s="30"/>
      <c r="MV231" s="30"/>
      <c r="MW231" s="30"/>
      <c r="MX231" s="30"/>
      <c r="MY231" s="30"/>
      <c r="MZ231" s="30"/>
      <c r="NA231" s="30"/>
      <c r="NB231" s="30"/>
      <c r="NC231" s="30"/>
      <c r="ND231" s="30"/>
      <c r="NE231" s="30"/>
      <c r="NF231" s="30"/>
      <c r="NG231" s="30"/>
      <c r="NH231" s="30"/>
      <c r="NI231" s="30"/>
      <c r="NJ231" s="30"/>
      <c r="NK231" s="30"/>
      <c r="NL231" s="30"/>
      <c r="NM231" s="30"/>
      <c r="NN231" s="30"/>
      <c r="NO231" s="30"/>
      <c r="NP231" s="30"/>
      <c r="NQ231" s="30"/>
      <c r="NR231" s="30"/>
      <c r="NS231" s="30"/>
      <c r="NT231" s="30"/>
      <c r="NU231" s="30"/>
      <c r="NV231" s="30"/>
      <c r="NW231" s="30"/>
      <c r="NX231" s="30"/>
      <c r="NY231" s="30"/>
      <c r="NZ231" s="30"/>
      <c r="OA231" s="30"/>
      <c r="OB231" s="30"/>
      <c r="OC231" s="30"/>
      <c r="OD231" s="30"/>
      <c r="OE231" s="30"/>
      <c r="OF231" s="30"/>
      <c r="OG231" s="30"/>
      <c r="OH231" s="30"/>
      <c r="OI231" s="30"/>
      <c r="OJ231" s="30"/>
      <c r="OK231" s="30"/>
      <c r="OL231" s="30"/>
      <c r="OM231" s="30"/>
      <c r="ON231" s="30"/>
      <c r="OO231" s="30"/>
      <c r="OP231" s="30"/>
      <c r="OQ231" s="30"/>
      <c r="OR231" s="30"/>
      <c r="OS231" s="30"/>
      <c r="OT231" s="30"/>
      <c r="OU231" s="30"/>
      <c r="OV231" s="30"/>
      <c r="OW231" s="30"/>
      <c r="OX231" s="30"/>
      <c r="OY231" s="30"/>
      <c r="OZ231" s="30"/>
      <c r="PA231" s="30"/>
      <c r="PB231" s="30"/>
      <c r="PC231" s="30"/>
      <c r="PD231" s="30"/>
      <c r="PE231" s="30"/>
      <c r="PF231" s="30"/>
      <c r="PG231" s="30"/>
      <c r="PH231" s="30"/>
      <c r="PI231" s="30"/>
      <c r="PJ231" s="30"/>
      <c r="PK231" s="30"/>
      <c r="PL231" s="30"/>
      <c r="PM231" s="30"/>
      <c r="PN231" s="30"/>
      <c r="PO231" s="30"/>
      <c r="PP231" s="30"/>
      <c r="PQ231" s="30"/>
      <c r="PR231" s="30"/>
      <c r="PS231" s="30"/>
      <c r="PT231" s="30"/>
      <c r="PU231" s="30"/>
      <c r="PV231" s="30"/>
      <c r="PW231" s="30"/>
      <c r="PX231" s="30"/>
      <c r="PY231" s="30"/>
      <c r="PZ231" s="30"/>
      <c r="QA231" s="30"/>
      <c r="QB231" s="30"/>
      <c r="QC231" s="30"/>
      <c r="QD231" s="30"/>
      <c r="QE231" s="30"/>
      <c r="QF231" s="30"/>
      <c r="QG231" s="30"/>
      <c r="QH231" s="30"/>
      <c r="QI231" s="30"/>
      <c r="QJ231" s="30"/>
      <c r="QK231" s="30"/>
      <c r="QL231" s="30"/>
      <c r="QM231" s="30"/>
      <c r="QN231" s="30"/>
      <c r="QO231" s="30"/>
      <c r="QP231" s="30"/>
      <c r="QQ231" s="30"/>
      <c r="QR231" s="30"/>
      <c r="QS231" s="30"/>
      <c r="QT231" s="30"/>
      <c r="QU231" s="30"/>
      <c r="QV231" s="30"/>
      <c r="QW231" s="30"/>
      <c r="QX231" s="30"/>
      <c r="QY231" s="30"/>
      <c r="QZ231" s="30"/>
      <c r="RA231" s="30"/>
      <c r="RB231" s="30"/>
      <c r="RC231" s="30"/>
      <c r="RD231" s="30"/>
      <c r="RE231" s="30"/>
      <c r="RF231" s="30"/>
      <c r="RG231" s="30"/>
      <c r="RH231" s="30"/>
      <c r="RI231" s="30"/>
      <c r="RJ231" s="30"/>
      <c r="RK231" s="30"/>
      <c r="RL231" s="30"/>
      <c r="RM231" s="30"/>
      <c r="RN231" s="30"/>
      <c r="RO231" s="30"/>
      <c r="RP231" s="30"/>
      <c r="RQ231" s="30"/>
      <c r="RR231" s="30"/>
      <c r="RS231" s="30"/>
      <c r="RT231" s="30"/>
      <c r="RU231" s="30"/>
      <c r="RV231" s="30"/>
      <c r="RW231" s="30"/>
      <c r="RX231" s="30"/>
      <c r="RY231" s="30"/>
      <c r="RZ231" s="30"/>
      <c r="SA231" s="30"/>
      <c r="SB231" s="30"/>
      <c r="SC231" s="30"/>
      <c r="SD231" s="30"/>
      <c r="SE231" s="30"/>
      <c r="SF231" s="30"/>
      <c r="SG231" s="30"/>
      <c r="SH231" s="30"/>
      <c r="SI231" s="30"/>
      <c r="SJ231" s="30"/>
      <c r="SK231" s="30"/>
      <c r="SL231" s="30"/>
      <c r="SM231" s="30"/>
      <c r="SN231" s="30"/>
      <c r="SO231" s="30"/>
      <c r="SP231" s="30"/>
      <c r="SQ231" s="30"/>
      <c r="SR231" s="30"/>
      <c r="SS231" s="30"/>
      <c r="ST231" s="30"/>
      <c r="SU231" s="30"/>
      <c r="SV231" s="30"/>
      <c r="SW231" s="30"/>
      <c r="SX231" s="30"/>
      <c r="SY231" s="30"/>
      <c r="SZ231" s="30"/>
      <c r="TA231" s="30"/>
      <c r="TB231" s="30"/>
      <c r="TC231" s="30"/>
      <c r="TD231" s="30"/>
      <c r="TE231" s="30"/>
    </row>
    <row r="232" spans="1:525" s="27" customFormat="1" ht="22.5" customHeight="1" x14ac:dyDescent="0.25">
      <c r="A232" s="94" t="s">
        <v>25</v>
      </c>
      <c r="B232" s="96"/>
      <c r="C232" s="96"/>
      <c r="D232" s="91" t="s">
        <v>330</v>
      </c>
      <c r="E232" s="120">
        <f>E233</f>
        <v>84202150</v>
      </c>
      <c r="F232" s="120">
        <f t="shared" ref="F232:J232" si="101">F233</f>
        <v>84202150</v>
      </c>
      <c r="G232" s="120">
        <f t="shared" si="101"/>
        <v>62701800</v>
      </c>
      <c r="H232" s="120">
        <f t="shared" si="101"/>
        <v>4646750</v>
      </c>
      <c r="I232" s="120">
        <f t="shared" si="101"/>
        <v>0</v>
      </c>
      <c r="J232" s="120">
        <f t="shared" si="101"/>
        <v>3554410</v>
      </c>
      <c r="K232" s="120">
        <f t="shared" ref="K232" si="102">K233</f>
        <v>600000</v>
      </c>
      <c r="L232" s="120">
        <f t="shared" ref="L232" si="103">L233</f>
        <v>2952210</v>
      </c>
      <c r="M232" s="120">
        <f t="shared" ref="M232" si="104">M233</f>
        <v>2404980</v>
      </c>
      <c r="N232" s="120">
        <f t="shared" ref="N232" si="105">N233</f>
        <v>5490</v>
      </c>
      <c r="O232" s="120">
        <f t="shared" ref="O232:P232" si="106">O233</f>
        <v>602200</v>
      </c>
      <c r="P232" s="120">
        <f t="shared" si="106"/>
        <v>87756560</v>
      </c>
      <c r="Q232" s="225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  <c r="IT232" s="32"/>
      <c r="IU232" s="32"/>
      <c r="IV232" s="32"/>
      <c r="IW232" s="32"/>
      <c r="IX232" s="32"/>
      <c r="IY232" s="32"/>
      <c r="IZ232" s="32"/>
      <c r="JA232" s="32"/>
      <c r="JB232" s="32"/>
      <c r="JC232" s="32"/>
      <c r="JD232" s="32"/>
      <c r="JE232" s="32"/>
      <c r="JF232" s="32"/>
      <c r="JG232" s="32"/>
      <c r="JH232" s="32"/>
      <c r="JI232" s="32"/>
      <c r="JJ232" s="32"/>
      <c r="JK232" s="32"/>
      <c r="JL232" s="32"/>
      <c r="JM232" s="32"/>
      <c r="JN232" s="32"/>
      <c r="JO232" s="32"/>
      <c r="JP232" s="32"/>
      <c r="JQ232" s="32"/>
      <c r="JR232" s="32"/>
      <c r="JS232" s="32"/>
      <c r="JT232" s="32"/>
      <c r="JU232" s="32"/>
      <c r="JV232" s="32"/>
      <c r="JW232" s="32"/>
      <c r="JX232" s="32"/>
      <c r="JY232" s="32"/>
      <c r="JZ232" s="32"/>
      <c r="KA232" s="32"/>
      <c r="KB232" s="32"/>
      <c r="KC232" s="32"/>
      <c r="KD232" s="32"/>
      <c r="KE232" s="32"/>
      <c r="KF232" s="32"/>
      <c r="KG232" s="32"/>
      <c r="KH232" s="32"/>
      <c r="KI232" s="32"/>
      <c r="KJ232" s="32"/>
      <c r="KK232" s="32"/>
      <c r="KL232" s="32"/>
      <c r="KM232" s="32"/>
      <c r="KN232" s="32"/>
      <c r="KO232" s="32"/>
      <c r="KP232" s="32"/>
      <c r="KQ232" s="32"/>
      <c r="KR232" s="32"/>
      <c r="KS232" s="32"/>
      <c r="KT232" s="32"/>
      <c r="KU232" s="32"/>
      <c r="KV232" s="32"/>
      <c r="KW232" s="32"/>
      <c r="KX232" s="32"/>
      <c r="KY232" s="32"/>
      <c r="KZ232" s="32"/>
      <c r="LA232" s="32"/>
      <c r="LB232" s="32"/>
      <c r="LC232" s="32"/>
      <c r="LD232" s="32"/>
      <c r="LE232" s="32"/>
      <c r="LF232" s="32"/>
      <c r="LG232" s="32"/>
      <c r="LH232" s="32"/>
      <c r="LI232" s="32"/>
      <c r="LJ232" s="32"/>
      <c r="LK232" s="32"/>
      <c r="LL232" s="32"/>
      <c r="LM232" s="32"/>
      <c r="LN232" s="32"/>
      <c r="LO232" s="32"/>
      <c r="LP232" s="32"/>
      <c r="LQ232" s="32"/>
      <c r="LR232" s="32"/>
      <c r="LS232" s="32"/>
      <c r="LT232" s="32"/>
      <c r="LU232" s="32"/>
      <c r="LV232" s="32"/>
      <c r="LW232" s="32"/>
      <c r="LX232" s="32"/>
      <c r="LY232" s="32"/>
      <c r="LZ232" s="32"/>
      <c r="MA232" s="32"/>
      <c r="MB232" s="32"/>
      <c r="MC232" s="32"/>
      <c r="MD232" s="32"/>
      <c r="ME232" s="32"/>
      <c r="MF232" s="32"/>
      <c r="MG232" s="32"/>
      <c r="MH232" s="32"/>
      <c r="MI232" s="32"/>
      <c r="MJ232" s="32"/>
      <c r="MK232" s="32"/>
      <c r="ML232" s="32"/>
      <c r="MM232" s="32"/>
      <c r="MN232" s="32"/>
      <c r="MO232" s="32"/>
      <c r="MP232" s="32"/>
      <c r="MQ232" s="32"/>
      <c r="MR232" s="32"/>
      <c r="MS232" s="32"/>
      <c r="MT232" s="32"/>
      <c r="MU232" s="32"/>
      <c r="MV232" s="32"/>
      <c r="MW232" s="32"/>
      <c r="MX232" s="32"/>
      <c r="MY232" s="32"/>
      <c r="MZ232" s="32"/>
      <c r="NA232" s="32"/>
      <c r="NB232" s="32"/>
      <c r="NC232" s="32"/>
      <c r="ND232" s="32"/>
      <c r="NE232" s="32"/>
      <c r="NF232" s="32"/>
      <c r="NG232" s="32"/>
      <c r="NH232" s="32"/>
      <c r="NI232" s="32"/>
      <c r="NJ232" s="32"/>
      <c r="NK232" s="32"/>
      <c r="NL232" s="32"/>
      <c r="NM232" s="32"/>
      <c r="NN232" s="32"/>
      <c r="NO232" s="32"/>
      <c r="NP232" s="32"/>
      <c r="NQ232" s="32"/>
      <c r="NR232" s="32"/>
      <c r="NS232" s="32"/>
      <c r="NT232" s="32"/>
      <c r="NU232" s="32"/>
      <c r="NV232" s="32"/>
      <c r="NW232" s="32"/>
      <c r="NX232" s="32"/>
      <c r="NY232" s="32"/>
      <c r="NZ232" s="32"/>
      <c r="OA232" s="32"/>
      <c r="OB232" s="32"/>
      <c r="OC232" s="32"/>
      <c r="OD232" s="32"/>
      <c r="OE232" s="32"/>
      <c r="OF232" s="32"/>
      <c r="OG232" s="32"/>
      <c r="OH232" s="32"/>
      <c r="OI232" s="32"/>
      <c r="OJ232" s="32"/>
      <c r="OK232" s="32"/>
      <c r="OL232" s="32"/>
      <c r="OM232" s="32"/>
      <c r="ON232" s="32"/>
      <c r="OO232" s="32"/>
      <c r="OP232" s="32"/>
      <c r="OQ232" s="32"/>
      <c r="OR232" s="32"/>
      <c r="OS232" s="32"/>
      <c r="OT232" s="32"/>
      <c r="OU232" s="32"/>
      <c r="OV232" s="32"/>
      <c r="OW232" s="32"/>
      <c r="OX232" s="32"/>
      <c r="OY232" s="32"/>
      <c r="OZ232" s="32"/>
      <c r="PA232" s="32"/>
      <c r="PB232" s="32"/>
      <c r="PC232" s="32"/>
      <c r="PD232" s="32"/>
      <c r="PE232" s="32"/>
      <c r="PF232" s="32"/>
      <c r="PG232" s="32"/>
      <c r="PH232" s="32"/>
      <c r="PI232" s="32"/>
      <c r="PJ232" s="32"/>
      <c r="PK232" s="32"/>
      <c r="PL232" s="32"/>
      <c r="PM232" s="32"/>
      <c r="PN232" s="32"/>
      <c r="PO232" s="32"/>
      <c r="PP232" s="32"/>
      <c r="PQ232" s="32"/>
      <c r="PR232" s="32"/>
      <c r="PS232" s="32"/>
      <c r="PT232" s="32"/>
      <c r="PU232" s="32"/>
      <c r="PV232" s="32"/>
      <c r="PW232" s="32"/>
      <c r="PX232" s="32"/>
      <c r="PY232" s="32"/>
      <c r="PZ232" s="32"/>
      <c r="QA232" s="32"/>
      <c r="QB232" s="32"/>
      <c r="QC232" s="32"/>
      <c r="QD232" s="32"/>
      <c r="QE232" s="32"/>
      <c r="QF232" s="32"/>
      <c r="QG232" s="32"/>
      <c r="QH232" s="32"/>
      <c r="QI232" s="32"/>
      <c r="QJ232" s="32"/>
      <c r="QK232" s="32"/>
      <c r="QL232" s="32"/>
      <c r="QM232" s="32"/>
      <c r="QN232" s="32"/>
      <c r="QO232" s="32"/>
      <c r="QP232" s="32"/>
      <c r="QQ232" s="32"/>
      <c r="QR232" s="32"/>
      <c r="QS232" s="32"/>
      <c r="QT232" s="32"/>
      <c r="QU232" s="32"/>
      <c r="QV232" s="32"/>
      <c r="QW232" s="32"/>
      <c r="QX232" s="32"/>
      <c r="QY232" s="32"/>
      <c r="QZ232" s="32"/>
      <c r="RA232" s="32"/>
      <c r="RB232" s="32"/>
      <c r="RC232" s="32"/>
      <c r="RD232" s="32"/>
      <c r="RE232" s="32"/>
      <c r="RF232" s="32"/>
      <c r="RG232" s="32"/>
      <c r="RH232" s="32"/>
      <c r="RI232" s="32"/>
      <c r="RJ232" s="32"/>
      <c r="RK232" s="32"/>
      <c r="RL232" s="32"/>
      <c r="RM232" s="32"/>
      <c r="RN232" s="32"/>
      <c r="RO232" s="32"/>
      <c r="RP232" s="32"/>
      <c r="RQ232" s="32"/>
      <c r="RR232" s="32"/>
      <c r="RS232" s="32"/>
      <c r="RT232" s="32"/>
      <c r="RU232" s="32"/>
      <c r="RV232" s="32"/>
      <c r="RW232" s="32"/>
      <c r="RX232" s="32"/>
      <c r="RY232" s="32"/>
      <c r="RZ232" s="32"/>
      <c r="SA232" s="32"/>
      <c r="SB232" s="32"/>
      <c r="SC232" s="32"/>
      <c r="SD232" s="32"/>
      <c r="SE232" s="32"/>
      <c r="SF232" s="32"/>
      <c r="SG232" s="32"/>
      <c r="SH232" s="32"/>
      <c r="SI232" s="32"/>
      <c r="SJ232" s="32"/>
      <c r="SK232" s="32"/>
      <c r="SL232" s="32"/>
      <c r="SM232" s="32"/>
      <c r="SN232" s="32"/>
      <c r="SO232" s="32"/>
      <c r="SP232" s="32"/>
      <c r="SQ232" s="32"/>
      <c r="SR232" s="32"/>
      <c r="SS232" s="32"/>
      <c r="ST232" s="32"/>
      <c r="SU232" s="32"/>
      <c r="SV232" s="32"/>
      <c r="SW232" s="32"/>
      <c r="SX232" s="32"/>
      <c r="SY232" s="32"/>
      <c r="SZ232" s="32"/>
      <c r="TA232" s="32"/>
      <c r="TB232" s="32"/>
      <c r="TC232" s="32"/>
      <c r="TD232" s="32"/>
      <c r="TE232" s="32"/>
    </row>
    <row r="233" spans="1:525" s="34" customFormat="1" ht="21.75" customHeight="1" x14ac:dyDescent="0.25">
      <c r="A233" s="84" t="s">
        <v>189</v>
      </c>
      <c r="B233" s="93"/>
      <c r="C233" s="93"/>
      <c r="D233" s="68" t="s">
        <v>330</v>
      </c>
      <c r="E233" s="121">
        <f>E234+E235+E236+E238+E239++E241+E237+E240+E242</f>
        <v>84202150</v>
      </c>
      <c r="F233" s="121">
        <f t="shared" ref="F233:P233" si="107">F234+F235+F236+F238+F239++F241+F237+F240+F242</f>
        <v>84202150</v>
      </c>
      <c r="G233" s="121">
        <f t="shared" si="107"/>
        <v>62701800</v>
      </c>
      <c r="H233" s="121">
        <f t="shared" si="107"/>
        <v>4646750</v>
      </c>
      <c r="I233" s="121">
        <f t="shared" si="107"/>
        <v>0</v>
      </c>
      <c r="J233" s="121">
        <f t="shared" si="107"/>
        <v>3554410</v>
      </c>
      <c r="K233" s="121">
        <f t="shared" si="107"/>
        <v>600000</v>
      </c>
      <c r="L233" s="121">
        <f t="shared" si="107"/>
        <v>2952210</v>
      </c>
      <c r="M233" s="121">
        <f t="shared" si="107"/>
        <v>2404980</v>
      </c>
      <c r="N233" s="121">
        <f t="shared" si="107"/>
        <v>5490</v>
      </c>
      <c r="O233" s="121">
        <f t="shared" si="107"/>
        <v>602200</v>
      </c>
      <c r="P233" s="121">
        <f t="shared" si="107"/>
        <v>87756560</v>
      </c>
      <c r="Q233" s="225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  <c r="IW233" s="33"/>
      <c r="IX233" s="33"/>
      <c r="IY233" s="33"/>
      <c r="IZ233" s="33"/>
      <c r="JA233" s="33"/>
      <c r="JB233" s="33"/>
      <c r="JC233" s="33"/>
      <c r="JD233" s="33"/>
      <c r="JE233" s="33"/>
      <c r="JF233" s="33"/>
      <c r="JG233" s="33"/>
      <c r="JH233" s="33"/>
      <c r="JI233" s="33"/>
      <c r="JJ233" s="33"/>
      <c r="JK233" s="33"/>
      <c r="JL233" s="33"/>
      <c r="JM233" s="33"/>
      <c r="JN233" s="33"/>
      <c r="JO233" s="33"/>
      <c r="JP233" s="33"/>
      <c r="JQ233" s="33"/>
      <c r="JR233" s="33"/>
      <c r="JS233" s="33"/>
      <c r="JT233" s="33"/>
      <c r="JU233" s="33"/>
      <c r="JV233" s="33"/>
      <c r="JW233" s="33"/>
      <c r="JX233" s="33"/>
      <c r="JY233" s="33"/>
      <c r="JZ233" s="33"/>
      <c r="KA233" s="33"/>
      <c r="KB233" s="33"/>
      <c r="KC233" s="33"/>
      <c r="KD233" s="33"/>
      <c r="KE233" s="33"/>
      <c r="KF233" s="33"/>
      <c r="KG233" s="33"/>
      <c r="KH233" s="33"/>
      <c r="KI233" s="33"/>
      <c r="KJ233" s="33"/>
      <c r="KK233" s="33"/>
      <c r="KL233" s="33"/>
      <c r="KM233" s="33"/>
      <c r="KN233" s="33"/>
      <c r="KO233" s="33"/>
      <c r="KP233" s="33"/>
      <c r="KQ233" s="33"/>
      <c r="KR233" s="33"/>
      <c r="KS233" s="33"/>
      <c r="KT233" s="33"/>
      <c r="KU233" s="33"/>
      <c r="KV233" s="33"/>
      <c r="KW233" s="33"/>
      <c r="KX233" s="33"/>
      <c r="KY233" s="33"/>
      <c r="KZ233" s="33"/>
      <c r="LA233" s="33"/>
      <c r="LB233" s="33"/>
      <c r="LC233" s="33"/>
      <c r="LD233" s="33"/>
      <c r="LE233" s="33"/>
      <c r="LF233" s="33"/>
      <c r="LG233" s="33"/>
      <c r="LH233" s="33"/>
      <c r="LI233" s="33"/>
      <c r="LJ233" s="33"/>
      <c r="LK233" s="33"/>
      <c r="LL233" s="33"/>
      <c r="LM233" s="33"/>
      <c r="LN233" s="33"/>
      <c r="LO233" s="33"/>
      <c r="LP233" s="33"/>
      <c r="LQ233" s="33"/>
      <c r="LR233" s="33"/>
      <c r="LS233" s="33"/>
      <c r="LT233" s="33"/>
      <c r="LU233" s="33"/>
      <c r="LV233" s="33"/>
      <c r="LW233" s="33"/>
      <c r="LX233" s="33"/>
      <c r="LY233" s="33"/>
      <c r="LZ233" s="33"/>
      <c r="MA233" s="33"/>
      <c r="MB233" s="33"/>
      <c r="MC233" s="33"/>
      <c r="MD233" s="33"/>
      <c r="ME233" s="33"/>
      <c r="MF233" s="33"/>
      <c r="MG233" s="33"/>
      <c r="MH233" s="33"/>
      <c r="MI233" s="33"/>
      <c r="MJ233" s="33"/>
      <c r="MK233" s="33"/>
      <c r="ML233" s="33"/>
      <c r="MM233" s="33"/>
      <c r="MN233" s="33"/>
      <c r="MO233" s="33"/>
      <c r="MP233" s="33"/>
      <c r="MQ233" s="33"/>
      <c r="MR233" s="33"/>
      <c r="MS233" s="33"/>
      <c r="MT233" s="33"/>
      <c r="MU233" s="33"/>
      <c r="MV233" s="33"/>
      <c r="MW233" s="33"/>
      <c r="MX233" s="33"/>
      <c r="MY233" s="33"/>
      <c r="MZ233" s="33"/>
      <c r="NA233" s="33"/>
      <c r="NB233" s="33"/>
      <c r="NC233" s="33"/>
      <c r="ND233" s="33"/>
      <c r="NE233" s="33"/>
      <c r="NF233" s="33"/>
      <c r="NG233" s="33"/>
      <c r="NH233" s="33"/>
      <c r="NI233" s="33"/>
      <c r="NJ233" s="33"/>
      <c r="NK233" s="33"/>
      <c r="NL233" s="33"/>
      <c r="NM233" s="33"/>
      <c r="NN233" s="33"/>
      <c r="NO233" s="33"/>
      <c r="NP233" s="33"/>
      <c r="NQ233" s="33"/>
      <c r="NR233" s="33"/>
      <c r="NS233" s="33"/>
      <c r="NT233" s="33"/>
      <c r="NU233" s="33"/>
      <c r="NV233" s="33"/>
      <c r="NW233" s="33"/>
      <c r="NX233" s="33"/>
      <c r="NY233" s="33"/>
      <c r="NZ233" s="33"/>
      <c r="OA233" s="33"/>
      <c r="OB233" s="33"/>
      <c r="OC233" s="33"/>
      <c r="OD233" s="33"/>
      <c r="OE233" s="33"/>
      <c r="OF233" s="33"/>
      <c r="OG233" s="33"/>
      <c r="OH233" s="33"/>
      <c r="OI233" s="33"/>
      <c r="OJ233" s="33"/>
      <c r="OK233" s="33"/>
      <c r="OL233" s="33"/>
      <c r="OM233" s="33"/>
      <c r="ON233" s="33"/>
      <c r="OO233" s="33"/>
      <c r="OP233" s="33"/>
      <c r="OQ233" s="33"/>
      <c r="OR233" s="33"/>
      <c r="OS233" s="33"/>
      <c r="OT233" s="33"/>
      <c r="OU233" s="33"/>
      <c r="OV233" s="33"/>
      <c r="OW233" s="33"/>
      <c r="OX233" s="33"/>
      <c r="OY233" s="33"/>
      <c r="OZ233" s="33"/>
      <c r="PA233" s="33"/>
      <c r="PB233" s="33"/>
      <c r="PC233" s="33"/>
      <c r="PD233" s="33"/>
      <c r="PE233" s="33"/>
      <c r="PF233" s="33"/>
      <c r="PG233" s="33"/>
      <c r="PH233" s="33"/>
      <c r="PI233" s="33"/>
      <c r="PJ233" s="33"/>
      <c r="PK233" s="33"/>
      <c r="PL233" s="33"/>
      <c r="PM233" s="33"/>
      <c r="PN233" s="33"/>
      <c r="PO233" s="33"/>
      <c r="PP233" s="33"/>
      <c r="PQ233" s="33"/>
      <c r="PR233" s="33"/>
      <c r="PS233" s="33"/>
      <c r="PT233" s="33"/>
      <c r="PU233" s="33"/>
      <c r="PV233" s="33"/>
      <c r="PW233" s="33"/>
      <c r="PX233" s="33"/>
      <c r="PY233" s="33"/>
      <c r="PZ233" s="33"/>
      <c r="QA233" s="33"/>
      <c r="QB233" s="33"/>
      <c r="QC233" s="33"/>
      <c r="QD233" s="33"/>
      <c r="QE233" s="33"/>
      <c r="QF233" s="33"/>
      <c r="QG233" s="33"/>
      <c r="QH233" s="33"/>
      <c r="QI233" s="33"/>
      <c r="QJ233" s="33"/>
      <c r="QK233" s="33"/>
      <c r="QL233" s="33"/>
      <c r="QM233" s="33"/>
      <c r="QN233" s="33"/>
      <c r="QO233" s="33"/>
      <c r="QP233" s="33"/>
      <c r="QQ233" s="33"/>
      <c r="QR233" s="33"/>
      <c r="QS233" s="33"/>
      <c r="QT233" s="33"/>
      <c r="QU233" s="33"/>
      <c r="QV233" s="33"/>
      <c r="QW233" s="33"/>
      <c r="QX233" s="33"/>
      <c r="QY233" s="33"/>
      <c r="QZ233" s="33"/>
      <c r="RA233" s="33"/>
      <c r="RB233" s="33"/>
      <c r="RC233" s="33"/>
      <c r="RD233" s="33"/>
      <c r="RE233" s="33"/>
      <c r="RF233" s="33"/>
      <c r="RG233" s="33"/>
      <c r="RH233" s="33"/>
      <c r="RI233" s="33"/>
      <c r="RJ233" s="33"/>
      <c r="RK233" s="33"/>
      <c r="RL233" s="33"/>
      <c r="RM233" s="33"/>
      <c r="RN233" s="33"/>
      <c r="RO233" s="33"/>
      <c r="RP233" s="33"/>
      <c r="RQ233" s="33"/>
      <c r="RR233" s="33"/>
      <c r="RS233" s="33"/>
      <c r="RT233" s="33"/>
      <c r="RU233" s="33"/>
      <c r="RV233" s="33"/>
      <c r="RW233" s="33"/>
      <c r="RX233" s="33"/>
      <c r="RY233" s="33"/>
      <c r="RZ233" s="33"/>
      <c r="SA233" s="33"/>
      <c r="SB233" s="33"/>
      <c r="SC233" s="33"/>
      <c r="SD233" s="33"/>
      <c r="SE233" s="33"/>
      <c r="SF233" s="33"/>
      <c r="SG233" s="33"/>
      <c r="SH233" s="33"/>
      <c r="SI233" s="33"/>
      <c r="SJ233" s="33"/>
      <c r="SK233" s="33"/>
      <c r="SL233" s="33"/>
      <c r="SM233" s="33"/>
      <c r="SN233" s="33"/>
      <c r="SO233" s="33"/>
      <c r="SP233" s="33"/>
      <c r="SQ233" s="33"/>
      <c r="SR233" s="33"/>
      <c r="SS233" s="33"/>
      <c r="ST233" s="33"/>
      <c r="SU233" s="33"/>
      <c r="SV233" s="33"/>
      <c r="SW233" s="33"/>
      <c r="SX233" s="33"/>
      <c r="SY233" s="33"/>
      <c r="SZ233" s="33"/>
      <c r="TA233" s="33"/>
      <c r="TB233" s="33"/>
      <c r="TC233" s="33"/>
      <c r="TD233" s="33"/>
      <c r="TE233" s="33"/>
    </row>
    <row r="234" spans="1:525" s="22" customFormat="1" ht="47.25" x14ac:dyDescent="0.25">
      <c r="A234" s="56" t="s">
        <v>136</v>
      </c>
      <c r="B234" s="82" t="str">
        <f>'дод 4'!A19</f>
        <v>0160</v>
      </c>
      <c r="C234" s="82" t="str">
        <f>'дод 4'!B19</f>
        <v>0111</v>
      </c>
      <c r="D234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234" s="122">
        <f t="shared" ref="E234:E242" si="108">F234+I234</f>
        <v>2144800</v>
      </c>
      <c r="F234" s="122">
        <v>2144800</v>
      </c>
      <c r="G234" s="122">
        <v>1680400</v>
      </c>
      <c r="H234" s="122">
        <v>48700</v>
      </c>
      <c r="I234" s="122"/>
      <c r="J234" s="122">
        <f>L234+O234</f>
        <v>0</v>
      </c>
      <c r="K234" s="122"/>
      <c r="L234" s="122"/>
      <c r="M234" s="122"/>
      <c r="N234" s="122"/>
      <c r="O234" s="122"/>
      <c r="P234" s="122">
        <f t="shared" ref="P234:P242" si="109">E234+J234</f>
        <v>2144800</v>
      </c>
      <c r="Q234" s="225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</row>
    <row r="235" spans="1:525" s="22" customFormat="1" ht="33" customHeight="1" x14ac:dyDescent="0.25">
      <c r="A235" s="56" t="s">
        <v>486</v>
      </c>
      <c r="B235" s="82">
        <v>1080</v>
      </c>
      <c r="C235" s="56" t="s">
        <v>56</v>
      </c>
      <c r="D235" s="57" t="str">
        <f>'дод 4'!C63</f>
        <v>Надання спеціалізованої освіти мистецькими школами</v>
      </c>
      <c r="E235" s="122">
        <f t="shared" si="108"/>
        <v>49446300</v>
      </c>
      <c r="F235" s="122">
        <v>49446300</v>
      </c>
      <c r="G235" s="122">
        <v>38763800</v>
      </c>
      <c r="H235" s="122">
        <v>1571100</v>
      </c>
      <c r="I235" s="122"/>
      <c r="J235" s="122">
        <f t="shared" ref="J235:J242" si="110">L235+O235</f>
        <v>2933090</v>
      </c>
      <c r="K235" s="122"/>
      <c r="L235" s="122">
        <v>2930890</v>
      </c>
      <c r="M235" s="122">
        <v>2397600</v>
      </c>
      <c r="N235" s="122"/>
      <c r="O235" s="122">
        <v>2200</v>
      </c>
      <c r="P235" s="122">
        <f t="shared" si="109"/>
        <v>52379390</v>
      </c>
      <c r="Q235" s="225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</row>
    <row r="236" spans="1:525" s="22" customFormat="1" ht="21" customHeight="1" x14ac:dyDescent="0.25">
      <c r="A236" s="56" t="s">
        <v>190</v>
      </c>
      <c r="B236" s="82" t="str">
        <f>'дод 4'!A152</f>
        <v>4030</v>
      </c>
      <c r="C236" s="82" t="str">
        <f>'дод 4'!B152</f>
        <v>0824</v>
      </c>
      <c r="D236" s="57" t="str">
        <f>'дод 4'!C152</f>
        <v>Забезпечення діяльності бібліотек</v>
      </c>
      <c r="E236" s="122">
        <f t="shared" si="108"/>
        <v>24915400</v>
      </c>
      <c r="F236" s="122">
        <v>24915400</v>
      </c>
      <c r="G236" s="122">
        <v>17520000</v>
      </c>
      <c r="H236" s="122">
        <v>2622200</v>
      </c>
      <c r="I236" s="122"/>
      <c r="J236" s="122">
        <f t="shared" si="110"/>
        <v>15000</v>
      </c>
      <c r="K236" s="122"/>
      <c r="L236" s="122">
        <v>15000</v>
      </c>
      <c r="M236" s="122">
        <v>7380</v>
      </c>
      <c r="N236" s="122"/>
      <c r="O236" s="122"/>
      <c r="P236" s="122">
        <f t="shared" si="109"/>
        <v>24930400</v>
      </c>
      <c r="Q236" s="225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</row>
    <row r="237" spans="1:525" s="22" customFormat="1" ht="36" customHeight="1" x14ac:dyDescent="0.25">
      <c r="A237" s="56">
        <v>1014060</v>
      </c>
      <c r="B237" s="82" t="str">
        <f>'дод 4'!A153</f>
        <v>4060</v>
      </c>
      <c r="C237" s="82" t="str">
        <f>'дод 4'!B153</f>
        <v>0828</v>
      </c>
      <c r="D237" s="57" t="str">
        <f>'дод 4'!C153</f>
        <v>Забезпечення діяльності палаців i будинків культури, клубів, центрів дозвілля та iнших клубних закладів</v>
      </c>
      <c r="E237" s="122">
        <f t="shared" si="108"/>
        <v>3862250</v>
      </c>
      <c r="F237" s="122">
        <f>3842800+19450</f>
        <v>3862250</v>
      </c>
      <c r="G237" s="122">
        <v>2806900</v>
      </c>
      <c r="H237" s="122">
        <f>305200+19450</f>
        <v>324650</v>
      </c>
      <c r="I237" s="122"/>
      <c r="J237" s="122">
        <f t="shared" si="110"/>
        <v>606320</v>
      </c>
      <c r="K237" s="122">
        <f>600000</f>
        <v>600000</v>
      </c>
      <c r="L237" s="122">
        <v>6320</v>
      </c>
      <c r="M237" s="122"/>
      <c r="N237" s="122">
        <v>5490</v>
      </c>
      <c r="O237" s="122">
        <f>600000</f>
        <v>600000</v>
      </c>
      <c r="P237" s="122">
        <f t="shared" si="109"/>
        <v>4468570</v>
      </c>
      <c r="Q237" s="225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</row>
    <row r="238" spans="1:525" s="24" customFormat="1" ht="33.75" customHeight="1" x14ac:dyDescent="0.25">
      <c r="A238" s="56">
        <v>1014081</v>
      </c>
      <c r="B238" s="82" t="str">
        <f>'дод 4'!A154</f>
        <v>4081</v>
      </c>
      <c r="C238" s="82" t="str">
        <f>'дод 4'!B154</f>
        <v>0829</v>
      </c>
      <c r="D238" s="57" t="str">
        <f>'дод 4'!C154</f>
        <v>Забезпечення діяльності інших закладів в галузі культури і мистецтва</v>
      </c>
      <c r="E238" s="122">
        <f t="shared" si="108"/>
        <v>2573400</v>
      </c>
      <c r="F238" s="122">
        <v>2573400</v>
      </c>
      <c r="G238" s="122">
        <v>1930700</v>
      </c>
      <c r="H238" s="122">
        <v>80100</v>
      </c>
      <c r="I238" s="122"/>
      <c r="J238" s="122">
        <f t="shared" si="110"/>
        <v>0</v>
      </c>
      <c r="K238" s="122"/>
      <c r="L238" s="122"/>
      <c r="M238" s="122"/>
      <c r="N238" s="122"/>
      <c r="O238" s="122"/>
      <c r="P238" s="122">
        <f t="shared" si="109"/>
        <v>2573400</v>
      </c>
      <c r="Q238" s="225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  <c r="IW238" s="30"/>
      <c r="IX238" s="30"/>
      <c r="IY238" s="30"/>
      <c r="IZ238" s="30"/>
      <c r="JA238" s="30"/>
      <c r="JB238" s="30"/>
      <c r="JC238" s="30"/>
      <c r="JD238" s="30"/>
      <c r="JE238" s="30"/>
      <c r="JF238" s="30"/>
      <c r="JG238" s="30"/>
      <c r="JH238" s="30"/>
      <c r="JI238" s="30"/>
      <c r="JJ238" s="30"/>
      <c r="JK238" s="30"/>
      <c r="JL238" s="30"/>
      <c r="JM238" s="30"/>
      <c r="JN238" s="30"/>
      <c r="JO238" s="30"/>
      <c r="JP238" s="30"/>
      <c r="JQ238" s="30"/>
      <c r="JR238" s="30"/>
      <c r="JS238" s="30"/>
      <c r="JT238" s="30"/>
      <c r="JU238" s="30"/>
      <c r="JV238" s="30"/>
      <c r="JW238" s="30"/>
      <c r="JX238" s="30"/>
      <c r="JY238" s="30"/>
      <c r="JZ238" s="30"/>
      <c r="KA238" s="30"/>
      <c r="KB238" s="30"/>
      <c r="KC238" s="30"/>
      <c r="KD238" s="30"/>
      <c r="KE238" s="30"/>
      <c r="KF238" s="30"/>
      <c r="KG238" s="30"/>
      <c r="KH238" s="30"/>
      <c r="KI238" s="30"/>
      <c r="KJ238" s="30"/>
      <c r="KK238" s="30"/>
      <c r="KL238" s="30"/>
      <c r="KM238" s="30"/>
      <c r="KN238" s="30"/>
      <c r="KO238" s="30"/>
      <c r="KP238" s="30"/>
      <c r="KQ238" s="30"/>
      <c r="KR238" s="30"/>
      <c r="KS238" s="30"/>
      <c r="KT238" s="30"/>
      <c r="KU238" s="30"/>
      <c r="KV238" s="30"/>
      <c r="KW238" s="30"/>
      <c r="KX238" s="30"/>
      <c r="KY238" s="30"/>
      <c r="KZ238" s="30"/>
      <c r="LA238" s="30"/>
      <c r="LB238" s="30"/>
      <c r="LC238" s="30"/>
      <c r="LD238" s="30"/>
      <c r="LE238" s="30"/>
      <c r="LF238" s="30"/>
      <c r="LG238" s="30"/>
      <c r="LH238" s="30"/>
      <c r="LI238" s="30"/>
      <c r="LJ238" s="30"/>
      <c r="LK238" s="30"/>
      <c r="LL238" s="30"/>
      <c r="LM238" s="30"/>
      <c r="LN238" s="30"/>
      <c r="LO238" s="30"/>
      <c r="LP238" s="30"/>
      <c r="LQ238" s="30"/>
      <c r="LR238" s="30"/>
      <c r="LS238" s="30"/>
      <c r="LT238" s="30"/>
      <c r="LU238" s="30"/>
      <c r="LV238" s="30"/>
      <c r="LW238" s="30"/>
      <c r="LX238" s="30"/>
      <c r="LY238" s="30"/>
      <c r="LZ238" s="30"/>
      <c r="MA238" s="30"/>
      <c r="MB238" s="30"/>
      <c r="MC238" s="30"/>
      <c r="MD238" s="30"/>
      <c r="ME238" s="30"/>
      <c r="MF238" s="30"/>
      <c r="MG238" s="30"/>
      <c r="MH238" s="30"/>
      <c r="MI238" s="30"/>
      <c r="MJ238" s="30"/>
      <c r="MK238" s="30"/>
      <c r="ML238" s="30"/>
      <c r="MM238" s="30"/>
      <c r="MN238" s="30"/>
      <c r="MO238" s="30"/>
      <c r="MP238" s="30"/>
      <c r="MQ238" s="30"/>
      <c r="MR238" s="30"/>
      <c r="MS238" s="30"/>
      <c r="MT238" s="30"/>
      <c r="MU238" s="30"/>
      <c r="MV238" s="30"/>
      <c r="MW238" s="30"/>
      <c r="MX238" s="30"/>
      <c r="MY238" s="30"/>
      <c r="MZ238" s="30"/>
      <c r="NA238" s="30"/>
      <c r="NB238" s="30"/>
      <c r="NC238" s="30"/>
      <c r="ND238" s="30"/>
      <c r="NE238" s="30"/>
      <c r="NF238" s="30"/>
      <c r="NG238" s="30"/>
      <c r="NH238" s="30"/>
      <c r="NI238" s="30"/>
      <c r="NJ238" s="30"/>
      <c r="NK238" s="30"/>
      <c r="NL238" s="30"/>
      <c r="NM238" s="30"/>
      <c r="NN238" s="30"/>
      <c r="NO238" s="30"/>
      <c r="NP238" s="30"/>
      <c r="NQ238" s="30"/>
      <c r="NR238" s="30"/>
      <c r="NS238" s="30"/>
      <c r="NT238" s="30"/>
      <c r="NU238" s="30"/>
      <c r="NV238" s="30"/>
      <c r="NW238" s="30"/>
      <c r="NX238" s="30"/>
      <c r="NY238" s="30"/>
      <c r="NZ238" s="30"/>
      <c r="OA238" s="30"/>
      <c r="OB238" s="30"/>
      <c r="OC238" s="30"/>
      <c r="OD238" s="30"/>
      <c r="OE238" s="30"/>
      <c r="OF238" s="30"/>
      <c r="OG238" s="30"/>
      <c r="OH238" s="30"/>
      <c r="OI238" s="30"/>
      <c r="OJ238" s="30"/>
      <c r="OK238" s="30"/>
      <c r="OL238" s="30"/>
      <c r="OM238" s="30"/>
      <c r="ON238" s="30"/>
      <c r="OO238" s="30"/>
      <c r="OP238" s="30"/>
      <c r="OQ238" s="30"/>
      <c r="OR238" s="30"/>
      <c r="OS238" s="30"/>
      <c r="OT238" s="30"/>
      <c r="OU238" s="30"/>
      <c r="OV238" s="30"/>
      <c r="OW238" s="30"/>
      <c r="OX238" s="30"/>
      <c r="OY238" s="30"/>
      <c r="OZ238" s="30"/>
      <c r="PA238" s="30"/>
      <c r="PB238" s="30"/>
      <c r="PC238" s="30"/>
      <c r="PD238" s="30"/>
      <c r="PE238" s="30"/>
      <c r="PF238" s="30"/>
      <c r="PG238" s="30"/>
      <c r="PH238" s="30"/>
      <c r="PI238" s="30"/>
      <c r="PJ238" s="30"/>
      <c r="PK238" s="30"/>
      <c r="PL238" s="30"/>
      <c r="PM238" s="30"/>
      <c r="PN238" s="30"/>
      <c r="PO238" s="30"/>
      <c r="PP238" s="30"/>
      <c r="PQ238" s="30"/>
      <c r="PR238" s="30"/>
      <c r="PS238" s="30"/>
      <c r="PT238" s="30"/>
      <c r="PU238" s="30"/>
      <c r="PV238" s="30"/>
      <c r="PW238" s="30"/>
      <c r="PX238" s="30"/>
      <c r="PY238" s="30"/>
      <c r="PZ238" s="30"/>
      <c r="QA238" s="30"/>
      <c r="QB238" s="30"/>
      <c r="QC238" s="30"/>
      <c r="QD238" s="30"/>
      <c r="QE238" s="30"/>
      <c r="QF238" s="30"/>
      <c r="QG238" s="30"/>
      <c r="QH238" s="30"/>
      <c r="QI238" s="30"/>
      <c r="QJ238" s="30"/>
      <c r="QK238" s="30"/>
      <c r="QL238" s="30"/>
      <c r="QM238" s="30"/>
      <c r="QN238" s="30"/>
      <c r="QO238" s="30"/>
      <c r="QP238" s="30"/>
      <c r="QQ238" s="30"/>
      <c r="QR238" s="30"/>
      <c r="QS238" s="30"/>
      <c r="QT238" s="30"/>
      <c r="QU238" s="30"/>
      <c r="QV238" s="30"/>
      <c r="QW238" s="30"/>
      <c r="QX238" s="30"/>
      <c r="QY238" s="30"/>
      <c r="QZ238" s="30"/>
      <c r="RA238" s="30"/>
      <c r="RB238" s="30"/>
      <c r="RC238" s="30"/>
      <c r="RD238" s="30"/>
      <c r="RE238" s="30"/>
      <c r="RF238" s="30"/>
      <c r="RG238" s="30"/>
      <c r="RH238" s="30"/>
      <c r="RI238" s="30"/>
      <c r="RJ238" s="30"/>
      <c r="RK238" s="30"/>
      <c r="RL238" s="30"/>
      <c r="RM238" s="30"/>
      <c r="RN238" s="30"/>
      <c r="RO238" s="30"/>
      <c r="RP238" s="30"/>
      <c r="RQ238" s="30"/>
      <c r="RR238" s="30"/>
      <c r="RS238" s="30"/>
      <c r="RT238" s="30"/>
      <c r="RU238" s="30"/>
      <c r="RV238" s="30"/>
      <c r="RW238" s="30"/>
      <c r="RX238" s="30"/>
      <c r="RY238" s="30"/>
      <c r="RZ238" s="30"/>
      <c r="SA238" s="30"/>
      <c r="SB238" s="30"/>
      <c r="SC238" s="30"/>
      <c r="SD238" s="30"/>
      <c r="SE238" s="30"/>
      <c r="SF238" s="30"/>
      <c r="SG238" s="30"/>
      <c r="SH238" s="30"/>
      <c r="SI238" s="30"/>
      <c r="SJ238" s="30"/>
      <c r="SK238" s="30"/>
      <c r="SL238" s="30"/>
      <c r="SM238" s="30"/>
      <c r="SN238" s="30"/>
      <c r="SO238" s="30"/>
      <c r="SP238" s="30"/>
      <c r="SQ238" s="30"/>
      <c r="SR238" s="30"/>
      <c r="SS238" s="30"/>
      <c r="ST238" s="30"/>
      <c r="SU238" s="30"/>
      <c r="SV238" s="30"/>
      <c r="SW238" s="30"/>
      <c r="SX238" s="30"/>
      <c r="SY238" s="30"/>
      <c r="SZ238" s="30"/>
      <c r="TA238" s="30"/>
      <c r="TB238" s="30"/>
      <c r="TC238" s="30"/>
      <c r="TD238" s="30"/>
      <c r="TE238" s="30"/>
    </row>
    <row r="239" spans="1:525" s="24" customFormat="1" ht="25.5" customHeight="1" x14ac:dyDescent="0.25">
      <c r="A239" s="56">
        <v>1014082</v>
      </c>
      <c r="B239" s="82" t="str">
        <f>'дод 4'!A155</f>
        <v>4082</v>
      </c>
      <c r="C239" s="82" t="str">
        <f>'дод 4'!B155</f>
        <v>0829</v>
      </c>
      <c r="D239" s="57" t="str">
        <f>'дод 4'!C155</f>
        <v>Інші заходи в галузі культури і мистецтва</v>
      </c>
      <c r="E239" s="122">
        <f t="shared" si="108"/>
        <v>1260000</v>
      </c>
      <c r="F239" s="122">
        <v>1260000</v>
      </c>
      <c r="G239" s="122"/>
      <c r="H239" s="122"/>
      <c r="I239" s="122"/>
      <c r="J239" s="122">
        <f t="shared" si="110"/>
        <v>0</v>
      </c>
      <c r="K239" s="122"/>
      <c r="L239" s="122"/>
      <c r="M239" s="122"/>
      <c r="N239" s="122"/>
      <c r="O239" s="122"/>
      <c r="P239" s="122">
        <f t="shared" si="109"/>
        <v>1260000</v>
      </c>
      <c r="Q239" s="225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30"/>
      <c r="JA239" s="30"/>
      <c r="JB239" s="30"/>
      <c r="JC239" s="30"/>
      <c r="JD239" s="30"/>
      <c r="JE239" s="30"/>
      <c r="JF239" s="30"/>
      <c r="JG239" s="30"/>
      <c r="JH239" s="30"/>
      <c r="JI239" s="30"/>
      <c r="JJ239" s="30"/>
      <c r="JK239" s="30"/>
      <c r="JL239" s="30"/>
      <c r="JM239" s="30"/>
      <c r="JN239" s="30"/>
      <c r="JO239" s="30"/>
      <c r="JP239" s="30"/>
      <c r="JQ239" s="30"/>
      <c r="JR239" s="30"/>
      <c r="JS239" s="30"/>
      <c r="JT239" s="30"/>
      <c r="JU239" s="30"/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30"/>
      <c r="KG239" s="30"/>
      <c r="KH239" s="30"/>
      <c r="KI239" s="30"/>
      <c r="KJ239" s="30"/>
      <c r="KK239" s="30"/>
      <c r="KL239" s="30"/>
      <c r="KM239" s="30"/>
      <c r="KN239" s="30"/>
      <c r="KO239" s="30"/>
      <c r="KP239" s="30"/>
      <c r="KQ239" s="30"/>
      <c r="KR239" s="30"/>
      <c r="KS239" s="30"/>
      <c r="KT239" s="30"/>
      <c r="KU239" s="30"/>
      <c r="KV239" s="30"/>
      <c r="KW239" s="30"/>
      <c r="KX239" s="30"/>
      <c r="KY239" s="30"/>
      <c r="KZ239" s="30"/>
      <c r="LA239" s="30"/>
      <c r="LB239" s="30"/>
      <c r="LC239" s="30"/>
      <c r="LD239" s="30"/>
      <c r="LE239" s="30"/>
      <c r="LF239" s="30"/>
      <c r="LG239" s="30"/>
      <c r="LH239" s="30"/>
      <c r="LI239" s="30"/>
      <c r="LJ239" s="30"/>
      <c r="LK239" s="30"/>
      <c r="LL239" s="30"/>
      <c r="LM239" s="30"/>
      <c r="LN239" s="30"/>
      <c r="LO239" s="30"/>
      <c r="LP239" s="30"/>
      <c r="LQ239" s="30"/>
      <c r="LR239" s="30"/>
      <c r="LS239" s="30"/>
      <c r="LT239" s="30"/>
      <c r="LU239" s="30"/>
      <c r="LV239" s="30"/>
      <c r="LW239" s="30"/>
      <c r="LX239" s="30"/>
      <c r="LY239" s="30"/>
      <c r="LZ239" s="30"/>
      <c r="MA239" s="30"/>
      <c r="MB239" s="30"/>
      <c r="MC239" s="30"/>
      <c r="MD239" s="30"/>
      <c r="ME239" s="30"/>
      <c r="MF239" s="30"/>
      <c r="MG239" s="30"/>
      <c r="MH239" s="30"/>
      <c r="MI239" s="30"/>
      <c r="MJ239" s="30"/>
      <c r="MK239" s="30"/>
      <c r="ML239" s="30"/>
      <c r="MM239" s="30"/>
      <c r="MN239" s="30"/>
      <c r="MO239" s="30"/>
      <c r="MP239" s="30"/>
      <c r="MQ239" s="30"/>
      <c r="MR239" s="30"/>
      <c r="MS239" s="30"/>
      <c r="MT239" s="30"/>
      <c r="MU239" s="30"/>
      <c r="MV239" s="30"/>
      <c r="MW239" s="30"/>
      <c r="MX239" s="30"/>
      <c r="MY239" s="30"/>
      <c r="MZ239" s="30"/>
      <c r="NA239" s="30"/>
      <c r="NB239" s="30"/>
      <c r="NC239" s="30"/>
      <c r="ND239" s="30"/>
      <c r="NE239" s="30"/>
      <c r="NF239" s="30"/>
      <c r="NG239" s="30"/>
      <c r="NH239" s="30"/>
      <c r="NI239" s="30"/>
      <c r="NJ239" s="30"/>
      <c r="NK239" s="30"/>
      <c r="NL239" s="30"/>
      <c r="NM239" s="30"/>
      <c r="NN239" s="30"/>
      <c r="NO239" s="30"/>
      <c r="NP239" s="30"/>
      <c r="NQ239" s="30"/>
      <c r="NR239" s="30"/>
      <c r="NS239" s="30"/>
      <c r="NT239" s="30"/>
      <c r="NU239" s="30"/>
      <c r="NV239" s="30"/>
      <c r="NW239" s="30"/>
      <c r="NX239" s="30"/>
      <c r="NY239" s="30"/>
      <c r="NZ239" s="30"/>
      <c r="OA239" s="30"/>
      <c r="OB239" s="30"/>
      <c r="OC239" s="30"/>
      <c r="OD239" s="30"/>
      <c r="OE239" s="30"/>
      <c r="OF239" s="30"/>
      <c r="OG239" s="30"/>
      <c r="OH239" s="30"/>
      <c r="OI239" s="30"/>
      <c r="OJ239" s="30"/>
      <c r="OK239" s="30"/>
      <c r="OL239" s="30"/>
      <c r="OM239" s="30"/>
      <c r="ON239" s="30"/>
      <c r="OO239" s="30"/>
      <c r="OP239" s="30"/>
      <c r="OQ239" s="30"/>
      <c r="OR239" s="30"/>
      <c r="OS239" s="30"/>
      <c r="OT239" s="30"/>
      <c r="OU239" s="30"/>
      <c r="OV239" s="30"/>
      <c r="OW239" s="30"/>
      <c r="OX239" s="30"/>
      <c r="OY239" s="30"/>
      <c r="OZ239" s="30"/>
      <c r="PA239" s="30"/>
      <c r="PB239" s="30"/>
      <c r="PC239" s="30"/>
      <c r="PD239" s="30"/>
      <c r="PE239" s="30"/>
      <c r="PF239" s="30"/>
      <c r="PG239" s="30"/>
      <c r="PH239" s="30"/>
      <c r="PI239" s="30"/>
      <c r="PJ239" s="30"/>
      <c r="PK239" s="30"/>
      <c r="PL239" s="30"/>
      <c r="PM239" s="30"/>
      <c r="PN239" s="30"/>
      <c r="PO239" s="30"/>
      <c r="PP239" s="30"/>
      <c r="PQ239" s="30"/>
      <c r="PR239" s="30"/>
      <c r="PS239" s="30"/>
      <c r="PT239" s="30"/>
      <c r="PU239" s="30"/>
      <c r="PV239" s="30"/>
      <c r="PW239" s="30"/>
      <c r="PX239" s="30"/>
      <c r="PY239" s="30"/>
      <c r="PZ239" s="30"/>
      <c r="QA239" s="30"/>
      <c r="QB239" s="30"/>
      <c r="QC239" s="30"/>
      <c r="QD239" s="30"/>
      <c r="QE239" s="30"/>
      <c r="QF239" s="30"/>
      <c r="QG239" s="30"/>
      <c r="QH239" s="30"/>
      <c r="QI239" s="30"/>
      <c r="QJ239" s="30"/>
      <c r="QK239" s="30"/>
      <c r="QL239" s="30"/>
      <c r="QM239" s="30"/>
      <c r="QN239" s="30"/>
      <c r="QO239" s="30"/>
      <c r="QP239" s="30"/>
      <c r="QQ239" s="30"/>
      <c r="QR239" s="30"/>
      <c r="QS239" s="30"/>
      <c r="QT239" s="30"/>
      <c r="QU239" s="30"/>
      <c r="QV239" s="30"/>
      <c r="QW239" s="30"/>
      <c r="QX239" s="30"/>
      <c r="QY239" s="30"/>
      <c r="QZ239" s="30"/>
      <c r="RA239" s="30"/>
      <c r="RB239" s="30"/>
      <c r="RC239" s="30"/>
      <c r="RD239" s="30"/>
      <c r="RE239" s="30"/>
      <c r="RF239" s="30"/>
      <c r="RG239" s="30"/>
      <c r="RH239" s="30"/>
      <c r="RI239" s="30"/>
      <c r="RJ239" s="30"/>
      <c r="RK239" s="30"/>
      <c r="RL239" s="30"/>
      <c r="RM239" s="30"/>
      <c r="RN239" s="30"/>
      <c r="RO239" s="30"/>
      <c r="RP239" s="30"/>
      <c r="RQ239" s="30"/>
      <c r="RR239" s="30"/>
      <c r="RS239" s="30"/>
      <c r="RT239" s="30"/>
      <c r="RU239" s="30"/>
      <c r="RV239" s="30"/>
      <c r="RW239" s="30"/>
      <c r="RX239" s="30"/>
      <c r="RY239" s="30"/>
      <c r="RZ239" s="30"/>
      <c r="SA239" s="30"/>
      <c r="SB239" s="30"/>
      <c r="SC239" s="30"/>
      <c r="SD239" s="30"/>
      <c r="SE239" s="30"/>
      <c r="SF239" s="30"/>
      <c r="SG239" s="30"/>
      <c r="SH239" s="30"/>
      <c r="SI239" s="30"/>
      <c r="SJ239" s="30"/>
      <c r="SK239" s="30"/>
      <c r="SL239" s="30"/>
      <c r="SM239" s="30"/>
      <c r="SN239" s="30"/>
      <c r="SO239" s="30"/>
      <c r="SP239" s="30"/>
      <c r="SQ239" s="30"/>
      <c r="SR239" s="30"/>
      <c r="SS239" s="30"/>
      <c r="ST239" s="30"/>
      <c r="SU239" s="30"/>
      <c r="SV239" s="30"/>
      <c r="SW239" s="30"/>
      <c r="SX239" s="30"/>
      <c r="SY239" s="30"/>
      <c r="SZ239" s="30"/>
      <c r="TA239" s="30"/>
      <c r="TB239" s="30"/>
      <c r="TC239" s="30"/>
      <c r="TD239" s="30"/>
      <c r="TE239" s="30"/>
    </row>
    <row r="240" spans="1:525" s="24" customFormat="1" ht="21.75" hidden="1" customHeight="1" x14ac:dyDescent="0.25">
      <c r="A240" s="56" t="s">
        <v>440</v>
      </c>
      <c r="B240" s="56" t="s">
        <v>441</v>
      </c>
      <c r="C240" s="56" t="s">
        <v>110</v>
      </c>
      <c r="D240" s="6" t="str">
        <f>'дод 4'!C194</f>
        <v>Будівництво1 установ та закладів культури</v>
      </c>
      <c r="E240" s="122">
        <f t="shared" si="108"/>
        <v>0</v>
      </c>
      <c r="F240" s="122"/>
      <c r="G240" s="122"/>
      <c r="H240" s="122"/>
      <c r="I240" s="122"/>
      <c r="J240" s="122">
        <f t="shared" si="110"/>
        <v>0</v>
      </c>
      <c r="K240" s="122"/>
      <c r="L240" s="122"/>
      <c r="M240" s="122"/>
      <c r="N240" s="122"/>
      <c r="O240" s="122"/>
      <c r="P240" s="122">
        <f t="shared" si="109"/>
        <v>0</v>
      </c>
      <c r="Q240" s="225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30"/>
      <c r="JA240" s="30"/>
      <c r="JB240" s="30"/>
      <c r="JC240" s="30"/>
      <c r="JD240" s="30"/>
      <c r="JE240" s="30"/>
      <c r="JF240" s="30"/>
      <c r="JG240" s="30"/>
      <c r="JH240" s="30"/>
      <c r="JI240" s="30"/>
      <c r="JJ240" s="30"/>
      <c r="JK240" s="30"/>
      <c r="JL240" s="30"/>
      <c r="JM240" s="30"/>
      <c r="JN240" s="30"/>
      <c r="JO240" s="30"/>
      <c r="JP240" s="30"/>
      <c r="JQ240" s="30"/>
      <c r="JR240" s="30"/>
      <c r="JS240" s="30"/>
      <c r="JT240" s="30"/>
      <c r="JU240" s="30"/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30"/>
      <c r="KG240" s="30"/>
      <c r="KH240" s="30"/>
      <c r="KI240" s="30"/>
      <c r="KJ240" s="30"/>
      <c r="KK240" s="30"/>
      <c r="KL240" s="30"/>
      <c r="KM240" s="30"/>
      <c r="KN240" s="30"/>
      <c r="KO240" s="30"/>
      <c r="KP240" s="30"/>
      <c r="KQ240" s="30"/>
      <c r="KR240" s="30"/>
      <c r="KS240" s="30"/>
      <c r="KT240" s="30"/>
      <c r="KU240" s="30"/>
      <c r="KV240" s="30"/>
      <c r="KW240" s="30"/>
      <c r="KX240" s="30"/>
      <c r="KY240" s="30"/>
      <c r="KZ240" s="30"/>
      <c r="LA240" s="30"/>
      <c r="LB240" s="30"/>
      <c r="LC240" s="30"/>
      <c r="LD240" s="30"/>
      <c r="LE240" s="30"/>
      <c r="LF240" s="30"/>
      <c r="LG240" s="30"/>
      <c r="LH240" s="30"/>
      <c r="LI240" s="30"/>
      <c r="LJ240" s="30"/>
      <c r="LK240" s="30"/>
      <c r="LL240" s="30"/>
      <c r="LM240" s="30"/>
      <c r="LN240" s="30"/>
      <c r="LO240" s="30"/>
      <c r="LP240" s="30"/>
      <c r="LQ240" s="30"/>
      <c r="LR240" s="30"/>
      <c r="LS240" s="30"/>
      <c r="LT240" s="30"/>
      <c r="LU240" s="30"/>
      <c r="LV240" s="30"/>
      <c r="LW240" s="30"/>
      <c r="LX240" s="30"/>
      <c r="LY240" s="30"/>
      <c r="LZ240" s="30"/>
      <c r="MA240" s="30"/>
      <c r="MB240" s="30"/>
      <c r="MC240" s="30"/>
      <c r="MD240" s="30"/>
      <c r="ME240" s="30"/>
      <c r="MF240" s="30"/>
      <c r="MG240" s="30"/>
      <c r="MH240" s="30"/>
      <c r="MI240" s="30"/>
      <c r="MJ240" s="30"/>
      <c r="MK240" s="30"/>
      <c r="ML240" s="30"/>
      <c r="MM240" s="30"/>
      <c r="MN240" s="30"/>
      <c r="MO240" s="30"/>
      <c r="MP240" s="30"/>
      <c r="MQ240" s="30"/>
      <c r="MR240" s="30"/>
      <c r="MS240" s="30"/>
      <c r="MT240" s="30"/>
      <c r="MU240" s="30"/>
      <c r="MV240" s="30"/>
      <c r="MW240" s="30"/>
      <c r="MX240" s="30"/>
      <c r="MY240" s="30"/>
      <c r="MZ240" s="30"/>
      <c r="NA240" s="30"/>
      <c r="NB240" s="30"/>
      <c r="NC240" s="30"/>
      <c r="ND240" s="30"/>
      <c r="NE240" s="30"/>
      <c r="NF240" s="30"/>
      <c r="NG240" s="30"/>
      <c r="NH240" s="30"/>
      <c r="NI240" s="30"/>
      <c r="NJ240" s="30"/>
      <c r="NK240" s="30"/>
      <c r="NL240" s="30"/>
      <c r="NM240" s="30"/>
      <c r="NN240" s="30"/>
      <c r="NO240" s="30"/>
      <c r="NP240" s="30"/>
      <c r="NQ240" s="30"/>
      <c r="NR240" s="30"/>
      <c r="NS240" s="30"/>
      <c r="NT240" s="30"/>
      <c r="NU240" s="30"/>
      <c r="NV240" s="30"/>
      <c r="NW240" s="30"/>
      <c r="NX240" s="30"/>
      <c r="NY240" s="30"/>
      <c r="NZ240" s="30"/>
      <c r="OA240" s="30"/>
      <c r="OB240" s="30"/>
      <c r="OC240" s="30"/>
      <c r="OD240" s="30"/>
      <c r="OE240" s="30"/>
      <c r="OF240" s="30"/>
      <c r="OG240" s="30"/>
      <c r="OH240" s="30"/>
      <c r="OI240" s="30"/>
      <c r="OJ240" s="30"/>
      <c r="OK240" s="30"/>
      <c r="OL240" s="30"/>
      <c r="OM240" s="30"/>
      <c r="ON240" s="30"/>
      <c r="OO240" s="30"/>
      <c r="OP240" s="30"/>
      <c r="OQ240" s="30"/>
      <c r="OR240" s="30"/>
      <c r="OS240" s="30"/>
      <c r="OT240" s="30"/>
      <c r="OU240" s="30"/>
      <c r="OV240" s="30"/>
      <c r="OW240" s="30"/>
      <c r="OX240" s="30"/>
      <c r="OY240" s="30"/>
      <c r="OZ240" s="30"/>
      <c r="PA240" s="30"/>
      <c r="PB240" s="30"/>
      <c r="PC240" s="30"/>
      <c r="PD240" s="30"/>
      <c r="PE240" s="30"/>
      <c r="PF240" s="30"/>
      <c r="PG240" s="30"/>
      <c r="PH240" s="30"/>
      <c r="PI240" s="30"/>
      <c r="PJ240" s="30"/>
      <c r="PK240" s="30"/>
      <c r="PL240" s="30"/>
      <c r="PM240" s="30"/>
      <c r="PN240" s="30"/>
      <c r="PO240" s="30"/>
      <c r="PP240" s="30"/>
      <c r="PQ240" s="30"/>
      <c r="PR240" s="30"/>
      <c r="PS240" s="30"/>
      <c r="PT240" s="30"/>
      <c r="PU240" s="30"/>
      <c r="PV240" s="30"/>
      <c r="PW240" s="30"/>
      <c r="PX240" s="30"/>
      <c r="PY240" s="30"/>
      <c r="PZ240" s="30"/>
      <c r="QA240" s="30"/>
      <c r="QB240" s="30"/>
      <c r="QC240" s="30"/>
      <c r="QD240" s="30"/>
      <c r="QE240" s="30"/>
      <c r="QF240" s="30"/>
      <c r="QG240" s="30"/>
      <c r="QH240" s="30"/>
      <c r="QI240" s="30"/>
      <c r="QJ240" s="30"/>
      <c r="QK240" s="30"/>
      <c r="QL240" s="30"/>
      <c r="QM240" s="30"/>
      <c r="QN240" s="30"/>
      <c r="QO240" s="30"/>
      <c r="QP240" s="30"/>
      <c r="QQ240" s="30"/>
      <c r="QR240" s="30"/>
      <c r="QS240" s="30"/>
      <c r="QT240" s="30"/>
      <c r="QU240" s="30"/>
      <c r="QV240" s="30"/>
      <c r="QW240" s="30"/>
      <c r="QX240" s="30"/>
      <c r="QY240" s="30"/>
      <c r="QZ240" s="30"/>
      <c r="RA240" s="30"/>
      <c r="RB240" s="30"/>
      <c r="RC240" s="30"/>
      <c r="RD240" s="30"/>
      <c r="RE240" s="30"/>
      <c r="RF240" s="30"/>
      <c r="RG240" s="30"/>
      <c r="RH240" s="30"/>
      <c r="RI240" s="30"/>
      <c r="RJ240" s="30"/>
      <c r="RK240" s="30"/>
      <c r="RL240" s="30"/>
      <c r="RM240" s="30"/>
      <c r="RN240" s="30"/>
      <c r="RO240" s="30"/>
      <c r="RP240" s="30"/>
      <c r="RQ240" s="30"/>
      <c r="RR240" s="30"/>
      <c r="RS240" s="30"/>
      <c r="RT240" s="30"/>
      <c r="RU240" s="30"/>
      <c r="RV240" s="30"/>
      <c r="RW240" s="30"/>
      <c r="RX240" s="30"/>
      <c r="RY240" s="30"/>
      <c r="RZ240" s="30"/>
      <c r="SA240" s="30"/>
      <c r="SB240" s="30"/>
      <c r="SC240" s="30"/>
      <c r="SD240" s="30"/>
      <c r="SE240" s="30"/>
      <c r="SF240" s="30"/>
      <c r="SG240" s="30"/>
      <c r="SH240" s="30"/>
      <c r="SI240" s="30"/>
      <c r="SJ240" s="30"/>
      <c r="SK240" s="30"/>
      <c r="SL240" s="30"/>
      <c r="SM240" s="30"/>
      <c r="SN240" s="30"/>
      <c r="SO240" s="30"/>
      <c r="SP240" s="30"/>
      <c r="SQ240" s="30"/>
      <c r="SR240" s="30"/>
      <c r="SS240" s="30"/>
      <c r="ST240" s="30"/>
      <c r="SU240" s="30"/>
      <c r="SV240" s="30"/>
      <c r="SW240" s="30"/>
      <c r="SX240" s="30"/>
      <c r="SY240" s="30"/>
      <c r="SZ240" s="30"/>
      <c r="TA240" s="30"/>
      <c r="TB240" s="30"/>
      <c r="TC240" s="30"/>
      <c r="TD240" s="30"/>
      <c r="TE240" s="30"/>
    </row>
    <row r="241" spans="1:525" s="22" customFormat="1" ht="22.5" hidden="1" customHeight="1" x14ac:dyDescent="0.25">
      <c r="A241" s="56" t="s">
        <v>142</v>
      </c>
      <c r="B241" s="82" t="str">
        <f>'дод 4'!A227</f>
        <v>7640</v>
      </c>
      <c r="C241" s="82" t="str">
        <f>'дод 4'!B227</f>
        <v>0470</v>
      </c>
      <c r="D241" s="57" t="s">
        <v>413</v>
      </c>
      <c r="E241" s="122">
        <f t="shared" si="108"/>
        <v>0</v>
      </c>
      <c r="F241" s="122"/>
      <c r="G241" s="122"/>
      <c r="H241" s="122"/>
      <c r="I241" s="122"/>
      <c r="J241" s="122">
        <f t="shared" si="110"/>
        <v>0</v>
      </c>
      <c r="K241" s="122"/>
      <c r="L241" s="122"/>
      <c r="M241" s="122"/>
      <c r="N241" s="122"/>
      <c r="O241" s="122"/>
      <c r="P241" s="122">
        <f t="shared" si="109"/>
        <v>0</v>
      </c>
      <c r="Q241" s="225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</row>
    <row r="242" spans="1:525" s="22" customFormat="1" ht="27" hidden="1" customHeight="1" x14ac:dyDescent="0.25">
      <c r="A242" s="56">
        <v>1018340</v>
      </c>
      <c r="B242" s="82" t="str">
        <f>'дод 4'!A252</f>
        <v>8340</v>
      </c>
      <c r="C242" s="82" t="str">
        <f>'дод 4'!B252</f>
        <v>0540</v>
      </c>
      <c r="D242" s="97" t="str">
        <f>'дод 4'!C252</f>
        <v>Природоохоронні заходи за рахунок цільових фондів</v>
      </c>
      <c r="E242" s="122">
        <f t="shared" si="108"/>
        <v>0</v>
      </c>
      <c r="F242" s="122"/>
      <c r="G242" s="122"/>
      <c r="H242" s="122"/>
      <c r="I242" s="122"/>
      <c r="J242" s="122">
        <f t="shared" si="110"/>
        <v>0</v>
      </c>
      <c r="K242" s="122"/>
      <c r="L242" s="122"/>
      <c r="M242" s="122"/>
      <c r="N242" s="122"/>
      <c r="O242" s="122"/>
      <c r="P242" s="122">
        <f t="shared" si="109"/>
        <v>0</v>
      </c>
      <c r="Q242" s="225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  <c r="IW242" s="23"/>
      <c r="IX242" s="23"/>
      <c r="IY242" s="23"/>
      <c r="IZ242" s="23"/>
      <c r="JA242" s="23"/>
      <c r="JB242" s="23"/>
      <c r="JC242" s="23"/>
      <c r="JD242" s="23"/>
      <c r="JE242" s="23"/>
      <c r="JF242" s="23"/>
      <c r="JG242" s="23"/>
      <c r="JH242" s="23"/>
      <c r="JI242" s="23"/>
      <c r="JJ242" s="23"/>
      <c r="JK242" s="23"/>
      <c r="JL242" s="23"/>
      <c r="JM242" s="23"/>
      <c r="JN242" s="23"/>
      <c r="JO242" s="23"/>
      <c r="JP242" s="23"/>
      <c r="JQ242" s="23"/>
      <c r="JR242" s="23"/>
      <c r="JS242" s="23"/>
      <c r="JT242" s="23"/>
      <c r="JU242" s="23"/>
      <c r="JV242" s="23"/>
      <c r="JW242" s="23"/>
      <c r="JX242" s="23"/>
      <c r="JY242" s="23"/>
      <c r="JZ242" s="23"/>
      <c r="KA242" s="23"/>
      <c r="KB242" s="23"/>
      <c r="KC242" s="23"/>
      <c r="KD242" s="23"/>
      <c r="KE242" s="23"/>
      <c r="KF242" s="23"/>
      <c r="KG242" s="23"/>
      <c r="KH242" s="23"/>
      <c r="KI242" s="23"/>
      <c r="KJ242" s="23"/>
      <c r="KK242" s="23"/>
      <c r="KL242" s="23"/>
      <c r="KM242" s="23"/>
      <c r="KN242" s="23"/>
      <c r="KO242" s="23"/>
      <c r="KP242" s="23"/>
      <c r="KQ242" s="23"/>
      <c r="KR242" s="23"/>
      <c r="KS242" s="23"/>
      <c r="KT242" s="23"/>
      <c r="KU242" s="23"/>
      <c r="KV242" s="23"/>
      <c r="KW242" s="23"/>
      <c r="KX242" s="23"/>
      <c r="KY242" s="23"/>
      <c r="KZ242" s="23"/>
      <c r="LA242" s="23"/>
      <c r="LB242" s="23"/>
      <c r="LC242" s="23"/>
      <c r="LD242" s="23"/>
      <c r="LE242" s="23"/>
      <c r="LF242" s="23"/>
      <c r="LG242" s="23"/>
      <c r="LH242" s="23"/>
      <c r="LI242" s="23"/>
      <c r="LJ242" s="23"/>
      <c r="LK242" s="23"/>
      <c r="LL242" s="23"/>
      <c r="LM242" s="23"/>
      <c r="LN242" s="23"/>
      <c r="LO242" s="23"/>
      <c r="LP242" s="23"/>
      <c r="LQ242" s="23"/>
      <c r="LR242" s="23"/>
      <c r="LS242" s="23"/>
      <c r="LT242" s="23"/>
      <c r="LU242" s="23"/>
      <c r="LV242" s="23"/>
      <c r="LW242" s="23"/>
      <c r="LX242" s="23"/>
      <c r="LY242" s="23"/>
      <c r="LZ242" s="23"/>
      <c r="MA242" s="23"/>
      <c r="MB242" s="23"/>
      <c r="MC242" s="23"/>
      <c r="MD242" s="23"/>
      <c r="ME242" s="23"/>
      <c r="MF242" s="23"/>
      <c r="MG242" s="23"/>
      <c r="MH242" s="23"/>
      <c r="MI242" s="23"/>
      <c r="MJ242" s="23"/>
      <c r="MK242" s="23"/>
      <c r="ML242" s="23"/>
      <c r="MM242" s="23"/>
      <c r="MN242" s="23"/>
      <c r="MO242" s="23"/>
      <c r="MP242" s="23"/>
      <c r="MQ242" s="23"/>
      <c r="MR242" s="23"/>
      <c r="MS242" s="23"/>
      <c r="MT242" s="23"/>
      <c r="MU242" s="23"/>
      <c r="MV242" s="23"/>
      <c r="MW242" s="23"/>
      <c r="MX242" s="23"/>
      <c r="MY242" s="23"/>
      <c r="MZ242" s="23"/>
      <c r="NA242" s="23"/>
      <c r="NB242" s="23"/>
      <c r="NC242" s="23"/>
      <c r="ND242" s="23"/>
      <c r="NE242" s="23"/>
      <c r="NF242" s="23"/>
      <c r="NG242" s="23"/>
      <c r="NH242" s="23"/>
      <c r="NI242" s="23"/>
      <c r="NJ242" s="23"/>
      <c r="NK242" s="23"/>
      <c r="NL242" s="23"/>
      <c r="NM242" s="23"/>
      <c r="NN242" s="23"/>
      <c r="NO242" s="23"/>
      <c r="NP242" s="23"/>
      <c r="NQ242" s="23"/>
      <c r="NR242" s="23"/>
      <c r="NS242" s="23"/>
      <c r="NT242" s="23"/>
      <c r="NU242" s="23"/>
      <c r="NV242" s="23"/>
      <c r="NW242" s="23"/>
      <c r="NX242" s="23"/>
      <c r="NY242" s="23"/>
      <c r="NZ242" s="23"/>
      <c r="OA242" s="23"/>
      <c r="OB242" s="23"/>
      <c r="OC242" s="23"/>
      <c r="OD242" s="23"/>
      <c r="OE242" s="23"/>
      <c r="OF242" s="23"/>
      <c r="OG242" s="23"/>
      <c r="OH242" s="23"/>
      <c r="OI242" s="23"/>
      <c r="OJ242" s="23"/>
      <c r="OK242" s="23"/>
      <c r="OL242" s="23"/>
      <c r="OM242" s="23"/>
      <c r="ON242" s="23"/>
      <c r="OO242" s="23"/>
      <c r="OP242" s="23"/>
      <c r="OQ242" s="23"/>
      <c r="OR242" s="23"/>
      <c r="OS242" s="23"/>
      <c r="OT242" s="23"/>
      <c r="OU242" s="23"/>
      <c r="OV242" s="23"/>
      <c r="OW242" s="23"/>
      <c r="OX242" s="23"/>
      <c r="OY242" s="23"/>
      <c r="OZ242" s="23"/>
      <c r="PA242" s="23"/>
      <c r="PB242" s="23"/>
      <c r="PC242" s="23"/>
      <c r="PD242" s="23"/>
      <c r="PE242" s="23"/>
      <c r="PF242" s="23"/>
      <c r="PG242" s="23"/>
      <c r="PH242" s="23"/>
      <c r="PI242" s="23"/>
      <c r="PJ242" s="23"/>
      <c r="PK242" s="23"/>
      <c r="PL242" s="23"/>
      <c r="PM242" s="23"/>
      <c r="PN242" s="23"/>
      <c r="PO242" s="23"/>
      <c r="PP242" s="23"/>
      <c r="PQ242" s="23"/>
      <c r="PR242" s="23"/>
      <c r="PS242" s="23"/>
      <c r="PT242" s="23"/>
      <c r="PU242" s="23"/>
      <c r="PV242" s="23"/>
      <c r="PW242" s="23"/>
      <c r="PX242" s="23"/>
      <c r="PY242" s="23"/>
      <c r="PZ242" s="23"/>
      <c r="QA242" s="23"/>
      <c r="QB242" s="23"/>
      <c r="QC242" s="23"/>
      <c r="QD242" s="23"/>
      <c r="QE242" s="23"/>
      <c r="QF242" s="23"/>
      <c r="QG242" s="23"/>
      <c r="QH242" s="23"/>
      <c r="QI242" s="23"/>
      <c r="QJ242" s="23"/>
      <c r="QK242" s="23"/>
      <c r="QL242" s="23"/>
      <c r="QM242" s="23"/>
      <c r="QN242" s="23"/>
      <c r="QO242" s="23"/>
      <c r="QP242" s="23"/>
      <c r="QQ242" s="23"/>
      <c r="QR242" s="23"/>
      <c r="QS242" s="23"/>
      <c r="QT242" s="23"/>
      <c r="QU242" s="23"/>
      <c r="QV242" s="23"/>
      <c r="QW242" s="23"/>
      <c r="QX242" s="23"/>
      <c r="QY242" s="23"/>
      <c r="QZ242" s="23"/>
      <c r="RA242" s="23"/>
      <c r="RB242" s="23"/>
      <c r="RC242" s="23"/>
      <c r="RD242" s="23"/>
      <c r="RE242" s="23"/>
      <c r="RF242" s="23"/>
      <c r="RG242" s="23"/>
      <c r="RH242" s="23"/>
      <c r="RI242" s="23"/>
      <c r="RJ242" s="23"/>
      <c r="RK242" s="23"/>
      <c r="RL242" s="23"/>
      <c r="RM242" s="23"/>
      <c r="RN242" s="23"/>
      <c r="RO242" s="23"/>
      <c r="RP242" s="23"/>
      <c r="RQ242" s="23"/>
      <c r="RR242" s="23"/>
      <c r="RS242" s="23"/>
      <c r="RT242" s="23"/>
      <c r="RU242" s="23"/>
      <c r="RV242" s="23"/>
      <c r="RW242" s="23"/>
      <c r="RX242" s="23"/>
      <c r="RY242" s="23"/>
      <c r="RZ242" s="23"/>
      <c r="SA242" s="23"/>
      <c r="SB242" s="23"/>
      <c r="SC242" s="23"/>
      <c r="SD242" s="23"/>
      <c r="SE242" s="23"/>
      <c r="SF242" s="23"/>
      <c r="SG242" s="23"/>
      <c r="SH242" s="23"/>
      <c r="SI242" s="23"/>
      <c r="SJ242" s="23"/>
      <c r="SK242" s="23"/>
      <c r="SL242" s="23"/>
      <c r="SM242" s="23"/>
      <c r="SN242" s="23"/>
      <c r="SO242" s="23"/>
      <c r="SP242" s="23"/>
      <c r="SQ242" s="23"/>
      <c r="SR242" s="23"/>
      <c r="SS242" s="23"/>
      <c r="ST242" s="23"/>
      <c r="SU242" s="23"/>
      <c r="SV242" s="23"/>
      <c r="SW242" s="23"/>
      <c r="SX242" s="23"/>
      <c r="SY242" s="23"/>
      <c r="SZ242" s="23"/>
      <c r="TA242" s="23"/>
      <c r="TB242" s="23"/>
      <c r="TC242" s="23"/>
      <c r="TD242" s="23"/>
      <c r="TE242" s="23"/>
    </row>
    <row r="243" spans="1:525" s="27" customFormat="1" ht="34.5" customHeight="1" x14ac:dyDescent="0.25">
      <c r="A243" s="94" t="s">
        <v>191</v>
      </c>
      <c r="B243" s="96"/>
      <c r="C243" s="96"/>
      <c r="D243" s="91" t="s">
        <v>31</v>
      </c>
      <c r="E243" s="120">
        <f>E244</f>
        <v>301211330</v>
      </c>
      <c r="F243" s="120">
        <f t="shared" ref="F243:P243" si="111">F244</f>
        <v>297706330</v>
      </c>
      <c r="G243" s="120">
        <f t="shared" si="111"/>
        <v>11968900</v>
      </c>
      <c r="H243" s="120">
        <f t="shared" si="111"/>
        <v>40852900</v>
      </c>
      <c r="I243" s="120">
        <f t="shared" si="111"/>
        <v>3505000</v>
      </c>
      <c r="J243" s="120">
        <f t="shared" si="111"/>
        <v>47673209</v>
      </c>
      <c r="K243" s="120">
        <f t="shared" si="111"/>
        <v>40413950</v>
      </c>
      <c r="L243" s="120">
        <f t="shared" si="111"/>
        <v>6159259</v>
      </c>
      <c r="M243" s="120">
        <f t="shared" si="111"/>
        <v>0</v>
      </c>
      <c r="N243" s="120">
        <f t="shared" si="111"/>
        <v>0</v>
      </c>
      <c r="O243" s="120">
        <f t="shared" si="111"/>
        <v>41513950</v>
      </c>
      <c r="P243" s="120">
        <f t="shared" si="111"/>
        <v>348884539</v>
      </c>
      <c r="Q243" s="225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  <c r="IT243" s="32"/>
      <c r="IU243" s="32"/>
      <c r="IV243" s="32"/>
      <c r="IW243" s="32"/>
      <c r="IX243" s="32"/>
      <c r="IY243" s="32"/>
      <c r="IZ243" s="32"/>
      <c r="JA243" s="32"/>
      <c r="JB243" s="32"/>
      <c r="JC243" s="32"/>
      <c r="JD243" s="32"/>
      <c r="JE243" s="32"/>
      <c r="JF243" s="32"/>
      <c r="JG243" s="32"/>
      <c r="JH243" s="32"/>
      <c r="JI243" s="32"/>
      <c r="JJ243" s="32"/>
      <c r="JK243" s="32"/>
      <c r="JL243" s="32"/>
      <c r="JM243" s="32"/>
      <c r="JN243" s="32"/>
      <c r="JO243" s="32"/>
      <c r="JP243" s="32"/>
      <c r="JQ243" s="32"/>
      <c r="JR243" s="32"/>
      <c r="JS243" s="32"/>
      <c r="JT243" s="32"/>
      <c r="JU243" s="32"/>
      <c r="JV243" s="32"/>
      <c r="JW243" s="32"/>
      <c r="JX243" s="32"/>
      <c r="JY243" s="32"/>
      <c r="JZ243" s="32"/>
      <c r="KA243" s="32"/>
      <c r="KB243" s="32"/>
      <c r="KC243" s="32"/>
      <c r="KD243" s="32"/>
      <c r="KE243" s="32"/>
      <c r="KF243" s="32"/>
      <c r="KG243" s="32"/>
      <c r="KH243" s="32"/>
      <c r="KI243" s="32"/>
      <c r="KJ243" s="32"/>
      <c r="KK243" s="32"/>
      <c r="KL243" s="32"/>
      <c r="KM243" s="32"/>
      <c r="KN243" s="32"/>
      <c r="KO243" s="32"/>
      <c r="KP243" s="32"/>
      <c r="KQ243" s="32"/>
      <c r="KR243" s="32"/>
      <c r="KS243" s="32"/>
      <c r="KT243" s="32"/>
      <c r="KU243" s="32"/>
      <c r="KV243" s="32"/>
      <c r="KW243" s="32"/>
      <c r="KX243" s="32"/>
      <c r="KY243" s="32"/>
      <c r="KZ243" s="32"/>
      <c r="LA243" s="32"/>
      <c r="LB243" s="32"/>
      <c r="LC243" s="32"/>
      <c r="LD243" s="32"/>
      <c r="LE243" s="32"/>
      <c r="LF243" s="32"/>
      <c r="LG243" s="32"/>
      <c r="LH243" s="32"/>
      <c r="LI243" s="32"/>
      <c r="LJ243" s="32"/>
      <c r="LK243" s="32"/>
      <c r="LL243" s="32"/>
      <c r="LM243" s="32"/>
      <c r="LN243" s="32"/>
      <c r="LO243" s="32"/>
      <c r="LP243" s="32"/>
      <c r="LQ243" s="32"/>
      <c r="LR243" s="32"/>
      <c r="LS243" s="32"/>
      <c r="LT243" s="32"/>
      <c r="LU243" s="32"/>
      <c r="LV243" s="32"/>
      <c r="LW243" s="32"/>
      <c r="LX243" s="32"/>
      <c r="LY243" s="32"/>
      <c r="LZ243" s="32"/>
      <c r="MA243" s="32"/>
      <c r="MB243" s="32"/>
      <c r="MC243" s="32"/>
      <c r="MD243" s="32"/>
      <c r="ME243" s="32"/>
      <c r="MF243" s="32"/>
      <c r="MG243" s="32"/>
      <c r="MH243" s="32"/>
      <c r="MI243" s="32"/>
      <c r="MJ243" s="32"/>
      <c r="MK243" s="32"/>
      <c r="ML243" s="32"/>
      <c r="MM243" s="32"/>
      <c r="MN243" s="32"/>
      <c r="MO243" s="32"/>
      <c r="MP243" s="32"/>
      <c r="MQ243" s="32"/>
      <c r="MR243" s="32"/>
      <c r="MS243" s="32"/>
      <c r="MT243" s="32"/>
      <c r="MU243" s="32"/>
      <c r="MV243" s="32"/>
      <c r="MW243" s="32"/>
      <c r="MX243" s="32"/>
      <c r="MY243" s="32"/>
      <c r="MZ243" s="32"/>
      <c r="NA243" s="32"/>
      <c r="NB243" s="32"/>
      <c r="NC243" s="32"/>
      <c r="ND243" s="32"/>
      <c r="NE243" s="32"/>
      <c r="NF243" s="32"/>
      <c r="NG243" s="32"/>
      <c r="NH243" s="32"/>
      <c r="NI243" s="32"/>
      <c r="NJ243" s="32"/>
      <c r="NK243" s="32"/>
      <c r="NL243" s="32"/>
      <c r="NM243" s="32"/>
      <c r="NN243" s="32"/>
      <c r="NO243" s="32"/>
      <c r="NP243" s="32"/>
      <c r="NQ243" s="32"/>
      <c r="NR243" s="32"/>
      <c r="NS243" s="32"/>
      <c r="NT243" s="32"/>
      <c r="NU243" s="32"/>
      <c r="NV243" s="32"/>
      <c r="NW243" s="32"/>
      <c r="NX243" s="32"/>
      <c r="NY243" s="32"/>
      <c r="NZ243" s="32"/>
      <c r="OA243" s="32"/>
      <c r="OB243" s="32"/>
      <c r="OC243" s="32"/>
      <c r="OD243" s="32"/>
      <c r="OE243" s="32"/>
      <c r="OF243" s="32"/>
      <c r="OG243" s="32"/>
      <c r="OH243" s="32"/>
      <c r="OI243" s="32"/>
      <c r="OJ243" s="32"/>
      <c r="OK243" s="32"/>
      <c r="OL243" s="32"/>
      <c r="OM243" s="32"/>
      <c r="ON243" s="32"/>
      <c r="OO243" s="32"/>
      <c r="OP243" s="32"/>
      <c r="OQ243" s="32"/>
      <c r="OR243" s="32"/>
      <c r="OS243" s="32"/>
      <c r="OT243" s="32"/>
      <c r="OU243" s="32"/>
      <c r="OV243" s="32"/>
      <c r="OW243" s="32"/>
      <c r="OX243" s="32"/>
      <c r="OY243" s="32"/>
      <c r="OZ243" s="32"/>
      <c r="PA243" s="32"/>
      <c r="PB243" s="32"/>
      <c r="PC243" s="32"/>
      <c r="PD243" s="32"/>
      <c r="PE243" s="32"/>
      <c r="PF243" s="32"/>
      <c r="PG243" s="32"/>
      <c r="PH243" s="32"/>
      <c r="PI243" s="32"/>
      <c r="PJ243" s="32"/>
      <c r="PK243" s="32"/>
      <c r="PL243" s="32"/>
      <c r="PM243" s="32"/>
      <c r="PN243" s="32"/>
      <c r="PO243" s="32"/>
      <c r="PP243" s="32"/>
      <c r="PQ243" s="32"/>
      <c r="PR243" s="32"/>
      <c r="PS243" s="32"/>
      <c r="PT243" s="32"/>
      <c r="PU243" s="32"/>
      <c r="PV243" s="32"/>
      <c r="PW243" s="32"/>
      <c r="PX243" s="32"/>
      <c r="PY243" s="32"/>
      <c r="PZ243" s="32"/>
      <c r="QA243" s="32"/>
      <c r="QB243" s="32"/>
      <c r="QC243" s="32"/>
      <c r="QD243" s="32"/>
      <c r="QE243" s="32"/>
      <c r="QF243" s="32"/>
      <c r="QG243" s="32"/>
      <c r="QH243" s="32"/>
      <c r="QI243" s="32"/>
      <c r="QJ243" s="32"/>
      <c r="QK243" s="32"/>
      <c r="QL243" s="32"/>
      <c r="QM243" s="32"/>
      <c r="QN243" s="32"/>
      <c r="QO243" s="32"/>
      <c r="QP243" s="32"/>
      <c r="QQ243" s="32"/>
      <c r="QR243" s="32"/>
      <c r="QS243" s="32"/>
      <c r="QT243" s="32"/>
      <c r="QU243" s="32"/>
      <c r="QV243" s="32"/>
      <c r="QW243" s="32"/>
      <c r="QX243" s="32"/>
      <c r="QY243" s="32"/>
      <c r="QZ243" s="32"/>
      <c r="RA243" s="32"/>
      <c r="RB243" s="32"/>
      <c r="RC243" s="32"/>
      <c r="RD243" s="32"/>
      <c r="RE243" s="32"/>
      <c r="RF243" s="32"/>
      <c r="RG243" s="32"/>
      <c r="RH243" s="32"/>
      <c r="RI243" s="32"/>
      <c r="RJ243" s="32"/>
      <c r="RK243" s="32"/>
      <c r="RL243" s="32"/>
      <c r="RM243" s="32"/>
      <c r="RN243" s="32"/>
      <c r="RO243" s="32"/>
      <c r="RP243" s="32"/>
      <c r="RQ243" s="32"/>
      <c r="RR243" s="32"/>
      <c r="RS243" s="32"/>
      <c r="RT243" s="32"/>
      <c r="RU243" s="32"/>
      <c r="RV243" s="32"/>
      <c r="RW243" s="32"/>
      <c r="RX243" s="32"/>
      <c r="RY243" s="32"/>
      <c r="RZ243" s="32"/>
      <c r="SA243" s="32"/>
      <c r="SB243" s="32"/>
      <c r="SC243" s="32"/>
      <c r="SD243" s="32"/>
      <c r="SE243" s="32"/>
      <c r="SF243" s="32"/>
      <c r="SG243" s="32"/>
      <c r="SH243" s="32"/>
      <c r="SI243" s="32"/>
      <c r="SJ243" s="32"/>
      <c r="SK243" s="32"/>
      <c r="SL243" s="32"/>
      <c r="SM243" s="32"/>
      <c r="SN243" s="32"/>
      <c r="SO243" s="32"/>
      <c r="SP243" s="32"/>
      <c r="SQ243" s="32"/>
      <c r="SR243" s="32"/>
      <c r="SS243" s="32"/>
      <c r="ST243" s="32"/>
      <c r="SU243" s="32"/>
      <c r="SV243" s="32"/>
      <c r="SW243" s="32"/>
      <c r="SX243" s="32"/>
      <c r="SY243" s="32"/>
      <c r="SZ243" s="32"/>
      <c r="TA243" s="32"/>
      <c r="TB243" s="32"/>
      <c r="TC243" s="32"/>
      <c r="TD243" s="32"/>
      <c r="TE243" s="32"/>
    </row>
    <row r="244" spans="1:525" s="34" customFormat="1" ht="31.5" x14ac:dyDescent="0.25">
      <c r="A244" s="84" t="s">
        <v>192</v>
      </c>
      <c r="B244" s="93"/>
      <c r="C244" s="93"/>
      <c r="D244" s="68" t="s">
        <v>687</v>
      </c>
      <c r="E244" s="121">
        <f>E251+E252+E253+E254+E255+E257+E258+E259+E260+E264+E265+E266+E268+E267+E270+E272+E277+E279+E280+E281+E283+E286+E290+E292+E269+E274+E285+E284+E261+E263+E291+E289+E256+E288+E293+E287</f>
        <v>301211330</v>
      </c>
      <c r="F244" s="121">
        <f t="shared" ref="F244:P244" si="112">F251+F252+F253+F254+F255+F257+F258+F259+F260+F264+F265+F266+F268+F267+F270+F272+F277+F279+F280+F281+F283+F286+F290+F292+F269+F274+F285+F284+F261+F263+F291+F289+F256+F288+F293+F287</f>
        <v>297706330</v>
      </c>
      <c r="G244" s="121">
        <f t="shared" si="112"/>
        <v>11968900</v>
      </c>
      <c r="H244" s="121">
        <f t="shared" si="112"/>
        <v>40852900</v>
      </c>
      <c r="I244" s="121">
        <f t="shared" si="112"/>
        <v>3505000</v>
      </c>
      <c r="J244" s="121">
        <f t="shared" si="112"/>
        <v>47673209</v>
      </c>
      <c r="K244" s="121">
        <f t="shared" si="112"/>
        <v>40413950</v>
      </c>
      <c r="L244" s="121">
        <f t="shared" si="112"/>
        <v>6159259</v>
      </c>
      <c r="M244" s="121">
        <f t="shared" si="112"/>
        <v>0</v>
      </c>
      <c r="N244" s="121">
        <f t="shared" si="112"/>
        <v>0</v>
      </c>
      <c r="O244" s="121">
        <f t="shared" si="112"/>
        <v>41513950</v>
      </c>
      <c r="P244" s="121">
        <f t="shared" si="112"/>
        <v>348884539</v>
      </c>
      <c r="Q244" s="225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</row>
    <row r="245" spans="1:525" s="34" customFormat="1" ht="117.75" hidden="1" customHeight="1" x14ac:dyDescent="0.25">
      <c r="A245" s="84"/>
      <c r="B245" s="93"/>
      <c r="C245" s="93"/>
      <c r="D245" s="68" t="s">
        <v>390</v>
      </c>
      <c r="E245" s="121">
        <f>E275</f>
        <v>0</v>
      </c>
      <c r="F245" s="121">
        <f t="shared" ref="F245:P245" si="113">F275</f>
        <v>0</v>
      </c>
      <c r="G245" s="121">
        <f t="shared" si="113"/>
        <v>0</v>
      </c>
      <c r="H245" s="121">
        <f t="shared" si="113"/>
        <v>0</v>
      </c>
      <c r="I245" s="121">
        <f t="shared" si="113"/>
        <v>0</v>
      </c>
      <c r="J245" s="121">
        <f t="shared" si="113"/>
        <v>0</v>
      </c>
      <c r="K245" s="121">
        <f t="shared" si="113"/>
        <v>0</v>
      </c>
      <c r="L245" s="121">
        <f t="shared" si="113"/>
        <v>0</v>
      </c>
      <c r="M245" s="121">
        <f t="shared" si="113"/>
        <v>0</v>
      </c>
      <c r="N245" s="121">
        <f t="shared" si="113"/>
        <v>0</v>
      </c>
      <c r="O245" s="121">
        <f t="shared" si="113"/>
        <v>0</v>
      </c>
      <c r="P245" s="121">
        <f t="shared" si="113"/>
        <v>0</v>
      </c>
      <c r="Q245" s="225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  <c r="IW245" s="33"/>
      <c r="IX245" s="33"/>
      <c r="IY245" s="33"/>
      <c r="IZ245" s="33"/>
      <c r="JA245" s="33"/>
      <c r="JB245" s="33"/>
      <c r="JC245" s="33"/>
      <c r="JD245" s="33"/>
      <c r="JE245" s="33"/>
      <c r="JF245" s="33"/>
      <c r="JG245" s="33"/>
      <c r="JH245" s="33"/>
      <c r="JI245" s="33"/>
      <c r="JJ245" s="33"/>
      <c r="JK245" s="33"/>
      <c r="JL245" s="33"/>
      <c r="JM245" s="33"/>
      <c r="JN245" s="33"/>
      <c r="JO245" s="33"/>
      <c r="JP245" s="33"/>
      <c r="JQ245" s="33"/>
      <c r="JR245" s="33"/>
      <c r="JS245" s="33"/>
      <c r="JT245" s="33"/>
      <c r="JU245" s="33"/>
      <c r="JV245" s="33"/>
      <c r="JW245" s="33"/>
      <c r="JX245" s="33"/>
      <c r="JY245" s="33"/>
      <c r="JZ245" s="33"/>
      <c r="KA245" s="33"/>
      <c r="KB245" s="33"/>
      <c r="KC245" s="33"/>
      <c r="KD245" s="33"/>
      <c r="KE245" s="33"/>
      <c r="KF245" s="33"/>
      <c r="KG245" s="33"/>
      <c r="KH245" s="33"/>
      <c r="KI245" s="33"/>
      <c r="KJ245" s="33"/>
      <c r="KK245" s="33"/>
      <c r="KL245" s="33"/>
      <c r="KM245" s="33"/>
      <c r="KN245" s="33"/>
      <c r="KO245" s="33"/>
      <c r="KP245" s="33"/>
      <c r="KQ245" s="33"/>
      <c r="KR245" s="33"/>
      <c r="KS245" s="33"/>
      <c r="KT245" s="33"/>
      <c r="KU245" s="33"/>
      <c r="KV245" s="33"/>
      <c r="KW245" s="33"/>
      <c r="KX245" s="33"/>
      <c r="KY245" s="33"/>
      <c r="KZ245" s="33"/>
      <c r="LA245" s="33"/>
      <c r="LB245" s="33"/>
      <c r="LC245" s="33"/>
      <c r="LD245" s="33"/>
      <c r="LE245" s="33"/>
      <c r="LF245" s="33"/>
      <c r="LG245" s="33"/>
      <c r="LH245" s="33"/>
      <c r="LI245" s="33"/>
      <c r="LJ245" s="33"/>
      <c r="LK245" s="33"/>
      <c r="LL245" s="33"/>
      <c r="LM245" s="33"/>
      <c r="LN245" s="33"/>
      <c r="LO245" s="33"/>
      <c r="LP245" s="33"/>
      <c r="LQ245" s="33"/>
      <c r="LR245" s="33"/>
      <c r="LS245" s="33"/>
      <c r="LT245" s="33"/>
      <c r="LU245" s="33"/>
      <c r="LV245" s="33"/>
      <c r="LW245" s="33"/>
      <c r="LX245" s="33"/>
      <c r="LY245" s="33"/>
      <c r="LZ245" s="33"/>
      <c r="MA245" s="33"/>
      <c r="MB245" s="33"/>
      <c r="MC245" s="33"/>
      <c r="MD245" s="33"/>
      <c r="ME245" s="33"/>
      <c r="MF245" s="33"/>
      <c r="MG245" s="33"/>
      <c r="MH245" s="33"/>
      <c r="MI245" s="33"/>
      <c r="MJ245" s="33"/>
      <c r="MK245" s="33"/>
      <c r="ML245" s="33"/>
      <c r="MM245" s="33"/>
      <c r="MN245" s="33"/>
      <c r="MO245" s="33"/>
      <c r="MP245" s="33"/>
      <c r="MQ245" s="33"/>
      <c r="MR245" s="33"/>
      <c r="MS245" s="33"/>
      <c r="MT245" s="33"/>
      <c r="MU245" s="33"/>
      <c r="MV245" s="33"/>
      <c r="MW245" s="33"/>
      <c r="MX245" s="33"/>
      <c r="MY245" s="33"/>
      <c r="MZ245" s="33"/>
      <c r="NA245" s="33"/>
      <c r="NB245" s="33"/>
      <c r="NC245" s="33"/>
      <c r="ND245" s="33"/>
      <c r="NE245" s="33"/>
      <c r="NF245" s="33"/>
      <c r="NG245" s="33"/>
      <c r="NH245" s="33"/>
      <c r="NI245" s="33"/>
      <c r="NJ245" s="33"/>
      <c r="NK245" s="33"/>
      <c r="NL245" s="33"/>
      <c r="NM245" s="33"/>
      <c r="NN245" s="33"/>
      <c r="NO245" s="33"/>
      <c r="NP245" s="33"/>
      <c r="NQ245" s="33"/>
      <c r="NR245" s="33"/>
      <c r="NS245" s="33"/>
      <c r="NT245" s="33"/>
      <c r="NU245" s="33"/>
      <c r="NV245" s="33"/>
      <c r="NW245" s="33"/>
      <c r="NX245" s="33"/>
      <c r="NY245" s="33"/>
      <c r="NZ245" s="33"/>
      <c r="OA245" s="33"/>
      <c r="OB245" s="33"/>
      <c r="OC245" s="33"/>
      <c r="OD245" s="33"/>
      <c r="OE245" s="33"/>
      <c r="OF245" s="33"/>
      <c r="OG245" s="33"/>
      <c r="OH245" s="33"/>
      <c r="OI245" s="33"/>
      <c r="OJ245" s="33"/>
      <c r="OK245" s="33"/>
      <c r="OL245" s="33"/>
      <c r="OM245" s="33"/>
      <c r="ON245" s="33"/>
      <c r="OO245" s="33"/>
      <c r="OP245" s="33"/>
      <c r="OQ245" s="33"/>
      <c r="OR245" s="33"/>
      <c r="OS245" s="33"/>
      <c r="OT245" s="33"/>
      <c r="OU245" s="33"/>
      <c r="OV245" s="33"/>
      <c r="OW245" s="33"/>
      <c r="OX245" s="33"/>
      <c r="OY245" s="33"/>
      <c r="OZ245" s="33"/>
      <c r="PA245" s="33"/>
      <c r="PB245" s="33"/>
      <c r="PC245" s="33"/>
      <c r="PD245" s="33"/>
      <c r="PE245" s="33"/>
      <c r="PF245" s="33"/>
      <c r="PG245" s="33"/>
      <c r="PH245" s="33"/>
      <c r="PI245" s="33"/>
      <c r="PJ245" s="33"/>
      <c r="PK245" s="33"/>
      <c r="PL245" s="33"/>
      <c r="PM245" s="33"/>
      <c r="PN245" s="33"/>
      <c r="PO245" s="33"/>
      <c r="PP245" s="33"/>
      <c r="PQ245" s="33"/>
      <c r="PR245" s="33"/>
      <c r="PS245" s="33"/>
      <c r="PT245" s="33"/>
      <c r="PU245" s="33"/>
      <c r="PV245" s="33"/>
      <c r="PW245" s="33"/>
      <c r="PX245" s="33"/>
      <c r="PY245" s="33"/>
      <c r="PZ245" s="33"/>
      <c r="QA245" s="33"/>
      <c r="QB245" s="33"/>
      <c r="QC245" s="33"/>
      <c r="QD245" s="33"/>
      <c r="QE245" s="33"/>
      <c r="QF245" s="33"/>
      <c r="QG245" s="33"/>
      <c r="QH245" s="33"/>
      <c r="QI245" s="33"/>
      <c r="QJ245" s="33"/>
      <c r="QK245" s="33"/>
      <c r="QL245" s="33"/>
      <c r="QM245" s="33"/>
      <c r="QN245" s="33"/>
      <c r="QO245" s="33"/>
      <c r="QP245" s="33"/>
      <c r="QQ245" s="33"/>
      <c r="QR245" s="33"/>
      <c r="QS245" s="33"/>
      <c r="QT245" s="33"/>
      <c r="QU245" s="33"/>
      <c r="QV245" s="33"/>
      <c r="QW245" s="33"/>
      <c r="QX245" s="33"/>
      <c r="QY245" s="33"/>
      <c r="QZ245" s="33"/>
      <c r="RA245" s="33"/>
      <c r="RB245" s="33"/>
      <c r="RC245" s="33"/>
      <c r="RD245" s="33"/>
      <c r="RE245" s="33"/>
      <c r="RF245" s="33"/>
      <c r="RG245" s="33"/>
      <c r="RH245" s="33"/>
      <c r="RI245" s="33"/>
      <c r="RJ245" s="33"/>
      <c r="RK245" s="33"/>
      <c r="RL245" s="33"/>
      <c r="RM245" s="33"/>
      <c r="RN245" s="33"/>
      <c r="RO245" s="33"/>
      <c r="RP245" s="33"/>
      <c r="RQ245" s="33"/>
      <c r="RR245" s="33"/>
      <c r="RS245" s="33"/>
      <c r="RT245" s="33"/>
      <c r="RU245" s="33"/>
      <c r="RV245" s="33"/>
      <c r="RW245" s="33"/>
      <c r="RX245" s="33"/>
      <c r="RY245" s="33"/>
      <c r="RZ245" s="33"/>
      <c r="SA245" s="33"/>
      <c r="SB245" s="33"/>
      <c r="SC245" s="33"/>
      <c r="SD245" s="33"/>
      <c r="SE245" s="33"/>
      <c r="SF245" s="33"/>
      <c r="SG245" s="33"/>
      <c r="SH245" s="33"/>
      <c r="SI245" s="33"/>
      <c r="SJ245" s="33"/>
      <c r="SK245" s="33"/>
      <c r="SL245" s="33"/>
      <c r="SM245" s="33"/>
      <c r="SN245" s="33"/>
      <c r="SO245" s="33"/>
      <c r="SP245" s="33"/>
      <c r="SQ245" s="33"/>
      <c r="SR245" s="33"/>
      <c r="SS245" s="33"/>
      <c r="ST245" s="33"/>
      <c r="SU245" s="33"/>
      <c r="SV245" s="33"/>
      <c r="SW245" s="33"/>
      <c r="SX245" s="33"/>
      <c r="SY245" s="33"/>
      <c r="SZ245" s="33"/>
      <c r="TA245" s="33"/>
      <c r="TB245" s="33"/>
      <c r="TC245" s="33"/>
      <c r="TD245" s="33"/>
      <c r="TE245" s="33"/>
    </row>
    <row r="246" spans="1:525" s="34" customFormat="1" ht="84" hidden="1" customHeight="1" x14ac:dyDescent="0.25">
      <c r="A246" s="84"/>
      <c r="B246" s="93"/>
      <c r="C246" s="93"/>
      <c r="D246" s="68" t="s">
        <v>507</v>
      </c>
      <c r="E246" s="121">
        <f>E276</f>
        <v>0</v>
      </c>
      <c r="F246" s="121">
        <f t="shared" ref="F246:P246" si="114">F276</f>
        <v>0</v>
      </c>
      <c r="G246" s="121">
        <f t="shared" si="114"/>
        <v>0</v>
      </c>
      <c r="H246" s="121">
        <f t="shared" si="114"/>
        <v>0</v>
      </c>
      <c r="I246" s="121">
        <f t="shared" si="114"/>
        <v>0</v>
      </c>
      <c r="J246" s="121">
        <f t="shared" si="114"/>
        <v>0</v>
      </c>
      <c r="K246" s="121">
        <f t="shared" si="114"/>
        <v>0</v>
      </c>
      <c r="L246" s="121">
        <f t="shared" si="114"/>
        <v>0</v>
      </c>
      <c r="M246" s="121">
        <f t="shared" si="114"/>
        <v>0</v>
      </c>
      <c r="N246" s="121">
        <f t="shared" si="114"/>
        <v>0</v>
      </c>
      <c r="O246" s="121">
        <f t="shared" si="114"/>
        <v>0</v>
      </c>
      <c r="P246" s="121">
        <f t="shared" si="114"/>
        <v>0</v>
      </c>
      <c r="Q246" s="225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  <c r="IW246" s="33"/>
      <c r="IX246" s="33"/>
      <c r="IY246" s="33"/>
      <c r="IZ246" s="33"/>
      <c r="JA246" s="33"/>
      <c r="JB246" s="33"/>
      <c r="JC246" s="33"/>
      <c r="JD246" s="33"/>
      <c r="JE246" s="33"/>
      <c r="JF246" s="33"/>
      <c r="JG246" s="33"/>
      <c r="JH246" s="33"/>
      <c r="JI246" s="33"/>
      <c r="JJ246" s="33"/>
      <c r="JK246" s="33"/>
      <c r="JL246" s="33"/>
      <c r="JM246" s="33"/>
      <c r="JN246" s="33"/>
      <c r="JO246" s="33"/>
      <c r="JP246" s="33"/>
      <c r="JQ246" s="33"/>
      <c r="JR246" s="33"/>
      <c r="JS246" s="33"/>
      <c r="JT246" s="33"/>
      <c r="JU246" s="33"/>
      <c r="JV246" s="33"/>
      <c r="JW246" s="33"/>
      <c r="JX246" s="33"/>
      <c r="JY246" s="33"/>
      <c r="JZ246" s="33"/>
      <c r="KA246" s="33"/>
      <c r="KB246" s="33"/>
      <c r="KC246" s="33"/>
      <c r="KD246" s="33"/>
      <c r="KE246" s="33"/>
      <c r="KF246" s="33"/>
      <c r="KG246" s="33"/>
      <c r="KH246" s="33"/>
      <c r="KI246" s="33"/>
      <c r="KJ246" s="33"/>
      <c r="KK246" s="33"/>
      <c r="KL246" s="33"/>
      <c r="KM246" s="33"/>
      <c r="KN246" s="33"/>
      <c r="KO246" s="33"/>
      <c r="KP246" s="33"/>
      <c r="KQ246" s="33"/>
      <c r="KR246" s="33"/>
      <c r="KS246" s="33"/>
      <c r="KT246" s="33"/>
      <c r="KU246" s="33"/>
      <c r="KV246" s="33"/>
      <c r="KW246" s="33"/>
      <c r="KX246" s="33"/>
      <c r="KY246" s="33"/>
      <c r="KZ246" s="33"/>
      <c r="LA246" s="33"/>
      <c r="LB246" s="33"/>
      <c r="LC246" s="33"/>
      <c r="LD246" s="33"/>
      <c r="LE246" s="33"/>
      <c r="LF246" s="33"/>
      <c r="LG246" s="33"/>
      <c r="LH246" s="33"/>
      <c r="LI246" s="33"/>
      <c r="LJ246" s="33"/>
      <c r="LK246" s="33"/>
      <c r="LL246" s="33"/>
      <c r="LM246" s="33"/>
      <c r="LN246" s="33"/>
      <c r="LO246" s="33"/>
      <c r="LP246" s="33"/>
      <c r="LQ246" s="33"/>
      <c r="LR246" s="33"/>
      <c r="LS246" s="33"/>
      <c r="LT246" s="33"/>
      <c r="LU246" s="33"/>
      <c r="LV246" s="33"/>
      <c r="LW246" s="33"/>
      <c r="LX246" s="33"/>
      <c r="LY246" s="33"/>
      <c r="LZ246" s="33"/>
      <c r="MA246" s="33"/>
      <c r="MB246" s="33"/>
      <c r="MC246" s="33"/>
      <c r="MD246" s="33"/>
      <c r="ME246" s="33"/>
      <c r="MF246" s="33"/>
      <c r="MG246" s="33"/>
      <c r="MH246" s="33"/>
      <c r="MI246" s="33"/>
      <c r="MJ246" s="33"/>
      <c r="MK246" s="33"/>
      <c r="ML246" s="33"/>
      <c r="MM246" s="33"/>
      <c r="MN246" s="33"/>
      <c r="MO246" s="33"/>
      <c r="MP246" s="33"/>
      <c r="MQ246" s="33"/>
      <c r="MR246" s="33"/>
      <c r="MS246" s="33"/>
      <c r="MT246" s="33"/>
      <c r="MU246" s="33"/>
      <c r="MV246" s="33"/>
      <c r="MW246" s="33"/>
      <c r="MX246" s="33"/>
      <c r="MY246" s="33"/>
      <c r="MZ246" s="33"/>
      <c r="NA246" s="33"/>
      <c r="NB246" s="33"/>
      <c r="NC246" s="33"/>
      <c r="ND246" s="33"/>
      <c r="NE246" s="33"/>
      <c r="NF246" s="33"/>
      <c r="NG246" s="33"/>
      <c r="NH246" s="33"/>
      <c r="NI246" s="33"/>
      <c r="NJ246" s="33"/>
      <c r="NK246" s="33"/>
      <c r="NL246" s="33"/>
      <c r="NM246" s="33"/>
      <c r="NN246" s="33"/>
      <c r="NO246" s="33"/>
      <c r="NP246" s="33"/>
      <c r="NQ246" s="33"/>
      <c r="NR246" s="33"/>
      <c r="NS246" s="33"/>
      <c r="NT246" s="33"/>
      <c r="NU246" s="33"/>
      <c r="NV246" s="33"/>
      <c r="NW246" s="33"/>
      <c r="NX246" s="33"/>
      <c r="NY246" s="33"/>
      <c r="NZ246" s="33"/>
      <c r="OA246" s="33"/>
      <c r="OB246" s="33"/>
      <c r="OC246" s="33"/>
      <c r="OD246" s="33"/>
      <c r="OE246" s="33"/>
      <c r="OF246" s="33"/>
      <c r="OG246" s="33"/>
      <c r="OH246" s="33"/>
      <c r="OI246" s="33"/>
      <c r="OJ246" s="33"/>
      <c r="OK246" s="33"/>
      <c r="OL246" s="33"/>
      <c r="OM246" s="33"/>
      <c r="ON246" s="33"/>
      <c r="OO246" s="33"/>
      <c r="OP246" s="33"/>
      <c r="OQ246" s="33"/>
      <c r="OR246" s="33"/>
      <c r="OS246" s="33"/>
      <c r="OT246" s="33"/>
      <c r="OU246" s="33"/>
      <c r="OV246" s="33"/>
      <c r="OW246" s="33"/>
      <c r="OX246" s="33"/>
      <c r="OY246" s="33"/>
      <c r="OZ246" s="33"/>
      <c r="PA246" s="33"/>
      <c r="PB246" s="33"/>
      <c r="PC246" s="33"/>
      <c r="PD246" s="33"/>
      <c r="PE246" s="33"/>
      <c r="PF246" s="33"/>
      <c r="PG246" s="33"/>
      <c r="PH246" s="33"/>
      <c r="PI246" s="33"/>
      <c r="PJ246" s="33"/>
      <c r="PK246" s="33"/>
      <c r="PL246" s="33"/>
      <c r="PM246" s="33"/>
      <c r="PN246" s="33"/>
      <c r="PO246" s="33"/>
      <c r="PP246" s="33"/>
      <c r="PQ246" s="33"/>
      <c r="PR246" s="33"/>
      <c r="PS246" s="33"/>
      <c r="PT246" s="33"/>
      <c r="PU246" s="33"/>
      <c r="PV246" s="33"/>
      <c r="PW246" s="33"/>
      <c r="PX246" s="33"/>
      <c r="PY246" s="33"/>
      <c r="PZ246" s="33"/>
      <c r="QA246" s="33"/>
      <c r="QB246" s="33"/>
      <c r="QC246" s="33"/>
      <c r="QD246" s="33"/>
      <c r="QE246" s="33"/>
      <c r="QF246" s="33"/>
      <c r="QG246" s="33"/>
      <c r="QH246" s="33"/>
      <c r="QI246" s="33"/>
      <c r="QJ246" s="33"/>
      <c r="QK246" s="33"/>
      <c r="QL246" s="33"/>
      <c r="QM246" s="33"/>
      <c r="QN246" s="33"/>
      <c r="QO246" s="33"/>
      <c r="QP246" s="33"/>
      <c r="QQ246" s="33"/>
      <c r="QR246" s="33"/>
      <c r="QS246" s="33"/>
      <c r="QT246" s="33"/>
      <c r="QU246" s="33"/>
      <c r="QV246" s="33"/>
      <c r="QW246" s="33"/>
      <c r="QX246" s="33"/>
      <c r="QY246" s="33"/>
      <c r="QZ246" s="33"/>
      <c r="RA246" s="33"/>
      <c r="RB246" s="33"/>
      <c r="RC246" s="33"/>
      <c r="RD246" s="33"/>
      <c r="RE246" s="33"/>
      <c r="RF246" s="33"/>
      <c r="RG246" s="33"/>
      <c r="RH246" s="33"/>
      <c r="RI246" s="33"/>
      <c r="RJ246" s="33"/>
      <c r="RK246" s="33"/>
      <c r="RL246" s="33"/>
      <c r="RM246" s="33"/>
      <c r="RN246" s="33"/>
      <c r="RO246" s="33"/>
      <c r="RP246" s="33"/>
      <c r="RQ246" s="33"/>
      <c r="RR246" s="33"/>
      <c r="RS246" s="33"/>
      <c r="RT246" s="33"/>
      <c r="RU246" s="33"/>
      <c r="RV246" s="33"/>
      <c r="RW246" s="33"/>
      <c r="RX246" s="33"/>
      <c r="RY246" s="33"/>
      <c r="RZ246" s="33"/>
      <c r="SA246" s="33"/>
      <c r="SB246" s="33"/>
      <c r="SC246" s="33"/>
      <c r="SD246" s="33"/>
      <c r="SE246" s="33"/>
      <c r="SF246" s="33"/>
      <c r="SG246" s="33"/>
      <c r="SH246" s="33"/>
      <c r="SI246" s="33"/>
      <c r="SJ246" s="33"/>
      <c r="SK246" s="33"/>
      <c r="SL246" s="33"/>
      <c r="SM246" s="33"/>
      <c r="SN246" s="33"/>
      <c r="SO246" s="33"/>
      <c r="SP246" s="33"/>
      <c r="SQ246" s="33"/>
      <c r="SR246" s="33"/>
      <c r="SS246" s="33"/>
      <c r="ST246" s="33"/>
      <c r="SU246" s="33"/>
      <c r="SV246" s="33"/>
      <c r="SW246" s="33"/>
      <c r="SX246" s="33"/>
      <c r="SY246" s="33"/>
      <c r="SZ246" s="33"/>
      <c r="TA246" s="33"/>
      <c r="TB246" s="33"/>
      <c r="TC246" s="33"/>
      <c r="TD246" s="33"/>
      <c r="TE246" s="33"/>
    </row>
    <row r="247" spans="1:525" s="34" customFormat="1" ht="61.5" hidden="1" customHeight="1" x14ac:dyDescent="0.25">
      <c r="A247" s="84"/>
      <c r="B247" s="93"/>
      <c r="C247" s="93"/>
      <c r="D247" s="68" t="s">
        <v>383</v>
      </c>
      <c r="E247" s="121">
        <f>E271</f>
        <v>0</v>
      </c>
      <c r="F247" s="121">
        <f t="shared" ref="F247:P247" si="115">F271</f>
        <v>0</v>
      </c>
      <c r="G247" s="121">
        <f t="shared" si="115"/>
        <v>0</v>
      </c>
      <c r="H247" s="121">
        <f t="shared" si="115"/>
        <v>0</v>
      </c>
      <c r="I247" s="121">
        <f t="shared" si="115"/>
        <v>0</v>
      </c>
      <c r="J247" s="121">
        <f t="shared" si="115"/>
        <v>0</v>
      </c>
      <c r="K247" s="121">
        <f t="shared" si="115"/>
        <v>0</v>
      </c>
      <c r="L247" s="121">
        <f t="shared" si="115"/>
        <v>0</v>
      </c>
      <c r="M247" s="121">
        <f t="shared" si="115"/>
        <v>0</v>
      </c>
      <c r="N247" s="121">
        <f t="shared" si="115"/>
        <v>0</v>
      </c>
      <c r="O247" s="121">
        <f t="shared" si="115"/>
        <v>0</v>
      </c>
      <c r="P247" s="121">
        <f t="shared" si="115"/>
        <v>0</v>
      </c>
      <c r="Q247" s="225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  <c r="IW247" s="33"/>
      <c r="IX247" s="33"/>
      <c r="IY247" s="33"/>
      <c r="IZ247" s="33"/>
      <c r="JA247" s="33"/>
      <c r="JB247" s="33"/>
      <c r="JC247" s="33"/>
      <c r="JD247" s="33"/>
      <c r="JE247" s="33"/>
      <c r="JF247" s="33"/>
      <c r="JG247" s="33"/>
      <c r="JH247" s="33"/>
      <c r="JI247" s="33"/>
      <c r="JJ247" s="33"/>
      <c r="JK247" s="33"/>
      <c r="JL247" s="33"/>
      <c r="JM247" s="33"/>
      <c r="JN247" s="33"/>
      <c r="JO247" s="33"/>
      <c r="JP247" s="33"/>
      <c r="JQ247" s="33"/>
      <c r="JR247" s="33"/>
      <c r="JS247" s="33"/>
      <c r="JT247" s="33"/>
      <c r="JU247" s="33"/>
      <c r="JV247" s="33"/>
      <c r="JW247" s="33"/>
      <c r="JX247" s="33"/>
      <c r="JY247" s="33"/>
      <c r="JZ247" s="33"/>
      <c r="KA247" s="33"/>
      <c r="KB247" s="33"/>
      <c r="KC247" s="33"/>
      <c r="KD247" s="33"/>
      <c r="KE247" s="33"/>
      <c r="KF247" s="33"/>
      <c r="KG247" s="33"/>
      <c r="KH247" s="33"/>
      <c r="KI247" s="33"/>
      <c r="KJ247" s="33"/>
      <c r="KK247" s="33"/>
      <c r="KL247" s="33"/>
      <c r="KM247" s="33"/>
      <c r="KN247" s="33"/>
      <c r="KO247" s="33"/>
      <c r="KP247" s="33"/>
      <c r="KQ247" s="33"/>
      <c r="KR247" s="33"/>
      <c r="KS247" s="33"/>
      <c r="KT247" s="33"/>
      <c r="KU247" s="33"/>
      <c r="KV247" s="33"/>
      <c r="KW247" s="33"/>
      <c r="KX247" s="33"/>
      <c r="KY247" s="33"/>
      <c r="KZ247" s="33"/>
      <c r="LA247" s="33"/>
      <c r="LB247" s="33"/>
      <c r="LC247" s="33"/>
      <c r="LD247" s="33"/>
      <c r="LE247" s="33"/>
      <c r="LF247" s="33"/>
      <c r="LG247" s="33"/>
      <c r="LH247" s="33"/>
      <c r="LI247" s="33"/>
      <c r="LJ247" s="33"/>
      <c r="LK247" s="33"/>
      <c r="LL247" s="33"/>
      <c r="LM247" s="33"/>
      <c r="LN247" s="33"/>
      <c r="LO247" s="33"/>
      <c r="LP247" s="33"/>
      <c r="LQ247" s="33"/>
      <c r="LR247" s="33"/>
      <c r="LS247" s="33"/>
      <c r="LT247" s="33"/>
      <c r="LU247" s="33"/>
      <c r="LV247" s="33"/>
      <c r="LW247" s="33"/>
      <c r="LX247" s="33"/>
      <c r="LY247" s="33"/>
      <c r="LZ247" s="33"/>
      <c r="MA247" s="33"/>
      <c r="MB247" s="33"/>
      <c r="MC247" s="33"/>
      <c r="MD247" s="33"/>
      <c r="ME247" s="33"/>
      <c r="MF247" s="33"/>
      <c r="MG247" s="33"/>
      <c r="MH247" s="33"/>
      <c r="MI247" s="33"/>
      <c r="MJ247" s="33"/>
      <c r="MK247" s="33"/>
      <c r="ML247" s="33"/>
      <c r="MM247" s="33"/>
      <c r="MN247" s="33"/>
      <c r="MO247" s="33"/>
      <c r="MP247" s="33"/>
      <c r="MQ247" s="33"/>
      <c r="MR247" s="33"/>
      <c r="MS247" s="33"/>
      <c r="MT247" s="33"/>
      <c r="MU247" s="33"/>
      <c r="MV247" s="33"/>
      <c r="MW247" s="33"/>
      <c r="MX247" s="33"/>
      <c r="MY247" s="33"/>
      <c r="MZ247" s="33"/>
      <c r="NA247" s="33"/>
      <c r="NB247" s="33"/>
      <c r="NC247" s="33"/>
      <c r="ND247" s="33"/>
      <c r="NE247" s="33"/>
      <c r="NF247" s="33"/>
      <c r="NG247" s="33"/>
      <c r="NH247" s="33"/>
      <c r="NI247" s="33"/>
      <c r="NJ247" s="33"/>
      <c r="NK247" s="33"/>
      <c r="NL247" s="33"/>
      <c r="NM247" s="33"/>
      <c r="NN247" s="33"/>
      <c r="NO247" s="33"/>
      <c r="NP247" s="33"/>
      <c r="NQ247" s="33"/>
      <c r="NR247" s="33"/>
      <c r="NS247" s="33"/>
      <c r="NT247" s="33"/>
      <c r="NU247" s="33"/>
      <c r="NV247" s="33"/>
      <c r="NW247" s="33"/>
      <c r="NX247" s="33"/>
      <c r="NY247" s="33"/>
      <c r="NZ247" s="33"/>
      <c r="OA247" s="33"/>
      <c r="OB247" s="33"/>
      <c r="OC247" s="33"/>
      <c r="OD247" s="33"/>
      <c r="OE247" s="33"/>
      <c r="OF247" s="33"/>
      <c r="OG247" s="33"/>
      <c r="OH247" s="33"/>
      <c r="OI247" s="33"/>
      <c r="OJ247" s="33"/>
      <c r="OK247" s="33"/>
      <c r="OL247" s="33"/>
      <c r="OM247" s="33"/>
      <c r="ON247" s="33"/>
      <c r="OO247" s="33"/>
      <c r="OP247" s="33"/>
      <c r="OQ247" s="33"/>
      <c r="OR247" s="33"/>
      <c r="OS247" s="33"/>
      <c r="OT247" s="33"/>
      <c r="OU247" s="33"/>
      <c r="OV247" s="33"/>
      <c r="OW247" s="33"/>
      <c r="OX247" s="33"/>
      <c r="OY247" s="33"/>
      <c r="OZ247" s="33"/>
      <c r="PA247" s="33"/>
      <c r="PB247" s="33"/>
      <c r="PC247" s="33"/>
      <c r="PD247" s="33"/>
      <c r="PE247" s="33"/>
      <c r="PF247" s="33"/>
      <c r="PG247" s="33"/>
      <c r="PH247" s="33"/>
      <c r="PI247" s="33"/>
      <c r="PJ247" s="33"/>
      <c r="PK247" s="33"/>
      <c r="PL247" s="33"/>
      <c r="PM247" s="33"/>
      <c r="PN247" s="33"/>
      <c r="PO247" s="33"/>
      <c r="PP247" s="33"/>
      <c r="PQ247" s="33"/>
      <c r="PR247" s="33"/>
      <c r="PS247" s="33"/>
      <c r="PT247" s="33"/>
      <c r="PU247" s="33"/>
      <c r="PV247" s="33"/>
      <c r="PW247" s="33"/>
      <c r="PX247" s="33"/>
      <c r="PY247" s="33"/>
      <c r="PZ247" s="33"/>
      <c r="QA247" s="33"/>
      <c r="QB247" s="33"/>
      <c r="QC247" s="33"/>
      <c r="QD247" s="33"/>
      <c r="QE247" s="33"/>
      <c r="QF247" s="33"/>
      <c r="QG247" s="33"/>
      <c r="QH247" s="33"/>
      <c r="QI247" s="33"/>
      <c r="QJ247" s="33"/>
      <c r="QK247" s="33"/>
      <c r="QL247" s="33"/>
      <c r="QM247" s="33"/>
      <c r="QN247" s="33"/>
      <c r="QO247" s="33"/>
      <c r="QP247" s="33"/>
      <c r="QQ247" s="33"/>
      <c r="QR247" s="33"/>
      <c r="QS247" s="33"/>
      <c r="QT247" s="33"/>
      <c r="QU247" s="33"/>
      <c r="QV247" s="33"/>
      <c r="QW247" s="33"/>
      <c r="QX247" s="33"/>
      <c r="QY247" s="33"/>
      <c r="QZ247" s="33"/>
      <c r="RA247" s="33"/>
      <c r="RB247" s="33"/>
      <c r="RC247" s="33"/>
      <c r="RD247" s="33"/>
      <c r="RE247" s="33"/>
      <c r="RF247" s="33"/>
      <c r="RG247" s="33"/>
      <c r="RH247" s="33"/>
      <c r="RI247" s="33"/>
      <c r="RJ247" s="33"/>
      <c r="RK247" s="33"/>
      <c r="RL247" s="33"/>
      <c r="RM247" s="33"/>
      <c r="RN247" s="33"/>
      <c r="RO247" s="33"/>
      <c r="RP247" s="33"/>
      <c r="RQ247" s="33"/>
      <c r="RR247" s="33"/>
      <c r="RS247" s="33"/>
      <c r="RT247" s="33"/>
      <c r="RU247" s="33"/>
      <c r="RV247" s="33"/>
      <c r="RW247" s="33"/>
      <c r="RX247" s="33"/>
      <c r="RY247" s="33"/>
      <c r="RZ247" s="33"/>
      <c r="SA247" s="33"/>
      <c r="SB247" s="33"/>
      <c r="SC247" s="33"/>
      <c r="SD247" s="33"/>
      <c r="SE247" s="33"/>
      <c r="SF247" s="33"/>
      <c r="SG247" s="33"/>
      <c r="SH247" s="33"/>
      <c r="SI247" s="33"/>
      <c r="SJ247" s="33"/>
      <c r="SK247" s="33"/>
      <c r="SL247" s="33"/>
      <c r="SM247" s="33"/>
      <c r="SN247" s="33"/>
      <c r="SO247" s="33"/>
      <c r="SP247" s="33"/>
      <c r="SQ247" s="33"/>
      <c r="SR247" s="33"/>
      <c r="SS247" s="33"/>
      <c r="ST247" s="33"/>
      <c r="SU247" s="33"/>
      <c r="SV247" s="33"/>
      <c r="SW247" s="33"/>
      <c r="SX247" s="33"/>
      <c r="SY247" s="33"/>
      <c r="SZ247" s="33"/>
      <c r="TA247" s="33"/>
      <c r="TB247" s="33"/>
      <c r="TC247" s="33"/>
      <c r="TD247" s="33"/>
      <c r="TE247" s="33"/>
    </row>
    <row r="248" spans="1:525" s="34" customFormat="1" ht="141.75" hidden="1" customHeight="1" x14ac:dyDescent="0.25">
      <c r="A248" s="84"/>
      <c r="B248" s="93"/>
      <c r="C248" s="93"/>
      <c r="D248" s="114" t="s">
        <v>558</v>
      </c>
      <c r="E248" s="121">
        <f>E261</f>
        <v>0</v>
      </c>
      <c r="F248" s="121">
        <f t="shared" ref="F248:P248" si="116">F261</f>
        <v>0</v>
      </c>
      <c r="G248" s="121">
        <f t="shared" si="116"/>
        <v>0</v>
      </c>
      <c r="H248" s="121">
        <f t="shared" si="116"/>
        <v>0</v>
      </c>
      <c r="I248" s="121">
        <f t="shared" si="116"/>
        <v>0</v>
      </c>
      <c r="J248" s="121">
        <f t="shared" si="116"/>
        <v>0</v>
      </c>
      <c r="K248" s="121">
        <f t="shared" si="116"/>
        <v>0</v>
      </c>
      <c r="L248" s="121">
        <f t="shared" si="116"/>
        <v>0</v>
      </c>
      <c r="M248" s="121">
        <f t="shared" si="116"/>
        <v>0</v>
      </c>
      <c r="N248" s="121">
        <f t="shared" si="116"/>
        <v>0</v>
      </c>
      <c r="O248" s="121">
        <f t="shared" si="116"/>
        <v>0</v>
      </c>
      <c r="P248" s="121">
        <f t="shared" si="116"/>
        <v>0</v>
      </c>
      <c r="Q248" s="225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  <c r="IV248" s="33"/>
      <c r="IW248" s="33"/>
      <c r="IX248" s="33"/>
      <c r="IY248" s="33"/>
      <c r="IZ248" s="33"/>
      <c r="JA248" s="33"/>
      <c r="JB248" s="33"/>
      <c r="JC248" s="33"/>
      <c r="JD248" s="33"/>
      <c r="JE248" s="33"/>
      <c r="JF248" s="33"/>
      <c r="JG248" s="33"/>
      <c r="JH248" s="33"/>
      <c r="JI248" s="33"/>
      <c r="JJ248" s="33"/>
      <c r="JK248" s="33"/>
      <c r="JL248" s="33"/>
      <c r="JM248" s="33"/>
      <c r="JN248" s="33"/>
      <c r="JO248" s="33"/>
      <c r="JP248" s="33"/>
      <c r="JQ248" s="33"/>
      <c r="JR248" s="33"/>
      <c r="JS248" s="33"/>
      <c r="JT248" s="33"/>
      <c r="JU248" s="33"/>
      <c r="JV248" s="33"/>
      <c r="JW248" s="33"/>
      <c r="JX248" s="33"/>
      <c r="JY248" s="33"/>
      <c r="JZ248" s="33"/>
      <c r="KA248" s="33"/>
      <c r="KB248" s="33"/>
      <c r="KC248" s="33"/>
      <c r="KD248" s="33"/>
      <c r="KE248" s="33"/>
      <c r="KF248" s="33"/>
      <c r="KG248" s="33"/>
      <c r="KH248" s="33"/>
      <c r="KI248" s="33"/>
      <c r="KJ248" s="33"/>
      <c r="KK248" s="33"/>
      <c r="KL248" s="33"/>
      <c r="KM248" s="33"/>
      <c r="KN248" s="33"/>
      <c r="KO248" s="33"/>
      <c r="KP248" s="33"/>
      <c r="KQ248" s="33"/>
      <c r="KR248" s="33"/>
      <c r="KS248" s="33"/>
      <c r="KT248" s="33"/>
      <c r="KU248" s="33"/>
      <c r="KV248" s="33"/>
      <c r="KW248" s="33"/>
      <c r="KX248" s="33"/>
      <c r="KY248" s="33"/>
      <c r="KZ248" s="33"/>
      <c r="LA248" s="33"/>
      <c r="LB248" s="33"/>
      <c r="LC248" s="33"/>
      <c r="LD248" s="33"/>
      <c r="LE248" s="33"/>
      <c r="LF248" s="33"/>
      <c r="LG248" s="33"/>
      <c r="LH248" s="33"/>
      <c r="LI248" s="33"/>
      <c r="LJ248" s="33"/>
      <c r="LK248" s="33"/>
      <c r="LL248" s="33"/>
      <c r="LM248" s="33"/>
      <c r="LN248" s="33"/>
      <c r="LO248" s="33"/>
      <c r="LP248" s="33"/>
      <c r="LQ248" s="33"/>
      <c r="LR248" s="33"/>
      <c r="LS248" s="33"/>
      <c r="LT248" s="33"/>
      <c r="LU248" s="33"/>
      <c r="LV248" s="33"/>
      <c r="LW248" s="33"/>
      <c r="LX248" s="33"/>
      <c r="LY248" s="33"/>
      <c r="LZ248" s="33"/>
      <c r="MA248" s="33"/>
      <c r="MB248" s="33"/>
      <c r="MC248" s="33"/>
      <c r="MD248" s="33"/>
      <c r="ME248" s="33"/>
      <c r="MF248" s="33"/>
      <c r="MG248" s="33"/>
      <c r="MH248" s="33"/>
      <c r="MI248" s="33"/>
      <c r="MJ248" s="33"/>
      <c r="MK248" s="33"/>
      <c r="ML248" s="33"/>
      <c r="MM248" s="33"/>
      <c r="MN248" s="33"/>
      <c r="MO248" s="33"/>
      <c r="MP248" s="33"/>
      <c r="MQ248" s="33"/>
      <c r="MR248" s="33"/>
      <c r="MS248" s="33"/>
      <c r="MT248" s="33"/>
      <c r="MU248" s="33"/>
      <c r="MV248" s="33"/>
      <c r="MW248" s="33"/>
      <c r="MX248" s="33"/>
      <c r="MY248" s="33"/>
      <c r="MZ248" s="33"/>
      <c r="NA248" s="33"/>
      <c r="NB248" s="33"/>
      <c r="NC248" s="33"/>
      <c r="ND248" s="33"/>
      <c r="NE248" s="33"/>
      <c r="NF248" s="33"/>
      <c r="NG248" s="33"/>
      <c r="NH248" s="33"/>
      <c r="NI248" s="33"/>
      <c r="NJ248" s="33"/>
      <c r="NK248" s="33"/>
      <c r="NL248" s="33"/>
      <c r="NM248" s="33"/>
      <c r="NN248" s="33"/>
      <c r="NO248" s="33"/>
      <c r="NP248" s="33"/>
      <c r="NQ248" s="33"/>
      <c r="NR248" s="33"/>
      <c r="NS248" s="33"/>
      <c r="NT248" s="33"/>
      <c r="NU248" s="33"/>
      <c r="NV248" s="33"/>
      <c r="NW248" s="33"/>
      <c r="NX248" s="33"/>
      <c r="NY248" s="33"/>
      <c r="NZ248" s="33"/>
      <c r="OA248" s="33"/>
      <c r="OB248" s="33"/>
      <c r="OC248" s="33"/>
      <c r="OD248" s="33"/>
      <c r="OE248" s="33"/>
      <c r="OF248" s="33"/>
      <c r="OG248" s="33"/>
      <c r="OH248" s="33"/>
      <c r="OI248" s="33"/>
      <c r="OJ248" s="33"/>
      <c r="OK248" s="33"/>
      <c r="OL248" s="33"/>
      <c r="OM248" s="33"/>
      <c r="ON248" s="33"/>
      <c r="OO248" s="33"/>
      <c r="OP248" s="33"/>
      <c r="OQ248" s="33"/>
      <c r="OR248" s="33"/>
      <c r="OS248" s="33"/>
      <c r="OT248" s="33"/>
      <c r="OU248" s="33"/>
      <c r="OV248" s="33"/>
      <c r="OW248" s="33"/>
      <c r="OX248" s="33"/>
      <c r="OY248" s="33"/>
      <c r="OZ248" s="33"/>
      <c r="PA248" s="33"/>
      <c r="PB248" s="33"/>
      <c r="PC248" s="33"/>
      <c r="PD248" s="33"/>
      <c r="PE248" s="33"/>
      <c r="PF248" s="33"/>
      <c r="PG248" s="33"/>
      <c r="PH248" s="33"/>
      <c r="PI248" s="33"/>
      <c r="PJ248" s="33"/>
      <c r="PK248" s="33"/>
      <c r="PL248" s="33"/>
      <c r="PM248" s="33"/>
      <c r="PN248" s="33"/>
      <c r="PO248" s="33"/>
      <c r="PP248" s="33"/>
      <c r="PQ248" s="33"/>
      <c r="PR248" s="33"/>
      <c r="PS248" s="33"/>
      <c r="PT248" s="33"/>
      <c r="PU248" s="33"/>
      <c r="PV248" s="33"/>
      <c r="PW248" s="33"/>
      <c r="PX248" s="33"/>
      <c r="PY248" s="33"/>
      <c r="PZ248" s="33"/>
      <c r="QA248" s="33"/>
      <c r="QB248" s="33"/>
      <c r="QC248" s="33"/>
      <c r="QD248" s="33"/>
      <c r="QE248" s="33"/>
      <c r="QF248" s="33"/>
      <c r="QG248" s="33"/>
      <c r="QH248" s="33"/>
      <c r="QI248" s="33"/>
      <c r="QJ248" s="33"/>
      <c r="QK248" s="33"/>
      <c r="QL248" s="33"/>
      <c r="QM248" s="33"/>
      <c r="QN248" s="33"/>
      <c r="QO248" s="33"/>
      <c r="QP248" s="33"/>
      <c r="QQ248" s="33"/>
      <c r="QR248" s="33"/>
      <c r="QS248" s="33"/>
      <c r="QT248" s="33"/>
      <c r="QU248" s="33"/>
      <c r="QV248" s="33"/>
      <c r="QW248" s="33"/>
      <c r="QX248" s="33"/>
      <c r="QY248" s="33"/>
      <c r="QZ248" s="33"/>
      <c r="RA248" s="33"/>
      <c r="RB248" s="33"/>
      <c r="RC248" s="33"/>
      <c r="RD248" s="33"/>
      <c r="RE248" s="33"/>
      <c r="RF248" s="33"/>
      <c r="RG248" s="33"/>
      <c r="RH248" s="33"/>
      <c r="RI248" s="33"/>
      <c r="RJ248" s="33"/>
      <c r="RK248" s="33"/>
      <c r="RL248" s="33"/>
      <c r="RM248" s="33"/>
      <c r="RN248" s="33"/>
      <c r="RO248" s="33"/>
      <c r="RP248" s="33"/>
      <c r="RQ248" s="33"/>
      <c r="RR248" s="33"/>
      <c r="RS248" s="33"/>
      <c r="RT248" s="33"/>
      <c r="RU248" s="33"/>
      <c r="RV248" s="33"/>
      <c r="RW248" s="33"/>
      <c r="RX248" s="33"/>
      <c r="RY248" s="33"/>
      <c r="RZ248" s="33"/>
      <c r="SA248" s="33"/>
      <c r="SB248" s="33"/>
      <c r="SC248" s="33"/>
      <c r="SD248" s="33"/>
      <c r="SE248" s="33"/>
      <c r="SF248" s="33"/>
      <c r="SG248" s="33"/>
      <c r="SH248" s="33"/>
      <c r="SI248" s="33"/>
      <c r="SJ248" s="33"/>
      <c r="SK248" s="33"/>
      <c r="SL248" s="33"/>
      <c r="SM248" s="33"/>
      <c r="SN248" s="33"/>
      <c r="SO248" s="33"/>
      <c r="SP248" s="33"/>
      <c r="SQ248" s="33"/>
      <c r="SR248" s="33"/>
      <c r="SS248" s="33"/>
      <c r="ST248" s="33"/>
      <c r="SU248" s="33"/>
      <c r="SV248" s="33"/>
      <c r="SW248" s="33"/>
      <c r="SX248" s="33"/>
      <c r="SY248" s="33"/>
      <c r="SZ248" s="33"/>
      <c r="TA248" s="33"/>
      <c r="TB248" s="33"/>
      <c r="TC248" s="33"/>
      <c r="TD248" s="33"/>
      <c r="TE248" s="33"/>
    </row>
    <row r="249" spans="1:525" s="34" customFormat="1" ht="15.75" hidden="1" customHeight="1" x14ac:dyDescent="0.25">
      <c r="A249" s="84"/>
      <c r="B249" s="93"/>
      <c r="C249" s="93"/>
      <c r="D249" s="73" t="s">
        <v>388</v>
      </c>
      <c r="E249" s="121">
        <f>E273+E278</f>
        <v>0</v>
      </c>
      <c r="F249" s="121">
        <f t="shared" ref="F249:P249" si="117">F273+F278</f>
        <v>0</v>
      </c>
      <c r="G249" s="121">
        <f t="shared" si="117"/>
        <v>0</v>
      </c>
      <c r="H249" s="121">
        <f t="shared" si="117"/>
        <v>0</v>
      </c>
      <c r="I249" s="121">
        <f t="shared" si="117"/>
        <v>0</v>
      </c>
      <c r="J249" s="121">
        <f t="shared" si="117"/>
        <v>0</v>
      </c>
      <c r="K249" s="121">
        <f t="shared" si="117"/>
        <v>0</v>
      </c>
      <c r="L249" s="121">
        <f t="shared" si="117"/>
        <v>0</v>
      </c>
      <c r="M249" s="121">
        <f t="shared" si="117"/>
        <v>0</v>
      </c>
      <c r="N249" s="121">
        <f t="shared" si="117"/>
        <v>0</v>
      </c>
      <c r="O249" s="121">
        <f t="shared" si="117"/>
        <v>0</v>
      </c>
      <c r="P249" s="121">
        <f t="shared" si="117"/>
        <v>0</v>
      </c>
      <c r="Q249" s="225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  <c r="IW249" s="33"/>
      <c r="IX249" s="33"/>
      <c r="IY249" s="33"/>
      <c r="IZ249" s="33"/>
      <c r="JA249" s="33"/>
      <c r="JB249" s="33"/>
      <c r="JC249" s="33"/>
      <c r="JD249" s="33"/>
      <c r="JE249" s="33"/>
      <c r="JF249" s="33"/>
      <c r="JG249" s="33"/>
      <c r="JH249" s="33"/>
      <c r="JI249" s="33"/>
      <c r="JJ249" s="33"/>
      <c r="JK249" s="33"/>
      <c r="JL249" s="33"/>
      <c r="JM249" s="33"/>
      <c r="JN249" s="33"/>
      <c r="JO249" s="33"/>
      <c r="JP249" s="33"/>
      <c r="JQ249" s="33"/>
      <c r="JR249" s="33"/>
      <c r="JS249" s="33"/>
      <c r="JT249" s="33"/>
      <c r="JU249" s="33"/>
      <c r="JV249" s="33"/>
      <c r="JW249" s="33"/>
      <c r="JX249" s="33"/>
      <c r="JY249" s="33"/>
      <c r="JZ249" s="33"/>
      <c r="KA249" s="33"/>
      <c r="KB249" s="33"/>
      <c r="KC249" s="33"/>
      <c r="KD249" s="33"/>
      <c r="KE249" s="33"/>
      <c r="KF249" s="33"/>
      <c r="KG249" s="33"/>
      <c r="KH249" s="33"/>
      <c r="KI249" s="33"/>
      <c r="KJ249" s="33"/>
      <c r="KK249" s="33"/>
      <c r="KL249" s="33"/>
      <c r="KM249" s="33"/>
      <c r="KN249" s="33"/>
      <c r="KO249" s="33"/>
      <c r="KP249" s="33"/>
      <c r="KQ249" s="33"/>
      <c r="KR249" s="33"/>
      <c r="KS249" s="33"/>
      <c r="KT249" s="33"/>
      <c r="KU249" s="33"/>
      <c r="KV249" s="33"/>
      <c r="KW249" s="33"/>
      <c r="KX249" s="33"/>
      <c r="KY249" s="33"/>
      <c r="KZ249" s="33"/>
      <c r="LA249" s="33"/>
      <c r="LB249" s="33"/>
      <c r="LC249" s="33"/>
      <c r="LD249" s="33"/>
      <c r="LE249" s="33"/>
      <c r="LF249" s="33"/>
      <c r="LG249" s="33"/>
      <c r="LH249" s="33"/>
      <c r="LI249" s="33"/>
      <c r="LJ249" s="33"/>
      <c r="LK249" s="33"/>
      <c r="LL249" s="33"/>
      <c r="LM249" s="33"/>
      <c r="LN249" s="33"/>
      <c r="LO249" s="33"/>
      <c r="LP249" s="33"/>
      <c r="LQ249" s="33"/>
      <c r="LR249" s="33"/>
      <c r="LS249" s="33"/>
      <c r="LT249" s="33"/>
      <c r="LU249" s="33"/>
      <c r="LV249" s="33"/>
      <c r="LW249" s="33"/>
      <c r="LX249" s="33"/>
      <c r="LY249" s="33"/>
      <c r="LZ249" s="33"/>
      <c r="MA249" s="33"/>
      <c r="MB249" s="33"/>
      <c r="MC249" s="33"/>
      <c r="MD249" s="33"/>
      <c r="ME249" s="33"/>
      <c r="MF249" s="33"/>
      <c r="MG249" s="33"/>
      <c r="MH249" s="33"/>
      <c r="MI249" s="33"/>
      <c r="MJ249" s="33"/>
      <c r="MK249" s="33"/>
      <c r="ML249" s="33"/>
      <c r="MM249" s="33"/>
      <c r="MN249" s="33"/>
      <c r="MO249" s="33"/>
      <c r="MP249" s="33"/>
      <c r="MQ249" s="33"/>
      <c r="MR249" s="33"/>
      <c r="MS249" s="33"/>
      <c r="MT249" s="33"/>
      <c r="MU249" s="33"/>
      <c r="MV249" s="33"/>
      <c r="MW249" s="33"/>
      <c r="MX249" s="33"/>
      <c r="MY249" s="33"/>
      <c r="MZ249" s="33"/>
      <c r="NA249" s="33"/>
      <c r="NB249" s="33"/>
      <c r="NC249" s="33"/>
      <c r="ND249" s="33"/>
      <c r="NE249" s="33"/>
      <c r="NF249" s="33"/>
      <c r="NG249" s="33"/>
      <c r="NH249" s="33"/>
      <c r="NI249" s="33"/>
      <c r="NJ249" s="33"/>
      <c r="NK249" s="33"/>
      <c r="NL249" s="33"/>
      <c r="NM249" s="33"/>
      <c r="NN249" s="33"/>
      <c r="NO249" s="33"/>
      <c r="NP249" s="33"/>
      <c r="NQ249" s="33"/>
      <c r="NR249" s="33"/>
      <c r="NS249" s="33"/>
      <c r="NT249" s="33"/>
      <c r="NU249" s="33"/>
      <c r="NV249" s="33"/>
      <c r="NW249" s="33"/>
      <c r="NX249" s="33"/>
      <c r="NY249" s="33"/>
      <c r="NZ249" s="33"/>
      <c r="OA249" s="33"/>
      <c r="OB249" s="33"/>
      <c r="OC249" s="33"/>
      <c r="OD249" s="33"/>
      <c r="OE249" s="33"/>
      <c r="OF249" s="33"/>
      <c r="OG249" s="33"/>
      <c r="OH249" s="33"/>
      <c r="OI249" s="33"/>
      <c r="OJ249" s="33"/>
      <c r="OK249" s="33"/>
      <c r="OL249" s="33"/>
      <c r="OM249" s="33"/>
      <c r="ON249" s="33"/>
      <c r="OO249" s="33"/>
      <c r="OP249" s="33"/>
      <c r="OQ249" s="33"/>
      <c r="OR249" s="33"/>
      <c r="OS249" s="33"/>
      <c r="OT249" s="33"/>
      <c r="OU249" s="33"/>
      <c r="OV249" s="33"/>
      <c r="OW249" s="33"/>
      <c r="OX249" s="33"/>
      <c r="OY249" s="33"/>
      <c r="OZ249" s="33"/>
      <c r="PA249" s="33"/>
      <c r="PB249" s="33"/>
      <c r="PC249" s="33"/>
      <c r="PD249" s="33"/>
      <c r="PE249" s="33"/>
      <c r="PF249" s="33"/>
      <c r="PG249" s="33"/>
      <c r="PH249" s="33"/>
      <c r="PI249" s="33"/>
      <c r="PJ249" s="33"/>
      <c r="PK249" s="33"/>
      <c r="PL249" s="33"/>
      <c r="PM249" s="33"/>
      <c r="PN249" s="33"/>
      <c r="PO249" s="33"/>
      <c r="PP249" s="33"/>
      <c r="PQ249" s="33"/>
      <c r="PR249" s="33"/>
      <c r="PS249" s="33"/>
      <c r="PT249" s="33"/>
      <c r="PU249" s="33"/>
      <c r="PV249" s="33"/>
      <c r="PW249" s="33"/>
      <c r="PX249" s="33"/>
      <c r="PY249" s="33"/>
      <c r="PZ249" s="33"/>
      <c r="QA249" s="33"/>
      <c r="QB249" s="33"/>
      <c r="QC249" s="33"/>
      <c r="QD249" s="33"/>
      <c r="QE249" s="33"/>
      <c r="QF249" s="33"/>
      <c r="QG249" s="33"/>
      <c r="QH249" s="33"/>
      <c r="QI249" s="33"/>
      <c r="QJ249" s="33"/>
      <c r="QK249" s="33"/>
      <c r="QL249" s="33"/>
      <c r="QM249" s="33"/>
      <c r="QN249" s="33"/>
      <c r="QO249" s="33"/>
      <c r="QP249" s="33"/>
      <c r="QQ249" s="33"/>
      <c r="QR249" s="33"/>
      <c r="QS249" s="33"/>
      <c r="QT249" s="33"/>
      <c r="QU249" s="33"/>
      <c r="QV249" s="33"/>
      <c r="QW249" s="33"/>
      <c r="QX249" s="33"/>
      <c r="QY249" s="33"/>
      <c r="QZ249" s="33"/>
      <c r="RA249" s="33"/>
      <c r="RB249" s="33"/>
      <c r="RC249" s="33"/>
      <c r="RD249" s="33"/>
      <c r="RE249" s="33"/>
      <c r="RF249" s="33"/>
      <c r="RG249" s="33"/>
      <c r="RH249" s="33"/>
      <c r="RI249" s="33"/>
      <c r="RJ249" s="33"/>
      <c r="RK249" s="33"/>
      <c r="RL249" s="33"/>
      <c r="RM249" s="33"/>
      <c r="RN249" s="33"/>
      <c r="RO249" s="33"/>
      <c r="RP249" s="33"/>
      <c r="RQ249" s="33"/>
      <c r="RR249" s="33"/>
      <c r="RS249" s="33"/>
      <c r="RT249" s="33"/>
      <c r="RU249" s="33"/>
      <c r="RV249" s="33"/>
      <c r="RW249" s="33"/>
      <c r="RX249" s="33"/>
      <c r="RY249" s="33"/>
      <c r="RZ249" s="33"/>
      <c r="SA249" s="33"/>
      <c r="SB249" s="33"/>
      <c r="SC249" s="33"/>
      <c r="SD249" s="33"/>
      <c r="SE249" s="33"/>
      <c r="SF249" s="33"/>
      <c r="SG249" s="33"/>
      <c r="SH249" s="33"/>
      <c r="SI249" s="33"/>
      <c r="SJ249" s="33"/>
      <c r="SK249" s="33"/>
      <c r="SL249" s="33"/>
      <c r="SM249" s="33"/>
      <c r="SN249" s="33"/>
      <c r="SO249" s="33"/>
      <c r="SP249" s="33"/>
      <c r="SQ249" s="33"/>
      <c r="SR249" s="33"/>
      <c r="SS249" s="33"/>
      <c r="ST249" s="33"/>
      <c r="SU249" s="33"/>
      <c r="SV249" s="33"/>
      <c r="SW249" s="33"/>
      <c r="SX249" s="33"/>
      <c r="SY249" s="33"/>
      <c r="SZ249" s="33"/>
      <c r="TA249" s="33"/>
      <c r="TB249" s="33"/>
      <c r="TC249" s="33"/>
      <c r="TD249" s="33"/>
      <c r="TE249" s="33"/>
    </row>
    <row r="250" spans="1:525" s="34" customFormat="1" ht="15.75" x14ac:dyDescent="0.25">
      <c r="A250" s="84"/>
      <c r="B250" s="93"/>
      <c r="C250" s="93"/>
      <c r="D250" s="73" t="s">
        <v>410</v>
      </c>
      <c r="E250" s="121">
        <f>E282</f>
        <v>0</v>
      </c>
      <c r="F250" s="121">
        <f t="shared" ref="F250:P250" si="118">F282</f>
        <v>0</v>
      </c>
      <c r="G250" s="121">
        <f t="shared" si="118"/>
        <v>0</v>
      </c>
      <c r="H250" s="121">
        <f t="shared" si="118"/>
        <v>0</v>
      </c>
      <c r="I250" s="121">
        <f t="shared" si="118"/>
        <v>0</v>
      </c>
      <c r="J250" s="121">
        <f t="shared" si="118"/>
        <v>0</v>
      </c>
      <c r="K250" s="121">
        <f t="shared" si="118"/>
        <v>0</v>
      </c>
      <c r="L250" s="121">
        <f t="shared" si="118"/>
        <v>0</v>
      </c>
      <c r="M250" s="121">
        <f t="shared" si="118"/>
        <v>0</v>
      </c>
      <c r="N250" s="121">
        <f t="shared" si="118"/>
        <v>0</v>
      </c>
      <c r="O250" s="121">
        <f t="shared" si="118"/>
        <v>0</v>
      </c>
      <c r="P250" s="121">
        <f t="shared" si="118"/>
        <v>0</v>
      </c>
      <c r="Q250" s="225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  <c r="IW250" s="33"/>
      <c r="IX250" s="33"/>
      <c r="IY250" s="33"/>
      <c r="IZ250" s="33"/>
      <c r="JA250" s="33"/>
      <c r="JB250" s="33"/>
      <c r="JC250" s="33"/>
      <c r="JD250" s="33"/>
      <c r="JE250" s="33"/>
      <c r="JF250" s="33"/>
      <c r="JG250" s="33"/>
      <c r="JH250" s="33"/>
      <c r="JI250" s="33"/>
      <c r="JJ250" s="33"/>
      <c r="JK250" s="33"/>
      <c r="JL250" s="33"/>
      <c r="JM250" s="33"/>
      <c r="JN250" s="33"/>
      <c r="JO250" s="33"/>
      <c r="JP250" s="33"/>
      <c r="JQ250" s="33"/>
      <c r="JR250" s="33"/>
      <c r="JS250" s="33"/>
      <c r="JT250" s="33"/>
      <c r="JU250" s="33"/>
      <c r="JV250" s="33"/>
      <c r="JW250" s="33"/>
      <c r="JX250" s="33"/>
      <c r="JY250" s="33"/>
      <c r="JZ250" s="33"/>
      <c r="KA250" s="33"/>
      <c r="KB250" s="33"/>
      <c r="KC250" s="33"/>
      <c r="KD250" s="33"/>
      <c r="KE250" s="33"/>
      <c r="KF250" s="33"/>
      <c r="KG250" s="33"/>
      <c r="KH250" s="33"/>
      <c r="KI250" s="33"/>
      <c r="KJ250" s="33"/>
      <c r="KK250" s="33"/>
      <c r="KL250" s="33"/>
      <c r="KM250" s="33"/>
      <c r="KN250" s="33"/>
      <c r="KO250" s="33"/>
      <c r="KP250" s="33"/>
      <c r="KQ250" s="33"/>
      <c r="KR250" s="33"/>
      <c r="KS250" s="33"/>
      <c r="KT250" s="33"/>
      <c r="KU250" s="33"/>
      <c r="KV250" s="33"/>
      <c r="KW250" s="33"/>
      <c r="KX250" s="33"/>
      <c r="KY250" s="33"/>
      <c r="KZ250" s="33"/>
      <c r="LA250" s="33"/>
      <c r="LB250" s="33"/>
      <c r="LC250" s="33"/>
      <c r="LD250" s="33"/>
      <c r="LE250" s="33"/>
      <c r="LF250" s="33"/>
      <c r="LG250" s="33"/>
      <c r="LH250" s="33"/>
      <c r="LI250" s="33"/>
      <c r="LJ250" s="33"/>
      <c r="LK250" s="33"/>
      <c r="LL250" s="33"/>
      <c r="LM250" s="33"/>
      <c r="LN250" s="33"/>
      <c r="LO250" s="33"/>
      <c r="LP250" s="33"/>
      <c r="LQ250" s="33"/>
      <c r="LR250" s="33"/>
      <c r="LS250" s="33"/>
      <c r="LT250" s="33"/>
      <c r="LU250" s="33"/>
      <c r="LV250" s="33"/>
      <c r="LW250" s="33"/>
      <c r="LX250" s="33"/>
      <c r="LY250" s="33"/>
      <c r="LZ250" s="33"/>
      <c r="MA250" s="33"/>
      <c r="MB250" s="33"/>
      <c r="MC250" s="33"/>
      <c r="MD250" s="33"/>
      <c r="ME250" s="33"/>
      <c r="MF250" s="33"/>
      <c r="MG250" s="33"/>
      <c r="MH250" s="33"/>
      <c r="MI250" s="33"/>
      <c r="MJ250" s="33"/>
      <c r="MK250" s="33"/>
      <c r="ML250" s="33"/>
      <c r="MM250" s="33"/>
      <c r="MN250" s="33"/>
      <c r="MO250" s="33"/>
      <c r="MP250" s="33"/>
      <c r="MQ250" s="33"/>
      <c r="MR250" s="33"/>
      <c r="MS250" s="33"/>
      <c r="MT250" s="33"/>
      <c r="MU250" s="33"/>
      <c r="MV250" s="33"/>
      <c r="MW250" s="33"/>
      <c r="MX250" s="33"/>
      <c r="MY250" s="33"/>
      <c r="MZ250" s="33"/>
      <c r="NA250" s="33"/>
      <c r="NB250" s="33"/>
      <c r="NC250" s="33"/>
      <c r="ND250" s="33"/>
      <c r="NE250" s="33"/>
      <c r="NF250" s="33"/>
      <c r="NG250" s="33"/>
      <c r="NH250" s="33"/>
      <c r="NI250" s="33"/>
      <c r="NJ250" s="33"/>
      <c r="NK250" s="33"/>
      <c r="NL250" s="33"/>
      <c r="NM250" s="33"/>
      <c r="NN250" s="33"/>
      <c r="NO250" s="33"/>
      <c r="NP250" s="33"/>
      <c r="NQ250" s="33"/>
      <c r="NR250" s="33"/>
      <c r="NS250" s="33"/>
      <c r="NT250" s="33"/>
      <c r="NU250" s="33"/>
      <c r="NV250" s="33"/>
      <c r="NW250" s="33"/>
      <c r="NX250" s="33"/>
      <c r="NY250" s="33"/>
      <c r="NZ250" s="33"/>
      <c r="OA250" s="33"/>
      <c r="OB250" s="33"/>
      <c r="OC250" s="33"/>
      <c r="OD250" s="33"/>
      <c r="OE250" s="33"/>
      <c r="OF250" s="33"/>
      <c r="OG250" s="33"/>
      <c r="OH250" s="33"/>
      <c r="OI250" s="33"/>
      <c r="OJ250" s="33"/>
      <c r="OK250" s="33"/>
      <c r="OL250" s="33"/>
      <c r="OM250" s="33"/>
      <c r="ON250" s="33"/>
      <c r="OO250" s="33"/>
      <c r="OP250" s="33"/>
      <c r="OQ250" s="33"/>
      <c r="OR250" s="33"/>
      <c r="OS250" s="33"/>
      <c r="OT250" s="33"/>
      <c r="OU250" s="33"/>
      <c r="OV250" s="33"/>
      <c r="OW250" s="33"/>
      <c r="OX250" s="33"/>
      <c r="OY250" s="33"/>
      <c r="OZ250" s="33"/>
      <c r="PA250" s="33"/>
      <c r="PB250" s="33"/>
      <c r="PC250" s="33"/>
      <c r="PD250" s="33"/>
      <c r="PE250" s="33"/>
      <c r="PF250" s="33"/>
      <c r="PG250" s="33"/>
      <c r="PH250" s="33"/>
      <c r="PI250" s="33"/>
      <c r="PJ250" s="33"/>
      <c r="PK250" s="33"/>
      <c r="PL250" s="33"/>
      <c r="PM250" s="33"/>
      <c r="PN250" s="33"/>
      <c r="PO250" s="33"/>
      <c r="PP250" s="33"/>
      <c r="PQ250" s="33"/>
      <c r="PR250" s="33"/>
      <c r="PS250" s="33"/>
      <c r="PT250" s="33"/>
      <c r="PU250" s="33"/>
      <c r="PV250" s="33"/>
      <c r="PW250" s="33"/>
      <c r="PX250" s="33"/>
      <c r="PY250" s="33"/>
      <c r="PZ250" s="33"/>
      <c r="QA250" s="33"/>
      <c r="QB250" s="33"/>
      <c r="QC250" s="33"/>
      <c r="QD250" s="33"/>
      <c r="QE250" s="33"/>
      <c r="QF250" s="33"/>
      <c r="QG250" s="33"/>
      <c r="QH250" s="33"/>
      <c r="QI250" s="33"/>
      <c r="QJ250" s="33"/>
      <c r="QK250" s="33"/>
      <c r="QL250" s="33"/>
      <c r="QM250" s="33"/>
      <c r="QN250" s="33"/>
      <c r="QO250" s="33"/>
      <c r="QP250" s="33"/>
      <c r="QQ250" s="33"/>
      <c r="QR250" s="33"/>
      <c r="QS250" s="33"/>
      <c r="QT250" s="33"/>
      <c r="QU250" s="33"/>
      <c r="QV250" s="33"/>
      <c r="QW250" s="33"/>
      <c r="QX250" s="33"/>
      <c r="QY250" s="33"/>
      <c r="QZ250" s="33"/>
      <c r="RA250" s="33"/>
      <c r="RB250" s="33"/>
      <c r="RC250" s="33"/>
      <c r="RD250" s="33"/>
      <c r="RE250" s="33"/>
      <c r="RF250" s="33"/>
      <c r="RG250" s="33"/>
      <c r="RH250" s="33"/>
      <c r="RI250" s="33"/>
      <c r="RJ250" s="33"/>
      <c r="RK250" s="33"/>
      <c r="RL250" s="33"/>
      <c r="RM250" s="33"/>
      <c r="RN250" s="33"/>
      <c r="RO250" s="33"/>
      <c r="RP250" s="33"/>
      <c r="RQ250" s="33"/>
      <c r="RR250" s="33"/>
      <c r="RS250" s="33"/>
      <c r="RT250" s="33"/>
      <c r="RU250" s="33"/>
      <c r="RV250" s="33"/>
      <c r="RW250" s="33"/>
      <c r="RX250" s="33"/>
      <c r="RY250" s="33"/>
      <c r="RZ250" s="33"/>
      <c r="SA250" s="33"/>
      <c r="SB250" s="33"/>
      <c r="SC250" s="33"/>
      <c r="SD250" s="33"/>
      <c r="SE250" s="33"/>
      <c r="SF250" s="33"/>
      <c r="SG250" s="33"/>
      <c r="SH250" s="33"/>
      <c r="SI250" s="33"/>
      <c r="SJ250" s="33"/>
      <c r="SK250" s="33"/>
      <c r="SL250" s="33"/>
      <c r="SM250" s="33"/>
      <c r="SN250" s="33"/>
      <c r="SO250" s="33"/>
      <c r="SP250" s="33"/>
      <c r="SQ250" s="33"/>
      <c r="SR250" s="33"/>
      <c r="SS250" s="33"/>
      <c r="ST250" s="33"/>
      <c r="SU250" s="33"/>
      <c r="SV250" s="33"/>
      <c r="SW250" s="33"/>
      <c r="SX250" s="33"/>
      <c r="SY250" s="33"/>
      <c r="SZ250" s="33"/>
      <c r="TA250" s="33"/>
      <c r="TB250" s="33"/>
      <c r="TC250" s="33"/>
      <c r="TD250" s="33"/>
      <c r="TE250" s="33"/>
    </row>
    <row r="251" spans="1:525" s="22" customFormat="1" ht="47.25" x14ac:dyDescent="0.25">
      <c r="A251" s="56" t="s">
        <v>193</v>
      </c>
      <c r="B251" s="56" t="str">
        <f>'дод 4'!A19</f>
        <v>0160</v>
      </c>
      <c r="C251" s="56" t="str">
        <f>'дод 4'!B19</f>
        <v>0111</v>
      </c>
      <c r="D251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251" s="122">
        <f t="shared" ref="E251:E292" si="119">F251+I251</f>
        <v>15746400</v>
      </c>
      <c r="F251" s="122">
        <v>15746400</v>
      </c>
      <c r="G251" s="122">
        <v>11968900</v>
      </c>
      <c r="H251" s="122">
        <v>462900</v>
      </c>
      <c r="I251" s="122"/>
      <c r="J251" s="122">
        <f>L251+O251</f>
        <v>0</v>
      </c>
      <c r="K251" s="122"/>
      <c r="L251" s="122"/>
      <c r="M251" s="122"/>
      <c r="N251" s="122"/>
      <c r="O251" s="122"/>
      <c r="P251" s="122">
        <f t="shared" ref="P251:P293" si="120">E251+J251</f>
        <v>15746400</v>
      </c>
      <c r="Q251" s="225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</row>
    <row r="252" spans="1:525" s="22" customFormat="1" ht="23.25" hidden="1" customHeight="1" x14ac:dyDescent="0.25">
      <c r="A252" s="56" t="s">
        <v>510</v>
      </c>
      <c r="B252" s="56" t="s">
        <v>44</v>
      </c>
      <c r="C252" s="56" t="s">
        <v>92</v>
      </c>
      <c r="D252" s="83" t="s">
        <v>239</v>
      </c>
      <c r="E252" s="122">
        <f t="shared" si="119"/>
        <v>0</v>
      </c>
      <c r="F252" s="122"/>
      <c r="G252" s="122"/>
      <c r="H252" s="122"/>
      <c r="I252" s="122"/>
      <c r="J252" s="122">
        <f>L252+O252</f>
        <v>0</v>
      </c>
      <c r="K252" s="122"/>
      <c r="L252" s="122"/>
      <c r="M252" s="122"/>
      <c r="N252" s="122"/>
      <c r="O252" s="122"/>
      <c r="P252" s="122">
        <f t="shared" si="120"/>
        <v>0</v>
      </c>
      <c r="Q252" s="225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</row>
    <row r="253" spans="1:525" s="22" customFormat="1" ht="19.5" customHeight="1" x14ac:dyDescent="0.25">
      <c r="A253" s="87" t="s">
        <v>297</v>
      </c>
      <c r="B253" s="42" t="str">
        <f>'дод 4'!A141</f>
        <v>3210</v>
      </c>
      <c r="C253" s="42" t="str">
        <f>'дод 4'!B141</f>
        <v>1050</v>
      </c>
      <c r="D253" s="36" t="str">
        <f>'дод 4'!C141</f>
        <v>Організація та проведення громадських робіт</v>
      </c>
      <c r="E253" s="122">
        <f t="shared" si="119"/>
        <v>100000</v>
      </c>
      <c r="F253" s="122">
        <v>100000</v>
      </c>
      <c r="G253" s="122"/>
      <c r="H253" s="122"/>
      <c r="I253" s="122"/>
      <c r="J253" s="122">
        <f t="shared" ref="J253:J293" si="121">L253+O253</f>
        <v>0</v>
      </c>
      <c r="K253" s="122"/>
      <c r="L253" s="122"/>
      <c r="M253" s="122"/>
      <c r="N253" s="122"/>
      <c r="O253" s="122"/>
      <c r="P253" s="122">
        <f t="shared" si="120"/>
        <v>100000</v>
      </c>
      <c r="Q253" s="225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</row>
    <row r="254" spans="1:525" s="22" customFormat="1" ht="33.75" customHeight="1" x14ac:dyDescent="0.25">
      <c r="A254" s="56" t="s">
        <v>194</v>
      </c>
      <c r="B254" s="82" t="str">
        <f>'дод 4'!A167</f>
        <v>6011</v>
      </c>
      <c r="C254" s="82" t="str">
        <f>'дод 4'!B167</f>
        <v>0610</v>
      </c>
      <c r="D254" s="57" t="str">
        <f>'дод 4'!C167</f>
        <v>Експлуатація та технічне обслуговування житлового фонду</v>
      </c>
      <c r="E254" s="122">
        <f t="shared" si="119"/>
        <v>0</v>
      </c>
      <c r="F254" s="122"/>
      <c r="G254" s="122"/>
      <c r="H254" s="122"/>
      <c r="I254" s="122"/>
      <c r="J254" s="122">
        <f t="shared" si="121"/>
        <v>3000000</v>
      </c>
      <c r="K254" s="122">
        <v>3000000</v>
      </c>
      <c r="L254" s="122"/>
      <c r="M254" s="122"/>
      <c r="N254" s="122"/>
      <c r="O254" s="122">
        <v>3000000</v>
      </c>
      <c r="P254" s="122">
        <f t="shared" si="120"/>
        <v>3000000</v>
      </c>
      <c r="Q254" s="225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</row>
    <row r="255" spans="1:525" s="22" customFormat="1" ht="31.5" x14ac:dyDescent="0.25">
      <c r="A255" s="56" t="s">
        <v>195</v>
      </c>
      <c r="B255" s="82" t="str">
        <f>'дод 4'!A168</f>
        <v>6013</v>
      </c>
      <c r="C255" s="82" t="str">
        <f>'дод 4'!B168</f>
        <v>0620</v>
      </c>
      <c r="D255" s="57" t="str">
        <f>'дод 4'!C168</f>
        <v>Забезпечення діяльності водопровідно-каналізаційного господарства</v>
      </c>
      <c r="E255" s="122">
        <f t="shared" si="119"/>
        <v>590000</v>
      </c>
      <c r="F255" s="122">
        <f>450000+140000</f>
        <v>590000</v>
      </c>
      <c r="G255" s="122"/>
      <c r="H255" s="122"/>
      <c r="I255" s="122"/>
      <c r="J255" s="122">
        <f t="shared" si="121"/>
        <v>0</v>
      </c>
      <c r="K255" s="122"/>
      <c r="L255" s="122"/>
      <c r="M255" s="122"/>
      <c r="N255" s="122"/>
      <c r="O255" s="122"/>
      <c r="P255" s="122">
        <f t="shared" si="120"/>
        <v>590000</v>
      </c>
      <c r="Q255" s="225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</row>
    <row r="256" spans="1:525" s="22" customFormat="1" ht="22.5" hidden="1" customHeight="1" x14ac:dyDescent="0.25">
      <c r="A256" s="56" t="s">
        <v>602</v>
      </c>
      <c r="B256" s="82">
        <f>'дод 4'!A169</f>
        <v>6014</v>
      </c>
      <c r="C256" s="82" t="str">
        <f>'дод 4'!B169</f>
        <v>0620</v>
      </c>
      <c r="D256" s="97" t="str">
        <f>'дод 4'!C169</f>
        <v>Забезпечення збору та вивезення сміття і відходів</v>
      </c>
      <c r="E256" s="122">
        <f t="shared" ref="E256" si="122">F256+I256</f>
        <v>0</v>
      </c>
      <c r="F256" s="122"/>
      <c r="G256" s="122"/>
      <c r="H256" s="122"/>
      <c r="I256" s="122"/>
      <c r="J256" s="122">
        <f t="shared" si="121"/>
        <v>0</v>
      </c>
      <c r="K256" s="122"/>
      <c r="L256" s="122"/>
      <c r="M256" s="122"/>
      <c r="N256" s="122"/>
      <c r="O256" s="122"/>
      <c r="P256" s="122">
        <f t="shared" ref="P256" si="123">E256+J256</f>
        <v>0</v>
      </c>
      <c r="Q256" s="225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</row>
    <row r="257" spans="1:525" s="22" customFormat="1" ht="33" customHeight="1" x14ac:dyDescent="0.25">
      <c r="A257" s="56" t="s">
        <v>256</v>
      </c>
      <c r="B257" s="82" t="str">
        <f>'дод 4'!A170</f>
        <v>6015</v>
      </c>
      <c r="C257" s="82" t="str">
        <f>'дод 4'!B170</f>
        <v>0620</v>
      </c>
      <c r="D257" s="57" t="str">
        <f>'дод 4'!C170</f>
        <v>Забезпечення надійної та безперебійної експлуатації ліфтів</v>
      </c>
      <c r="E257" s="122">
        <f t="shared" si="119"/>
        <v>50000</v>
      </c>
      <c r="F257" s="122">
        <v>50000</v>
      </c>
      <c r="G257" s="122"/>
      <c r="H257" s="122"/>
      <c r="I257" s="122"/>
      <c r="J257" s="122">
        <f t="shared" si="121"/>
        <v>0</v>
      </c>
      <c r="K257" s="122"/>
      <c r="L257" s="122"/>
      <c r="M257" s="122"/>
      <c r="N257" s="122"/>
      <c r="P257" s="122">
        <f t="shared" si="120"/>
        <v>50000</v>
      </c>
      <c r="Q257" s="225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</row>
    <row r="258" spans="1:525" s="22" customFormat="1" ht="32.25" customHeight="1" x14ac:dyDescent="0.25">
      <c r="A258" s="56" t="s">
        <v>259</v>
      </c>
      <c r="B258" s="82" t="str">
        <f>'дод 4'!A171</f>
        <v>6017</v>
      </c>
      <c r="C258" s="82" t="str">
        <f>'дод 4'!B171</f>
        <v>0620</v>
      </c>
      <c r="D258" s="57" t="str">
        <f>'дод 4'!C171</f>
        <v>Інша діяльність, пов’язана з експлуатацією об’єктів житлово-комунального господарства</v>
      </c>
      <c r="E258" s="122">
        <f t="shared" si="119"/>
        <v>300000</v>
      </c>
      <c r="F258" s="122">
        <f>50000+250000</f>
        <v>300000</v>
      </c>
      <c r="G258" s="122"/>
      <c r="H258" s="122"/>
      <c r="I258" s="122"/>
      <c r="J258" s="122">
        <f t="shared" si="121"/>
        <v>0</v>
      </c>
      <c r="K258" s="122"/>
      <c r="L258" s="122"/>
      <c r="M258" s="122"/>
      <c r="N258" s="122"/>
      <c r="O258" s="122"/>
      <c r="P258" s="122">
        <f t="shared" si="120"/>
        <v>300000</v>
      </c>
      <c r="Q258" s="225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3"/>
      <c r="IR258" s="23"/>
      <c r="IS258" s="23"/>
      <c r="IT258" s="23"/>
      <c r="IU258" s="23"/>
      <c r="IV258" s="23"/>
      <c r="IW258" s="23"/>
      <c r="IX258" s="23"/>
      <c r="IY258" s="23"/>
      <c r="IZ258" s="23"/>
      <c r="JA258" s="23"/>
      <c r="JB258" s="23"/>
      <c r="JC258" s="23"/>
      <c r="JD258" s="23"/>
      <c r="JE258" s="23"/>
      <c r="JF258" s="23"/>
      <c r="JG258" s="23"/>
      <c r="JH258" s="23"/>
      <c r="JI258" s="23"/>
      <c r="JJ258" s="23"/>
      <c r="JK258" s="23"/>
      <c r="JL258" s="23"/>
      <c r="JM258" s="23"/>
      <c r="JN258" s="23"/>
      <c r="JO258" s="23"/>
      <c r="JP258" s="23"/>
      <c r="JQ258" s="23"/>
      <c r="JR258" s="23"/>
      <c r="JS258" s="23"/>
      <c r="JT258" s="23"/>
      <c r="JU258" s="23"/>
      <c r="JV258" s="23"/>
      <c r="JW258" s="23"/>
      <c r="JX258" s="23"/>
      <c r="JY258" s="23"/>
      <c r="JZ258" s="23"/>
      <c r="KA258" s="23"/>
      <c r="KB258" s="23"/>
      <c r="KC258" s="23"/>
      <c r="KD258" s="23"/>
      <c r="KE258" s="23"/>
      <c r="KF258" s="23"/>
      <c r="KG258" s="23"/>
      <c r="KH258" s="23"/>
      <c r="KI258" s="23"/>
      <c r="KJ258" s="23"/>
      <c r="KK258" s="23"/>
      <c r="KL258" s="23"/>
      <c r="KM258" s="23"/>
      <c r="KN258" s="23"/>
      <c r="KO258" s="23"/>
      <c r="KP258" s="23"/>
      <c r="KQ258" s="23"/>
      <c r="KR258" s="23"/>
      <c r="KS258" s="23"/>
      <c r="KT258" s="23"/>
      <c r="KU258" s="23"/>
      <c r="KV258" s="23"/>
      <c r="KW258" s="23"/>
      <c r="KX258" s="23"/>
      <c r="KY258" s="23"/>
      <c r="KZ258" s="23"/>
      <c r="LA258" s="23"/>
      <c r="LB258" s="23"/>
      <c r="LC258" s="23"/>
      <c r="LD258" s="23"/>
      <c r="LE258" s="23"/>
      <c r="LF258" s="23"/>
      <c r="LG258" s="23"/>
      <c r="LH258" s="23"/>
      <c r="LI258" s="23"/>
      <c r="LJ258" s="23"/>
      <c r="LK258" s="23"/>
      <c r="LL258" s="23"/>
      <c r="LM258" s="23"/>
      <c r="LN258" s="23"/>
      <c r="LO258" s="23"/>
      <c r="LP258" s="23"/>
      <c r="LQ258" s="23"/>
      <c r="LR258" s="23"/>
      <c r="LS258" s="23"/>
      <c r="LT258" s="23"/>
      <c r="LU258" s="23"/>
      <c r="LV258" s="23"/>
      <c r="LW258" s="23"/>
      <c r="LX258" s="23"/>
      <c r="LY258" s="23"/>
      <c r="LZ258" s="23"/>
      <c r="MA258" s="23"/>
      <c r="MB258" s="23"/>
      <c r="MC258" s="23"/>
      <c r="MD258" s="23"/>
      <c r="ME258" s="23"/>
      <c r="MF258" s="23"/>
      <c r="MG258" s="23"/>
      <c r="MH258" s="23"/>
      <c r="MI258" s="23"/>
      <c r="MJ258" s="23"/>
      <c r="MK258" s="23"/>
      <c r="ML258" s="23"/>
      <c r="MM258" s="23"/>
      <c r="MN258" s="23"/>
      <c r="MO258" s="23"/>
      <c r="MP258" s="23"/>
      <c r="MQ258" s="23"/>
      <c r="MR258" s="23"/>
      <c r="MS258" s="23"/>
      <c r="MT258" s="23"/>
      <c r="MU258" s="23"/>
      <c r="MV258" s="23"/>
      <c r="MW258" s="23"/>
      <c r="MX258" s="23"/>
      <c r="MY258" s="23"/>
      <c r="MZ258" s="23"/>
      <c r="NA258" s="23"/>
      <c r="NB258" s="23"/>
      <c r="NC258" s="23"/>
      <c r="ND258" s="23"/>
      <c r="NE258" s="23"/>
      <c r="NF258" s="23"/>
      <c r="NG258" s="23"/>
      <c r="NH258" s="23"/>
      <c r="NI258" s="23"/>
      <c r="NJ258" s="23"/>
      <c r="NK258" s="23"/>
      <c r="NL258" s="23"/>
      <c r="NM258" s="23"/>
      <c r="NN258" s="23"/>
      <c r="NO258" s="23"/>
      <c r="NP258" s="23"/>
      <c r="NQ258" s="23"/>
      <c r="NR258" s="23"/>
      <c r="NS258" s="23"/>
      <c r="NT258" s="23"/>
      <c r="NU258" s="23"/>
      <c r="NV258" s="23"/>
      <c r="NW258" s="23"/>
      <c r="NX258" s="23"/>
      <c r="NY258" s="23"/>
      <c r="NZ258" s="23"/>
      <c r="OA258" s="23"/>
      <c r="OB258" s="23"/>
      <c r="OC258" s="23"/>
      <c r="OD258" s="23"/>
      <c r="OE258" s="23"/>
      <c r="OF258" s="23"/>
      <c r="OG258" s="23"/>
      <c r="OH258" s="23"/>
      <c r="OI258" s="23"/>
      <c r="OJ258" s="23"/>
      <c r="OK258" s="23"/>
      <c r="OL258" s="23"/>
      <c r="OM258" s="23"/>
      <c r="ON258" s="23"/>
      <c r="OO258" s="23"/>
      <c r="OP258" s="23"/>
      <c r="OQ258" s="23"/>
      <c r="OR258" s="23"/>
      <c r="OS258" s="23"/>
      <c r="OT258" s="23"/>
      <c r="OU258" s="23"/>
      <c r="OV258" s="23"/>
      <c r="OW258" s="23"/>
      <c r="OX258" s="23"/>
      <c r="OY258" s="23"/>
      <c r="OZ258" s="23"/>
      <c r="PA258" s="23"/>
      <c r="PB258" s="23"/>
      <c r="PC258" s="23"/>
      <c r="PD258" s="23"/>
      <c r="PE258" s="23"/>
      <c r="PF258" s="23"/>
      <c r="PG258" s="23"/>
      <c r="PH258" s="23"/>
      <c r="PI258" s="23"/>
      <c r="PJ258" s="23"/>
      <c r="PK258" s="23"/>
      <c r="PL258" s="23"/>
      <c r="PM258" s="23"/>
      <c r="PN258" s="23"/>
      <c r="PO258" s="23"/>
      <c r="PP258" s="23"/>
      <c r="PQ258" s="23"/>
      <c r="PR258" s="23"/>
      <c r="PS258" s="23"/>
      <c r="PT258" s="23"/>
      <c r="PU258" s="23"/>
      <c r="PV258" s="23"/>
      <c r="PW258" s="23"/>
      <c r="PX258" s="23"/>
      <c r="PY258" s="23"/>
      <c r="PZ258" s="23"/>
      <c r="QA258" s="23"/>
      <c r="QB258" s="23"/>
      <c r="QC258" s="23"/>
      <c r="QD258" s="23"/>
      <c r="QE258" s="23"/>
      <c r="QF258" s="23"/>
      <c r="QG258" s="23"/>
      <c r="QH258" s="23"/>
      <c r="QI258" s="23"/>
      <c r="QJ258" s="23"/>
      <c r="QK258" s="23"/>
      <c r="QL258" s="23"/>
      <c r="QM258" s="23"/>
      <c r="QN258" s="23"/>
      <c r="QO258" s="23"/>
      <c r="QP258" s="23"/>
      <c r="QQ258" s="23"/>
      <c r="QR258" s="23"/>
      <c r="QS258" s="23"/>
      <c r="QT258" s="23"/>
      <c r="QU258" s="23"/>
      <c r="QV258" s="23"/>
      <c r="QW258" s="23"/>
      <c r="QX258" s="23"/>
      <c r="QY258" s="23"/>
      <c r="QZ258" s="23"/>
      <c r="RA258" s="23"/>
      <c r="RB258" s="23"/>
      <c r="RC258" s="23"/>
      <c r="RD258" s="23"/>
      <c r="RE258" s="23"/>
      <c r="RF258" s="23"/>
      <c r="RG258" s="23"/>
      <c r="RH258" s="23"/>
      <c r="RI258" s="23"/>
      <c r="RJ258" s="23"/>
      <c r="RK258" s="23"/>
      <c r="RL258" s="23"/>
      <c r="RM258" s="23"/>
      <c r="RN258" s="23"/>
      <c r="RO258" s="23"/>
      <c r="RP258" s="23"/>
      <c r="RQ258" s="23"/>
      <c r="RR258" s="23"/>
      <c r="RS258" s="23"/>
      <c r="RT258" s="23"/>
      <c r="RU258" s="23"/>
      <c r="RV258" s="23"/>
      <c r="RW258" s="23"/>
      <c r="RX258" s="23"/>
      <c r="RY258" s="23"/>
      <c r="RZ258" s="23"/>
      <c r="SA258" s="23"/>
      <c r="SB258" s="23"/>
      <c r="SC258" s="23"/>
      <c r="SD258" s="23"/>
      <c r="SE258" s="23"/>
      <c r="SF258" s="23"/>
      <c r="SG258" s="23"/>
      <c r="SH258" s="23"/>
      <c r="SI258" s="23"/>
      <c r="SJ258" s="23"/>
      <c r="SK258" s="23"/>
      <c r="SL258" s="23"/>
      <c r="SM258" s="23"/>
      <c r="SN258" s="23"/>
      <c r="SO258" s="23"/>
      <c r="SP258" s="23"/>
      <c r="SQ258" s="23"/>
      <c r="SR258" s="23"/>
      <c r="SS258" s="23"/>
      <c r="ST258" s="23"/>
      <c r="SU258" s="23"/>
      <c r="SV258" s="23"/>
      <c r="SW258" s="23"/>
      <c r="SX258" s="23"/>
      <c r="SY258" s="23"/>
      <c r="SZ258" s="23"/>
      <c r="TA258" s="23"/>
      <c r="TB258" s="23"/>
      <c r="TC258" s="23"/>
      <c r="TD258" s="23"/>
      <c r="TE258" s="23"/>
    </row>
    <row r="259" spans="1:525" s="22" customFormat="1" ht="47.25" x14ac:dyDescent="0.25">
      <c r="A259" s="56" t="s">
        <v>196</v>
      </c>
      <c r="B259" s="82" t="str">
        <f>'дод 4'!A172</f>
        <v>6020</v>
      </c>
      <c r="C259" s="82" t="str">
        <f>'дод 4'!B172</f>
        <v>0620</v>
      </c>
      <c r="D259" s="57" t="str">
        <f>'дод 4'!C172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59" s="122">
        <f t="shared" si="119"/>
        <v>380000</v>
      </c>
      <c r="F259" s="122"/>
      <c r="G259" s="122"/>
      <c r="H259" s="122"/>
      <c r="I259" s="122">
        <v>380000</v>
      </c>
      <c r="J259" s="122">
        <f t="shared" si="121"/>
        <v>0</v>
      </c>
      <c r="K259" s="122"/>
      <c r="L259" s="122"/>
      <c r="M259" s="122"/>
      <c r="N259" s="122"/>
      <c r="O259" s="122"/>
      <c r="P259" s="122">
        <f t="shared" si="120"/>
        <v>380000</v>
      </c>
      <c r="Q259" s="225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</row>
    <row r="260" spans="1:525" s="22" customFormat="1" ht="24.75" customHeight="1" x14ac:dyDescent="0.25">
      <c r="A260" s="56" t="s">
        <v>197</v>
      </c>
      <c r="B260" s="82" t="str">
        <f>'дод 4'!A173</f>
        <v>6030</v>
      </c>
      <c r="C260" s="82" t="str">
        <f>'дод 4'!B173</f>
        <v>0620</v>
      </c>
      <c r="D260" s="57" t="str">
        <f>'дод 4'!C173</f>
        <v>Організація благоустрою населених пунктів</v>
      </c>
      <c r="E260" s="122">
        <f t="shared" si="119"/>
        <v>272035500</v>
      </c>
      <c r="F260" s="122">
        <f>223985500-200000+30000000+10000000+1250000+5000000+1800000</f>
        <v>271835500</v>
      </c>
      <c r="G260" s="122"/>
      <c r="H260" s="122">
        <v>40330000</v>
      </c>
      <c r="I260" s="122">
        <v>200000</v>
      </c>
      <c r="J260" s="122">
        <f t="shared" si="121"/>
        <v>2106700</v>
      </c>
      <c r="K260" s="122">
        <v>2106700</v>
      </c>
      <c r="L260" s="124"/>
      <c r="M260" s="122"/>
      <c r="N260" s="122"/>
      <c r="O260" s="122">
        <v>2106700</v>
      </c>
      <c r="P260" s="122">
        <f t="shared" si="120"/>
        <v>274142200</v>
      </c>
      <c r="Q260" s="225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</row>
    <row r="261" spans="1:525" s="22" customFormat="1" ht="99.75" hidden="1" customHeight="1" x14ac:dyDescent="0.25">
      <c r="A261" s="56" t="s">
        <v>554</v>
      </c>
      <c r="B261" s="82">
        <v>6083</v>
      </c>
      <c r="C261" s="56" t="s">
        <v>67</v>
      </c>
      <c r="D261" s="11" t="s">
        <v>425</v>
      </c>
      <c r="E261" s="122">
        <f>F261+I261</f>
        <v>0</v>
      </c>
      <c r="F261" s="122"/>
      <c r="G261" s="122"/>
      <c r="H261" s="122"/>
      <c r="I261" s="122"/>
      <c r="J261" s="122">
        <f t="shared" si="121"/>
        <v>0</v>
      </c>
      <c r="K261" s="122"/>
      <c r="L261" s="122"/>
      <c r="M261" s="122"/>
      <c r="N261" s="122"/>
      <c r="O261" s="122"/>
      <c r="P261" s="122">
        <f>E261+J261</f>
        <v>0</v>
      </c>
      <c r="Q261" s="225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3"/>
      <c r="IR261" s="23"/>
      <c r="IS261" s="23"/>
      <c r="IT261" s="23"/>
      <c r="IU261" s="23"/>
      <c r="IV261" s="23"/>
      <c r="IW261" s="23"/>
      <c r="IX261" s="23"/>
      <c r="IY261" s="23"/>
      <c r="IZ261" s="23"/>
      <c r="JA261" s="23"/>
      <c r="JB261" s="23"/>
      <c r="JC261" s="23"/>
      <c r="JD261" s="23"/>
      <c r="JE261" s="23"/>
      <c r="JF261" s="23"/>
      <c r="JG261" s="23"/>
      <c r="JH261" s="23"/>
      <c r="JI261" s="23"/>
      <c r="JJ261" s="23"/>
      <c r="JK261" s="23"/>
      <c r="JL261" s="23"/>
      <c r="JM261" s="23"/>
      <c r="JN261" s="23"/>
      <c r="JO261" s="23"/>
      <c r="JP261" s="23"/>
      <c r="JQ261" s="23"/>
      <c r="JR261" s="23"/>
      <c r="JS261" s="23"/>
      <c r="JT261" s="23"/>
      <c r="JU261" s="23"/>
      <c r="JV261" s="23"/>
      <c r="JW261" s="23"/>
      <c r="JX261" s="23"/>
      <c r="JY261" s="23"/>
      <c r="JZ261" s="23"/>
      <c r="KA261" s="23"/>
      <c r="KB261" s="23"/>
      <c r="KC261" s="23"/>
      <c r="KD261" s="23"/>
      <c r="KE261" s="23"/>
      <c r="KF261" s="23"/>
      <c r="KG261" s="23"/>
      <c r="KH261" s="23"/>
      <c r="KI261" s="23"/>
      <c r="KJ261" s="23"/>
      <c r="KK261" s="23"/>
      <c r="KL261" s="23"/>
      <c r="KM261" s="23"/>
      <c r="KN261" s="23"/>
      <c r="KO261" s="23"/>
      <c r="KP261" s="23"/>
      <c r="KQ261" s="23"/>
      <c r="KR261" s="23"/>
      <c r="KS261" s="23"/>
      <c r="KT261" s="23"/>
      <c r="KU261" s="23"/>
      <c r="KV261" s="23"/>
      <c r="KW261" s="23"/>
      <c r="KX261" s="23"/>
      <c r="KY261" s="23"/>
      <c r="KZ261" s="23"/>
      <c r="LA261" s="23"/>
      <c r="LB261" s="23"/>
      <c r="LC261" s="23"/>
      <c r="LD261" s="23"/>
      <c r="LE261" s="23"/>
      <c r="LF261" s="23"/>
      <c r="LG261" s="23"/>
      <c r="LH261" s="23"/>
      <c r="LI261" s="23"/>
      <c r="LJ261" s="23"/>
      <c r="LK261" s="23"/>
      <c r="LL261" s="23"/>
      <c r="LM261" s="23"/>
      <c r="LN261" s="23"/>
      <c r="LO261" s="23"/>
      <c r="LP261" s="23"/>
      <c r="LQ261" s="23"/>
      <c r="LR261" s="23"/>
      <c r="LS261" s="23"/>
      <c r="LT261" s="23"/>
      <c r="LU261" s="23"/>
      <c r="LV261" s="23"/>
      <c r="LW261" s="23"/>
      <c r="LX261" s="23"/>
      <c r="LY261" s="23"/>
      <c r="LZ261" s="23"/>
      <c r="MA261" s="23"/>
      <c r="MB261" s="23"/>
      <c r="MC261" s="23"/>
      <c r="MD261" s="23"/>
      <c r="ME261" s="23"/>
      <c r="MF261" s="23"/>
      <c r="MG261" s="23"/>
      <c r="MH261" s="23"/>
      <c r="MI261" s="23"/>
      <c r="MJ261" s="23"/>
      <c r="MK261" s="23"/>
      <c r="ML261" s="23"/>
      <c r="MM261" s="23"/>
      <c r="MN261" s="23"/>
      <c r="MO261" s="23"/>
      <c r="MP261" s="23"/>
      <c r="MQ261" s="23"/>
      <c r="MR261" s="23"/>
      <c r="MS261" s="23"/>
      <c r="MT261" s="23"/>
      <c r="MU261" s="23"/>
      <c r="MV261" s="23"/>
      <c r="MW261" s="23"/>
      <c r="MX261" s="23"/>
      <c r="MY261" s="23"/>
      <c r="MZ261" s="23"/>
      <c r="NA261" s="23"/>
      <c r="NB261" s="23"/>
      <c r="NC261" s="23"/>
      <c r="ND261" s="23"/>
      <c r="NE261" s="23"/>
      <c r="NF261" s="23"/>
      <c r="NG261" s="23"/>
      <c r="NH261" s="23"/>
      <c r="NI261" s="23"/>
      <c r="NJ261" s="23"/>
      <c r="NK261" s="23"/>
      <c r="NL261" s="23"/>
      <c r="NM261" s="23"/>
      <c r="NN261" s="23"/>
      <c r="NO261" s="23"/>
      <c r="NP261" s="23"/>
      <c r="NQ261" s="23"/>
      <c r="NR261" s="23"/>
      <c r="NS261" s="23"/>
      <c r="NT261" s="23"/>
      <c r="NU261" s="23"/>
      <c r="NV261" s="23"/>
      <c r="NW261" s="23"/>
      <c r="NX261" s="23"/>
      <c r="NY261" s="23"/>
      <c r="NZ261" s="23"/>
      <c r="OA261" s="23"/>
      <c r="OB261" s="23"/>
      <c r="OC261" s="23"/>
      <c r="OD261" s="23"/>
      <c r="OE261" s="23"/>
      <c r="OF261" s="23"/>
      <c r="OG261" s="23"/>
      <c r="OH261" s="23"/>
      <c r="OI261" s="23"/>
      <c r="OJ261" s="23"/>
      <c r="OK261" s="23"/>
      <c r="OL261" s="23"/>
      <c r="OM261" s="23"/>
      <c r="ON261" s="23"/>
      <c r="OO261" s="23"/>
      <c r="OP261" s="23"/>
      <c r="OQ261" s="23"/>
      <c r="OR261" s="23"/>
      <c r="OS261" s="23"/>
      <c r="OT261" s="23"/>
      <c r="OU261" s="23"/>
      <c r="OV261" s="23"/>
      <c r="OW261" s="23"/>
      <c r="OX261" s="23"/>
      <c r="OY261" s="23"/>
      <c r="OZ261" s="23"/>
      <c r="PA261" s="23"/>
      <c r="PB261" s="23"/>
      <c r="PC261" s="23"/>
      <c r="PD261" s="23"/>
      <c r="PE261" s="23"/>
      <c r="PF261" s="23"/>
      <c r="PG261" s="23"/>
      <c r="PH261" s="23"/>
      <c r="PI261" s="23"/>
      <c r="PJ261" s="23"/>
      <c r="PK261" s="23"/>
      <c r="PL261" s="23"/>
      <c r="PM261" s="23"/>
      <c r="PN261" s="23"/>
      <c r="PO261" s="23"/>
      <c r="PP261" s="23"/>
      <c r="PQ261" s="23"/>
      <c r="PR261" s="23"/>
      <c r="PS261" s="23"/>
      <c r="PT261" s="23"/>
      <c r="PU261" s="23"/>
      <c r="PV261" s="23"/>
      <c r="PW261" s="23"/>
      <c r="PX261" s="23"/>
      <c r="PY261" s="23"/>
      <c r="PZ261" s="23"/>
      <c r="QA261" s="23"/>
      <c r="QB261" s="23"/>
      <c r="QC261" s="23"/>
      <c r="QD261" s="23"/>
      <c r="QE261" s="23"/>
      <c r="QF261" s="23"/>
      <c r="QG261" s="23"/>
      <c r="QH261" s="23"/>
      <c r="QI261" s="23"/>
      <c r="QJ261" s="23"/>
      <c r="QK261" s="23"/>
      <c r="QL261" s="23"/>
      <c r="QM261" s="23"/>
      <c r="QN261" s="23"/>
      <c r="QO261" s="23"/>
      <c r="QP261" s="23"/>
      <c r="QQ261" s="23"/>
      <c r="QR261" s="23"/>
      <c r="QS261" s="23"/>
      <c r="QT261" s="23"/>
      <c r="QU261" s="23"/>
      <c r="QV261" s="23"/>
      <c r="QW261" s="23"/>
      <c r="QX261" s="23"/>
      <c r="QY261" s="23"/>
      <c r="QZ261" s="23"/>
      <c r="RA261" s="23"/>
      <c r="RB261" s="23"/>
      <c r="RC261" s="23"/>
      <c r="RD261" s="23"/>
      <c r="RE261" s="23"/>
      <c r="RF261" s="23"/>
      <c r="RG261" s="23"/>
      <c r="RH261" s="23"/>
      <c r="RI261" s="23"/>
      <c r="RJ261" s="23"/>
      <c r="RK261" s="23"/>
      <c r="RL261" s="23"/>
      <c r="RM261" s="23"/>
      <c r="RN261" s="23"/>
      <c r="RO261" s="23"/>
      <c r="RP261" s="23"/>
      <c r="RQ261" s="23"/>
      <c r="RR261" s="23"/>
      <c r="RS261" s="23"/>
      <c r="RT261" s="23"/>
      <c r="RU261" s="23"/>
      <c r="RV261" s="23"/>
      <c r="RW261" s="23"/>
      <c r="RX261" s="23"/>
      <c r="RY261" s="23"/>
      <c r="RZ261" s="23"/>
      <c r="SA261" s="23"/>
      <c r="SB261" s="23"/>
      <c r="SC261" s="23"/>
      <c r="SD261" s="23"/>
      <c r="SE261" s="23"/>
      <c r="SF261" s="23"/>
      <c r="SG261" s="23"/>
      <c r="SH261" s="23"/>
      <c r="SI261" s="23"/>
      <c r="SJ261" s="23"/>
      <c r="SK261" s="23"/>
      <c r="SL261" s="23"/>
      <c r="SM261" s="23"/>
      <c r="SN261" s="23"/>
      <c r="SO261" s="23"/>
      <c r="SP261" s="23"/>
      <c r="SQ261" s="23"/>
      <c r="SR261" s="23"/>
      <c r="SS261" s="23"/>
      <c r="ST261" s="23"/>
      <c r="SU261" s="23"/>
      <c r="SV261" s="23"/>
      <c r="SW261" s="23"/>
      <c r="SX261" s="23"/>
      <c r="SY261" s="23"/>
      <c r="SZ261" s="23"/>
      <c r="TA261" s="23"/>
      <c r="TB261" s="23"/>
      <c r="TC261" s="23"/>
      <c r="TD261" s="23"/>
      <c r="TE261" s="23"/>
    </row>
    <row r="262" spans="1:525" s="22" customFormat="1" ht="141.75" hidden="1" customHeight="1" x14ac:dyDescent="0.25">
      <c r="A262" s="74"/>
      <c r="B262" s="95"/>
      <c r="C262" s="74"/>
      <c r="D262" s="80" t="s">
        <v>558</v>
      </c>
      <c r="E262" s="122">
        <f>F262+I262</f>
        <v>0</v>
      </c>
      <c r="F262" s="123"/>
      <c r="G262" s="123"/>
      <c r="H262" s="123"/>
      <c r="I262" s="123"/>
      <c r="J262" s="122">
        <f t="shared" si="121"/>
        <v>0</v>
      </c>
      <c r="K262" s="123"/>
      <c r="L262" s="123"/>
      <c r="M262" s="123"/>
      <c r="N262" s="123"/>
      <c r="O262" s="123"/>
      <c r="P262" s="122">
        <f>E262+J262</f>
        <v>0</v>
      </c>
      <c r="Q262" s="225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3"/>
      <c r="IR262" s="23"/>
      <c r="IS262" s="23"/>
      <c r="IT262" s="23"/>
      <c r="IU262" s="23"/>
      <c r="IV262" s="23"/>
      <c r="IW262" s="23"/>
      <c r="IX262" s="23"/>
      <c r="IY262" s="23"/>
      <c r="IZ262" s="23"/>
      <c r="JA262" s="23"/>
      <c r="JB262" s="23"/>
      <c r="JC262" s="23"/>
      <c r="JD262" s="23"/>
      <c r="JE262" s="23"/>
      <c r="JF262" s="23"/>
      <c r="JG262" s="23"/>
      <c r="JH262" s="23"/>
      <c r="JI262" s="23"/>
      <c r="JJ262" s="23"/>
      <c r="JK262" s="23"/>
      <c r="JL262" s="23"/>
      <c r="JM262" s="23"/>
      <c r="JN262" s="23"/>
      <c r="JO262" s="23"/>
      <c r="JP262" s="23"/>
      <c r="JQ262" s="23"/>
      <c r="JR262" s="23"/>
      <c r="JS262" s="23"/>
      <c r="JT262" s="23"/>
      <c r="JU262" s="23"/>
      <c r="JV262" s="23"/>
      <c r="JW262" s="23"/>
      <c r="JX262" s="23"/>
      <c r="JY262" s="23"/>
      <c r="JZ262" s="23"/>
      <c r="KA262" s="23"/>
      <c r="KB262" s="23"/>
      <c r="KC262" s="23"/>
      <c r="KD262" s="23"/>
      <c r="KE262" s="23"/>
      <c r="KF262" s="23"/>
      <c r="KG262" s="23"/>
      <c r="KH262" s="23"/>
      <c r="KI262" s="23"/>
      <c r="KJ262" s="23"/>
      <c r="KK262" s="23"/>
      <c r="KL262" s="23"/>
      <c r="KM262" s="23"/>
      <c r="KN262" s="23"/>
      <c r="KO262" s="23"/>
      <c r="KP262" s="23"/>
      <c r="KQ262" s="23"/>
      <c r="KR262" s="23"/>
      <c r="KS262" s="23"/>
      <c r="KT262" s="23"/>
      <c r="KU262" s="23"/>
      <c r="KV262" s="23"/>
      <c r="KW262" s="23"/>
      <c r="KX262" s="23"/>
      <c r="KY262" s="23"/>
      <c r="KZ262" s="23"/>
      <c r="LA262" s="23"/>
      <c r="LB262" s="23"/>
      <c r="LC262" s="23"/>
      <c r="LD262" s="23"/>
      <c r="LE262" s="23"/>
      <c r="LF262" s="23"/>
      <c r="LG262" s="23"/>
      <c r="LH262" s="23"/>
      <c r="LI262" s="23"/>
      <c r="LJ262" s="23"/>
      <c r="LK262" s="23"/>
      <c r="LL262" s="23"/>
      <c r="LM262" s="23"/>
      <c r="LN262" s="23"/>
      <c r="LO262" s="23"/>
      <c r="LP262" s="23"/>
      <c r="LQ262" s="23"/>
      <c r="LR262" s="23"/>
      <c r="LS262" s="23"/>
      <c r="LT262" s="23"/>
      <c r="LU262" s="23"/>
      <c r="LV262" s="23"/>
      <c r="LW262" s="23"/>
      <c r="LX262" s="23"/>
      <c r="LY262" s="23"/>
      <c r="LZ262" s="23"/>
      <c r="MA262" s="23"/>
      <c r="MB262" s="23"/>
      <c r="MC262" s="23"/>
      <c r="MD262" s="23"/>
      <c r="ME262" s="23"/>
      <c r="MF262" s="23"/>
      <c r="MG262" s="23"/>
      <c r="MH262" s="23"/>
      <c r="MI262" s="23"/>
      <c r="MJ262" s="23"/>
      <c r="MK262" s="23"/>
      <c r="ML262" s="23"/>
      <c r="MM262" s="23"/>
      <c r="MN262" s="23"/>
      <c r="MO262" s="23"/>
      <c r="MP262" s="23"/>
      <c r="MQ262" s="23"/>
      <c r="MR262" s="23"/>
      <c r="MS262" s="23"/>
      <c r="MT262" s="23"/>
      <c r="MU262" s="23"/>
      <c r="MV262" s="23"/>
      <c r="MW262" s="23"/>
      <c r="MX262" s="23"/>
      <c r="MY262" s="23"/>
      <c r="MZ262" s="23"/>
      <c r="NA262" s="23"/>
      <c r="NB262" s="23"/>
      <c r="NC262" s="23"/>
      <c r="ND262" s="23"/>
      <c r="NE262" s="23"/>
      <c r="NF262" s="23"/>
      <c r="NG262" s="23"/>
      <c r="NH262" s="23"/>
      <c r="NI262" s="23"/>
      <c r="NJ262" s="23"/>
      <c r="NK262" s="23"/>
      <c r="NL262" s="23"/>
      <c r="NM262" s="23"/>
      <c r="NN262" s="23"/>
      <c r="NO262" s="23"/>
      <c r="NP262" s="23"/>
      <c r="NQ262" s="23"/>
      <c r="NR262" s="23"/>
      <c r="NS262" s="23"/>
      <c r="NT262" s="23"/>
      <c r="NU262" s="23"/>
      <c r="NV262" s="23"/>
      <c r="NW262" s="23"/>
      <c r="NX262" s="23"/>
      <c r="NY262" s="23"/>
      <c r="NZ262" s="23"/>
      <c r="OA262" s="23"/>
      <c r="OB262" s="23"/>
      <c r="OC262" s="23"/>
      <c r="OD262" s="23"/>
      <c r="OE262" s="23"/>
      <c r="OF262" s="23"/>
      <c r="OG262" s="23"/>
      <c r="OH262" s="23"/>
      <c r="OI262" s="23"/>
      <c r="OJ262" s="23"/>
      <c r="OK262" s="23"/>
      <c r="OL262" s="23"/>
      <c r="OM262" s="23"/>
      <c r="ON262" s="23"/>
      <c r="OO262" s="23"/>
      <c r="OP262" s="23"/>
      <c r="OQ262" s="23"/>
      <c r="OR262" s="23"/>
      <c r="OS262" s="23"/>
      <c r="OT262" s="23"/>
      <c r="OU262" s="23"/>
      <c r="OV262" s="23"/>
      <c r="OW262" s="23"/>
      <c r="OX262" s="23"/>
      <c r="OY262" s="23"/>
      <c r="OZ262" s="23"/>
      <c r="PA262" s="23"/>
      <c r="PB262" s="23"/>
      <c r="PC262" s="23"/>
      <c r="PD262" s="23"/>
      <c r="PE262" s="23"/>
      <c r="PF262" s="23"/>
      <c r="PG262" s="23"/>
      <c r="PH262" s="23"/>
      <c r="PI262" s="23"/>
      <c r="PJ262" s="23"/>
      <c r="PK262" s="23"/>
      <c r="PL262" s="23"/>
      <c r="PM262" s="23"/>
      <c r="PN262" s="23"/>
      <c r="PO262" s="23"/>
      <c r="PP262" s="23"/>
      <c r="PQ262" s="23"/>
      <c r="PR262" s="23"/>
      <c r="PS262" s="23"/>
      <c r="PT262" s="23"/>
      <c r="PU262" s="23"/>
      <c r="PV262" s="23"/>
      <c r="PW262" s="23"/>
      <c r="PX262" s="23"/>
      <c r="PY262" s="23"/>
      <c r="PZ262" s="23"/>
      <c r="QA262" s="23"/>
      <c r="QB262" s="23"/>
      <c r="QC262" s="23"/>
      <c r="QD262" s="23"/>
      <c r="QE262" s="23"/>
      <c r="QF262" s="23"/>
      <c r="QG262" s="23"/>
      <c r="QH262" s="23"/>
      <c r="QI262" s="23"/>
      <c r="QJ262" s="23"/>
      <c r="QK262" s="23"/>
      <c r="QL262" s="23"/>
      <c r="QM262" s="23"/>
      <c r="QN262" s="23"/>
      <c r="QO262" s="23"/>
      <c r="QP262" s="23"/>
      <c r="QQ262" s="23"/>
      <c r="QR262" s="23"/>
      <c r="QS262" s="23"/>
      <c r="QT262" s="23"/>
      <c r="QU262" s="23"/>
      <c r="QV262" s="23"/>
      <c r="QW262" s="23"/>
      <c r="QX262" s="23"/>
      <c r="QY262" s="23"/>
      <c r="QZ262" s="23"/>
      <c r="RA262" s="23"/>
      <c r="RB262" s="23"/>
      <c r="RC262" s="23"/>
      <c r="RD262" s="23"/>
      <c r="RE262" s="23"/>
      <c r="RF262" s="23"/>
      <c r="RG262" s="23"/>
      <c r="RH262" s="23"/>
      <c r="RI262" s="23"/>
      <c r="RJ262" s="23"/>
      <c r="RK262" s="23"/>
      <c r="RL262" s="23"/>
      <c r="RM262" s="23"/>
      <c r="RN262" s="23"/>
      <c r="RO262" s="23"/>
      <c r="RP262" s="23"/>
      <c r="RQ262" s="23"/>
      <c r="RR262" s="23"/>
      <c r="RS262" s="23"/>
      <c r="RT262" s="23"/>
      <c r="RU262" s="23"/>
      <c r="RV262" s="23"/>
      <c r="RW262" s="23"/>
      <c r="RX262" s="23"/>
      <c r="RY262" s="23"/>
      <c r="RZ262" s="23"/>
      <c r="SA262" s="23"/>
      <c r="SB262" s="23"/>
      <c r="SC262" s="23"/>
      <c r="SD262" s="23"/>
      <c r="SE262" s="23"/>
      <c r="SF262" s="23"/>
      <c r="SG262" s="23"/>
      <c r="SH262" s="23"/>
      <c r="SI262" s="23"/>
      <c r="SJ262" s="23"/>
      <c r="SK262" s="23"/>
      <c r="SL262" s="23"/>
      <c r="SM262" s="23"/>
      <c r="SN262" s="23"/>
      <c r="SO262" s="23"/>
      <c r="SP262" s="23"/>
      <c r="SQ262" s="23"/>
      <c r="SR262" s="23"/>
      <c r="SS262" s="23"/>
      <c r="ST262" s="23"/>
      <c r="SU262" s="23"/>
      <c r="SV262" s="23"/>
      <c r="SW262" s="23"/>
      <c r="SX262" s="23"/>
      <c r="SY262" s="23"/>
      <c r="SZ262" s="23"/>
      <c r="TA262" s="23"/>
      <c r="TB262" s="23"/>
      <c r="TC262" s="23"/>
      <c r="TD262" s="23"/>
      <c r="TE262" s="23"/>
    </row>
    <row r="263" spans="1:525" s="22" customFormat="1" ht="94.5" hidden="1" customHeight="1" x14ac:dyDescent="0.25">
      <c r="A263" s="56" t="s">
        <v>565</v>
      </c>
      <c r="B263" s="82">
        <v>6071</v>
      </c>
      <c r="C263" s="56" t="s">
        <v>307</v>
      </c>
      <c r="D263" s="57" t="str">
        <f>'дод 4'!C174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63" s="122">
        <f t="shared" ref="E263" si="124">F263+I263</f>
        <v>0</v>
      </c>
      <c r="F263" s="122"/>
      <c r="G263" s="122"/>
      <c r="H263" s="122"/>
      <c r="I263" s="122"/>
      <c r="J263" s="122">
        <f t="shared" ref="J263:J264" si="125">L263+O263</f>
        <v>0</v>
      </c>
      <c r="K263" s="122"/>
      <c r="L263" s="124"/>
      <c r="M263" s="122"/>
      <c r="N263" s="122"/>
      <c r="O263" s="122"/>
      <c r="P263" s="122">
        <f t="shared" ref="P263" si="126">E263+J263</f>
        <v>0</v>
      </c>
      <c r="Q263" s="225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</row>
    <row r="264" spans="1:525" s="22" customFormat="1" ht="30" customHeight="1" x14ac:dyDescent="0.25">
      <c r="A264" s="56" t="s">
        <v>249</v>
      </c>
      <c r="B264" s="82" t="str">
        <f>'дод 4'!A178</f>
        <v>6090</v>
      </c>
      <c r="C264" s="82" t="str">
        <f>'дод 4'!B178</f>
        <v>0640</v>
      </c>
      <c r="D264" s="57" t="str">
        <f>'дод 4'!C178</f>
        <v>Інша діяльність у сфері житлово-комунального господарства</v>
      </c>
      <c r="E264" s="122">
        <f t="shared" si="119"/>
        <v>6016680</v>
      </c>
      <c r="F264" s="122">
        <f>698724+4817956+500000-500000-25000</f>
        <v>5491680</v>
      </c>
      <c r="G264" s="122"/>
      <c r="H264" s="122">
        <v>60000</v>
      </c>
      <c r="I264" s="122">
        <f>25000+500000</f>
        <v>525000</v>
      </c>
      <c r="J264" s="122">
        <f t="shared" si="125"/>
        <v>4836259</v>
      </c>
      <c r="K264" s="122"/>
      <c r="L264" s="122">
        <v>4836259</v>
      </c>
      <c r="M264" s="122"/>
      <c r="N264" s="122"/>
      <c r="O264" s="122"/>
      <c r="P264" s="122">
        <f t="shared" si="120"/>
        <v>10852939</v>
      </c>
      <c r="Q264" s="225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</row>
    <row r="265" spans="1:525" s="22" customFormat="1" ht="31.5" x14ac:dyDescent="0.25">
      <c r="A265" s="56" t="s">
        <v>268</v>
      </c>
      <c r="B265" s="82" t="str">
        <f>'дод 4'!A189</f>
        <v>7310</v>
      </c>
      <c r="C265" s="82" t="str">
        <f>'дод 4'!B189</f>
        <v>0443</v>
      </c>
      <c r="D265" s="6" t="str">
        <f>'дод 4'!C189</f>
        <v>Будівництво1 об'єктів житлово-комунального господарства</v>
      </c>
      <c r="E265" s="122">
        <f t="shared" si="119"/>
        <v>0</v>
      </c>
      <c r="F265" s="122"/>
      <c r="G265" s="122"/>
      <c r="H265" s="122"/>
      <c r="I265" s="122"/>
      <c r="J265" s="122">
        <f t="shared" si="121"/>
        <v>5000000</v>
      </c>
      <c r="K265" s="122">
        <v>5000000</v>
      </c>
      <c r="L265" s="122"/>
      <c r="M265" s="122"/>
      <c r="N265" s="122"/>
      <c r="O265" s="122">
        <v>5000000</v>
      </c>
      <c r="P265" s="122">
        <f t="shared" si="120"/>
        <v>5000000</v>
      </c>
      <c r="Q265" s="225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</row>
    <row r="266" spans="1:525" s="22" customFormat="1" ht="29.25" customHeight="1" x14ac:dyDescent="0.25">
      <c r="A266" s="56" t="s">
        <v>270</v>
      </c>
      <c r="B266" s="82" t="str">
        <f>'дод 4'!A196</f>
        <v>7330</v>
      </c>
      <c r="C266" s="82" t="str">
        <f>'дод 4'!B196</f>
        <v>0443</v>
      </c>
      <c r="D266" s="6" t="str">
        <f>'дод 4'!C196</f>
        <v>Будівництво1 інших об'єктів комунальної власності</v>
      </c>
      <c r="E266" s="122">
        <f t="shared" si="119"/>
        <v>0</v>
      </c>
      <c r="F266" s="122"/>
      <c r="G266" s="122"/>
      <c r="H266" s="122"/>
      <c r="I266" s="122"/>
      <c r="J266" s="122">
        <f t="shared" si="121"/>
        <v>500000</v>
      </c>
      <c r="K266" s="122">
        <v>500000</v>
      </c>
      <c r="L266" s="122"/>
      <c r="M266" s="122"/>
      <c r="N266" s="122"/>
      <c r="O266" s="122">
        <v>500000</v>
      </c>
      <c r="P266" s="122">
        <f t="shared" si="120"/>
        <v>500000</v>
      </c>
      <c r="Q266" s="225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</row>
    <row r="267" spans="1:525" s="22" customFormat="1" ht="33" hidden="1" customHeight="1" x14ac:dyDescent="0.25">
      <c r="A267" s="56" t="s">
        <v>198</v>
      </c>
      <c r="B267" s="82">
        <v>7340</v>
      </c>
      <c r="C267" s="82" t="str">
        <f>'дод 4'!B195</f>
        <v>0443</v>
      </c>
      <c r="D267" s="57" t="str">
        <f>'дод 4'!C197</f>
        <v>Проектування, реставрація та охорона пам'яток архітектури</v>
      </c>
      <c r="E267" s="122">
        <f t="shared" ref="E267" si="127">F267+I267</f>
        <v>0</v>
      </c>
      <c r="F267" s="122"/>
      <c r="G267" s="122"/>
      <c r="H267" s="122"/>
      <c r="I267" s="122"/>
      <c r="J267" s="122">
        <f t="shared" si="121"/>
        <v>0</v>
      </c>
      <c r="K267" s="122"/>
      <c r="L267" s="122"/>
      <c r="M267" s="122"/>
      <c r="N267" s="122"/>
      <c r="O267" s="122"/>
      <c r="P267" s="122">
        <f t="shared" ref="P267" si="128">E267+J267</f>
        <v>0</v>
      </c>
      <c r="Q267" s="225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</row>
    <row r="268" spans="1:525" s="22" customFormat="1" ht="49.5" hidden="1" customHeight="1" x14ac:dyDescent="0.25">
      <c r="A268" s="56" t="s">
        <v>365</v>
      </c>
      <c r="B268" s="82">
        <f>'дод 4'!A199</f>
        <v>7361</v>
      </c>
      <c r="C268" s="82" t="str">
        <f>'дод 4'!B199</f>
        <v>0490</v>
      </c>
      <c r="D268" s="57" t="str">
        <f>'дод 4'!C199</f>
        <v>Співфінансування інвестиційних проектів, що реалізуються за рахунок коштів державного фонду регіонального розвитку</v>
      </c>
      <c r="E268" s="122">
        <f t="shared" si="119"/>
        <v>0</v>
      </c>
      <c r="F268" s="122"/>
      <c r="G268" s="122"/>
      <c r="H268" s="122"/>
      <c r="I268" s="122"/>
      <c r="J268" s="122">
        <f t="shared" si="121"/>
        <v>0</v>
      </c>
      <c r="K268" s="122"/>
      <c r="L268" s="122"/>
      <c r="M268" s="122"/>
      <c r="N268" s="122"/>
      <c r="O268" s="122"/>
      <c r="P268" s="122">
        <f t="shared" si="120"/>
        <v>0</v>
      </c>
      <c r="Q268" s="225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3"/>
      <c r="IR268" s="23"/>
      <c r="IS268" s="23"/>
      <c r="IT268" s="23"/>
      <c r="IU268" s="23"/>
      <c r="IV268" s="23"/>
      <c r="IW268" s="23"/>
      <c r="IX268" s="23"/>
      <c r="IY268" s="23"/>
      <c r="IZ268" s="23"/>
      <c r="JA268" s="23"/>
      <c r="JB268" s="23"/>
      <c r="JC268" s="23"/>
      <c r="JD268" s="23"/>
      <c r="JE268" s="23"/>
      <c r="JF268" s="23"/>
      <c r="JG268" s="23"/>
      <c r="JH268" s="23"/>
      <c r="JI268" s="23"/>
      <c r="JJ268" s="23"/>
      <c r="JK268" s="23"/>
      <c r="JL268" s="23"/>
      <c r="JM268" s="23"/>
      <c r="JN268" s="23"/>
      <c r="JO268" s="23"/>
      <c r="JP268" s="23"/>
      <c r="JQ268" s="23"/>
      <c r="JR268" s="23"/>
      <c r="JS268" s="23"/>
      <c r="JT268" s="23"/>
      <c r="JU268" s="23"/>
      <c r="JV268" s="23"/>
      <c r="JW268" s="23"/>
      <c r="JX268" s="23"/>
      <c r="JY268" s="23"/>
      <c r="JZ268" s="23"/>
      <c r="KA268" s="23"/>
      <c r="KB268" s="23"/>
      <c r="KC268" s="23"/>
      <c r="KD268" s="23"/>
      <c r="KE268" s="23"/>
      <c r="KF268" s="23"/>
      <c r="KG268" s="23"/>
      <c r="KH268" s="23"/>
      <c r="KI268" s="23"/>
      <c r="KJ268" s="23"/>
      <c r="KK268" s="23"/>
      <c r="KL268" s="23"/>
      <c r="KM268" s="23"/>
      <c r="KN268" s="23"/>
      <c r="KO268" s="23"/>
      <c r="KP268" s="23"/>
      <c r="KQ268" s="23"/>
      <c r="KR268" s="23"/>
      <c r="KS268" s="23"/>
      <c r="KT268" s="23"/>
      <c r="KU268" s="23"/>
      <c r="KV268" s="23"/>
      <c r="KW268" s="23"/>
      <c r="KX268" s="23"/>
      <c r="KY268" s="23"/>
      <c r="KZ268" s="23"/>
      <c r="LA268" s="23"/>
      <c r="LB268" s="23"/>
      <c r="LC268" s="23"/>
      <c r="LD268" s="23"/>
      <c r="LE268" s="23"/>
      <c r="LF268" s="23"/>
      <c r="LG268" s="23"/>
      <c r="LH268" s="23"/>
      <c r="LI268" s="23"/>
      <c r="LJ268" s="23"/>
      <c r="LK268" s="23"/>
      <c r="LL268" s="23"/>
      <c r="LM268" s="23"/>
      <c r="LN268" s="23"/>
      <c r="LO268" s="23"/>
      <c r="LP268" s="23"/>
      <c r="LQ268" s="23"/>
      <c r="LR268" s="23"/>
      <c r="LS268" s="23"/>
      <c r="LT268" s="23"/>
      <c r="LU268" s="23"/>
      <c r="LV268" s="23"/>
      <c r="LW268" s="23"/>
      <c r="LX268" s="23"/>
      <c r="LY268" s="23"/>
      <c r="LZ268" s="23"/>
      <c r="MA268" s="23"/>
      <c r="MB268" s="23"/>
      <c r="MC268" s="23"/>
      <c r="MD268" s="23"/>
      <c r="ME268" s="23"/>
      <c r="MF268" s="23"/>
      <c r="MG268" s="23"/>
      <c r="MH268" s="23"/>
      <c r="MI268" s="23"/>
      <c r="MJ268" s="23"/>
      <c r="MK268" s="23"/>
      <c r="ML268" s="23"/>
      <c r="MM268" s="23"/>
      <c r="MN268" s="23"/>
      <c r="MO268" s="23"/>
      <c r="MP268" s="23"/>
      <c r="MQ268" s="23"/>
      <c r="MR268" s="23"/>
      <c r="MS268" s="23"/>
      <c r="MT268" s="23"/>
      <c r="MU268" s="23"/>
      <c r="MV268" s="23"/>
      <c r="MW268" s="23"/>
      <c r="MX268" s="23"/>
      <c r="MY268" s="23"/>
      <c r="MZ268" s="23"/>
      <c r="NA268" s="23"/>
      <c r="NB268" s="23"/>
      <c r="NC268" s="23"/>
      <c r="ND268" s="23"/>
      <c r="NE268" s="23"/>
      <c r="NF268" s="23"/>
      <c r="NG268" s="23"/>
      <c r="NH268" s="23"/>
      <c r="NI268" s="23"/>
      <c r="NJ268" s="23"/>
      <c r="NK268" s="23"/>
      <c r="NL268" s="23"/>
      <c r="NM268" s="23"/>
      <c r="NN268" s="23"/>
      <c r="NO268" s="23"/>
      <c r="NP268" s="23"/>
      <c r="NQ268" s="23"/>
      <c r="NR268" s="23"/>
      <c r="NS268" s="23"/>
      <c r="NT268" s="23"/>
      <c r="NU268" s="23"/>
      <c r="NV268" s="23"/>
      <c r="NW268" s="23"/>
      <c r="NX268" s="23"/>
      <c r="NY268" s="23"/>
      <c r="NZ268" s="23"/>
      <c r="OA268" s="23"/>
      <c r="OB268" s="23"/>
      <c r="OC268" s="23"/>
      <c r="OD268" s="23"/>
      <c r="OE268" s="23"/>
      <c r="OF268" s="23"/>
      <c r="OG268" s="23"/>
      <c r="OH268" s="23"/>
      <c r="OI268" s="23"/>
      <c r="OJ268" s="23"/>
      <c r="OK268" s="23"/>
      <c r="OL268" s="23"/>
      <c r="OM268" s="23"/>
      <c r="ON268" s="23"/>
      <c r="OO268" s="23"/>
      <c r="OP268" s="23"/>
      <c r="OQ268" s="23"/>
      <c r="OR268" s="23"/>
      <c r="OS268" s="23"/>
      <c r="OT268" s="23"/>
      <c r="OU268" s="23"/>
      <c r="OV268" s="23"/>
      <c r="OW268" s="23"/>
      <c r="OX268" s="23"/>
      <c r="OY268" s="23"/>
      <c r="OZ268" s="23"/>
      <c r="PA268" s="23"/>
      <c r="PB268" s="23"/>
      <c r="PC268" s="23"/>
      <c r="PD268" s="23"/>
      <c r="PE268" s="23"/>
      <c r="PF268" s="23"/>
      <c r="PG268" s="23"/>
      <c r="PH268" s="23"/>
      <c r="PI268" s="23"/>
      <c r="PJ268" s="23"/>
      <c r="PK268" s="23"/>
      <c r="PL268" s="23"/>
      <c r="PM268" s="23"/>
      <c r="PN268" s="23"/>
      <c r="PO268" s="23"/>
      <c r="PP268" s="23"/>
      <c r="PQ268" s="23"/>
      <c r="PR268" s="23"/>
      <c r="PS268" s="23"/>
      <c r="PT268" s="23"/>
      <c r="PU268" s="23"/>
      <c r="PV268" s="23"/>
      <c r="PW268" s="23"/>
      <c r="PX268" s="23"/>
      <c r="PY268" s="23"/>
      <c r="PZ268" s="23"/>
      <c r="QA268" s="23"/>
      <c r="QB268" s="23"/>
      <c r="QC268" s="23"/>
      <c r="QD268" s="23"/>
      <c r="QE268" s="23"/>
      <c r="QF268" s="23"/>
      <c r="QG268" s="23"/>
      <c r="QH268" s="23"/>
      <c r="QI268" s="23"/>
      <c r="QJ268" s="23"/>
      <c r="QK268" s="23"/>
      <c r="QL268" s="23"/>
      <c r="QM268" s="23"/>
      <c r="QN268" s="23"/>
      <c r="QO268" s="23"/>
      <c r="QP268" s="23"/>
      <c r="QQ268" s="23"/>
      <c r="QR268" s="23"/>
      <c r="QS268" s="23"/>
      <c r="QT268" s="23"/>
      <c r="QU268" s="23"/>
      <c r="QV268" s="23"/>
      <c r="QW268" s="23"/>
      <c r="QX268" s="23"/>
      <c r="QY268" s="23"/>
      <c r="QZ268" s="23"/>
      <c r="RA268" s="23"/>
      <c r="RB268" s="23"/>
      <c r="RC268" s="23"/>
      <c r="RD268" s="23"/>
      <c r="RE268" s="23"/>
      <c r="RF268" s="23"/>
      <c r="RG268" s="23"/>
      <c r="RH268" s="23"/>
      <c r="RI268" s="23"/>
      <c r="RJ268" s="23"/>
      <c r="RK268" s="23"/>
      <c r="RL268" s="23"/>
      <c r="RM268" s="23"/>
      <c r="RN268" s="23"/>
      <c r="RO268" s="23"/>
      <c r="RP268" s="23"/>
      <c r="RQ268" s="23"/>
      <c r="RR268" s="23"/>
      <c r="RS268" s="23"/>
      <c r="RT268" s="23"/>
      <c r="RU268" s="23"/>
      <c r="RV268" s="23"/>
      <c r="RW268" s="23"/>
      <c r="RX268" s="23"/>
      <c r="RY268" s="23"/>
      <c r="RZ268" s="23"/>
      <c r="SA268" s="23"/>
      <c r="SB268" s="23"/>
      <c r="SC268" s="23"/>
      <c r="SD268" s="23"/>
      <c r="SE268" s="23"/>
      <c r="SF268" s="23"/>
      <c r="SG268" s="23"/>
      <c r="SH268" s="23"/>
      <c r="SI268" s="23"/>
      <c r="SJ268" s="23"/>
      <c r="SK268" s="23"/>
      <c r="SL268" s="23"/>
      <c r="SM268" s="23"/>
      <c r="SN268" s="23"/>
      <c r="SO268" s="23"/>
      <c r="SP268" s="23"/>
      <c r="SQ268" s="23"/>
      <c r="SR268" s="23"/>
      <c r="SS268" s="23"/>
      <c r="ST268" s="23"/>
      <c r="SU268" s="23"/>
      <c r="SV268" s="23"/>
      <c r="SW268" s="23"/>
      <c r="SX268" s="23"/>
      <c r="SY268" s="23"/>
      <c r="SZ268" s="23"/>
      <c r="TA268" s="23"/>
      <c r="TB268" s="23"/>
      <c r="TC268" s="23"/>
      <c r="TD268" s="23"/>
      <c r="TE268" s="23"/>
    </row>
    <row r="269" spans="1:525" s="22" customFormat="1" ht="30" hidden="1" customHeight="1" x14ac:dyDescent="0.25">
      <c r="A269" s="56">
        <v>1217362</v>
      </c>
      <c r="B269" s="82">
        <f>'дод 4'!A200</f>
        <v>7362</v>
      </c>
      <c r="C269" s="82" t="str">
        <f>'дод 4'!B200</f>
        <v>0490</v>
      </c>
      <c r="D269" s="57" t="str">
        <f>'дод 4'!C200</f>
        <v>Виконання інвестиційних проектів в рамках підтримки розвитку об'єднаних територіальних громад</v>
      </c>
      <c r="E269" s="122">
        <f t="shared" si="119"/>
        <v>0</v>
      </c>
      <c r="F269" s="122"/>
      <c r="G269" s="122"/>
      <c r="H269" s="122"/>
      <c r="I269" s="122"/>
      <c r="J269" s="122">
        <f t="shared" si="121"/>
        <v>0</v>
      </c>
      <c r="K269" s="122"/>
      <c r="L269" s="122"/>
      <c r="M269" s="122"/>
      <c r="N269" s="122"/>
      <c r="O269" s="122"/>
      <c r="P269" s="122">
        <f t="shared" si="120"/>
        <v>0</v>
      </c>
      <c r="Q269" s="225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3"/>
      <c r="IR269" s="23"/>
      <c r="IS269" s="23"/>
      <c r="IT269" s="23"/>
      <c r="IU269" s="23"/>
      <c r="IV269" s="23"/>
      <c r="IW269" s="23"/>
      <c r="IX269" s="23"/>
      <c r="IY269" s="23"/>
      <c r="IZ269" s="23"/>
      <c r="JA269" s="23"/>
      <c r="JB269" s="23"/>
      <c r="JC269" s="23"/>
      <c r="JD269" s="23"/>
      <c r="JE269" s="23"/>
      <c r="JF269" s="23"/>
      <c r="JG269" s="23"/>
      <c r="JH269" s="23"/>
      <c r="JI269" s="23"/>
      <c r="JJ269" s="23"/>
      <c r="JK269" s="23"/>
      <c r="JL269" s="23"/>
      <c r="JM269" s="23"/>
      <c r="JN269" s="23"/>
      <c r="JO269" s="23"/>
      <c r="JP269" s="23"/>
      <c r="JQ269" s="23"/>
      <c r="JR269" s="23"/>
      <c r="JS269" s="23"/>
      <c r="JT269" s="23"/>
      <c r="JU269" s="23"/>
      <c r="JV269" s="23"/>
      <c r="JW269" s="23"/>
      <c r="JX269" s="23"/>
      <c r="JY269" s="23"/>
      <c r="JZ269" s="23"/>
      <c r="KA269" s="23"/>
      <c r="KB269" s="23"/>
      <c r="KC269" s="23"/>
      <c r="KD269" s="23"/>
      <c r="KE269" s="23"/>
      <c r="KF269" s="23"/>
      <c r="KG269" s="23"/>
      <c r="KH269" s="23"/>
      <c r="KI269" s="23"/>
      <c r="KJ269" s="23"/>
      <c r="KK269" s="23"/>
      <c r="KL269" s="23"/>
      <c r="KM269" s="23"/>
      <c r="KN269" s="23"/>
      <c r="KO269" s="23"/>
      <c r="KP269" s="23"/>
      <c r="KQ269" s="23"/>
      <c r="KR269" s="23"/>
      <c r="KS269" s="23"/>
      <c r="KT269" s="23"/>
      <c r="KU269" s="23"/>
      <c r="KV269" s="23"/>
      <c r="KW269" s="23"/>
      <c r="KX269" s="23"/>
      <c r="KY269" s="23"/>
      <c r="KZ269" s="23"/>
      <c r="LA269" s="23"/>
      <c r="LB269" s="23"/>
      <c r="LC269" s="23"/>
      <c r="LD269" s="23"/>
      <c r="LE269" s="23"/>
      <c r="LF269" s="23"/>
      <c r="LG269" s="23"/>
      <c r="LH269" s="23"/>
      <c r="LI269" s="23"/>
      <c r="LJ269" s="23"/>
      <c r="LK269" s="23"/>
      <c r="LL269" s="23"/>
      <c r="LM269" s="23"/>
      <c r="LN269" s="23"/>
      <c r="LO269" s="23"/>
      <c r="LP269" s="23"/>
      <c r="LQ269" s="23"/>
      <c r="LR269" s="23"/>
      <c r="LS269" s="23"/>
      <c r="LT269" s="23"/>
      <c r="LU269" s="23"/>
      <c r="LV269" s="23"/>
      <c r="LW269" s="23"/>
      <c r="LX269" s="23"/>
      <c r="LY269" s="23"/>
      <c r="LZ269" s="23"/>
      <c r="MA269" s="23"/>
      <c r="MB269" s="23"/>
      <c r="MC269" s="23"/>
      <c r="MD269" s="23"/>
      <c r="ME269" s="23"/>
      <c r="MF269" s="23"/>
      <c r="MG269" s="23"/>
      <c r="MH269" s="23"/>
      <c r="MI269" s="23"/>
      <c r="MJ269" s="23"/>
      <c r="MK269" s="23"/>
      <c r="ML269" s="23"/>
      <c r="MM269" s="23"/>
      <c r="MN269" s="23"/>
      <c r="MO269" s="23"/>
      <c r="MP269" s="23"/>
      <c r="MQ269" s="23"/>
      <c r="MR269" s="23"/>
      <c r="MS269" s="23"/>
      <c r="MT269" s="23"/>
      <c r="MU269" s="23"/>
      <c r="MV269" s="23"/>
      <c r="MW269" s="23"/>
      <c r="MX269" s="23"/>
      <c r="MY269" s="23"/>
      <c r="MZ269" s="23"/>
      <c r="NA269" s="23"/>
      <c r="NB269" s="23"/>
      <c r="NC269" s="23"/>
      <c r="ND269" s="23"/>
      <c r="NE269" s="23"/>
      <c r="NF269" s="23"/>
      <c r="NG269" s="23"/>
      <c r="NH269" s="23"/>
      <c r="NI269" s="23"/>
      <c r="NJ269" s="23"/>
      <c r="NK269" s="23"/>
      <c r="NL269" s="23"/>
      <c r="NM269" s="23"/>
      <c r="NN269" s="23"/>
      <c r="NO269" s="23"/>
      <c r="NP269" s="23"/>
      <c r="NQ269" s="23"/>
      <c r="NR269" s="23"/>
      <c r="NS269" s="23"/>
      <c r="NT269" s="23"/>
      <c r="NU269" s="23"/>
      <c r="NV269" s="23"/>
      <c r="NW269" s="23"/>
      <c r="NX269" s="23"/>
      <c r="NY269" s="23"/>
      <c r="NZ269" s="23"/>
      <c r="OA269" s="23"/>
      <c r="OB269" s="23"/>
      <c r="OC269" s="23"/>
      <c r="OD269" s="23"/>
      <c r="OE269" s="23"/>
      <c r="OF269" s="23"/>
      <c r="OG269" s="23"/>
      <c r="OH269" s="23"/>
      <c r="OI269" s="23"/>
      <c r="OJ269" s="23"/>
      <c r="OK269" s="23"/>
      <c r="OL269" s="23"/>
      <c r="OM269" s="23"/>
      <c r="ON269" s="23"/>
      <c r="OO269" s="23"/>
      <c r="OP269" s="23"/>
      <c r="OQ269" s="23"/>
      <c r="OR269" s="23"/>
      <c r="OS269" s="23"/>
      <c r="OT269" s="23"/>
      <c r="OU269" s="23"/>
      <c r="OV269" s="23"/>
      <c r="OW269" s="23"/>
      <c r="OX269" s="23"/>
      <c r="OY269" s="23"/>
      <c r="OZ269" s="23"/>
      <c r="PA269" s="23"/>
      <c r="PB269" s="23"/>
      <c r="PC269" s="23"/>
      <c r="PD269" s="23"/>
      <c r="PE269" s="23"/>
      <c r="PF269" s="23"/>
      <c r="PG269" s="23"/>
      <c r="PH269" s="23"/>
      <c r="PI269" s="23"/>
      <c r="PJ269" s="23"/>
      <c r="PK269" s="23"/>
      <c r="PL269" s="23"/>
      <c r="PM269" s="23"/>
      <c r="PN269" s="23"/>
      <c r="PO269" s="23"/>
      <c r="PP269" s="23"/>
      <c r="PQ269" s="23"/>
      <c r="PR269" s="23"/>
      <c r="PS269" s="23"/>
      <c r="PT269" s="23"/>
      <c r="PU269" s="23"/>
      <c r="PV269" s="23"/>
      <c r="PW269" s="23"/>
      <c r="PX269" s="23"/>
      <c r="PY269" s="23"/>
      <c r="PZ269" s="23"/>
      <c r="QA269" s="23"/>
      <c r="QB269" s="23"/>
      <c r="QC269" s="23"/>
      <c r="QD269" s="23"/>
      <c r="QE269" s="23"/>
      <c r="QF269" s="23"/>
      <c r="QG269" s="23"/>
      <c r="QH269" s="23"/>
      <c r="QI269" s="23"/>
      <c r="QJ269" s="23"/>
      <c r="QK269" s="23"/>
      <c r="QL269" s="23"/>
      <c r="QM269" s="23"/>
      <c r="QN269" s="23"/>
      <c r="QO269" s="23"/>
      <c r="QP269" s="23"/>
      <c r="QQ269" s="23"/>
      <c r="QR269" s="23"/>
      <c r="QS269" s="23"/>
      <c r="QT269" s="23"/>
      <c r="QU269" s="23"/>
      <c r="QV269" s="23"/>
      <c r="QW269" s="23"/>
      <c r="QX269" s="23"/>
      <c r="QY269" s="23"/>
      <c r="QZ269" s="23"/>
      <c r="RA269" s="23"/>
      <c r="RB269" s="23"/>
      <c r="RC269" s="23"/>
      <c r="RD269" s="23"/>
      <c r="RE269" s="23"/>
      <c r="RF269" s="23"/>
      <c r="RG269" s="23"/>
      <c r="RH269" s="23"/>
      <c r="RI269" s="23"/>
      <c r="RJ269" s="23"/>
      <c r="RK269" s="23"/>
      <c r="RL269" s="23"/>
      <c r="RM269" s="23"/>
      <c r="RN269" s="23"/>
      <c r="RO269" s="23"/>
      <c r="RP269" s="23"/>
      <c r="RQ269" s="23"/>
      <c r="RR269" s="23"/>
      <c r="RS269" s="23"/>
      <c r="RT269" s="23"/>
      <c r="RU269" s="23"/>
      <c r="RV269" s="23"/>
      <c r="RW269" s="23"/>
      <c r="RX269" s="23"/>
      <c r="RY269" s="23"/>
      <c r="RZ269" s="23"/>
      <c r="SA269" s="23"/>
      <c r="SB269" s="23"/>
      <c r="SC269" s="23"/>
      <c r="SD269" s="23"/>
      <c r="SE269" s="23"/>
      <c r="SF269" s="23"/>
      <c r="SG269" s="23"/>
      <c r="SH269" s="23"/>
      <c r="SI269" s="23"/>
      <c r="SJ269" s="23"/>
      <c r="SK269" s="23"/>
      <c r="SL269" s="23"/>
      <c r="SM269" s="23"/>
      <c r="SN269" s="23"/>
      <c r="SO269" s="23"/>
      <c r="SP269" s="23"/>
      <c r="SQ269" s="23"/>
      <c r="SR269" s="23"/>
      <c r="SS269" s="23"/>
      <c r="ST269" s="23"/>
      <c r="SU269" s="23"/>
      <c r="SV269" s="23"/>
      <c r="SW269" s="23"/>
      <c r="SX269" s="23"/>
      <c r="SY269" s="23"/>
      <c r="SZ269" s="23"/>
      <c r="TA269" s="23"/>
      <c r="TB269" s="23"/>
      <c r="TC269" s="23"/>
      <c r="TD269" s="23"/>
      <c r="TE269" s="23"/>
    </row>
    <row r="270" spans="1:525" s="22" customFormat="1" ht="56.25" hidden="1" customHeight="1" x14ac:dyDescent="0.25">
      <c r="A270" s="56" t="s">
        <v>363</v>
      </c>
      <c r="B270" s="82">
        <v>7363</v>
      </c>
      <c r="C270" s="37" t="s">
        <v>81</v>
      </c>
      <c r="D270" s="36" t="s">
        <v>585</v>
      </c>
      <c r="E270" s="122">
        <f t="shared" si="119"/>
        <v>0</v>
      </c>
      <c r="F270" s="122"/>
      <c r="G270" s="122"/>
      <c r="H270" s="122"/>
      <c r="I270" s="122"/>
      <c r="J270" s="122">
        <f t="shared" si="121"/>
        <v>0</v>
      </c>
      <c r="K270" s="122"/>
      <c r="L270" s="122"/>
      <c r="M270" s="122"/>
      <c r="N270" s="122"/>
      <c r="O270" s="122"/>
      <c r="P270" s="122">
        <f t="shared" si="120"/>
        <v>0</v>
      </c>
      <c r="Q270" s="225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</row>
    <row r="271" spans="1:525" s="24" customFormat="1" ht="50.25" hidden="1" customHeight="1" x14ac:dyDescent="0.25">
      <c r="A271" s="74"/>
      <c r="B271" s="95"/>
      <c r="C271" s="95"/>
      <c r="D271" s="77" t="s">
        <v>383</v>
      </c>
      <c r="E271" s="123">
        <f t="shared" si="119"/>
        <v>0</v>
      </c>
      <c r="F271" s="123"/>
      <c r="G271" s="123"/>
      <c r="H271" s="123"/>
      <c r="I271" s="123"/>
      <c r="J271" s="123">
        <f t="shared" si="121"/>
        <v>0</v>
      </c>
      <c r="K271" s="123"/>
      <c r="L271" s="123"/>
      <c r="M271" s="123"/>
      <c r="N271" s="123"/>
      <c r="O271" s="123"/>
      <c r="P271" s="123">
        <f t="shared" si="120"/>
        <v>0</v>
      </c>
      <c r="Q271" s="225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0"/>
      <c r="JA271" s="30"/>
      <c r="JB271" s="30"/>
      <c r="JC271" s="30"/>
      <c r="JD271" s="30"/>
      <c r="JE271" s="30"/>
      <c r="JF271" s="30"/>
      <c r="JG271" s="30"/>
      <c r="JH271" s="30"/>
      <c r="JI271" s="30"/>
      <c r="JJ271" s="30"/>
      <c r="JK271" s="30"/>
      <c r="JL271" s="30"/>
      <c r="JM271" s="30"/>
      <c r="JN271" s="30"/>
      <c r="JO271" s="30"/>
      <c r="JP271" s="30"/>
      <c r="JQ271" s="30"/>
      <c r="JR271" s="30"/>
      <c r="JS271" s="30"/>
      <c r="JT271" s="30"/>
      <c r="JU271" s="30"/>
      <c r="JV271" s="30"/>
      <c r="JW271" s="30"/>
      <c r="JX271" s="30"/>
      <c r="JY271" s="30"/>
      <c r="JZ271" s="30"/>
      <c r="KA271" s="30"/>
      <c r="KB271" s="30"/>
      <c r="KC271" s="30"/>
      <c r="KD271" s="30"/>
      <c r="KE271" s="30"/>
      <c r="KF271" s="30"/>
      <c r="KG271" s="30"/>
      <c r="KH271" s="30"/>
      <c r="KI271" s="30"/>
      <c r="KJ271" s="30"/>
      <c r="KK271" s="30"/>
      <c r="KL271" s="30"/>
      <c r="KM271" s="30"/>
      <c r="KN271" s="30"/>
      <c r="KO271" s="30"/>
      <c r="KP271" s="30"/>
      <c r="KQ271" s="30"/>
      <c r="KR271" s="30"/>
      <c r="KS271" s="30"/>
      <c r="KT271" s="30"/>
      <c r="KU271" s="30"/>
      <c r="KV271" s="30"/>
      <c r="KW271" s="30"/>
      <c r="KX271" s="30"/>
      <c r="KY271" s="30"/>
      <c r="KZ271" s="30"/>
      <c r="LA271" s="30"/>
      <c r="LB271" s="30"/>
      <c r="LC271" s="30"/>
      <c r="LD271" s="30"/>
      <c r="LE271" s="30"/>
      <c r="LF271" s="30"/>
      <c r="LG271" s="30"/>
      <c r="LH271" s="30"/>
      <c r="LI271" s="30"/>
      <c r="LJ271" s="30"/>
      <c r="LK271" s="30"/>
      <c r="LL271" s="30"/>
      <c r="LM271" s="30"/>
      <c r="LN271" s="30"/>
      <c r="LO271" s="30"/>
      <c r="LP271" s="30"/>
      <c r="LQ271" s="30"/>
      <c r="LR271" s="30"/>
      <c r="LS271" s="30"/>
      <c r="LT271" s="30"/>
      <c r="LU271" s="30"/>
      <c r="LV271" s="30"/>
      <c r="LW271" s="30"/>
      <c r="LX271" s="30"/>
      <c r="LY271" s="30"/>
      <c r="LZ271" s="30"/>
      <c r="MA271" s="30"/>
      <c r="MB271" s="30"/>
      <c r="MC271" s="30"/>
      <c r="MD271" s="30"/>
      <c r="ME271" s="30"/>
      <c r="MF271" s="30"/>
      <c r="MG271" s="30"/>
      <c r="MH271" s="30"/>
      <c r="MI271" s="30"/>
      <c r="MJ271" s="30"/>
      <c r="MK271" s="30"/>
      <c r="ML271" s="30"/>
      <c r="MM271" s="30"/>
      <c r="MN271" s="30"/>
      <c r="MO271" s="30"/>
      <c r="MP271" s="30"/>
      <c r="MQ271" s="30"/>
      <c r="MR271" s="30"/>
      <c r="MS271" s="30"/>
      <c r="MT271" s="30"/>
      <c r="MU271" s="30"/>
      <c r="MV271" s="30"/>
      <c r="MW271" s="30"/>
      <c r="MX271" s="30"/>
      <c r="MY271" s="30"/>
      <c r="MZ271" s="30"/>
      <c r="NA271" s="30"/>
      <c r="NB271" s="30"/>
      <c r="NC271" s="30"/>
      <c r="ND271" s="30"/>
      <c r="NE271" s="30"/>
      <c r="NF271" s="30"/>
      <c r="NG271" s="30"/>
      <c r="NH271" s="30"/>
      <c r="NI271" s="30"/>
      <c r="NJ271" s="30"/>
      <c r="NK271" s="30"/>
      <c r="NL271" s="30"/>
      <c r="NM271" s="30"/>
      <c r="NN271" s="30"/>
      <c r="NO271" s="30"/>
      <c r="NP271" s="30"/>
      <c r="NQ271" s="30"/>
      <c r="NR271" s="30"/>
      <c r="NS271" s="30"/>
      <c r="NT271" s="30"/>
      <c r="NU271" s="30"/>
      <c r="NV271" s="30"/>
      <c r="NW271" s="30"/>
      <c r="NX271" s="30"/>
      <c r="NY271" s="30"/>
      <c r="NZ271" s="30"/>
      <c r="OA271" s="30"/>
      <c r="OB271" s="30"/>
      <c r="OC271" s="30"/>
      <c r="OD271" s="30"/>
      <c r="OE271" s="30"/>
      <c r="OF271" s="30"/>
      <c r="OG271" s="30"/>
      <c r="OH271" s="30"/>
      <c r="OI271" s="30"/>
      <c r="OJ271" s="30"/>
      <c r="OK271" s="30"/>
      <c r="OL271" s="30"/>
      <c r="OM271" s="30"/>
      <c r="ON271" s="30"/>
      <c r="OO271" s="30"/>
      <c r="OP271" s="30"/>
      <c r="OQ271" s="30"/>
      <c r="OR271" s="30"/>
      <c r="OS271" s="30"/>
      <c r="OT271" s="30"/>
      <c r="OU271" s="30"/>
      <c r="OV271" s="30"/>
      <c r="OW271" s="30"/>
      <c r="OX271" s="30"/>
      <c r="OY271" s="30"/>
      <c r="OZ271" s="30"/>
      <c r="PA271" s="30"/>
      <c r="PB271" s="30"/>
      <c r="PC271" s="30"/>
      <c r="PD271" s="30"/>
      <c r="PE271" s="30"/>
      <c r="PF271" s="30"/>
      <c r="PG271" s="30"/>
      <c r="PH271" s="30"/>
      <c r="PI271" s="30"/>
      <c r="PJ271" s="30"/>
      <c r="PK271" s="30"/>
      <c r="PL271" s="30"/>
      <c r="PM271" s="30"/>
      <c r="PN271" s="30"/>
      <c r="PO271" s="30"/>
      <c r="PP271" s="30"/>
      <c r="PQ271" s="30"/>
      <c r="PR271" s="30"/>
      <c r="PS271" s="30"/>
      <c r="PT271" s="30"/>
      <c r="PU271" s="30"/>
      <c r="PV271" s="30"/>
      <c r="PW271" s="30"/>
      <c r="PX271" s="30"/>
      <c r="PY271" s="30"/>
      <c r="PZ271" s="30"/>
      <c r="QA271" s="30"/>
      <c r="QB271" s="30"/>
      <c r="QC271" s="30"/>
      <c r="QD271" s="30"/>
      <c r="QE271" s="30"/>
      <c r="QF271" s="30"/>
      <c r="QG271" s="30"/>
      <c r="QH271" s="30"/>
      <c r="QI271" s="30"/>
      <c r="QJ271" s="30"/>
      <c r="QK271" s="30"/>
      <c r="QL271" s="30"/>
      <c r="QM271" s="30"/>
      <c r="QN271" s="30"/>
      <c r="QO271" s="30"/>
      <c r="QP271" s="30"/>
      <c r="QQ271" s="30"/>
      <c r="QR271" s="30"/>
      <c r="QS271" s="30"/>
      <c r="QT271" s="30"/>
      <c r="QU271" s="30"/>
      <c r="QV271" s="30"/>
      <c r="QW271" s="30"/>
      <c r="QX271" s="30"/>
      <c r="QY271" s="30"/>
      <c r="QZ271" s="30"/>
      <c r="RA271" s="30"/>
      <c r="RB271" s="30"/>
      <c r="RC271" s="30"/>
      <c r="RD271" s="30"/>
      <c r="RE271" s="30"/>
      <c r="RF271" s="30"/>
      <c r="RG271" s="30"/>
      <c r="RH271" s="30"/>
      <c r="RI271" s="30"/>
      <c r="RJ271" s="30"/>
      <c r="RK271" s="30"/>
      <c r="RL271" s="30"/>
      <c r="RM271" s="30"/>
      <c r="RN271" s="30"/>
      <c r="RO271" s="30"/>
      <c r="RP271" s="30"/>
      <c r="RQ271" s="30"/>
      <c r="RR271" s="30"/>
      <c r="RS271" s="30"/>
      <c r="RT271" s="30"/>
      <c r="RU271" s="30"/>
      <c r="RV271" s="30"/>
      <c r="RW271" s="30"/>
      <c r="RX271" s="30"/>
      <c r="RY271" s="30"/>
      <c r="RZ271" s="30"/>
      <c r="SA271" s="30"/>
      <c r="SB271" s="30"/>
      <c r="SC271" s="30"/>
      <c r="SD271" s="30"/>
      <c r="SE271" s="30"/>
      <c r="SF271" s="30"/>
      <c r="SG271" s="30"/>
      <c r="SH271" s="30"/>
      <c r="SI271" s="30"/>
      <c r="SJ271" s="30"/>
      <c r="SK271" s="30"/>
      <c r="SL271" s="30"/>
      <c r="SM271" s="30"/>
      <c r="SN271" s="30"/>
      <c r="SO271" s="30"/>
      <c r="SP271" s="30"/>
      <c r="SQ271" s="30"/>
      <c r="SR271" s="30"/>
      <c r="SS271" s="30"/>
      <c r="ST271" s="30"/>
      <c r="SU271" s="30"/>
      <c r="SV271" s="30"/>
      <c r="SW271" s="30"/>
      <c r="SX271" s="30"/>
      <c r="SY271" s="30"/>
      <c r="SZ271" s="30"/>
      <c r="TA271" s="30"/>
      <c r="TB271" s="30"/>
      <c r="TC271" s="30"/>
      <c r="TD271" s="30"/>
      <c r="TE271" s="30"/>
    </row>
    <row r="272" spans="1:525" s="24" customFormat="1" ht="31.5" hidden="1" customHeight="1" x14ac:dyDescent="0.25">
      <c r="A272" s="56" t="s">
        <v>544</v>
      </c>
      <c r="B272" s="82">
        <v>7368</v>
      </c>
      <c r="C272" s="37" t="s">
        <v>81</v>
      </c>
      <c r="D272" s="36" t="s">
        <v>545</v>
      </c>
      <c r="E272" s="122">
        <f t="shared" si="119"/>
        <v>0</v>
      </c>
      <c r="F272" s="123"/>
      <c r="G272" s="123"/>
      <c r="H272" s="123"/>
      <c r="I272" s="123"/>
      <c r="J272" s="122">
        <f t="shared" si="121"/>
        <v>0</v>
      </c>
      <c r="K272" s="122"/>
      <c r="L272" s="122"/>
      <c r="M272" s="122"/>
      <c r="N272" s="122"/>
      <c r="O272" s="122"/>
      <c r="P272" s="122">
        <f t="shared" si="120"/>
        <v>0</v>
      </c>
      <c r="Q272" s="225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0"/>
      <c r="JA272" s="30"/>
      <c r="JB272" s="30"/>
      <c r="JC272" s="30"/>
      <c r="JD272" s="30"/>
      <c r="JE272" s="30"/>
      <c r="JF272" s="30"/>
      <c r="JG272" s="30"/>
      <c r="JH272" s="30"/>
      <c r="JI272" s="30"/>
      <c r="JJ272" s="30"/>
      <c r="JK272" s="30"/>
      <c r="JL272" s="30"/>
      <c r="JM272" s="30"/>
      <c r="JN272" s="30"/>
      <c r="JO272" s="30"/>
      <c r="JP272" s="30"/>
      <c r="JQ272" s="30"/>
      <c r="JR272" s="30"/>
      <c r="JS272" s="30"/>
      <c r="JT272" s="30"/>
      <c r="JU272" s="30"/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30"/>
      <c r="KG272" s="30"/>
      <c r="KH272" s="30"/>
      <c r="KI272" s="30"/>
      <c r="KJ272" s="30"/>
      <c r="KK272" s="30"/>
      <c r="KL272" s="30"/>
      <c r="KM272" s="30"/>
      <c r="KN272" s="30"/>
      <c r="KO272" s="30"/>
      <c r="KP272" s="30"/>
      <c r="KQ272" s="30"/>
      <c r="KR272" s="30"/>
      <c r="KS272" s="30"/>
      <c r="KT272" s="30"/>
      <c r="KU272" s="30"/>
      <c r="KV272" s="30"/>
      <c r="KW272" s="30"/>
      <c r="KX272" s="30"/>
      <c r="KY272" s="30"/>
      <c r="KZ272" s="30"/>
      <c r="LA272" s="30"/>
      <c r="LB272" s="30"/>
      <c r="LC272" s="30"/>
      <c r="LD272" s="30"/>
      <c r="LE272" s="30"/>
      <c r="LF272" s="30"/>
      <c r="LG272" s="30"/>
      <c r="LH272" s="30"/>
      <c r="LI272" s="30"/>
      <c r="LJ272" s="30"/>
      <c r="LK272" s="30"/>
      <c r="LL272" s="30"/>
      <c r="LM272" s="30"/>
      <c r="LN272" s="30"/>
      <c r="LO272" s="30"/>
      <c r="LP272" s="30"/>
      <c r="LQ272" s="30"/>
      <c r="LR272" s="30"/>
      <c r="LS272" s="30"/>
      <c r="LT272" s="30"/>
      <c r="LU272" s="30"/>
      <c r="LV272" s="30"/>
      <c r="LW272" s="30"/>
      <c r="LX272" s="30"/>
      <c r="LY272" s="30"/>
      <c r="LZ272" s="30"/>
      <c r="MA272" s="30"/>
      <c r="MB272" s="30"/>
      <c r="MC272" s="30"/>
      <c r="MD272" s="30"/>
      <c r="ME272" s="30"/>
      <c r="MF272" s="30"/>
      <c r="MG272" s="30"/>
      <c r="MH272" s="30"/>
      <c r="MI272" s="30"/>
      <c r="MJ272" s="30"/>
      <c r="MK272" s="30"/>
      <c r="ML272" s="30"/>
      <c r="MM272" s="30"/>
      <c r="MN272" s="30"/>
      <c r="MO272" s="30"/>
      <c r="MP272" s="30"/>
      <c r="MQ272" s="30"/>
      <c r="MR272" s="30"/>
      <c r="MS272" s="30"/>
      <c r="MT272" s="30"/>
      <c r="MU272" s="30"/>
      <c r="MV272" s="30"/>
      <c r="MW272" s="30"/>
      <c r="MX272" s="30"/>
      <c r="MY272" s="30"/>
      <c r="MZ272" s="30"/>
      <c r="NA272" s="30"/>
      <c r="NB272" s="30"/>
      <c r="NC272" s="30"/>
      <c r="ND272" s="30"/>
      <c r="NE272" s="30"/>
      <c r="NF272" s="30"/>
      <c r="NG272" s="30"/>
      <c r="NH272" s="30"/>
      <c r="NI272" s="30"/>
      <c r="NJ272" s="30"/>
      <c r="NK272" s="30"/>
      <c r="NL272" s="30"/>
      <c r="NM272" s="30"/>
      <c r="NN272" s="30"/>
      <c r="NO272" s="30"/>
      <c r="NP272" s="30"/>
      <c r="NQ272" s="30"/>
      <c r="NR272" s="30"/>
      <c r="NS272" s="30"/>
      <c r="NT272" s="30"/>
      <c r="NU272" s="30"/>
      <c r="NV272" s="30"/>
      <c r="NW272" s="30"/>
      <c r="NX272" s="30"/>
      <c r="NY272" s="30"/>
      <c r="NZ272" s="30"/>
      <c r="OA272" s="30"/>
      <c r="OB272" s="30"/>
      <c r="OC272" s="30"/>
      <c r="OD272" s="30"/>
      <c r="OE272" s="30"/>
      <c r="OF272" s="30"/>
      <c r="OG272" s="30"/>
      <c r="OH272" s="30"/>
      <c r="OI272" s="30"/>
      <c r="OJ272" s="30"/>
      <c r="OK272" s="30"/>
      <c r="OL272" s="30"/>
      <c r="OM272" s="30"/>
      <c r="ON272" s="30"/>
      <c r="OO272" s="30"/>
      <c r="OP272" s="30"/>
      <c r="OQ272" s="30"/>
      <c r="OR272" s="30"/>
      <c r="OS272" s="30"/>
      <c r="OT272" s="30"/>
      <c r="OU272" s="30"/>
      <c r="OV272" s="30"/>
      <c r="OW272" s="30"/>
      <c r="OX272" s="30"/>
      <c r="OY272" s="30"/>
      <c r="OZ272" s="30"/>
      <c r="PA272" s="30"/>
      <c r="PB272" s="30"/>
      <c r="PC272" s="30"/>
      <c r="PD272" s="30"/>
      <c r="PE272" s="30"/>
      <c r="PF272" s="30"/>
      <c r="PG272" s="30"/>
      <c r="PH272" s="30"/>
      <c r="PI272" s="30"/>
      <c r="PJ272" s="30"/>
      <c r="PK272" s="30"/>
      <c r="PL272" s="30"/>
      <c r="PM272" s="30"/>
      <c r="PN272" s="30"/>
      <c r="PO272" s="30"/>
      <c r="PP272" s="30"/>
      <c r="PQ272" s="30"/>
      <c r="PR272" s="30"/>
      <c r="PS272" s="30"/>
      <c r="PT272" s="30"/>
      <c r="PU272" s="30"/>
      <c r="PV272" s="30"/>
      <c r="PW272" s="30"/>
      <c r="PX272" s="30"/>
      <c r="PY272" s="30"/>
      <c r="PZ272" s="30"/>
      <c r="QA272" s="30"/>
      <c r="QB272" s="30"/>
      <c r="QC272" s="30"/>
      <c r="QD272" s="30"/>
      <c r="QE272" s="30"/>
      <c r="QF272" s="30"/>
      <c r="QG272" s="30"/>
      <c r="QH272" s="30"/>
      <c r="QI272" s="30"/>
      <c r="QJ272" s="30"/>
      <c r="QK272" s="30"/>
      <c r="QL272" s="30"/>
      <c r="QM272" s="30"/>
      <c r="QN272" s="30"/>
      <c r="QO272" s="30"/>
      <c r="QP272" s="30"/>
      <c r="QQ272" s="30"/>
      <c r="QR272" s="30"/>
      <c r="QS272" s="30"/>
      <c r="QT272" s="30"/>
      <c r="QU272" s="30"/>
      <c r="QV272" s="30"/>
      <c r="QW272" s="30"/>
      <c r="QX272" s="30"/>
      <c r="QY272" s="30"/>
      <c r="QZ272" s="30"/>
      <c r="RA272" s="30"/>
      <c r="RB272" s="30"/>
      <c r="RC272" s="30"/>
      <c r="RD272" s="30"/>
      <c r="RE272" s="30"/>
      <c r="RF272" s="30"/>
      <c r="RG272" s="30"/>
      <c r="RH272" s="30"/>
      <c r="RI272" s="30"/>
      <c r="RJ272" s="30"/>
      <c r="RK272" s="30"/>
      <c r="RL272" s="30"/>
      <c r="RM272" s="30"/>
      <c r="RN272" s="30"/>
      <c r="RO272" s="30"/>
      <c r="RP272" s="30"/>
      <c r="RQ272" s="30"/>
      <c r="RR272" s="30"/>
      <c r="RS272" s="30"/>
      <c r="RT272" s="30"/>
      <c r="RU272" s="30"/>
      <c r="RV272" s="30"/>
      <c r="RW272" s="30"/>
      <c r="RX272" s="30"/>
      <c r="RY272" s="30"/>
      <c r="RZ272" s="30"/>
      <c r="SA272" s="30"/>
      <c r="SB272" s="30"/>
      <c r="SC272" s="30"/>
      <c r="SD272" s="30"/>
      <c r="SE272" s="30"/>
      <c r="SF272" s="30"/>
      <c r="SG272" s="30"/>
      <c r="SH272" s="30"/>
      <c r="SI272" s="30"/>
      <c r="SJ272" s="30"/>
      <c r="SK272" s="30"/>
      <c r="SL272" s="30"/>
      <c r="SM272" s="30"/>
      <c r="SN272" s="30"/>
      <c r="SO272" s="30"/>
      <c r="SP272" s="30"/>
      <c r="SQ272" s="30"/>
      <c r="SR272" s="30"/>
      <c r="SS272" s="30"/>
      <c r="ST272" s="30"/>
      <c r="SU272" s="30"/>
      <c r="SV272" s="30"/>
      <c r="SW272" s="30"/>
      <c r="SX272" s="30"/>
      <c r="SY272" s="30"/>
      <c r="SZ272" s="30"/>
      <c r="TA272" s="30"/>
      <c r="TB272" s="30"/>
      <c r="TC272" s="30"/>
      <c r="TD272" s="30"/>
      <c r="TE272" s="30"/>
    </row>
    <row r="273" spans="1:525" s="24" customFormat="1" ht="15.75" hidden="1" customHeight="1" x14ac:dyDescent="0.25">
      <c r="A273" s="74"/>
      <c r="B273" s="95"/>
      <c r="C273" s="95"/>
      <c r="D273" s="75" t="s">
        <v>388</v>
      </c>
      <c r="E273" s="123">
        <f t="shared" si="119"/>
        <v>0</v>
      </c>
      <c r="F273" s="123"/>
      <c r="G273" s="123"/>
      <c r="H273" s="123"/>
      <c r="I273" s="123"/>
      <c r="J273" s="123">
        <f t="shared" si="121"/>
        <v>0</v>
      </c>
      <c r="K273" s="123"/>
      <c r="L273" s="123"/>
      <c r="M273" s="123"/>
      <c r="N273" s="123"/>
      <c r="O273" s="123"/>
      <c r="P273" s="123">
        <f t="shared" si="120"/>
        <v>0</v>
      </c>
      <c r="Q273" s="225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  <c r="IW273" s="30"/>
      <c r="IX273" s="30"/>
      <c r="IY273" s="30"/>
      <c r="IZ273" s="30"/>
      <c r="JA273" s="30"/>
      <c r="JB273" s="30"/>
      <c r="JC273" s="30"/>
      <c r="JD273" s="30"/>
      <c r="JE273" s="30"/>
      <c r="JF273" s="30"/>
      <c r="JG273" s="30"/>
      <c r="JH273" s="30"/>
      <c r="JI273" s="30"/>
      <c r="JJ273" s="30"/>
      <c r="JK273" s="30"/>
      <c r="JL273" s="30"/>
      <c r="JM273" s="30"/>
      <c r="JN273" s="30"/>
      <c r="JO273" s="30"/>
      <c r="JP273" s="30"/>
      <c r="JQ273" s="30"/>
      <c r="JR273" s="30"/>
      <c r="JS273" s="30"/>
      <c r="JT273" s="30"/>
      <c r="JU273" s="30"/>
      <c r="JV273" s="30"/>
      <c r="JW273" s="30"/>
      <c r="JX273" s="30"/>
      <c r="JY273" s="30"/>
      <c r="JZ273" s="30"/>
      <c r="KA273" s="30"/>
      <c r="KB273" s="30"/>
      <c r="KC273" s="30"/>
      <c r="KD273" s="30"/>
      <c r="KE273" s="30"/>
      <c r="KF273" s="30"/>
      <c r="KG273" s="30"/>
      <c r="KH273" s="30"/>
      <c r="KI273" s="30"/>
      <c r="KJ273" s="30"/>
      <c r="KK273" s="30"/>
      <c r="KL273" s="30"/>
      <c r="KM273" s="30"/>
      <c r="KN273" s="30"/>
      <c r="KO273" s="30"/>
      <c r="KP273" s="30"/>
      <c r="KQ273" s="30"/>
      <c r="KR273" s="30"/>
      <c r="KS273" s="30"/>
      <c r="KT273" s="30"/>
      <c r="KU273" s="30"/>
      <c r="KV273" s="30"/>
      <c r="KW273" s="30"/>
      <c r="KX273" s="30"/>
      <c r="KY273" s="30"/>
      <c r="KZ273" s="30"/>
      <c r="LA273" s="30"/>
      <c r="LB273" s="30"/>
      <c r="LC273" s="30"/>
      <c r="LD273" s="30"/>
      <c r="LE273" s="30"/>
      <c r="LF273" s="30"/>
      <c r="LG273" s="30"/>
      <c r="LH273" s="30"/>
      <c r="LI273" s="30"/>
      <c r="LJ273" s="30"/>
      <c r="LK273" s="30"/>
      <c r="LL273" s="30"/>
      <c r="LM273" s="30"/>
      <c r="LN273" s="30"/>
      <c r="LO273" s="30"/>
      <c r="LP273" s="30"/>
      <c r="LQ273" s="30"/>
      <c r="LR273" s="30"/>
      <c r="LS273" s="30"/>
      <c r="LT273" s="30"/>
      <c r="LU273" s="30"/>
      <c r="LV273" s="30"/>
      <c r="LW273" s="30"/>
      <c r="LX273" s="30"/>
      <c r="LY273" s="30"/>
      <c r="LZ273" s="30"/>
      <c r="MA273" s="30"/>
      <c r="MB273" s="30"/>
      <c r="MC273" s="30"/>
      <c r="MD273" s="30"/>
      <c r="ME273" s="30"/>
      <c r="MF273" s="30"/>
      <c r="MG273" s="30"/>
      <c r="MH273" s="30"/>
      <c r="MI273" s="30"/>
      <c r="MJ273" s="30"/>
      <c r="MK273" s="30"/>
      <c r="ML273" s="30"/>
      <c r="MM273" s="30"/>
      <c r="MN273" s="30"/>
      <c r="MO273" s="30"/>
      <c r="MP273" s="30"/>
      <c r="MQ273" s="30"/>
      <c r="MR273" s="30"/>
      <c r="MS273" s="30"/>
      <c r="MT273" s="30"/>
      <c r="MU273" s="30"/>
      <c r="MV273" s="30"/>
      <c r="MW273" s="30"/>
      <c r="MX273" s="30"/>
      <c r="MY273" s="30"/>
      <c r="MZ273" s="30"/>
      <c r="NA273" s="30"/>
      <c r="NB273" s="30"/>
      <c r="NC273" s="30"/>
      <c r="ND273" s="30"/>
      <c r="NE273" s="30"/>
      <c r="NF273" s="30"/>
      <c r="NG273" s="30"/>
      <c r="NH273" s="30"/>
      <c r="NI273" s="30"/>
      <c r="NJ273" s="30"/>
      <c r="NK273" s="30"/>
      <c r="NL273" s="30"/>
      <c r="NM273" s="30"/>
      <c r="NN273" s="30"/>
      <c r="NO273" s="30"/>
      <c r="NP273" s="30"/>
      <c r="NQ273" s="30"/>
      <c r="NR273" s="30"/>
      <c r="NS273" s="30"/>
      <c r="NT273" s="30"/>
      <c r="NU273" s="30"/>
      <c r="NV273" s="30"/>
      <c r="NW273" s="30"/>
      <c r="NX273" s="30"/>
      <c r="NY273" s="30"/>
      <c r="NZ273" s="30"/>
      <c r="OA273" s="30"/>
      <c r="OB273" s="30"/>
      <c r="OC273" s="30"/>
      <c r="OD273" s="30"/>
      <c r="OE273" s="30"/>
      <c r="OF273" s="30"/>
      <c r="OG273" s="30"/>
      <c r="OH273" s="30"/>
      <c r="OI273" s="30"/>
      <c r="OJ273" s="30"/>
      <c r="OK273" s="30"/>
      <c r="OL273" s="30"/>
      <c r="OM273" s="30"/>
      <c r="ON273" s="30"/>
      <c r="OO273" s="30"/>
      <c r="OP273" s="30"/>
      <c r="OQ273" s="30"/>
      <c r="OR273" s="30"/>
      <c r="OS273" s="30"/>
      <c r="OT273" s="30"/>
      <c r="OU273" s="30"/>
      <c r="OV273" s="30"/>
      <c r="OW273" s="30"/>
      <c r="OX273" s="30"/>
      <c r="OY273" s="30"/>
      <c r="OZ273" s="30"/>
      <c r="PA273" s="30"/>
      <c r="PB273" s="30"/>
      <c r="PC273" s="30"/>
      <c r="PD273" s="30"/>
      <c r="PE273" s="30"/>
      <c r="PF273" s="30"/>
      <c r="PG273" s="30"/>
      <c r="PH273" s="30"/>
      <c r="PI273" s="30"/>
      <c r="PJ273" s="30"/>
      <c r="PK273" s="30"/>
      <c r="PL273" s="30"/>
      <c r="PM273" s="30"/>
      <c r="PN273" s="30"/>
      <c r="PO273" s="30"/>
      <c r="PP273" s="30"/>
      <c r="PQ273" s="30"/>
      <c r="PR273" s="30"/>
      <c r="PS273" s="30"/>
      <c r="PT273" s="30"/>
      <c r="PU273" s="30"/>
      <c r="PV273" s="30"/>
      <c r="PW273" s="30"/>
      <c r="PX273" s="30"/>
      <c r="PY273" s="30"/>
      <c r="PZ273" s="30"/>
      <c r="QA273" s="30"/>
      <c r="QB273" s="30"/>
      <c r="QC273" s="30"/>
      <c r="QD273" s="30"/>
      <c r="QE273" s="30"/>
      <c r="QF273" s="30"/>
      <c r="QG273" s="30"/>
      <c r="QH273" s="30"/>
      <c r="QI273" s="30"/>
      <c r="QJ273" s="30"/>
      <c r="QK273" s="30"/>
      <c r="QL273" s="30"/>
      <c r="QM273" s="30"/>
      <c r="QN273" s="30"/>
      <c r="QO273" s="30"/>
      <c r="QP273" s="30"/>
      <c r="QQ273" s="30"/>
      <c r="QR273" s="30"/>
      <c r="QS273" s="30"/>
      <c r="QT273" s="30"/>
      <c r="QU273" s="30"/>
      <c r="QV273" s="30"/>
      <c r="QW273" s="30"/>
      <c r="QX273" s="30"/>
      <c r="QY273" s="30"/>
      <c r="QZ273" s="30"/>
      <c r="RA273" s="30"/>
      <c r="RB273" s="30"/>
      <c r="RC273" s="30"/>
      <c r="RD273" s="30"/>
      <c r="RE273" s="30"/>
      <c r="RF273" s="30"/>
      <c r="RG273" s="30"/>
      <c r="RH273" s="30"/>
      <c r="RI273" s="30"/>
      <c r="RJ273" s="30"/>
      <c r="RK273" s="30"/>
      <c r="RL273" s="30"/>
      <c r="RM273" s="30"/>
      <c r="RN273" s="30"/>
      <c r="RO273" s="30"/>
      <c r="RP273" s="30"/>
      <c r="RQ273" s="30"/>
      <c r="RR273" s="30"/>
      <c r="RS273" s="30"/>
      <c r="RT273" s="30"/>
      <c r="RU273" s="30"/>
      <c r="RV273" s="30"/>
      <c r="RW273" s="30"/>
      <c r="RX273" s="30"/>
      <c r="RY273" s="30"/>
      <c r="RZ273" s="30"/>
      <c r="SA273" s="30"/>
      <c r="SB273" s="30"/>
      <c r="SC273" s="30"/>
      <c r="SD273" s="30"/>
      <c r="SE273" s="30"/>
      <c r="SF273" s="30"/>
      <c r="SG273" s="30"/>
      <c r="SH273" s="30"/>
      <c r="SI273" s="30"/>
      <c r="SJ273" s="30"/>
      <c r="SK273" s="30"/>
      <c r="SL273" s="30"/>
      <c r="SM273" s="30"/>
      <c r="SN273" s="30"/>
      <c r="SO273" s="30"/>
      <c r="SP273" s="30"/>
      <c r="SQ273" s="30"/>
      <c r="SR273" s="30"/>
      <c r="SS273" s="30"/>
      <c r="ST273" s="30"/>
      <c r="SU273" s="30"/>
      <c r="SV273" s="30"/>
      <c r="SW273" s="30"/>
      <c r="SX273" s="30"/>
      <c r="SY273" s="30"/>
      <c r="SZ273" s="30"/>
      <c r="TA273" s="30"/>
      <c r="TB273" s="30"/>
      <c r="TC273" s="30"/>
      <c r="TD273" s="30"/>
      <c r="TE273" s="30"/>
    </row>
    <row r="274" spans="1:525" s="22" customFormat="1" ht="47.25" hidden="1" customHeight="1" x14ac:dyDescent="0.25">
      <c r="A274" s="56" t="s">
        <v>369</v>
      </c>
      <c r="B274" s="82">
        <f>'дод 4'!A214</f>
        <v>7462</v>
      </c>
      <c r="C274" s="56" t="s">
        <v>393</v>
      </c>
      <c r="D274" s="97" t="s">
        <v>392</v>
      </c>
      <c r="E274" s="122">
        <f t="shared" ref="E274:E279" si="129">F274+I274</f>
        <v>0</v>
      </c>
      <c r="F274" s="122"/>
      <c r="G274" s="122"/>
      <c r="H274" s="122"/>
      <c r="I274" s="122"/>
      <c r="J274" s="122">
        <f t="shared" ref="J274:J279" si="130">L274+O274</f>
        <v>0</v>
      </c>
      <c r="K274" s="122"/>
      <c r="L274" s="122"/>
      <c r="M274" s="122"/>
      <c r="N274" s="122"/>
      <c r="O274" s="122"/>
      <c r="P274" s="122">
        <f t="shared" ref="P274:P279" si="131">E274+J274</f>
        <v>0</v>
      </c>
      <c r="Q274" s="225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3"/>
      <c r="IR274" s="23"/>
      <c r="IS274" s="23"/>
      <c r="IT274" s="23"/>
      <c r="IU274" s="23"/>
      <c r="IV274" s="23"/>
      <c r="IW274" s="23"/>
      <c r="IX274" s="23"/>
      <c r="IY274" s="23"/>
      <c r="IZ274" s="23"/>
      <c r="JA274" s="23"/>
      <c r="JB274" s="23"/>
      <c r="JC274" s="23"/>
      <c r="JD274" s="23"/>
      <c r="JE274" s="23"/>
      <c r="JF274" s="23"/>
      <c r="JG274" s="23"/>
      <c r="JH274" s="23"/>
      <c r="JI274" s="23"/>
      <c r="JJ274" s="23"/>
      <c r="JK274" s="23"/>
      <c r="JL274" s="23"/>
      <c r="JM274" s="23"/>
      <c r="JN274" s="23"/>
      <c r="JO274" s="23"/>
      <c r="JP274" s="23"/>
      <c r="JQ274" s="23"/>
      <c r="JR274" s="23"/>
      <c r="JS274" s="23"/>
      <c r="JT274" s="23"/>
      <c r="JU274" s="23"/>
      <c r="JV274" s="23"/>
      <c r="JW274" s="23"/>
      <c r="JX274" s="23"/>
      <c r="JY274" s="23"/>
      <c r="JZ274" s="23"/>
      <c r="KA274" s="23"/>
      <c r="KB274" s="23"/>
      <c r="KC274" s="23"/>
      <c r="KD274" s="23"/>
      <c r="KE274" s="23"/>
      <c r="KF274" s="23"/>
      <c r="KG274" s="23"/>
      <c r="KH274" s="23"/>
      <c r="KI274" s="23"/>
      <c r="KJ274" s="23"/>
      <c r="KK274" s="23"/>
      <c r="KL274" s="23"/>
      <c r="KM274" s="23"/>
      <c r="KN274" s="23"/>
      <c r="KO274" s="23"/>
      <c r="KP274" s="23"/>
      <c r="KQ274" s="23"/>
      <c r="KR274" s="23"/>
      <c r="KS274" s="23"/>
      <c r="KT274" s="23"/>
      <c r="KU274" s="23"/>
      <c r="KV274" s="23"/>
      <c r="KW274" s="23"/>
      <c r="KX274" s="23"/>
      <c r="KY274" s="23"/>
      <c r="KZ274" s="23"/>
      <c r="LA274" s="23"/>
      <c r="LB274" s="23"/>
      <c r="LC274" s="23"/>
      <c r="LD274" s="23"/>
      <c r="LE274" s="23"/>
      <c r="LF274" s="23"/>
      <c r="LG274" s="23"/>
      <c r="LH274" s="23"/>
      <c r="LI274" s="23"/>
      <c r="LJ274" s="23"/>
      <c r="LK274" s="23"/>
      <c r="LL274" s="23"/>
      <c r="LM274" s="23"/>
      <c r="LN274" s="23"/>
      <c r="LO274" s="23"/>
      <c r="LP274" s="23"/>
      <c r="LQ274" s="23"/>
      <c r="LR274" s="23"/>
      <c r="LS274" s="23"/>
      <c r="LT274" s="23"/>
      <c r="LU274" s="23"/>
      <c r="LV274" s="23"/>
      <c r="LW274" s="23"/>
      <c r="LX274" s="23"/>
      <c r="LY274" s="23"/>
      <c r="LZ274" s="23"/>
      <c r="MA274" s="23"/>
      <c r="MB274" s="23"/>
      <c r="MC274" s="23"/>
      <c r="MD274" s="23"/>
      <c r="ME274" s="23"/>
      <c r="MF274" s="23"/>
      <c r="MG274" s="23"/>
      <c r="MH274" s="23"/>
      <c r="MI274" s="23"/>
      <c r="MJ274" s="23"/>
      <c r="MK274" s="23"/>
      <c r="ML274" s="23"/>
      <c r="MM274" s="23"/>
      <c r="MN274" s="23"/>
      <c r="MO274" s="23"/>
      <c r="MP274" s="23"/>
      <c r="MQ274" s="23"/>
      <c r="MR274" s="23"/>
      <c r="MS274" s="23"/>
      <c r="MT274" s="23"/>
      <c r="MU274" s="23"/>
      <c r="MV274" s="23"/>
      <c r="MW274" s="23"/>
      <c r="MX274" s="23"/>
      <c r="MY274" s="23"/>
      <c r="MZ274" s="23"/>
      <c r="NA274" s="23"/>
      <c r="NB274" s="23"/>
      <c r="NC274" s="23"/>
      <c r="ND274" s="23"/>
      <c r="NE274" s="23"/>
      <c r="NF274" s="23"/>
      <c r="NG274" s="23"/>
      <c r="NH274" s="23"/>
      <c r="NI274" s="23"/>
      <c r="NJ274" s="23"/>
      <c r="NK274" s="23"/>
      <c r="NL274" s="23"/>
      <c r="NM274" s="23"/>
      <c r="NN274" s="23"/>
      <c r="NO274" s="23"/>
      <c r="NP274" s="23"/>
      <c r="NQ274" s="23"/>
      <c r="NR274" s="23"/>
      <c r="NS274" s="23"/>
      <c r="NT274" s="23"/>
      <c r="NU274" s="23"/>
      <c r="NV274" s="23"/>
      <c r="NW274" s="23"/>
      <c r="NX274" s="23"/>
      <c r="NY274" s="23"/>
      <c r="NZ274" s="23"/>
      <c r="OA274" s="23"/>
      <c r="OB274" s="23"/>
      <c r="OC274" s="23"/>
      <c r="OD274" s="23"/>
      <c r="OE274" s="23"/>
      <c r="OF274" s="23"/>
      <c r="OG274" s="23"/>
      <c r="OH274" s="23"/>
      <c r="OI274" s="23"/>
      <c r="OJ274" s="23"/>
      <c r="OK274" s="23"/>
      <c r="OL274" s="23"/>
      <c r="OM274" s="23"/>
      <c r="ON274" s="23"/>
      <c r="OO274" s="23"/>
      <c r="OP274" s="23"/>
      <c r="OQ274" s="23"/>
      <c r="OR274" s="23"/>
      <c r="OS274" s="23"/>
      <c r="OT274" s="23"/>
      <c r="OU274" s="23"/>
      <c r="OV274" s="23"/>
      <c r="OW274" s="23"/>
      <c r="OX274" s="23"/>
      <c r="OY274" s="23"/>
      <c r="OZ274" s="23"/>
      <c r="PA274" s="23"/>
      <c r="PB274" s="23"/>
      <c r="PC274" s="23"/>
      <c r="PD274" s="23"/>
      <c r="PE274" s="23"/>
      <c r="PF274" s="23"/>
      <c r="PG274" s="23"/>
      <c r="PH274" s="23"/>
      <c r="PI274" s="23"/>
      <c r="PJ274" s="23"/>
      <c r="PK274" s="23"/>
      <c r="PL274" s="23"/>
      <c r="PM274" s="23"/>
      <c r="PN274" s="23"/>
      <c r="PO274" s="23"/>
      <c r="PP274" s="23"/>
      <c r="PQ274" s="23"/>
      <c r="PR274" s="23"/>
      <c r="PS274" s="23"/>
      <c r="PT274" s="23"/>
      <c r="PU274" s="23"/>
      <c r="PV274" s="23"/>
      <c r="PW274" s="23"/>
      <c r="PX274" s="23"/>
      <c r="PY274" s="23"/>
      <c r="PZ274" s="23"/>
      <c r="QA274" s="23"/>
      <c r="QB274" s="23"/>
      <c r="QC274" s="23"/>
      <c r="QD274" s="23"/>
      <c r="QE274" s="23"/>
      <c r="QF274" s="23"/>
      <c r="QG274" s="23"/>
      <c r="QH274" s="23"/>
      <c r="QI274" s="23"/>
      <c r="QJ274" s="23"/>
      <c r="QK274" s="23"/>
      <c r="QL274" s="23"/>
      <c r="QM274" s="23"/>
      <c r="QN274" s="23"/>
      <c r="QO274" s="23"/>
      <c r="QP274" s="23"/>
      <c r="QQ274" s="23"/>
      <c r="QR274" s="23"/>
      <c r="QS274" s="23"/>
      <c r="QT274" s="23"/>
      <c r="QU274" s="23"/>
      <c r="QV274" s="23"/>
      <c r="QW274" s="23"/>
      <c r="QX274" s="23"/>
      <c r="QY274" s="23"/>
      <c r="QZ274" s="23"/>
      <c r="RA274" s="23"/>
      <c r="RB274" s="23"/>
      <c r="RC274" s="23"/>
      <c r="RD274" s="23"/>
      <c r="RE274" s="23"/>
      <c r="RF274" s="23"/>
      <c r="RG274" s="23"/>
      <c r="RH274" s="23"/>
      <c r="RI274" s="23"/>
      <c r="RJ274" s="23"/>
      <c r="RK274" s="23"/>
      <c r="RL274" s="23"/>
      <c r="RM274" s="23"/>
      <c r="RN274" s="23"/>
      <c r="RO274" s="23"/>
      <c r="RP274" s="23"/>
      <c r="RQ274" s="23"/>
      <c r="RR274" s="23"/>
      <c r="RS274" s="23"/>
      <c r="RT274" s="23"/>
      <c r="RU274" s="23"/>
      <c r="RV274" s="23"/>
      <c r="RW274" s="23"/>
      <c r="RX274" s="23"/>
      <c r="RY274" s="23"/>
      <c r="RZ274" s="23"/>
      <c r="SA274" s="23"/>
      <c r="SB274" s="23"/>
      <c r="SC274" s="23"/>
      <c r="SD274" s="23"/>
      <c r="SE274" s="23"/>
      <c r="SF274" s="23"/>
      <c r="SG274" s="23"/>
      <c r="SH274" s="23"/>
      <c r="SI274" s="23"/>
      <c r="SJ274" s="23"/>
      <c r="SK274" s="23"/>
      <c r="SL274" s="23"/>
      <c r="SM274" s="23"/>
      <c r="SN274" s="23"/>
      <c r="SO274" s="23"/>
      <c r="SP274" s="23"/>
      <c r="SQ274" s="23"/>
      <c r="SR274" s="23"/>
      <c r="SS274" s="23"/>
      <c r="ST274" s="23"/>
      <c r="SU274" s="23"/>
      <c r="SV274" s="23"/>
      <c r="SW274" s="23"/>
      <c r="SX274" s="23"/>
      <c r="SY274" s="23"/>
      <c r="SZ274" s="23"/>
      <c r="TA274" s="23"/>
      <c r="TB274" s="23"/>
      <c r="TC274" s="23"/>
      <c r="TD274" s="23"/>
      <c r="TE274" s="23"/>
    </row>
    <row r="275" spans="1:525" s="24" customFormat="1" ht="110.25" hidden="1" customHeight="1" x14ac:dyDescent="0.25">
      <c r="A275" s="74"/>
      <c r="B275" s="95"/>
      <c r="C275" s="95"/>
      <c r="D275" s="77" t="s">
        <v>390</v>
      </c>
      <c r="E275" s="123">
        <f t="shared" si="129"/>
        <v>0</v>
      </c>
      <c r="F275" s="123"/>
      <c r="G275" s="123"/>
      <c r="H275" s="123"/>
      <c r="I275" s="123"/>
      <c r="J275" s="123">
        <f t="shared" si="130"/>
        <v>0</v>
      </c>
      <c r="K275" s="123"/>
      <c r="L275" s="123"/>
      <c r="M275" s="123"/>
      <c r="N275" s="123"/>
      <c r="O275" s="123"/>
      <c r="P275" s="123">
        <f t="shared" si="131"/>
        <v>0</v>
      </c>
      <c r="Q275" s="225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  <c r="IT275" s="30"/>
      <c r="IU275" s="30"/>
      <c r="IV275" s="30"/>
      <c r="IW275" s="30"/>
      <c r="IX275" s="30"/>
      <c r="IY275" s="30"/>
      <c r="IZ275" s="30"/>
      <c r="JA275" s="30"/>
      <c r="JB275" s="30"/>
      <c r="JC275" s="30"/>
      <c r="JD275" s="30"/>
      <c r="JE275" s="30"/>
      <c r="JF275" s="30"/>
      <c r="JG275" s="30"/>
      <c r="JH275" s="30"/>
      <c r="JI275" s="30"/>
      <c r="JJ275" s="30"/>
      <c r="JK275" s="30"/>
      <c r="JL275" s="30"/>
      <c r="JM275" s="30"/>
      <c r="JN275" s="30"/>
      <c r="JO275" s="30"/>
      <c r="JP275" s="30"/>
      <c r="JQ275" s="30"/>
      <c r="JR275" s="30"/>
      <c r="JS275" s="30"/>
      <c r="JT275" s="30"/>
      <c r="JU275" s="30"/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30"/>
      <c r="KG275" s="30"/>
      <c r="KH275" s="30"/>
      <c r="KI275" s="30"/>
      <c r="KJ275" s="30"/>
      <c r="KK275" s="30"/>
      <c r="KL275" s="30"/>
      <c r="KM275" s="30"/>
      <c r="KN275" s="30"/>
      <c r="KO275" s="30"/>
      <c r="KP275" s="30"/>
      <c r="KQ275" s="30"/>
      <c r="KR275" s="30"/>
      <c r="KS275" s="30"/>
      <c r="KT275" s="30"/>
      <c r="KU275" s="30"/>
      <c r="KV275" s="30"/>
      <c r="KW275" s="30"/>
      <c r="KX275" s="30"/>
      <c r="KY275" s="30"/>
      <c r="KZ275" s="30"/>
      <c r="LA275" s="30"/>
      <c r="LB275" s="30"/>
      <c r="LC275" s="30"/>
      <c r="LD275" s="30"/>
      <c r="LE275" s="30"/>
      <c r="LF275" s="30"/>
      <c r="LG275" s="30"/>
      <c r="LH275" s="30"/>
      <c r="LI275" s="30"/>
      <c r="LJ275" s="30"/>
      <c r="LK275" s="30"/>
      <c r="LL275" s="30"/>
      <c r="LM275" s="30"/>
      <c r="LN275" s="30"/>
      <c r="LO275" s="30"/>
      <c r="LP275" s="30"/>
      <c r="LQ275" s="30"/>
      <c r="LR275" s="30"/>
      <c r="LS275" s="30"/>
      <c r="LT275" s="30"/>
      <c r="LU275" s="30"/>
      <c r="LV275" s="30"/>
      <c r="LW275" s="30"/>
      <c r="LX275" s="30"/>
      <c r="LY275" s="30"/>
      <c r="LZ275" s="30"/>
      <c r="MA275" s="30"/>
      <c r="MB275" s="30"/>
      <c r="MC275" s="30"/>
      <c r="MD275" s="30"/>
      <c r="ME275" s="30"/>
      <c r="MF275" s="30"/>
      <c r="MG275" s="30"/>
      <c r="MH275" s="30"/>
      <c r="MI275" s="30"/>
      <c r="MJ275" s="30"/>
      <c r="MK275" s="30"/>
      <c r="ML275" s="30"/>
      <c r="MM275" s="30"/>
      <c r="MN275" s="30"/>
      <c r="MO275" s="30"/>
      <c r="MP275" s="30"/>
      <c r="MQ275" s="30"/>
      <c r="MR275" s="30"/>
      <c r="MS275" s="30"/>
      <c r="MT275" s="30"/>
      <c r="MU275" s="30"/>
      <c r="MV275" s="30"/>
      <c r="MW275" s="30"/>
      <c r="MX275" s="30"/>
      <c r="MY275" s="30"/>
      <c r="MZ275" s="30"/>
      <c r="NA275" s="30"/>
      <c r="NB275" s="30"/>
      <c r="NC275" s="30"/>
      <c r="ND275" s="30"/>
      <c r="NE275" s="30"/>
      <c r="NF275" s="30"/>
      <c r="NG275" s="30"/>
      <c r="NH275" s="30"/>
      <c r="NI275" s="30"/>
      <c r="NJ275" s="30"/>
      <c r="NK275" s="30"/>
      <c r="NL275" s="30"/>
      <c r="NM275" s="30"/>
      <c r="NN275" s="30"/>
      <c r="NO275" s="30"/>
      <c r="NP275" s="30"/>
      <c r="NQ275" s="30"/>
      <c r="NR275" s="30"/>
      <c r="NS275" s="30"/>
      <c r="NT275" s="30"/>
      <c r="NU275" s="30"/>
      <c r="NV275" s="30"/>
      <c r="NW275" s="30"/>
      <c r="NX275" s="30"/>
      <c r="NY275" s="30"/>
      <c r="NZ275" s="30"/>
      <c r="OA275" s="30"/>
      <c r="OB275" s="30"/>
      <c r="OC275" s="30"/>
      <c r="OD275" s="30"/>
      <c r="OE275" s="30"/>
      <c r="OF275" s="30"/>
      <c r="OG275" s="30"/>
      <c r="OH275" s="30"/>
      <c r="OI275" s="30"/>
      <c r="OJ275" s="30"/>
      <c r="OK275" s="30"/>
      <c r="OL275" s="30"/>
      <c r="OM275" s="30"/>
      <c r="ON275" s="30"/>
      <c r="OO275" s="30"/>
      <c r="OP275" s="30"/>
      <c r="OQ275" s="30"/>
      <c r="OR275" s="30"/>
      <c r="OS275" s="30"/>
      <c r="OT275" s="30"/>
      <c r="OU275" s="30"/>
      <c r="OV275" s="30"/>
      <c r="OW275" s="30"/>
      <c r="OX275" s="30"/>
      <c r="OY275" s="30"/>
      <c r="OZ275" s="30"/>
      <c r="PA275" s="30"/>
      <c r="PB275" s="30"/>
      <c r="PC275" s="30"/>
      <c r="PD275" s="30"/>
      <c r="PE275" s="30"/>
      <c r="PF275" s="30"/>
      <c r="PG275" s="30"/>
      <c r="PH275" s="30"/>
      <c r="PI275" s="30"/>
      <c r="PJ275" s="30"/>
      <c r="PK275" s="30"/>
      <c r="PL275" s="30"/>
      <c r="PM275" s="30"/>
      <c r="PN275" s="30"/>
      <c r="PO275" s="30"/>
      <c r="PP275" s="30"/>
      <c r="PQ275" s="30"/>
      <c r="PR275" s="30"/>
      <c r="PS275" s="30"/>
      <c r="PT275" s="30"/>
      <c r="PU275" s="30"/>
      <c r="PV275" s="30"/>
      <c r="PW275" s="30"/>
      <c r="PX275" s="30"/>
      <c r="PY275" s="30"/>
      <c r="PZ275" s="30"/>
      <c r="QA275" s="30"/>
      <c r="QB275" s="30"/>
      <c r="QC275" s="30"/>
      <c r="QD275" s="30"/>
      <c r="QE275" s="30"/>
      <c r="QF275" s="30"/>
      <c r="QG275" s="30"/>
      <c r="QH275" s="30"/>
      <c r="QI275" s="30"/>
      <c r="QJ275" s="30"/>
      <c r="QK275" s="30"/>
      <c r="QL275" s="30"/>
      <c r="QM275" s="30"/>
      <c r="QN275" s="30"/>
      <c r="QO275" s="30"/>
      <c r="QP275" s="30"/>
      <c r="QQ275" s="30"/>
      <c r="QR275" s="30"/>
      <c r="QS275" s="30"/>
      <c r="QT275" s="30"/>
      <c r="QU275" s="30"/>
      <c r="QV275" s="30"/>
      <c r="QW275" s="30"/>
      <c r="QX275" s="30"/>
      <c r="QY275" s="30"/>
      <c r="QZ275" s="30"/>
      <c r="RA275" s="30"/>
      <c r="RB275" s="30"/>
      <c r="RC275" s="30"/>
      <c r="RD275" s="30"/>
      <c r="RE275" s="30"/>
      <c r="RF275" s="30"/>
      <c r="RG275" s="30"/>
      <c r="RH275" s="30"/>
      <c r="RI275" s="30"/>
      <c r="RJ275" s="30"/>
      <c r="RK275" s="30"/>
      <c r="RL275" s="30"/>
      <c r="RM275" s="30"/>
      <c r="RN275" s="30"/>
      <c r="RO275" s="30"/>
      <c r="RP275" s="30"/>
      <c r="RQ275" s="30"/>
      <c r="RR275" s="30"/>
      <c r="RS275" s="30"/>
      <c r="RT275" s="30"/>
      <c r="RU275" s="30"/>
      <c r="RV275" s="30"/>
      <c r="RW275" s="30"/>
      <c r="RX275" s="30"/>
      <c r="RY275" s="30"/>
      <c r="RZ275" s="30"/>
      <c r="SA275" s="30"/>
      <c r="SB275" s="30"/>
      <c r="SC275" s="30"/>
      <c r="SD275" s="30"/>
      <c r="SE275" s="30"/>
      <c r="SF275" s="30"/>
      <c r="SG275" s="30"/>
      <c r="SH275" s="30"/>
      <c r="SI275" s="30"/>
      <c r="SJ275" s="30"/>
      <c r="SK275" s="30"/>
      <c r="SL275" s="30"/>
      <c r="SM275" s="30"/>
      <c r="SN275" s="30"/>
      <c r="SO275" s="30"/>
      <c r="SP275" s="30"/>
      <c r="SQ275" s="30"/>
      <c r="SR275" s="30"/>
      <c r="SS275" s="30"/>
      <c r="ST275" s="30"/>
      <c r="SU275" s="30"/>
      <c r="SV275" s="30"/>
      <c r="SW275" s="30"/>
      <c r="SX275" s="30"/>
      <c r="SY275" s="30"/>
      <c r="SZ275" s="30"/>
      <c r="TA275" s="30"/>
      <c r="TB275" s="30"/>
      <c r="TC275" s="30"/>
      <c r="TD275" s="30"/>
      <c r="TE275" s="30"/>
    </row>
    <row r="276" spans="1:525" s="24" customFormat="1" ht="87" hidden="1" customHeight="1" x14ac:dyDescent="0.25">
      <c r="A276" s="74"/>
      <c r="B276" s="95"/>
      <c r="C276" s="74"/>
      <c r="D276" s="77" t="s">
        <v>507</v>
      </c>
      <c r="E276" s="123">
        <f t="shared" si="129"/>
        <v>0</v>
      </c>
      <c r="F276" s="123"/>
      <c r="G276" s="123"/>
      <c r="H276" s="123"/>
      <c r="I276" s="123"/>
      <c r="J276" s="123">
        <f t="shared" si="130"/>
        <v>0</v>
      </c>
      <c r="K276" s="123"/>
      <c r="L276" s="123"/>
      <c r="M276" s="123"/>
      <c r="N276" s="123"/>
      <c r="O276" s="123"/>
      <c r="P276" s="123">
        <f t="shared" si="131"/>
        <v>0</v>
      </c>
      <c r="Q276" s="225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30"/>
      <c r="JA276" s="30"/>
      <c r="JB276" s="30"/>
      <c r="JC276" s="30"/>
      <c r="JD276" s="30"/>
      <c r="JE276" s="30"/>
      <c r="JF276" s="30"/>
      <c r="JG276" s="30"/>
      <c r="JH276" s="30"/>
      <c r="JI276" s="30"/>
      <c r="JJ276" s="30"/>
      <c r="JK276" s="30"/>
      <c r="JL276" s="30"/>
      <c r="JM276" s="30"/>
      <c r="JN276" s="30"/>
      <c r="JO276" s="30"/>
      <c r="JP276" s="30"/>
      <c r="JQ276" s="30"/>
      <c r="JR276" s="30"/>
      <c r="JS276" s="30"/>
      <c r="JT276" s="30"/>
      <c r="JU276" s="30"/>
      <c r="JV276" s="30"/>
      <c r="JW276" s="30"/>
      <c r="JX276" s="30"/>
      <c r="JY276" s="30"/>
      <c r="JZ276" s="30"/>
      <c r="KA276" s="30"/>
      <c r="KB276" s="30"/>
      <c r="KC276" s="30"/>
      <c r="KD276" s="30"/>
      <c r="KE276" s="30"/>
      <c r="KF276" s="30"/>
      <c r="KG276" s="30"/>
      <c r="KH276" s="30"/>
      <c r="KI276" s="30"/>
      <c r="KJ276" s="30"/>
      <c r="KK276" s="30"/>
      <c r="KL276" s="30"/>
      <c r="KM276" s="30"/>
      <c r="KN276" s="30"/>
      <c r="KO276" s="30"/>
      <c r="KP276" s="30"/>
      <c r="KQ276" s="30"/>
      <c r="KR276" s="30"/>
      <c r="KS276" s="30"/>
      <c r="KT276" s="30"/>
      <c r="KU276" s="30"/>
      <c r="KV276" s="30"/>
      <c r="KW276" s="30"/>
      <c r="KX276" s="30"/>
      <c r="KY276" s="30"/>
      <c r="KZ276" s="30"/>
      <c r="LA276" s="30"/>
      <c r="LB276" s="30"/>
      <c r="LC276" s="30"/>
      <c r="LD276" s="30"/>
      <c r="LE276" s="30"/>
      <c r="LF276" s="30"/>
      <c r="LG276" s="30"/>
      <c r="LH276" s="30"/>
      <c r="LI276" s="30"/>
      <c r="LJ276" s="30"/>
      <c r="LK276" s="30"/>
      <c r="LL276" s="30"/>
      <c r="LM276" s="30"/>
      <c r="LN276" s="30"/>
      <c r="LO276" s="30"/>
      <c r="LP276" s="30"/>
      <c r="LQ276" s="30"/>
      <c r="LR276" s="30"/>
      <c r="LS276" s="30"/>
      <c r="LT276" s="30"/>
      <c r="LU276" s="30"/>
      <c r="LV276" s="30"/>
      <c r="LW276" s="30"/>
      <c r="LX276" s="30"/>
      <c r="LY276" s="30"/>
      <c r="LZ276" s="30"/>
      <c r="MA276" s="30"/>
      <c r="MB276" s="30"/>
      <c r="MC276" s="30"/>
      <c r="MD276" s="30"/>
      <c r="ME276" s="30"/>
      <c r="MF276" s="30"/>
      <c r="MG276" s="30"/>
      <c r="MH276" s="30"/>
      <c r="MI276" s="30"/>
      <c r="MJ276" s="30"/>
      <c r="MK276" s="30"/>
      <c r="ML276" s="30"/>
      <c r="MM276" s="30"/>
      <c r="MN276" s="30"/>
      <c r="MO276" s="30"/>
      <c r="MP276" s="30"/>
      <c r="MQ276" s="30"/>
      <c r="MR276" s="30"/>
      <c r="MS276" s="30"/>
      <c r="MT276" s="30"/>
      <c r="MU276" s="30"/>
      <c r="MV276" s="30"/>
      <c r="MW276" s="30"/>
      <c r="MX276" s="30"/>
      <c r="MY276" s="30"/>
      <c r="MZ276" s="30"/>
      <c r="NA276" s="30"/>
      <c r="NB276" s="30"/>
      <c r="NC276" s="30"/>
      <c r="ND276" s="30"/>
      <c r="NE276" s="30"/>
      <c r="NF276" s="30"/>
      <c r="NG276" s="30"/>
      <c r="NH276" s="30"/>
      <c r="NI276" s="30"/>
      <c r="NJ276" s="30"/>
      <c r="NK276" s="30"/>
      <c r="NL276" s="30"/>
      <c r="NM276" s="30"/>
      <c r="NN276" s="30"/>
      <c r="NO276" s="30"/>
      <c r="NP276" s="30"/>
      <c r="NQ276" s="30"/>
      <c r="NR276" s="30"/>
      <c r="NS276" s="30"/>
      <c r="NT276" s="30"/>
      <c r="NU276" s="30"/>
      <c r="NV276" s="30"/>
      <c r="NW276" s="30"/>
      <c r="NX276" s="30"/>
      <c r="NY276" s="30"/>
      <c r="NZ276" s="30"/>
      <c r="OA276" s="30"/>
      <c r="OB276" s="30"/>
      <c r="OC276" s="30"/>
      <c r="OD276" s="30"/>
      <c r="OE276" s="30"/>
      <c r="OF276" s="30"/>
      <c r="OG276" s="30"/>
      <c r="OH276" s="30"/>
      <c r="OI276" s="30"/>
      <c r="OJ276" s="30"/>
      <c r="OK276" s="30"/>
      <c r="OL276" s="30"/>
      <c r="OM276" s="30"/>
      <c r="ON276" s="30"/>
      <c r="OO276" s="30"/>
      <c r="OP276" s="30"/>
      <c r="OQ276" s="30"/>
      <c r="OR276" s="30"/>
      <c r="OS276" s="30"/>
      <c r="OT276" s="30"/>
      <c r="OU276" s="30"/>
      <c r="OV276" s="30"/>
      <c r="OW276" s="30"/>
      <c r="OX276" s="30"/>
      <c r="OY276" s="30"/>
      <c r="OZ276" s="30"/>
      <c r="PA276" s="30"/>
      <c r="PB276" s="30"/>
      <c r="PC276" s="30"/>
      <c r="PD276" s="30"/>
      <c r="PE276" s="30"/>
      <c r="PF276" s="30"/>
      <c r="PG276" s="30"/>
      <c r="PH276" s="30"/>
      <c r="PI276" s="30"/>
      <c r="PJ276" s="30"/>
      <c r="PK276" s="30"/>
      <c r="PL276" s="30"/>
      <c r="PM276" s="30"/>
      <c r="PN276" s="30"/>
      <c r="PO276" s="30"/>
      <c r="PP276" s="30"/>
      <c r="PQ276" s="30"/>
      <c r="PR276" s="30"/>
      <c r="PS276" s="30"/>
      <c r="PT276" s="30"/>
      <c r="PU276" s="30"/>
      <c r="PV276" s="30"/>
      <c r="PW276" s="30"/>
      <c r="PX276" s="30"/>
      <c r="PY276" s="30"/>
      <c r="PZ276" s="30"/>
      <c r="QA276" s="30"/>
      <c r="QB276" s="30"/>
      <c r="QC276" s="30"/>
      <c r="QD276" s="30"/>
      <c r="QE276" s="30"/>
      <c r="QF276" s="30"/>
      <c r="QG276" s="30"/>
      <c r="QH276" s="30"/>
      <c r="QI276" s="30"/>
      <c r="QJ276" s="30"/>
      <c r="QK276" s="30"/>
      <c r="QL276" s="30"/>
      <c r="QM276" s="30"/>
      <c r="QN276" s="30"/>
      <c r="QO276" s="30"/>
      <c r="QP276" s="30"/>
      <c r="QQ276" s="30"/>
      <c r="QR276" s="30"/>
      <c r="QS276" s="30"/>
      <c r="QT276" s="30"/>
      <c r="QU276" s="30"/>
      <c r="QV276" s="30"/>
      <c r="QW276" s="30"/>
      <c r="QX276" s="30"/>
      <c r="QY276" s="30"/>
      <c r="QZ276" s="30"/>
      <c r="RA276" s="30"/>
      <c r="RB276" s="30"/>
      <c r="RC276" s="30"/>
      <c r="RD276" s="30"/>
      <c r="RE276" s="30"/>
      <c r="RF276" s="30"/>
      <c r="RG276" s="30"/>
      <c r="RH276" s="30"/>
      <c r="RI276" s="30"/>
      <c r="RJ276" s="30"/>
      <c r="RK276" s="30"/>
      <c r="RL276" s="30"/>
      <c r="RM276" s="30"/>
      <c r="RN276" s="30"/>
      <c r="RO276" s="30"/>
      <c r="RP276" s="30"/>
      <c r="RQ276" s="30"/>
      <c r="RR276" s="30"/>
      <c r="RS276" s="30"/>
      <c r="RT276" s="30"/>
      <c r="RU276" s="30"/>
      <c r="RV276" s="30"/>
      <c r="RW276" s="30"/>
      <c r="RX276" s="30"/>
      <c r="RY276" s="30"/>
      <c r="RZ276" s="30"/>
      <c r="SA276" s="30"/>
      <c r="SB276" s="30"/>
      <c r="SC276" s="30"/>
      <c r="SD276" s="30"/>
      <c r="SE276" s="30"/>
      <c r="SF276" s="30"/>
      <c r="SG276" s="30"/>
      <c r="SH276" s="30"/>
      <c r="SI276" s="30"/>
      <c r="SJ276" s="30"/>
      <c r="SK276" s="30"/>
      <c r="SL276" s="30"/>
      <c r="SM276" s="30"/>
      <c r="SN276" s="30"/>
      <c r="SO276" s="30"/>
      <c r="SP276" s="30"/>
      <c r="SQ276" s="30"/>
      <c r="SR276" s="30"/>
      <c r="SS276" s="30"/>
      <c r="ST276" s="30"/>
      <c r="SU276" s="30"/>
      <c r="SV276" s="30"/>
      <c r="SW276" s="30"/>
      <c r="SX276" s="30"/>
      <c r="SY276" s="30"/>
      <c r="SZ276" s="30"/>
      <c r="TA276" s="30"/>
      <c r="TB276" s="30"/>
      <c r="TC276" s="30"/>
      <c r="TD276" s="30"/>
      <c r="TE276" s="30"/>
    </row>
    <row r="277" spans="1:525" s="24" customFormat="1" ht="63.75" hidden="1" customHeight="1" x14ac:dyDescent="0.25">
      <c r="A277" s="56" t="s">
        <v>542</v>
      </c>
      <c r="B277" s="82">
        <v>7463</v>
      </c>
      <c r="C277" s="56" t="s">
        <v>393</v>
      </c>
      <c r="D277" s="97" t="s">
        <v>543</v>
      </c>
      <c r="E277" s="122">
        <f t="shared" si="129"/>
        <v>0</v>
      </c>
      <c r="F277" s="122"/>
      <c r="G277" s="123"/>
      <c r="H277" s="123"/>
      <c r="I277" s="123"/>
      <c r="J277" s="122">
        <f t="shared" si="130"/>
        <v>0</v>
      </c>
      <c r="K277" s="123"/>
      <c r="L277" s="123"/>
      <c r="M277" s="123"/>
      <c r="N277" s="123"/>
      <c r="O277" s="123"/>
      <c r="P277" s="122">
        <f t="shared" si="131"/>
        <v>0</v>
      </c>
      <c r="Q277" s="225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  <c r="IW277" s="30"/>
      <c r="IX277" s="30"/>
      <c r="IY277" s="30"/>
      <c r="IZ277" s="30"/>
      <c r="JA277" s="30"/>
      <c r="JB277" s="30"/>
      <c r="JC277" s="30"/>
      <c r="JD277" s="30"/>
      <c r="JE277" s="30"/>
      <c r="JF277" s="30"/>
      <c r="JG277" s="30"/>
      <c r="JH277" s="30"/>
      <c r="JI277" s="30"/>
      <c r="JJ277" s="30"/>
      <c r="JK277" s="30"/>
      <c r="JL277" s="30"/>
      <c r="JM277" s="30"/>
      <c r="JN277" s="30"/>
      <c r="JO277" s="30"/>
      <c r="JP277" s="30"/>
      <c r="JQ277" s="30"/>
      <c r="JR277" s="30"/>
      <c r="JS277" s="30"/>
      <c r="JT277" s="30"/>
      <c r="JU277" s="30"/>
      <c r="JV277" s="30"/>
      <c r="JW277" s="30"/>
      <c r="JX277" s="30"/>
      <c r="JY277" s="30"/>
      <c r="JZ277" s="30"/>
      <c r="KA277" s="30"/>
      <c r="KB277" s="30"/>
      <c r="KC277" s="30"/>
      <c r="KD277" s="30"/>
      <c r="KE277" s="30"/>
      <c r="KF277" s="30"/>
      <c r="KG277" s="30"/>
      <c r="KH277" s="30"/>
      <c r="KI277" s="30"/>
      <c r="KJ277" s="30"/>
      <c r="KK277" s="30"/>
      <c r="KL277" s="30"/>
      <c r="KM277" s="30"/>
      <c r="KN277" s="30"/>
      <c r="KO277" s="30"/>
      <c r="KP277" s="30"/>
      <c r="KQ277" s="30"/>
      <c r="KR277" s="30"/>
      <c r="KS277" s="30"/>
      <c r="KT277" s="30"/>
      <c r="KU277" s="30"/>
      <c r="KV277" s="30"/>
      <c r="KW277" s="30"/>
      <c r="KX277" s="30"/>
      <c r="KY277" s="30"/>
      <c r="KZ277" s="30"/>
      <c r="LA277" s="30"/>
      <c r="LB277" s="30"/>
      <c r="LC277" s="30"/>
      <c r="LD277" s="30"/>
      <c r="LE277" s="30"/>
      <c r="LF277" s="30"/>
      <c r="LG277" s="30"/>
      <c r="LH277" s="30"/>
      <c r="LI277" s="30"/>
      <c r="LJ277" s="30"/>
      <c r="LK277" s="30"/>
      <c r="LL277" s="30"/>
      <c r="LM277" s="30"/>
      <c r="LN277" s="30"/>
      <c r="LO277" s="30"/>
      <c r="LP277" s="30"/>
      <c r="LQ277" s="30"/>
      <c r="LR277" s="30"/>
      <c r="LS277" s="30"/>
      <c r="LT277" s="30"/>
      <c r="LU277" s="30"/>
      <c r="LV277" s="30"/>
      <c r="LW277" s="30"/>
      <c r="LX277" s="30"/>
      <c r="LY277" s="30"/>
      <c r="LZ277" s="30"/>
      <c r="MA277" s="30"/>
      <c r="MB277" s="30"/>
      <c r="MC277" s="30"/>
      <c r="MD277" s="30"/>
      <c r="ME277" s="30"/>
      <c r="MF277" s="30"/>
      <c r="MG277" s="30"/>
      <c r="MH277" s="30"/>
      <c r="MI277" s="30"/>
      <c r="MJ277" s="30"/>
      <c r="MK277" s="30"/>
      <c r="ML277" s="30"/>
      <c r="MM277" s="30"/>
      <c r="MN277" s="30"/>
      <c r="MO277" s="30"/>
      <c r="MP277" s="30"/>
      <c r="MQ277" s="30"/>
      <c r="MR277" s="30"/>
      <c r="MS277" s="30"/>
      <c r="MT277" s="30"/>
      <c r="MU277" s="30"/>
      <c r="MV277" s="30"/>
      <c r="MW277" s="30"/>
      <c r="MX277" s="30"/>
      <c r="MY277" s="30"/>
      <c r="MZ277" s="30"/>
      <c r="NA277" s="30"/>
      <c r="NB277" s="30"/>
      <c r="NC277" s="30"/>
      <c r="ND277" s="30"/>
      <c r="NE277" s="30"/>
      <c r="NF277" s="30"/>
      <c r="NG277" s="30"/>
      <c r="NH277" s="30"/>
      <c r="NI277" s="30"/>
      <c r="NJ277" s="30"/>
      <c r="NK277" s="30"/>
      <c r="NL277" s="30"/>
      <c r="NM277" s="30"/>
      <c r="NN277" s="30"/>
      <c r="NO277" s="30"/>
      <c r="NP277" s="30"/>
      <c r="NQ277" s="30"/>
      <c r="NR277" s="30"/>
      <c r="NS277" s="30"/>
      <c r="NT277" s="30"/>
      <c r="NU277" s="30"/>
      <c r="NV277" s="30"/>
      <c r="NW277" s="30"/>
      <c r="NX277" s="30"/>
      <c r="NY277" s="30"/>
      <c r="NZ277" s="30"/>
      <c r="OA277" s="30"/>
      <c r="OB277" s="30"/>
      <c r="OC277" s="30"/>
      <c r="OD277" s="30"/>
      <c r="OE277" s="30"/>
      <c r="OF277" s="30"/>
      <c r="OG277" s="30"/>
      <c r="OH277" s="30"/>
      <c r="OI277" s="30"/>
      <c r="OJ277" s="30"/>
      <c r="OK277" s="30"/>
      <c r="OL277" s="30"/>
      <c r="OM277" s="30"/>
      <c r="ON277" s="30"/>
      <c r="OO277" s="30"/>
      <c r="OP277" s="30"/>
      <c r="OQ277" s="30"/>
      <c r="OR277" s="30"/>
      <c r="OS277" s="30"/>
      <c r="OT277" s="30"/>
      <c r="OU277" s="30"/>
      <c r="OV277" s="30"/>
      <c r="OW277" s="30"/>
      <c r="OX277" s="30"/>
      <c r="OY277" s="30"/>
      <c r="OZ277" s="30"/>
      <c r="PA277" s="30"/>
      <c r="PB277" s="30"/>
      <c r="PC277" s="30"/>
      <c r="PD277" s="30"/>
      <c r="PE277" s="30"/>
      <c r="PF277" s="30"/>
      <c r="PG277" s="30"/>
      <c r="PH277" s="30"/>
      <c r="PI277" s="30"/>
      <c r="PJ277" s="30"/>
      <c r="PK277" s="30"/>
      <c r="PL277" s="30"/>
      <c r="PM277" s="30"/>
      <c r="PN277" s="30"/>
      <c r="PO277" s="30"/>
      <c r="PP277" s="30"/>
      <c r="PQ277" s="30"/>
      <c r="PR277" s="30"/>
      <c r="PS277" s="30"/>
      <c r="PT277" s="30"/>
      <c r="PU277" s="30"/>
      <c r="PV277" s="30"/>
      <c r="PW277" s="30"/>
      <c r="PX277" s="30"/>
      <c r="PY277" s="30"/>
      <c r="PZ277" s="30"/>
      <c r="QA277" s="30"/>
      <c r="QB277" s="30"/>
      <c r="QC277" s="30"/>
      <c r="QD277" s="30"/>
      <c r="QE277" s="30"/>
      <c r="QF277" s="30"/>
      <c r="QG277" s="30"/>
      <c r="QH277" s="30"/>
      <c r="QI277" s="30"/>
      <c r="QJ277" s="30"/>
      <c r="QK277" s="30"/>
      <c r="QL277" s="30"/>
      <c r="QM277" s="30"/>
      <c r="QN277" s="30"/>
      <c r="QO277" s="30"/>
      <c r="QP277" s="30"/>
      <c r="QQ277" s="30"/>
      <c r="QR277" s="30"/>
      <c r="QS277" s="30"/>
      <c r="QT277" s="30"/>
      <c r="QU277" s="30"/>
      <c r="QV277" s="30"/>
      <c r="QW277" s="30"/>
      <c r="QX277" s="30"/>
      <c r="QY277" s="30"/>
      <c r="QZ277" s="30"/>
      <c r="RA277" s="30"/>
      <c r="RB277" s="30"/>
      <c r="RC277" s="30"/>
      <c r="RD277" s="30"/>
      <c r="RE277" s="30"/>
      <c r="RF277" s="30"/>
      <c r="RG277" s="30"/>
      <c r="RH277" s="30"/>
      <c r="RI277" s="30"/>
      <c r="RJ277" s="30"/>
      <c r="RK277" s="30"/>
      <c r="RL277" s="30"/>
      <c r="RM277" s="30"/>
      <c r="RN277" s="30"/>
      <c r="RO277" s="30"/>
      <c r="RP277" s="30"/>
      <c r="RQ277" s="30"/>
      <c r="RR277" s="30"/>
      <c r="RS277" s="30"/>
      <c r="RT277" s="30"/>
      <c r="RU277" s="30"/>
      <c r="RV277" s="30"/>
      <c r="RW277" s="30"/>
      <c r="RX277" s="30"/>
      <c r="RY277" s="30"/>
      <c r="RZ277" s="30"/>
      <c r="SA277" s="30"/>
      <c r="SB277" s="30"/>
      <c r="SC277" s="30"/>
      <c r="SD277" s="30"/>
      <c r="SE277" s="30"/>
      <c r="SF277" s="30"/>
      <c r="SG277" s="30"/>
      <c r="SH277" s="30"/>
      <c r="SI277" s="30"/>
      <c r="SJ277" s="30"/>
      <c r="SK277" s="30"/>
      <c r="SL277" s="30"/>
      <c r="SM277" s="30"/>
      <c r="SN277" s="30"/>
      <c r="SO277" s="30"/>
      <c r="SP277" s="30"/>
      <c r="SQ277" s="30"/>
      <c r="SR277" s="30"/>
      <c r="SS277" s="30"/>
      <c r="ST277" s="30"/>
      <c r="SU277" s="30"/>
      <c r="SV277" s="30"/>
      <c r="SW277" s="30"/>
      <c r="SX277" s="30"/>
      <c r="SY277" s="30"/>
      <c r="SZ277" s="30"/>
      <c r="TA277" s="30"/>
      <c r="TB277" s="30"/>
      <c r="TC277" s="30"/>
      <c r="TD277" s="30"/>
      <c r="TE277" s="30"/>
    </row>
    <row r="278" spans="1:525" s="24" customFormat="1" ht="15.75" hidden="1" customHeight="1" x14ac:dyDescent="0.25">
      <c r="A278" s="74"/>
      <c r="B278" s="95"/>
      <c r="C278" s="74"/>
      <c r="D278" s="75" t="s">
        <v>388</v>
      </c>
      <c r="E278" s="123">
        <f t="shared" si="129"/>
        <v>0</v>
      </c>
      <c r="F278" s="123"/>
      <c r="G278" s="123"/>
      <c r="H278" s="123"/>
      <c r="I278" s="123"/>
      <c r="J278" s="123">
        <f t="shared" si="130"/>
        <v>0</v>
      </c>
      <c r="K278" s="123"/>
      <c r="L278" s="123"/>
      <c r="M278" s="123"/>
      <c r="N278" s="123"/>
      <c r="O278" s="123"/>
      <c r="P278" s="123">
        <f t="shared" si="131"/>
        <v>0</v>
      </c>
      <c r="Q278" s="225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  <c r="IW278" s="30"/>
      <c r="IX278" s="30"/>
      <c r="IY278" s="30"/>
      <c r="IZ278" s="30"/>
      <c r="JA278" s="30"/>
      <c r="JB278" s="30"/>
      <c r="JC278" s="30"/>
      <c r="JD278" s="30"/>
      <c r="JE278" s="30"/>
      <c r="JF278" s="30"/>
      <c r="JG278" s="30"/>
      <c r="JH278" s="30"/>
      <c r="JI278" s="30"/>
      <c r="JJ278" s="30"/>
      <c r="JK278" s="30"/>
      <c r="JL278" s="30"/>
      <c r="JM278" s="30"/>
      <c r="JN278" s="30"/>
      <c r="JO278" s="30"/>
      <c r="JP278" s="30"/>
      <c r="JQ278" s="30"/>
      <c r="JR278" s="30"/>
      <c r="JS278" s="30"/>
      <c r="JT278" s="30"/>
      <c r="JU278" s="30"/>
      <c r="JV278" s="30"/>
      <c r="JW278" s="30"/>
      <c r="JX278" s="30"/>
      <c r="JY278" s="30"/>
      <c r="JZ278" s="30"/>
      <c r="KA278" s="30"/>
      <c r="KB278" s="30"/>
      <c r="KC278" s="30"/>
      <c r="KD278" s="30"/>
      <c r="KE278" s="30"/>
      <c r="KF278" s="30"/>
      <c r="KG278" s="30"/>
      <c r="KH278" s="30"/>
      <c r="KI278" s="30"/>
      <c r="KJ278" s="30"/>
      <c r="KK278" s="30"/>
      <c r="KL278" s="30"/>
      <c r="KM278" s="30"/>
      <c r="KN278" s="30"/>
      <c r="KO278" s="30"/>
      <c r="KP278" s="30"/>
      <c r="KQ278" s="30"/>
      <c r="KR278" s="30"/>
      <c r="KS278" s="30"/>
      <c r="KT278" s="30"/>
      <c r="KU278" s="30"/>
      <c r="KV278" s="30"/>
      <c r="KW278" s="30"/>
      <c r="KX278" s="30"/>
      <c r="KY278" s="30"/>
      <c r="KZ278" s="30"/>
      <c r="LA278" s="30"/>
      <c r="LB278" s="30"/>
      <c r="LC278" s="30"/>
      <c r="LD278" s="30"/>
      <c r="LE278" s="30"/>
      <c r="LF278" s="30"/>
      <c r="LG278" s="30"/>
      <c r="LH278" s="30"/>
      <c r="LI278" s="30"/>
      <c r="LJ278" s="30"/>
      <c r="LK278" s="30"/>
      <c r="LL278" s="30"/>
      <c r="LM278" s="30"/>
      <c r="LN278" s="30"/>
      <c r="LO278" s="30"/>
      <c r="LP278" s="30"/>
      <c r="LQ278" s="30"/>
      <c r="LR278" s="30"/>
      <c r="LS278" s="30"/>
      <c r="LT278" s="30"/>
      <c r="LU278" s="30"/>
      <c r="LV278" s="30"/>
      <c r="LW278" s="30"/>
      <c r="LX278" s="30"/>
      <c r="LY278" s="30"/>
      <c r="LZ278" s="30"/>
      <c r="MA278" s="30"/>
      <c r="MB278" s="30"/>
      <c r="MC278" s="30"/>
      <c r="MD278" s="30"/>
      <c r="ME278" s="30"/>
      <c r="MF278" s="30"/>
      <c r="MG278" s="30"/>
      <c r="MH278" s="30"/>
      <c r="MI278" s="30"/>
      <c r="MJ278" s="30"/>
      <c r="MK278" s="30"/>
      <c r="ML278" s="30"/>
      <c r="MM278" s="30"/>
      <c r="MN278" s="30"/>
      <c r="MO278" s="30"/>
      <c r="MP278" s="30"/>
      <c r="MQ278" s="30"/>
      <c r="MR278" s="30"/>
      <c r="MS278" s="30"/>
      <c r="MT278" s="30"/>
      <c r="MU278" s="30"/>
      <c r="MV278" s="30"/>
      <c r="MW278" s="30"/>
      <c r="MX278" s="30"/>
      <c r="MY278" s="30"/>
      <c r="MZ278" s="30"/>
      <c r="NA278" s="30"/>
      <c r="NB278" s="30"/>
      <c r="NC278" s="30"/>
      <c r="ND278" s="30"/>
      <c r="NE278" s="30"/>
      <c r="NF278" s="30"/>
      <c r="NG278" s="30"/>
      <c r="NH278" s="30"/>
      <c r="NI278" s="30"/>
      <c r="NJ278" s="30"/>
      <c r="NK278" s="30"/>
      <c r="NL278" s="30"/>
      <c r="NM278" s="30"/>
      <c r="NN278" s="30"/>
      <c r="NO278" s="30"/>
      <c r="NP278" s="30"/>
      <c r="NQ278" s="30"/>
      <c r="NR278" s="30"/>
      <c r="NS278" s="30"/>
      <c r="NT278" s="30"/>
      <c r="NU278" s="30"/>
      <c r="NV278" s="30"/>
      <c r="NW278" s="30"/>
      <c r="NX278" s="30"/>
      <c r="NY278" s="30"/>
      <c r="NZ278" s="30"/>
      <c r="OA278" s="30"/>
      <c r="OB278" s="30"/>
      <c r="OC278" s="30"/>
      <c r="OD278" s="30"/>
      <c r="OE278" s="30"/>
      <c r="OF278" s="30"/>
      <c r="OG278" s="30"/>
      <c r="OH278" s="30"/>
      <c r="OI278" s="30"/>
      <c r="OJ278" s="30"/>
      <c r="OK278" s="30"/>
      <c r="OL278" s="30"/>
      <c r="OM278" s="30"/>
      <c r="ON278" s="30"/>
      <c r="OO278" s="30"/>
      <c r="OP278" s="30"/>
      <c r="OQ278" s="30"/>
      <c r="OR278" s="30"/>
      <c r="OS278" s="30"/>
      <c r="OT278" s="30"/>
      <c r="OU278" s="30"/>
      <c r="OV278" s="30"/>
      <c r="OW278" s="30"/>
      <c r="OX278" s="30"/>
      <c r="OY278" s="30"/>
      <c r="OZ278" s="30"/>
      <c r="PA278" s="30"/>
      <c r="PB278" s="30"/>
      <c r="PC278" s="30"/>
      <c r="PD278" s="30"/>
      <c r="PE278" s="30"/>
      <c r="PF278" s="30"/>
      <c r="PG278" s="30"/>
      <c r="PH278" s="30"/>
      <c r="PI278" s="30"/>
      <c r="PJ278" s="30"/>
      <c r="PK278" s="30"/>
      <c r="PL278" s="30"/>
      <c r="PM278" s="30"/>
      <c r="PN278" s="30"/>
      <c r="PO278" s="30"/>
      <c r="PP278" s="30"/>
      <c r="PQ278" s="30"/>
      <c r="PR278" s="30"/>
      <c r="PS278" s="30"/>
      <c r="PT278" s="30"/>
      <c r="PU278" s="30"/>
      <c r="PV278" s="30"/>
      <c r="PW278" s="30"/>
      <c r="PX278" s="30"/>
      <c r="PY278" s="30"/>
      <c r="PZ278" s="30"/>
      <c r="QA278" s="30"/>
      <c r="QB278" s="30"/>
      <c r="QC278" s="30"/>
      <c r="QD278" s="30"/>
      <c r="QE278" s="30"/>
      <c r="QF278" s="30"/>
      <c r="QG278" s="30"/>
      <c r="QH278" s="30"/>
      <c r="QI278" s="30"/>
      <c r="QJ278" s="30"/>
      <c r="QK278" s="30"/>
      <c r="QL278" s="30"/>
      <c r="QM278" s="30"/>
      <c r="QN278" s="30"/>
      <c r="QO278" s="30"/>
      <c r="QP278" s="30"/>
      <c r="QQ278" s="30"/>
      <c r="QR278" s="30"/>
      <c r="QS278" s="30"/>
      <c r="QT278" s="30"/>
      <c r="QU278" s="30"/>
      <c r="QV278" s="30"/>
      <c r="QW278" s="30"/>
      <c r="QX278" s="30"/>
      <c r="QY278" s="30"/>
      <c r="QZ278" s="30"/>
      <c r="RA278" s="30"/>
      <c r="RB278" s="30"/>
      <c r="RC278" s="30"/>
      <c r="RD278" s="30"/>
      <c r="RE278" s="30"/>
      <c r="RF278" s="30"/>
      <c r="RG278" s="30"/>
      <c r="RH278" s="30"/>
      <c r="RI278" s="30"/>
      <c r="RJ278" s="30"/>
      <c r="RK278" s="30"/>
      <c r="RL278" s="30"/>
      <c r="RM278" s="30"/>
      <c r="RN278" s="30"/>
      <c r="RO278" s="30"/>
      <c r="RP278" s="30"/>
      <c r="RQ278" s="30"/>
      <c r="RR278" s="30"/>
      <c r="RS278" s="30"/>
      <c r="RT278" s="30"/>
      <c r="RU278" s="30"/>
      <c r="RV278" s="30"/>
      <c r="RW278" s="30"/>
      <c r="RX278" s="30"/>
      <c r="RY278" s="30"/>
      <c r="RZ278" s="30"/>
      <c r="SA278" s="30"/>
      <c r="SB278" s="30"/>
      <c r="SC278" s="30"/>
      <c r="SD278" s="30"/>
      <c r="SE278" s="30"/>
      <c r="SF278" s="30"/>
      <c r="SG278" s="30"/>
      <c r="SH278" s="30"/>
      <c r="SI278" s="30"/>
      <c r="SJ278" s="30"/>
      <c r="SK278" s="30"/>
      <c r="SL278" s="30"/>
      <c r="SM278" s="30"/>
      <c r="SN278" s="30"/>
      <c r="SO278" s="30"/>
      <c r="SP278" s="30"/>
      <c r="SQ278" s="30"/>
      <c r="SR278" s="30"/>
      <c r="SS278" s="30"/>
      <c r="ST278" s="30"/>
      <c r="SU278" s="30"/>
      <c r="SV278" s="30"/>
      <c r="SW278" s="30"/>
      <c r="SX278" s="30"/>
      <c r="SY278" s="30"/>
      <c r="SZ278" s="30"/>
      <c r="TA278" s="30"/>
      <c r="TB278" s="30"/>
      <c r="TC278" s="30"/>
      <c r="TD278" s="30"/>
      <c r="TE278" s="30"/>
    </row>
    <row r="279" spans="1:525" s="24" customFormat="1" ht="31.5" hidden="1" customHeight="1" x14ac:dyDescent="0.25">
      <c r="A279" s="56" t="s">
        <v>416</v>
      </c>
      <c r="B279" s="82">
        <v>7530</v>
      </c>
      <c r="C279" s="56" t="s">
        <v>233</v>
      </c>
      <c r="D279" s="83" t="s">
        <v>231</v>
      </c>
      <c r="E279" s="122">
        <f t="shared" si="129"/>
        <v>0</v>
      </c>
      <c r="F279" s="122"/>
      <c r="G279" s="123"/>
      <c r="H279" s="123"/>
      <c r="I279" s="123"/>
      <c r="J279" s="122">
        <f t="shared" si="130"/>
        <v>0</v>
      </c>
      <c r="K279" s="122"/>
      <c r="L279" s="122"/>
      <c r="M279" s="122"/>
      <c r="N279" s="122"/>
      <c r="O279" s="122"/>
      <c r="P279" s="122">
        <f t="shared" si="131"/>
        <v>0</v>
      </c>
      <c r="Q279" s="225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  <c r="IT279" s="30"/>
      <c r="IU279" s="30"/>
      <c r="IV279" s="30"/>
      <c r="IW279" s="30"/>
      <c r="IX279" s="30"/>
      <c r="IY279" s="30"/>
      <c r="IZ279" s="30"/>
      <c r="JA279" s="30"/>
      <c r="JB279" s="30"/>
      <c r="JC279" s="30"/>
      <c r="JD279" s="30"/>
      <c r="JE279" s="30"/>
      <c r="JF279" s="30"/>
      <c r="JG279" s="30"/>
      <c r="JH279" s="30"/>
      <c r="JI279" s="30"/>
      <c r="JJ279" s="30"/>
      <c r="JK279" s="30"/>
      <c r="JL279" s="30"/>
      <c r="JM279" s="30"/>
      <c r="JN279" s="30"/>
      <c r="JO279" s="30"/>
      <c r="JP279" s="30"/>
      <c r="JQ279" s="30"/>
      <c r="JR279" s="30"/>
      <c r="JS279" s="30"/>
      <c r="JT279" s="30"/>
      <c r="JU279" s="30"/>
      <c r="JV279" s="30"/>
      <c r="JW279" s="30"/>
      <c r="JX279" s="30"/>
      <c r="JY279" s="30"/>
      <c r="JZ279" s="30"/>
      <c r="KA279" s="30"/>
      <c r="KB279" s="30"/>
      <c r="KC279" s="30"/>
      <c r="KD279" s="30"/>
      <c r="KE279" s="30"/>
      <c r="KF279" s="30"/>
      <c r="KG279" s="30"/>
      <c r="KH279" s="30"/>
      <c r="KI279" s="30"/>
      <c r="KJ279" s="30"/>
      <c r="KK279" s="30"/>
      <c r="KL279" s="30"/>
      <c r="KM279" s="30"/>
      <c r="KN279" s="30"/>
      <c r="KO279" s="30"/>
      <c r="KP279" s="30"/>
      <c r="KQ279" s="30"/>
      <c r="KR279" s="30"/>
      <c r="KS279" s="30"/>
      <c r="KT279" s="30"/>
      <c r="KU279" s="30"/>
      <c r="KV279" s="30"/>
      <c r="KW279" s="30"/>
      <c r="KX279" s="30"/>
      <c r="KY279" s="30"/>
      <c r="KZ279" s="30"/>
      <c r="LA279" s="30"/>
      <c r="LB279" s="30"/>
      <c r="LC279" s="30"/>
      <c r="LD279" s="30"/>
      <c r="LE279" s="30"/>
      <c r="LF279" s="30"/>
      <c r="LG279" s="30"/>
      <c r="LH279" s="30"/>
      <c r="LI279" s="30"/>
      <c r="LJ279" s="30"/>
      <c r="LK279" s="30"/>
      <c r="LL279" s="30"/>
      <c r="LM279" s="30"/>
      <c r="LN279" s="30"/>
      <c r="LO279" s="30"/>
      <c r="LP279" s="30"/>
      <c r="LQ279" s="30"/>
      <c r="LR279" s="30"/>
      <c r="LS279" s="30"/>
      <c r="LT279" s="30"/>
      <c r="LU279" s="30"/>
      <c r="LV279" s="30"/>
      <c r="LW279" s="30"/>
      <c r="LX279" s="30"/>
      <c r="LY279" s="30"/>
      <c r="LZ279" s="30"/>
      <c r="MA279" s="30"/>
      <c r="MB279" s="30"/>
      <c r="MC279" s="30"/>
      <c r="MD279" s="30"/>
      <c r="ME279" s="30"/>
      <c r="MF279" s="30"/>
      <c r="MG279" s="30"/>
      <c r="MH279" s="30"/>
      <c r="MI279" s="30"/>
      <c r="MJ279" s="30"/>
      <c r="MK279" s="30"/>
      <c r="ML279" s="30"/>
      <c r="MM279" s="30"/>
      <c r="MN279" s="30"/>
      <c r="MO279" s="30"/>
      <c r="MP279" s="30"/>
      <c r="MQ279" s="30"/>
      <c r="MR279" s="30"/>
      <c r="MS279" s="30"/>
      <c r="MT279" s="30"/>
      <c r="MU279" s="30"/>
      <c r="MV279" s="30"/>
      <c r="MW279" s="30"/>
      <c r="MX279" s="30"/>
      <c r="MY279" s="30"/>
      <c r="MZ279" s="30"/>
      <c r="NA279" s="30"/>
      <c r="NB279" s="30"/>
      <c r="NC279" s="30"/>
      <c r="ND279" s="30"/>
      <c r="NE279" s="30"/>
      <c r="NF279" s="30"/>
      <c r="NG279" s="30"/>
      <c r="NH279" s="30"/>
      <c r="NI279" s="30"/>
      <c r="NJ279" s="30"/>
      <c r="NK279" s="30"/>
      <c r="NL279" s="30"/>
      <c r="NM279" s="30"/>
      <c r="NN279" s="30"/>
      <c r="NO279" s="30"/>
      <c r="NP279" s="30"/>
      <c r="NQ279" s="30"/>
      <c r="NR279" s="30"/>
      <c r="NS279" s="30"/>
      <c r="NT279" s="30"/>
      <c r="NU279" s="30"/>
      <c r="NV279" s="30"/>
      <c r="NW279" s="30"/>
      <c r="NX279" s="30"/>
      <c r="NY279" s="30"/>
      <c r="NZ279" s="30"/>
      <c r="OA279" s="30"/>
      <c r="OB279" s="30"/>
      <c r="OC279" s="30"/>
      <c r="OD279" s="30"/>
      <c r="OE279" s="30"/>
      <c r="OF279" s="30"/>
      <c r="OG279" s="30"/>
      <c r="OH279" s="30"/>
      <c r="OI279" s="30"/>
      <c r="OJ279" s="30"/>
      <c r="OK279" s="30"/>
      <c r="OL279" s="30"/>
      <c r="OM279" s="30"/>
      <c r="ON279" s="30"/>
      <c r="OO279" s="30"/>
      <c r="OP279" s="30"/>
      <c r="OQ279" s="30"/>
      <c r="OR279" s="30"/>
      <c r="OS279" s="30"/>
      <c r="OT279" s="30"/>
      <c r="OU279" s="30"/>
      <c r="OV279" s="30"/>
      <c r="OW279" s="30"/>
      <c r="OX279" s="30"/>
      <c r="OY279" s="30"/>
      <c r="OZ279" s="30"/>
      <c r="PA279" s="30"/>
      <c r="PB279" s="30"/>
      <c r="PC279" s="30"/>
      <c r="PD279" s="30"/>
      <c r="PE279" s="30"/>
      <c r="PF279" s="30"/>
      <c r="PG279" s="30"/>
      <c r="PH279" s="30"/>
      <c r="PI279" s="30"/>
      <c r="PJ279" s="30"/>
      <c r="PK279" s="30"/>
      <c r="PL279" s="30"/>
      <c r="PM279" s="30"/>
      <c r="PN279" s="30"/>
      <c r="PO279" s="30"/>
      <c r="PP279" s="30"/>
      <c r="PQ279" s="30"/>
      <c r="PR279" s="30"/>
      <c r="PS279" s="30"/>
      <c r="PT279" s="30"/>
      <c r="PU279" s="30"/>
      <c r="PV279" s="30"/>
      <c r="PW279" s="30"/>
      <c r="PX279" s="30"/>
      <c r="PY279" s="30"/>
      <c r="PZ279" s="30"/>
      <c r="QA279" s="30"/>
      <c r="QB279" s="30"/>
      <c r="QC279" s="30"/>
      <c r="QD279" s="30"/>
      <c r="QE279" s="30"/>
      <c r="QF279" s="30"/>
      <c r="QG279" s="30"/>
      <c r="QH279" s="30"/>
      <c r="QI279" s="30"/>
      <c r="QJ279" s="30"/>
      <c r="QK279" s="30"/>
      <c r="QL279" s="30"/>
      <c r="QM279" s="30"/>
      <c r="QN279" s="30"/>
      <c r="QO279" s="30"/>
      <c r="QP279" s="30"/>
      <c r="QQ279" s="30"/>
      <c r="QR279" s="30"/>
      <c r="QS279" s="30"/>
      <c r="QT279" s="30"/>
      <c r="QU279" s="30"/>
      <c r="QV279" s="30"/>
      <c r="QW279" s="30"/>
      <c r="QX279" s="30"/>
      <c r="QY279" s="30"/>
      <c r="QZ279" s="30"/>
      <c r="RA279" s="30"/>
      <c r="RB279" s="30"/>
      <c r="RC279" s="30"/>
      <c r="RD279" s="30"/>
      <c r="RE279" s="30"/>
      <c r="RF279" s="30"/>
      <c r="RG279" s="30"/>
      <c r="RH279" s="30"/>
      <c r="RI279" s="30"/>
      <c r="RJ279" s="30"/>
      <c r="RK279" s="30"/>
      <c r="RL279" s="30"/>
      <c r="RM279" s="30"/>
      <c r="RN279" s="30"/>
      <c r="RO279" s="30"/>
      <c r="RP279" s="30"/>
      <c r="RQ279" s="30"/>
      <c r="RR279" s="30"/>
      <c r="RS279" s="30"/>
      <c r="RT279" s="30"/>
      <c r="RU279" s="30"/>
      <c r="RV279" s="30"/>
      <c r="RW279" s="30"/>
      <c r="RX279" s="30"/>
      <c r="RY279" s="30"/>
      <c r="RZ279" s="30"/>
      <c r="SA279" s="30"/>
      <c r="SB279" s="30"/>
      <c r="SC279" s="30"/>
      <c r="SD279" s="30"/>
      <c r="SE279" s="30"/>
      <c r="SF279" s="30"/>
      <c r="SG279" s="30"/>
      <c r="SH279" s="30"/>
      <c r="SI279" s="30"/>
      <c r="SJ279" s="30"/>
      <c r="SK279" s="30"/>
      <c r="SL279" s="30"/>
      <c r="SM279" s="30"/>
      <c r="SN279" s="30"/>
      <c r="SO279" s="30"/>
      <c r="SP279" s="30"/>
      <c r="SQ279" s="30"/>
      <c r="SR279" s="30"/>
      <c r="SS279" s="30"/>
      <c r="ST279" s="30"/>
      <c r="SU279" s="30"/>
      <c r="SV279" s="30"/>
      <c r="SW279" s="30"/>
      <c r="SX279" s="30"/>
      <c r="SY279" s="30"/>
      <c r="SZ279" s="30"/>
      <c r="TA279" s="30"/>
      <c r="TB279" s="30"/>
      <c r="TC279" s="30"/>
      <c r="TD279" s="30"/>
      <c r="TE279" s="30"/>
    </row>
    <row r="280" spans="1:525" s="22" customFormat="1" ht="20.25" customHeight="1" x14ac:dyDescent="0.25">
      <c r="A280" s="56" t="s">
        <v>199</v>
      </c>
      <c r="B280" s="82" t="str">
        <f>'дод 4'!A227</f>
        <v>7640</v>
      </c>
      <c r="C280" s="56" t="str">
        <f>'дод 4'!B227</f>
        <v>0470</v>
      </c>
      <c r="D280" s="57" t="s">
        <v>413</v>
      </c>
      <c r="E280" s="122">
        <f t="shared" si="119"/>
        <v>2800000</v>
      </c>
      <c r="F280" s="122">
        <v>400000</v>
      </c>
      <c r="G280" s="122"/>
      <c r="H280" s="122"/>
      <c r="I280" s="122">
        <v>2400000</v>
      </c>
      <c r="J280" s="122">
        <f t="shared" si="121"/>
        <v>0</v>
      </c>
      <c r="K280" s="122"/>
      <c r="L280" s="122"/>
      <c r="M280" s="122"/>
      <c r="N280" s="122"/>
      <c r="O280" s="122"/>
      <c r="P280" s="122">
        <f t="shared" si="120"/>
        <v>2800000</v>
      </c>
      <c r="Q280" s="225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  <c r="IV280" s="23"/>
      <c r="IW280" s="23"/>
      <c r="IX280" s="23"/>
      <c r="IY280" s="23"/>
      <c r="IZ280" s="23"/>
      <c r="JA280" s="23"/>
      <c r="JB280" s="23"/>
      <c r="JC280" s="23"/>
      <c r="JD280" s="23"/>
      <c r="JE280" s="23"/>
      <c r="JF280" s="23"/>
      <c r="JG280" s="23"/>
      <c r="JH280" s="23"/>
      <c r="JI280" s="23"/>
      <c r="JJ280" s="23"/>
      <c r="JK280" s="23"/>
      <c r="JL280" s="23"/>
      <c r="JM280" s="23"/>
      <c r="JN280" s="23"/>
      <c r="JO280" s="23"/>
      <c r="JP280" s="23"/>
      <c r="JQ280" s="23"/>
      <c r="JR280" s="23"/>
      <c r="JS280" s="23"/>
      <c r="JT280" s="23"/>
      <c r="JU280" s="23"/>
      <c r="JV280" s="23"/>
      <c r="JW280" s="23"/>
      <c r="JX280" s="23"/>
      <c r="JY280" s="23"/>
      <c r="JZ280" s="23"/>
      <c r="KA280" s="23"/>
      <c r="KB280" s="23"/>
      <c r="KC280" s="23"/>
      <c r="KD280" s="23"/>
      <c r="KE280" s="23"/>
      <c r="KF280" s="23"/>
      <c r="KG280" s="23"/>
      <c r="KH280" s="23"/>
      <c r="KI280" s="23"/>
      <c r="KJ280" s="23"/>
      <c r="KK280" s="23"/>
      <c r="KL280" s="23"/>
      <c r="KM280" s="23"/>
      <c r="KN280" s="23"/>
      <c r="KO280" s="23"/>
      <c r="KP280" s="23"/>
      <c r="KQ280" s="23"/>
      <c r="KR280" s="23"/>
      <c r="KS280" s="23"/>
      <c r="KT280" s="23"/>
      <c r="KU280" s="23"/>
      <c r="KV280" s="23"/>
      <c r="KW280" s="23"/>
      <c r="KX280" s="23"/>
      <c r="KY280" s="23"/>
      <c r="KZ280" s="23"/>
      <c r="LA280" s="23"/>
      <c r="LB280" s="23"/>
      <c r="LC280" s="23"/>
      <c r="LD280" s="23"/>
      <c r="LE280" s="23"/>
      <c r="LF280" s="23"/>
      <c r="LG280" s="23"/>
      <c r="LH280" s="23"/>
      <c r="LI280" s="23"/>
      <c r="LJ280" s="23"/>
      <c r="LK280" s="23"/>
      <c r="LL280" s="23"/>
      <c r="LM280" s="23"/>
      <c r="LN280" s="23"/>
      <c r="LO280" s="23"/>
      <c r="LP280" s="23"/>
      <c r="LQ280" s="23"/>
      <c r="LR280" s="23"/>
      <c r="LS280" s="23"/>
      <c r="LT280" s="23"/>
      <c r="LU280" s="23"/>
      <c r="LV280" s="23"/>
      <c r="LW280" s="23"/>
      <c r="LX280" s="23"/>
      <c r="LY280" s="23"/>
      <c r="LZ280" s="23"/>
      <c r="MA280" s="23"/>
      <c r="MB280" s="23"/>
      <c r="MC280" s="23"/>
      <c r="MD280" s="23"/>
      <c r="ME280" s="23"/>
      <c r="MF280" s="23"/>
      <c r="MG280" s="23"/>
      <c r="MH280" s="23"/>
      <c r="MI280" s="23"/>
      <c r="MJ280" s="23"/>
      <c r="MK280" s="23"/>
      <c r="ML280" s="23"/>
      <c r="MM280" s="23"/>
      <c r="MN280" s="23"/>
      <c r="MO280" s="23"/>
      <c r="MP280" s="23"/>
      <c r="MQ280" s="23"/>
      <c r="MR280" s="23"/>
      <c r="MS280" s="23"/>
      <c r="MT280" s="23"/>
      <c r="MU280" s="23"/>
      <c r="MV280" s="23"/>
      <c r="MW280" s="23"/>
      <c r="MX280" s="23"/>
      <c r="MY280" s="23"/>
      <c r="MZ280" s="23"/>
      <c r="NA280" s="23"/>
      <c r="NB280" s="23"/>
      <c r="NC280" s="23"/>
      <c r="ND280" s="23"/>
      <c r="NE280" s="23"/>
      <c r="NF280" s="23"/>
      <c r="NG280" s="23"/>
      <c r="NH280" s="23"/>
      <c r="NI280" s="23"/>
      <c r="NJ280" s="23"/>
      <c r="NK280" s="23"/>
      <c r="NL280" s="23"/>
      <c r="NM280" s="23"/>
      <c r="NN280" s="23"/>
      <c r="NO280" s="23"/>
      <c r="NP280" s="23"/>
      <c r="NQ280" s="23"/>
      <c r="NR280" s="23"/>
      <c r="NS280" s="23"/>
      <c r="NT280" s="23"/>
      <c r="NU280" s="23"/>
      <c r="NV280" s="23"/>
      <c r="NW280" s="23"/>
      <c r="NX280" s="23"/>
      <c r="NY280" s="23"/>
      <c r="NZ280" s="23"/>
      <c r="OA280" s="23"/>
      <c r="OB280" s="23"/>
      <c r="OC280" s="23"/>
      <c r="OD280" s="23"/>
      <c r="OE280" s="23"/>
      <c r="OF280" s="23"/>
      <c r="OG280" s="23"/>
      <c r="OH280" s="23"/>
      <c r="OI280" s="23"/>
      <c r="OJ280" s="23"/>
      <c r="OK280" s="23"/>
      <c r="OL280" s="23"/>
      <c r="OM280" s="23"/>
      <c r="ON280" s="23"/>
      <c r="OO280" s="23"/>
      <c r="OP280" s="23"/>
      <c r="OQ280" s="23"/>
      <c r="OR280" s="23"/>
      <c r="OS280" s="23"/>
      <c r="OT280" s="23"/>
      <c r="OU280" s="23"/>
      <c r="OV280" s="23"/>
      <c r="OW280" s="23"/>
      <c r="OX280" s="23"/>
      <c r="OY280" s="23"/>
      <c r="OZ280" s="23"/>
      <c r="PA280" s="23"/>
      <c r="PB280" s="23"/>
      <c r="PC280" s="23"/>
      <c r="PD280" s="23"/>
      <c r="PE280" s="23"/>
      <c r="PF280" s="23"/>
      <c r="PG280" s="23"/>
      <c r="PH280" s="23"/>
      <c r="PI280" s="23"/>
      <c r="PJ280" s="23"/>
      <c r="PK280" s="23"/>
      <c r="PL280" s="23"/>
      <c r="PM280" s="23"/>
      <c r="PN280" s="23"/>
      <c r="PO280" s="23"/>
      <c r="PP280" s="23"/>
      <c r="PQ280" s="23"/>
      <c r="PR280" s="23"/>
      <c r="PS280" s="23"/>
      <c r="PT280" s="23"/>
      <c r="PU280" s="23"/>
      <c r="PV280" s="23"/>
      <c r="PW280" s="23"/>
      <c r="PX280" s="23"/>
      <c r="PY280" s="23"/>
      <c r="PZ280" s="23"/>
      <c r="QA280" s="23"/>
      <c r="QB280" s="23"/>
      <c r="QC280" s="23"/>
      <c r="QD280" s="23"/>
      <c r="QE280" s="23"/>
      <c r="QF280" s="23"/>
      <c r="QG280" s="23"/>
      <c r="QH280" s="23"/>
      <c r="QI280" s="23"/>
      <c r="QJ280" s="23"/>
      <c r="QK280" s="23"/>
      <c r="QL280" s="23"/>
      <c r="QM280" s="23"/>
      <c r="QN280" s="23"/>
      <c r="QO280" s="23"/>
      <c r="QP280" s="23"/>
      <c r="QQ280" s="23"/>
      <c r="QR280" s="23"/>
      <c r="QS280" s="23"/>
      <c r="QT280" s="23"/>
      <c r="QU280" s="23"/>
      <c r="QV280" s="23"/>
      <c r="QW280" s="23"/>
      <c r="QX280" s="23"/>
      <c r="QY280" s="23"/>
      <c r="QZ280" s="23"/>
      <c r="RA280" s="23"/>
      <c r="RB280" s="23"/>
      <c r="RC280" s="23"/>
      <c r="RD280" s="23"/>
      <c r="RE280" s="23"/>
      <c r="RF280" s="23"/>
      <c r="RG280" s="23"/>
      <c r="RH280" s="23"/>
      <c r="RI280" s="23"/>
      <c r="RJ280" s="23"/>
      <c r="RK280" s="23"/>
      <c r="RL280" s="23"/>
      <c r="RM280" s="23"/>
      <c r="RN280" s="23"/>
      <c r="RO280" s="23"/>
      <c r="RP280" s="23"/>
      <c r="RQ280" s="23"/>
      <c r="RR280" s="23"/>
      <c r="RS280" s="23"/>
      <c r="RT280" s="23"/>
      <c r="RU280" s="23"/>
      <c r="RV280" s="23"/>
      <c r="RW280" s="23"/>
      <c r="RX280" s="23"/>
      <c r="RY280" s="23"/>
      <c r="RZ280" s="23"/>
      <c r="SA280" s="23"/>
      <c r="SB280" s="23"/>
      <c r="SC280" s="23"/>
      <c r="SD280" s="23"/>
      <c r="SE280" s="23"/>
      <c r="SF280" s="23"/>
      <c r="SG280" s="23"/>
      <c r="SH280" s="23"/>
      <c r="SI280" s="23"/>
      <c r="SJ280" s="23"/>
      <c r="SK280" s="23"/>
      <c r="SL280" s="23"/>
      <c r="SM280" s="23"/>
      <c r="SN280" s="23"/>
      <c r="SO280" s="23"/>
      <c r="SP280" s="23"/>
      <c r="SQ280" s="23"/>
      <c r="SR280" s="23"/>
      <c r="SS280" s="23"/>
      <c r="ST280" s="23"/>
      <c r="SU280" s="23"/>
      <c r="SV280" s="23"/>
      <c r="SW280" s="23"/>
      <c r="SX280" s="23"/>
      <c r="SY280" s="23"/>
      <c r="SZ280" s="23"/>
      <c r="TA280" s="23"/>
      <c r="TB280" s="23"/>
      <c r="TC280" s="23"/>
      <c r="TD280" s="23"/>
      <c r="TE280" s="23"/>
    </row>
    <row r="281" spans="1:525" s="22" customFormat="1" ht="39" hidden="1" customHeight="1" x14ac:dyDescent="0.25">
      <c r="A281" s="56" t="s">
        <v>326</v>
      </c>
      <c r="B281" s="82" t="str">
        <f>'дод 4'!A231</f>
        <v>7670</v>
      </c>
      <c r="C281" s="56" t="str">
        <f>'дод 4'!B231</f>
        <v>0490</v>
      </c>
      <c r="D281" s="57" t="str">
        <f>'дод 4'!C231</f>
        <v>Внески до статутного капіталу суб'єктів господарювання</v>
      </c>
      <c r="E281" s="122">
        <f t="shared" si="119"/>
        <v>0</v>
      </c>
      <c r="F281" s="122"/>
      <c r="G281" s="122"/>
      <c r="H281" s="122"/>
      <c r="I281" s="122"/>
      <c r="J281" s="122">
        <f t="shared" si="121"/>
        <v>0</v>
      </c>
      <c r="K281" s="122"/>
      <c r="L281" s="122"/>
      <c r="M281" s="122"/>
      <c r="N281" s="122"/>
      <c r="O281" s="122"/>
      <c r="P281" s="122">
        <f t="shared" si="120"/>
        <v>0</v>
      </c>
      <c r="Q281" s="225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</row>
    <row r="282" spans="1:525" s="24" customFormat="1" ht="18.75" hidden="1" customHeight="1" x14ac:dyDescent="0.25">
      <c r="A282" s="74"/>
      <c r="B282" s="95"/>
      <c r="C282" s="95"/>
      <c r="D282" s="75" t="s">
        <v>410</v>
      </c>
      <c r="E282" s="123">
        <f t="shared" si="119"/>
        <v>0</v>
      </c>
      <c r="F282" s="123"/>
      <c r="G282" s="123"/>
      <c r="H282" s="123"/>
      <c r="I282" s="123"/>
      <c r="J282" s="123">
        <f t="shared" si="121"/>
        <v>0</v>
      </c>
      <c r="K282" s="123"/>
      <c r="L282" s="123"/>
      <c r="M282" s="123"/>
      <c r="N282" s="123"/>
      <c r="O282" s="123"/>
      <c r="P282" s="123">
        <f t="shared" si="120"/>
        <v>0</v>
      </c>
      <c r="Q282" s="225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  <c r="IW282" s="30"/>
      <c r="IX282" s="30"/>
      <c r="IY282" s="30"/>
      <c r="IZ282" s="30"/>
      <c r="JA282" s="30"/>
      <c r="JB282" s="30"/>
      <c r="JC282" s="30"/>
      <c r="JD282" s="30"/>
      <c r="JE282" s="30"/>
      <c r="JF282" s="30"/>
      <c r="JG282" s="30"/>
      <c r="JH282" s="30"/>
      <c r="JI282" s="30"/>
      <c r="JJ282" s="30"/>
      <c r="JK282" s="30"/>
      <c r="JL282" s="30"/>
      <c r="JM282" s="30"/>
      <c r="JN282" s="30"/>
      <c r="JO282" s="30"/>
      <c r="JP282" s="30"/>
      <c r="JQ282" s="30"/>
      <c r="JR282" s="30"/>
      <c r="JS282" s="30"/>
      <c r="JT282" s="30"/>
      <c r="JU282" s="30"/>
      <c r="JV282" s="30"/>
      <c r="JW282" s="30"/>
      <c r="JX282" s="30"/>
      <c r="JY282" s="30"/>
      <c r="JZ282" s="30"/>
      <c r="KA282" s="30"/>
      <c r="KB282" s="30"/>
      <c r="KC282" s="30"/>
      <c r="KD282" s="30"/>
      <c r="KE282" s="30"/>
      <c r="KF282" s="30"/>
      <c r="KG282" s="30"/>
      <c r="KH282" s="30"/>
      <c r="KI282" s="30"/>
      <c r="KJ282" s="30"/>
      <c r="KK282" s="30"/>
      <c r="KL282" s="30"/>
      <c r="KM282" s="30"/>
      <c r="KN282" s="30"/>
      <c r="KO282" s="30"/>
      <c r="KP282" s="30"/>
      <c r="KQ282" s="30"/>
      <c r="KR282" s="30"/>
      <c r="KS282" s="30"/>
      <c r="KT282" s="30"/>
      <c r="KU282" s="30"/>
      <c r="KV282" s="30"/>
      <c r="KW282" s="30"/>
      <c r="KX282" s="30"/>
      <c r="KY282" s="30"/>
      <c r="KZ282" s="30"/>
      <c r="LA282" s="30"/>
      <c r="LB282" s="30"/>
      <c r="LC282" s="30"/>
      <c r="LD282" s="30"/>
      <c r="LE282" s="30"/>
      <c r="LF282" s="30"/>
      <c r="LG282" s="30"/>
      <c r="LH282" s="30"/>
      <c r="LI282" s="30"/>
      <c r="LJ282" s="30"/>
      <c r="LK282" s="30"/>
      <c r="LL282" s="30"/>
      <c r="LM282" s="30"/>
      <c r="LN282" s="30"/>
      <c r="LO282" s="30"/>
      <c r="LP282" s="30"/>
      <c r="LQ282" s="30"/>
      <c r="LR282" s="30"/>
      <c r="LS282" s="30"/>
      <c r="LT282" s="30"/>
      <c r="LU282" s="30"/>
      <c r="LV282" s="30"/>
      <c r="LW282" s="30"/>
      <c r="LX282" s="30"/>
      <c r="LY282" s="30"/>
      <c r="LZ282" s="30"/>
      <c r="MA282" s="30"/>
      <c r="MB282" s="30"/>
      <c r="MC282" s="30"/>
      <c r="MD282" s="30"/>
      <c r="ME282" s="30"/>
      <c r="MF282" s="30"/>
      <c r="MG282" s="30"/>
      <c r="MH282" s="30"/>
      <c r="MI282" s="30"/>
      <c r="MJ282" s="30"/>
      <c r="MK282" s="30"/>
      <c r="ML282" s="30"/>
      <c r="MM282" s="30"/>
      <c r="MN282" s="30"/>
      <c r="MO282" s="30"/>
      <c r="MP282" s="30"/>
      <c r="MQ282" s="30"/>
      <c r="MR282" s="30"/>
      <c r="MS282" s="30"/>
      <c r="MT282" s="30"/>
      <c r="MU282" s="30"/>
      <c r="MV282" s="30"/>
      <c r="MW282" s="30"/>
      <c r="MX282" s="30"/>
      <c r="MY282" s="30"/>
      <c r="MZ282" s="30"/>
      <c r="NA282" s="30"/>
      <c r="NB282" s="30"/>
      <c r="NC282" s="30"/>
      <c r="ND282" s="30"/>
      <c r="NE282" s="30"/>
      <c r="NF282" s="30"/>
      <c r="NG282" s="30"/>
      <c r="NH282" s="30"/>
      <c r="NI282" s="30"/>
      <c r="NJ282" s="30"/>
      <c r="NK282" s="30"/>
      <c r="NL282" s="30"/>
      <c r="NM282" s="30"/>
      <c r="NN282" s="30"/>
      <c r="NO282" s="30"/>
      <c r="NP282" s="30"/>
      <c r="NQ282" s="30"/>
      <c r="NR282" s="30"/>
      <c r="NS282" s="30"/>
      <c r="NT282" s="30"/>
      <c r="NU282" s="30"/>
      <c r="NV282" s="30"/>
      <c r="NW282" s="30"/>
      <c r="NX282" s="30"/>
      <c r="NY282" s="30"/>
      <c r="NZ282" s="30"/>
      <c r="OA282" s="30"/>
      <c r="OB282" s="30"/>
      <c r="OC282" s="30"/>
      <c r="OD282" s="30"/>
      <c r="OE282" s="30"/>
      <c r="OF282" s="30"/>
      <c r="OG282" s="30"/>
      <c r="OH282" s="30"/>
      <c r="OI282" s="30"/>
      <c r="OJ282" s="30"/>
      <c r="OK282" s="30"/>
      <c r="OL282" s="30"/>
      <c r="OM282" s="30"/>
      <c r="ON282" s="30"/>
      <c r="OO282" s="30"/>
      <c r="OP282" s="30"/>
      <c r="OQ282" s="30"/>
      <c r="OR282" s="30"/>
      <c r="OS282" s="30"/>
      <c r="OT282" s="30"/>
      <c r="OU282" s="30"/>
      <c r="OV282" s="30"/>
      <c r="OW282" s="30"/>
      <c r="OX282" s="30"/>
      <c r="OY282" s="30"/>
      <c r="OZ282" s="30"/>
      <c r="PA282" s="30"/>
      <c r="PB282" s="30"/>
      <c r="PC282" s="30"/>
      <c r="PD282" s="30"/>
      <c r="PE282" s="30"/>
      <c r="PF282" s="30"/>
      <c r="PG282" s="30"/>
      <c r="PH282" s="30"/>
      <c r="PI282" s="30"/>
      <c r="PJ282" s="30"/>
      <c r="PK282" s="30"/>
      <c r="PL282" s="30"/>
      <c r="PM282" s="30"/>
      <c r="PN282" s="30"/>
      <c r="PO282" s="30"/>
      <c r="PP282" s="30"/>
      <c r="PQ282" s="30"/>
      <c r="PR282" s="30"/>
      <c r="PS282" s="30"/>
      <c r="PT282" s="30"/>
      <c r="PU282" s="30"/>
      <c r="PV282" s="30"/>
      <c r="PW282" s="30"/>
      <c r="PX282" s="30"/>
      <c r="PY282" s="30"/>
      <c r="PZ282" s="30"/>
      <c r="QA282" s="30"/>
      <c r="QB282" s="30"/>
      <c r="QC282" s="30"/>
      <c r="QD282" s="30"/>
      <c r="QE282" s="30"/>
      <c r="QF282" s="30"/>
      <c r="QG282" s="30"/>
      <c r="QH282" s="30"/>
      <c r="QI282" s="30"/>
      <c r="QJ282" s="30"/>
      <c r="QK282" s="30"/>
      <c r="QL282" s="30"/>
      <c r="QM282" s="30"/>
      <c r="QN282" s="30"/>
      <c r="QO282" s="30"/>
      <c r="QP282" s="30"/>
      <c r="QQ282" s="30"/>
      <c r="QR282" s="30"/>
      <c r="QS282" s="30"/>
      <c r="QT282" s="30"/>
      <c r="QU282" s="30"/>
      <c r="QV282" s="30"/>
      <c r="QW282" s="30"/>
      <c r="QX282" s="30"/>
      <c r="QY282" s="30"/>
      <c r="QZ282" s="30"/>
      <c r="RA282" s="30"/>
      <c r="RB282" s="30"/>
      <c r="RC282" s="30"/>
      <c r="RD282" s="30"/>
      <c r="RE282" s="30"/>
      <c r="RF282" s="30"/>
      <c r="RG282" s="30"/>
      <c r="RH282" s="30"/>
      <c r="RI282" s="30"/>
      <c r="RJ282" s="30"/>
      <c r="RK282" s="30"/>
      <c r="RL282" s="30"/>
      <c r="RM282" s="30"/>
      <c r="RN282" s="30"/>
      <c r="RO282" s="30"/>
      <c r="RP282" s="30"/>
      <c r="RQ282" s="30"/>
      <c r="RR282" s="30"/>
      <c r="RS282" s="30"/>
      <c r="RT282" s="30"/>
      <c r="RU282" s="30"/>
      <c r="RV282" s="30"/>
      <c r="RW282" s="30"/>
      <c r="RX282" s="30"/>
      <c r="RY282" s="30"/>
      <c r="RZ282" s="30"/>
      <c r="SA282" s="30"/>
      <c r="SB282" s="30"/>
      <c r="SC282" s="30"/>
      <c r="SD282" s="30"/>
      <c r="SE282" s="30"/>
      <c r="SF282" s="30"/>
      <c r="SG282" s="30"/>
      <c r="SH282" s="30"/>
      <c r="SI282" s="30"/>
      <c r="SJ282" s="30"/>
      <c r="SK282" s="30"/>
      <c r="SL282" s="30"/>
      <c r="SM282" s="30"/>
      <c r="SN282" s="30"/>
      <c r="SO282" s="30"/>
      <c r="SP282" s="30"/>
      <c r="SQ282" s="30"/>
      <c r="SR282" s="30"/>
      <c r="SS282" s="30"/>
      <c r="ST282" s="30"/>
      <c r="SU282" s="30"/>
      <c r="SV282" s="30"/>
      <c r="SW282" s="30"/>
      <c r="SX282" s="30"/>
      <c r="SY282" s="30"/>
      <c r="SZ282" s="30"/>
      <c r="TA282" s="30"/>
      <c r="TB282" s="30"/>
      <c r="TC282" s="30"/>
      <c r="TD282" s="30"/>
      <c r="TE282" s="30"/>
    </row>
    <row r="283" spans="1:525" s="22" customFormat="1" ht="123.75" customHeight="1" x14ac:dyDescent="0.25">
      <c r="A283" s="87" t="s">
        <v>295</v>
      </c>
      <c r="B283" s="42">
        <v>7691</v>
      </c>
      <c r="C283" s="42" t="s">
        <v>81</v>
      </c>
      <c r="D283" s="36" t="str">
        <f>'дод 4'!C234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83" s="122">
        <f t="shared" si="119"/>
        <v>0</v>
      </c>
      <c r="F283" s="122"/>
      <c r="G283" s="122"/>
      <c r="H283" s="122"/>
      <c r="I283" s="122"/>
      <c r="J283" s="122">
        <f t="shared" si="121"/>
        <v>100000</v>
      </c>
      <c r="K283" s="122"/>
      <c r="L283" s="122">
        <v>100000</v>
      </c>
      <c r="M283" s="122"/>
      <c r="N283" s="122"/>
      <c r="O283" s="122"/>
      <c r="P283" s="122">
        <f t="shared" si="120"/>
        <v>100000</v>
      </c>
      <c r="Q283" s="225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3"/>
      <c r="IR283" s="23"/>
      <c r="IS283" s="23"/>
      <c r="IT283" s="23"/>
      <c r="IU283" s="23"/>
      <c r="IV283" s="23"/>
      <c r="IW283" s="23"/>
      <c r="IX283" s="23"/>
      <c r="IY283" s="23"/>
      <c r="IZ283" s="23"/>
      <c r="JA283" s="23"/>
      <c r="JB283" s="23"/>
      <c r="JC283" s="23"/>
      <c r="JD283" s="23"/>
      <c r="JE283" s="23"/>
      <c r="JF283" s="23"/>
      <c r="JG283" s="23"/>
      <c r="JH283" s="23"/>
      <c r="JI283" s="23"/>
      <c r="JJ283" s="23"/>
      <c r="JK283" s="23"/>
      <c r="JL283" s="23"/>
      <c r="JM283" s="23"/>
      <c r="JN283" s="23"/>
      <c r="JO283" s="23"/>
      <c r="JP283" s="23"/>
      <c r="JQ283" s="23"/>
      <c r="JR283" s="23"/>
      <c r="JS283" s="23"/>
      <c r="JT283" s="23"/>
      <c r="JU283" s="23"/>
      <c r="JV283" s="23"/>
      <c r="JW283" s="23"/>
      <c r="JX283" s="23"/>
      <c r="JY283" s="23"/>
      <c r="JZ283" s="23"/>
      <c r="KA283" s="23"/>
      <c r="KB283" s="23"/>
      <c r="KC283" s="23"/>
      <c r="KD283" s="23"/>
      <c r="KE283" s="23"/>
      <c r="KF283" s="23"/>
      <c r="KG283" s="23"/>
      <c r="KH283" s="23"/>
      <c r="KI283" s="23"/>
      <c r="KJ283" s="23"/>
      <c r="KK283" s="23"/>
      <c r="KL283" s="23"/>
      <c r="KM283" s="23"/>
      <c r="KN283" s="23"/>
      <c r="KO283" s="23"/>
      <c r="KP283" s="23"/>
      <c r="KQ283" s="23"/>
      <c r="KR283" s="23"/>
      <c r="KS283" s="23"/>
      <c r="KT283" s="23"/>
      <c r="KU283" s="23"/>
      <c r="KV283" s="23"/>
      <c r="KW283" s="23"/>
      <c r="KX283" s="23"/>
      <c r="KY283" s="23"/>
      <c r="KZ283" s="23"/>
      <c r="LA283" s="23"/>
      <c r="LB283" s="23"/>
      <c r="LC283" s="23"/>
      <c r="LD283" s="23"/>
      <c r="LE283" s="23"/>
      <c r="LF283" s="23"/>
      <c r="LG283" s="23"/>
      <c r="LH283" s="23"/>
      <c r="LI283" s="23"/>
      <c r="LJ283" s="23"/>
      <c r="LK283" s="23"/>
      <c r="LL283" s="23"/>
      <c r="LM283" s="23"/>
      <c r="LN283" s="23"/>
      <c r="LO283" s="23"/>
      <c r="LP283" s="23"/>
      <c r="LQ283" s="23"/>
      <c r="LR283" s="23"/>
      <c r="LS283" s="23"/>
      <c r="LT283" s="23"/>
      <c r="LU283" s="23"/>
      <c r="LV283" s="23"/>
      <c r="LW283" s="23"/>
      <c r="LX283" s="23"/>
      <c r="LY283" s="23"/>
      <c r="LZ283" s="23"/>
      <c r="MA283" s="23"/>
      <c r="MB283" s="23"/>
      <c r="MC283" s="23"/>
      <c r="MD283" s="23"/>
      <c r="ME283" s="23"/>
      <c r="MF283" s="23"/>
      <c r="MG283" s="23"/>
      <c r="MH283" s="23"/>
      <c r="MI283" s="23"/>
      <c r="MJ283" s="23"/>
      <c r="MK283" s="23"/>
      <c r="ML283" s="23"/>
      <c r="MM283" s="23"/>
      <c r="MN283" s="23"/>
      <c r="MO283" s="23"/>
      <c r="MP283" s="23"/>
      <c r="MQ283" s="23"/>
      <c r="MR283" s="23"/>
      <c r="MS283" s="23"/>
      <c r="MT283" s="23"/>
      <c r="MU283" s="23"/>
      <c r="MV283" s="23"/>
      <c r="MW283" s="23"/>
      <c r="MX283" s="23"/>
      <c r="MY283" s="23"/>
      <c r="MZ283" s="23"/>
      <c r="NA283" s="23"/>
      <c r="NB283" s="23"/>
      <c r="NC283" s="23"/>
      <c r="ND283" s="23"/>
      <c r="NE283" s="23"/>
      <c r="NF283" s="23"/>
      <c r="NG283" s="23"/>
      <c r="NH283" s="23"/>
      <c r="NI283" s="23"/>
      <c r="NJ283" s="23"/>
      <c r="NK283" s="23"/>
      <c r="NL283" s="23"/>
      <c r="NM283" s="23"/>
      <c r="NN283" s="23"/>
      <c r="NO283" s="23"/>
      <c r="NP283" s="23"/>
      <c r="NQ283" s="23"/>
      <c r="NR283" s="23"/>
      <c r="NS283" s="23"/>
      <c r="NT283" s="23"/>
      <c r="NU283" s="23"/>
      <c r="NV283" s="23"/>
      <c r="NW283" s="23"/>
      <c r="NX283" s="23"/>
      <c r="NY283" s="23"/>
      <c r="NZ283" s="23"/>
      <c r="OA283" s="23"/>
      <c r="OB283" s="23"/>
      <c r="OC283" s="23"/>
      <c r="OD283" s="23"/>
      <c r="OE283" s="23"/>
      <c r="OF283" s="23"/>
      <c r="OG283" s="23"/>
      <c r="OH283" s="23"/>
      <c r="OI283" s="23"/>
      <c r="OJ283" s="23"/>
      <c r="OK283" s="23"/>
      <c r="OL283" s="23"/>
      <c r="OM283" s="23"/>
      <c r="ON283" s="23"/>
      <c r="OO283" s="23"/>
      <c r="OP283" s="23"/>
      <c r="OQ283" s="23"/>
      <c r="OR283" s="23"/>
      <c r="OS283" s="23"/>
      <c r="OT283" s="23"/>
      <c r="OU283" s="23"/>
      <c r="OV283" s="23"/>
      <c r="OW283" s="23"/>
      <c r="OX283" s="23"/>
      <c r="OY283" s="23"/>
      <c r="OZ283" s="23"/>
      <c r="PA283" s="23"/>
      <c r="PB283" s="23"/>
      <c r="PC283" s="23"/>
      <c r="PD283" s="23"/>
      <c r="PE283" s="23"/>
      <c r="PF283" s="23"/>
      <c r="PG283" s="23"/>
      <c r="PH283" s="23"/>
      <c r="PI283" s="23"/>
      <c r="PJ283" s="23"/>
      <c r="PK283" s="23"/>
      <c r="PL283" s="23"/>
      <c r="PM283" s="23"/>
      <c r="PN283" s="23"/>
      <c r="PO283" s="23"/>
      <c r="PP283" s="23"/>
      <c r="PQ283" s="23"/>
      <c r="PR283" s="23"/>
      <c r="PS283" s="23"/>
      <c r="PT283" s="23"/>
      <c r="PU283" s="23"/>
      <c r="PV283" s="23"/>
      <c r="PW283" s="23"/>
      <c r="PX283" s="23"/>
      <c r="PY283" s="23"/>
      <c r="PZ283" s="23"/>
      <c r="QA283" s="23"/>
      <c r="QB283" s="23"/>
      <c r="QC283" s="23"/>
      <c r="QD283" s="23"/>
      <c r="QE283" s="23"/>
      <c r="QF283" s="23"/>
      <c r="QG283" s="23"/>
      <c r="QH283" s="23"/>
      <c r="QI283" s="23"/>
      <c r="QJ283" s="23"/>
      <c r="QK283" s="23"/>
      <c r="QL283" s="23"/>
      <c r="QM283" s="23"/>
      <c r="QN283" s="23"/>
      <c r="QO283" s="23"/>
      <c r="QP283" s="23"/>
      <c r="QQ283" s="23"/>
      <c r="QR283" s="23"/>
      <c r="QS283" s="23"/>
      <c r="QT283" s="23"/>
      <c r="QU283" s="23"/>
      <c r="QV283" s="23"/>
      <c r="QW283" s="23"/>
      <c r="QX283" s="23"/>
      <c r="QY283" s="23"/>
      <c r="QZ283" s="23"/>
      <c r="RA283" s="23"/>
      <c r="RB283" s="23"/>
      <c r="RC283" s="23"/>
      <c r="RD283" s="23"/>
      <c r="RE283" s="23"/>
      <c r="RF283" s="23"/>
      <c r="RG283" s="23"/>
      <c r="RH283" s="23"/>
      <c r="RI283" s="23"/>
      <c r="RJ283" s="23"/>
      <c r="RK283" s="23"/>
      <c r="RL283" s="23"/>
      <c r="RM283" s="23"/>
      <c r="RN283" s="23"/>
      <c r="RO283" s="23"/>
      <c r="RP283" s="23"/>
      <c r="RQ283" s="23"/>
      <c r="RR283" s="23"/>
      <c r="RS283" s="23"/>
      <c r="RT283" s="23"/>
      <c r="RU283" s="23"/>
      <c r="RV283" s="23"/>
      <c r="RW283" s="23"/>
      <c r="RX283" s="23"/>
      <c r="RY283" s="23"/>
      <c r="RZ283" s="23"/>
      <c r="SA283" s="23"/>
      <c r="SB283" s="23"/>
      <c r="SC283" s="23"/>
      <c r="SD283" s="23"/>
      <c r="SE283" s="23"/>
      <c r="SF283" s="23"/>
      <c r="SG283" s="23"/>
      <c r="SH283" s="23"/>
      <c r="SI283" s="23"/>
      <c r="SJ283" s="23"/>
      <c r="SK283" s="23"/>
      <c r="SL283" s="23"/>
      <c r="SM283" s="23"/>
      <c r="SN283" s="23"/>
      <c r="SO283" s="23"/>
      <c r="SP283" s="23"/>
      <c r="SQ283" s="23"/>
      <c r="SR283" s="23"/>
      <c r="SS283" s="23"/>
      <c r="ST283" s="23"/>
      <c r="SU283" s="23"/>
      <c r="SV283" s="23"/>
      <c r="SW283" s="23"/>
      <c r="SX283" s="23"/>
      <c r="SY283" s="23"/>
      <c r="SZ283" s="23"/>
      <c r="TA283" s="23"/>
      <c r="TB283" s="23"/>
      <c r="TC283" s="23"/>
      <c r="TD283" s="23"/>
      <c r="TE283" s="23"/>
    </row>
    <row r="284" spans="1:525" s="22" customFormat="1" ht="39" customHeight="1" x14ac:dyDescent="0.25">
      <c r="A284" s="87" t="s">
        <v>375</v>
      </c>
      <c r="B284" s="42" t="str">
        <f>'дод 4'!A244</f>
        <v>8110</v>
      </c>
      <c r="C284" s="42" t="str">
        <f>'дод 4'!B244</f>
        <v>0320</v>
      </c>
      <c r="D284" s="88" t="str">
        <f>'дод 4'!C244</f>
        <v>Заходи із запобігання та ліквідації надзвичайних ситуацій та наслідків стихійного лиха</v>
      </c>
      <c r="E284" s="122">
        <f t="shared" ref="E284" si="132">F284+I284</f>
        <v>0</v>
      </c>
      <c r="F284" s="122"/>
      <c r="G284" s="122"/>
      <c r="H284" s="122"/>
      <c r="I284" s="122"/>
      <c r="J284" s="122">
        <f t="shared" ref="J284" si="133">L284+O284</f>
        <v>20000000</v>
      </c>
      <c r="K284" s="122">
        <v>20000000</v>
      </c>
      <c r="L284" s="122"/>
      <c r="M284" s="122"/>
      <c r="N284" s="122"/>
      <c r="O284" s="122">
        <v>20000000</v>
      </c>
      <c r="P284" s="122">
        <f t="shared" ref="P284" si="134">E284+J284</f>
        <v>20000000</v>
      </c>
      <c r="Q284" s="225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</row>
    <row r="285" spans="1:525" s="22" customFormat="1" ht="15.75" hidden="1" customHeight="1" x14ac:dyDescent="0.25">
      <c r="A285" s="87" t="s">
        <v>374</v>
      </c>
      <c r="B285" s="42" t="str">
        <f>'дод 4'!A248</f>
        <v>8230</v>
      </c>
      <c r="C285" s="42" t="str">
        <f>'дод 4'!B248</f>
        <v>0380</v>
      </c>
      <c r="D285" s="88" t="str">
        <f>'дод 4'!C248</f>
        <v>Інші заходи громадського порядку та безпеки</v>
      </c>
      <c r="E285" s="122">
        <f t="shared" ref="E285" si="135">F285+I285</f>
        <v>0</v>
      </c>
      <c r="F285" s="122"/>
      <c r="G285" s="122"/>
      <c r="H285" s="122"/>
      <c r="I285" s="122"/>
      <c r="J285" s="122">
        <f t="shared" ref="J285" si="136">L285+O285</f>
        <v>0</v>
      </c>
      <c r="K285" s="122"/>
      <c r="L285" s="122"/>
      <c r="M285" s="122"/>
      <c r="N285" s="122"/>
      <c r="O285" s="122"/>
      <c r="P285" s="122">
        <f t="shared" ref="P285" si="137">E285+J285</f>
        <v>0</v>
      </c>
      <c r="Q285" s="225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</row>
    <row r="286" spans="1:525" s="22" customFormat="1" ht="31.5" customHeight="1" x14ac:dyDescent="0.25">
      <c r="A286" s="56" t="s">
        <v>200</v>
      </c>
      <c r="B286" s="82" t="str">
        <f>'дод 4'!A252</f>
        <v>8340</v>
      </c>
      <c r="C286" s="82" t="str">
        <f>'дод 4'!B252</f>
        <v>0540</v>
      </c>
      <c r="D286" s="57" t="str">
        <f>'дод 4'!C252</f>
        <v>Природоохоронні заходи за рахунок цільових фондів</v>
      </c>
      <c r="E286" s="122">
        <f t="shared" si="119"/>
        <v>0</v>
      </c>
      <c r="F286" s="122"/>
      <c r="G286" s="122"/>
      <c r="H286" s="122"/>
      <c r="I286" s="122"/>
      <c r="J286" s="122">
        <f t="shared" si="121"/>
        <v>2323000</v>
      </c>
      <c r="K286" s="122"/>
      <c r="L286" s="122">
        <f>2323000-1100000</f>
        <v>1223000</v>
      </c>
      <c r="M286" s="122"/>
      <c r="N286" s="122"/>
      <c r="O286" s="122">
        <v>1100000</v>
      </c>
      <c r="P286" s="122">
        <f t="shared" si="120"/>
        <v>2323000</v>
      </c>
      <c r="Q286" s="225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</row>
    <row r="287" spans="1:525" s="22" customFormat="1" ht="68.25" hidden="1" customHeight="1" x14ac:dyDescent="0.25">
      <c r="A287" s="56" t="s">
        <v>609</v>
      </c>
      <c r="B287" s="37">
        <v>8741</v>
      </c>
      <c r="C287" s="37">
        <v>610</v>
      </c>
      <c r="D287" s="3" t="s">
        <v>610</v>
      </c>
      <c r="E287" s="122">
        <f>F287</f>
        <v>0</v>
      </c>
      <c r="F287" s="122"/>
      <c r="G287" s="122"/>
      <c r="H287" s="122"/>
      <c r="I287" s="122"/>
      <c r="J287" s="122">
        <f t="shared" si="121"/>
        <v>0</v>
      </c>
      <c r="K287" s="122"/>
      <c r="L287" s="122"/>
      <c r="M287" s="122"/>
      <c r="N287" s="122"/>
      <c r="O287" s="122"/>
      <c r="P287" s="122">
        <f t="shared" si="120"/>
        <v>0</v>
      </c>
      <c r="Q287" s="225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</row>
    <row r="288" spans="1:525" s="22" customFormat="1" ht="69" hidden="1" customHeight="1" x14ac:dyDescent="0.25">
      <c r="A288" s="56" t="s">
        <v>605</v>
      </c>
      <c r="B288" s="82">
        <f>'дод 4'!A259</f>
        <v>8746</v>
      </c>
      <c r="C288" s="82">
        <f>'дод 4'!B259</f>
        <v>640</v>
      </c>
      <c r="D288" s="97" t="str">
        <f>'дод 4'!C259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288" s="122">
        <f>F288</f>
        <v>0</v>
      </c>
      <c r="F288" s="122"/>
      <c r="G288" s="122"/>
      <c r="H288" s="122"/>
      <c r="I288" s="122"/>
      <c r="J288" s="122">
        <f t="shared" ref="J288" si="138">L288+O288</f>
        <v>0</v>
      </c>
      <c r="K288" s="122"/>
      <c r="L288" s="122"/>
      <c r="M288" s="122"/>
      <c r="N288" s="122"/>
      <c r="O288" s="122"/>
      <c r="P288" s="122">
        <f t="shared" ref="P288" si="139">E288+J288</f>
        <v>0</v>
      </c>
      <c r="Q288" s="225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</row>
    <row r="289" spans="1:525" s="22" customFormat="1" ht="38.25" hidden="1" customHeight="1" x14ac:dyDescent="0.25">
      <c r="A289" s="87" t="s">
        <v>599</v>
      </c>
      <c r="B289" s="42">
        <v>8775</v>
      </c>
      <c r="C289" s="87" t="s">
        <v>92</v>
      </c>
      <c r="D289" s="36" t="s">
        <v>595</v>
      </c>
      <c r="E289" s="122">
        <f>F289</f>
        <v>0</v>
      </c>
      <c r="F289" s="122"/>
      <c r="G289" s="122"/>
      <c r="H289" s="122"/>
      <c r="I289" s="122"/>
      <c r="J289" s="122">
        <f t="shared" si="121"/>
        <v>0</v>
      </c>
      <c r="K289" s="122"/>
      <c r="L289" s="122"/>
      <c r="M289" s="122"/>
      <c r="N289" s="122"/>
      <c r="O289" s="122"/>
      <c r="P289" s="122">
        <f t="shared" si="120"/>
        <v>0</v>
      </c>
      <c r="Q289" s="225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</row>
    <row r="290" spans="1:525" s="22" customFormat="1" ht="78.75" hidden="1" customHeight="1" x14ac:dyDescent="0.25">
      <c r="A290" s="56" t="s">
        <v>536</v>
      </c>
      <c r="B290" s="82">
        <v>9730</v>
      </c>
      <c r="C290" s="56" t="s">
        <v>44</v>
      </c>
      <c r="D290" s="57" t="s">
        <v>537</v>
      </c>
      <c r="E290" s="122">
        <f t="shared" si="119"/>
        <v>0</v>
      </c>
      <c r="F290" s="122"/>
      <c r="G290" s="122"/>
      <c r="H290" s="122"/>
      <c r="I290" s="122"/>
      <c r="J290" s="122">
        <f t="shared" si="121"/>
        <v>0</v>
      </c>
      <c r="K290" s="122"/>
      <c r="L290" s="122"/>
      <c r="M290" s="122"/>
      <c r="N290" s="122"/>
      <c r="O290" s="122"/>
      <c r="P290" s="122">
        <f t="shared" si="120"/>
        <v>0</v>
      </c>
      <c r="Q290" s="225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</row>
    <row r="291" spans="1:525" s="22" customFormat="1" ht="36" hidden="1" customHeight="1" x14ac:dyDescent="0.25">
      <c r="A291" s="56" t="s">
        <v>587</v>
      </c>
      <c r="B291" s="82">
        <v>9750</v>
      </c>
      <c r="C291" s="56" t="s">
        <v>44</v>
      </c>
      <c r="D291" s="57" t="s">
        <v>498</v>
      </c>
      <c r="E291" s="122">
        <f t="shared" ref="E291" si="140">F291+I291</f>
        <v>0</v>
      </c>
      <c r="F291" s="122"/>
      <c r="G291" s="122"/>
      <c r="H291" s="122"/>
      <c r="I291" s="122"/>
      <c r="J291" s="122">
        <f t="shared" ref="J291" si="141">L291+O291</f>
        <v>0</v>
      </c>
      <c r="K291" s="122"/>
      <c r="L291" s="122"/>
      <c r="M291" s="122"/>
      <c r="N291" s="122"/>
      <c r="O291" s="122"/>
      <c r="P291" s="122">
        <f t="shared" si="120"/>
        <v>0</v>
      </c>
      <c r="Q291" s="225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</row>
    <row r="292" spans="1:525" s="22" customFormat="1" ht="20.25" customHeight="1" x14ac:dyDescent="0.25">
      <c r="A292" s="56" t="s">
        <v>201</v>
      </c>
      <c r="B292" s="82" t="str">
        <f>'дод 4'!A273</f>
        <v>9770</v>
      </c>
      <c r="C292" s="82" t="str">
        <f>'дод 4'!B273</f>
        <v>0180</v>
      </c>
      <c r="D292" s="57" t="str">
        <f>'дод 4'!C273</f>
        <v>Інші субвенції з місцевого бюджету</v>
      </c>
      <c r="E292" s="122">
        <f t="shared" si="119"/>
        <v>3192750</v>
      </c>
      <c r="F292" s="122">
        <v>3192750</v>
      </c>
      <c r="G292" s="122"/>
      <c r="H292" s="122"/>
      <c r="I292" s="122"/>
      <c r="J292" s="122">
        <f t="shared" si="121"/>
        <v>9807250</v>
      </c>
      <c r="K292" s="122">
        <v>9807250</v>
      </c>
      <c r="L292" s="122"/>
      <c r="M292" s="122"/>
      <c r="N292" s="122"/>
      <c r="O292" s="122">
        <v>9807250</v>
      </c>
      <c r="P292" s="122">
        <f t="shared" si="120"/>
        <v>13000000</v>
      </c>
      <c r="Q292" s="225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  <c r="MJ292" s="23"/>
      <c r="MK292" s="23"/>
      <c r="ML292" s="23"/>
      <c r="MM292" s="23"/>
      <c r="MN292" s="23"/>
      <c r="MO292" s="23"/>
      <c r="MP292" s="23"/>
      <c r="MQ292" s="23"/>
      <c r="MR292" s="23"/>
      <c r="MS292" s="23"/>
      <c r="MT292" s="23"/>
      <c r="MU292" s="23"/>
      <c r="MV292" s="23"/>
      <c r="MW292" s="23"/>
      <c r="MX292" s="23"/>
      <c r="MY292" s="23"/>
      <c r="MZ292" s="23"/>
      <c r="NA292" s="23"/>
      <c r="NB292" s="23"/>
      <c r="NC292" s="23"/>
      <c r="ND292" s="23"/>
      <c r="NE292" s="23"/>
      <c r="NF292" s="23"/>
      <c r="NG292" s="23"/>
      <c r="NH292" s="23"/>
      <c r="NI292" s="23"/>
      <c r="NJ292" s="23"/>
      <c r="NK292" s="23"/>
      <c r="NL292" s="23"/>
      <c r="NM292" s="23"/>
      <c r="NN292" s="23"/>
      <c r="NO292" s="23"/>
      <c r="NP292" s="23"/>
      <c r="NQ292" s="23"/>
      <c r="NR292" s="23"/>
      <c r="NS292" s="23"/>
      <c r="NT292" s="23"/>
      <c r="NU292" s="23"/>
      <c r="NV292" s="23"/>
      <c r="NW292" s="23"/>
      <c r="NX292" s="23"/>
      <c r="NY292" s="23"/>
      <c r="NZ292" s="23"/>
      <c r="OA292" s="23"/>
      <c r="OB292" s="23"/>
      <c r="OC292" s="23"/>
      <c r="OD292" s="23"/>
      <c r="OE292" s="23"/>
      <c r="OF292" s="23"/>
      <c r="OG292" s="23"/>
      <c r="OH292" s="23"/>
      <c r="OI292" s="23"/>
      <c r="OJ292" s="23"/>
      <c r="OK292" s="23"/>
      <c r="OL292" s="23"/>
      <c r="OM292" s="23"/>
      <c r="ON292" s="23"/>
      <c r="OO292" s="23"/>
      <c r="OP292" s="23"/>
      <c r="OQ292" s="23"/>
      <c r="OR292" s="23"/>
      <c r="OS292" s="23"/>
      <c r="OT292" s="23"/>
      <c r="OU292" s="23"/>
      <c r="OV292" s="23"/>
      <c r="OW292" s="23"/>
      <c r="OX292" s="23"/>
      <c r="OY292" s="23"/>
      <c r="OZ292" s="23"/>
      <c r="PA292" s="23"/>
      <c r="PB292" s="23"/>
      <c r="PC292" s="23"/>
      <c r="PD292" s="23"/>
      <c r="PE292" s="23"/>
      <c r="PF292" s="23"/>
      <c r="PG292" s="23"/>
      <c r="PH292" s="23"/>
      <c r="PI292" s="23"/>
      <c r="PJ292" s="23"/>
      <c r="PK292" s="23"/>
      <c r="PL292" s="23"/>
      <c r="PM292" s="23"/>
      <c r="PN292" s="23"/>
      <c r="PO292" s="23"/>
      <c r="PP292" s="23"/>
      <c r="PQ292" s="23"/>
      <c r="PR292" s="23"/>
      <c r="PS292" s="23"/>
      <c r="PT292" s="23"/>
      <c r="PU292" s="23"/>
      <c r="PV292" s="23"/>
      <c r="PW292" s="23"/>
      <c r="PX292" s="23"/>
      <c r="PY292" s="23"/>
      <c r="PZ292" s="23"/>
      <c r="QA292" s="23"/>
      <c r="QB292" s="23"/>
      <c r="QC292" s="23"/>
      <c r="QD292" s="23"/>
      <c r="QE292" s="23"/>
      <c r="QF292" s="23"/>
      <c r="QG292" s="23"/>
      <c r="QH292" s="23"/>
      <c r="QI292" s="23"/>
      <c r="QJ292" s="23"/>
      <c r="QK292" s="23"/>
      <c r="QL292" s="23"/>
      <c r="QM292" s="23"/>
      <c r="QN292" s="23"/>
      <c r="QO292" s="23"/>
      <c r="QP292" s="23"/>
      <c r="QQ292" s="23"/>
      <c r="QR292" s="23"/>
      <c r="QS292" s="23"/>
      <c r="QT292" s="23"/>
      <c r="QU292" s="23"/>
      <c r="QV292" s="23"/>
      <c r="QW292" s="23"/>
      <c r="QX292" s="23"/>
      <c r="QY292" s="23"/>
      <c r="QZ292" s="23"/>
      <c r="RA292" s="23"/>
      <c r="RB292" s="23"/>
      <c r="RC292" s="23"/>
      <c r="RD292" s="23"/>
      <c r="RE292" s="23"/>
      <c r="RF292" s="23"/>
      <c r="RG292" s="23"/>
      <c r="RH292" s="23"/>
      <c r="RI292" s="23"/>
      <c r="RJ292" s="23"/>
      <c r="RK292" s="23"/>
      <c r="RL292" s="23"/>
      <c r="RM292" s="23"/>
      <c r="RN292" s="23"/>
      <c r="RO292" s="23"/>
      <c r="RP292" s="23"/>
      <c r="RQ292" s="23"/>
      <c r="RR292" s="23"/>
      <c r="RS292" s="23"/>
      <c r="RT292" s="23"/>
      <c r="RU292" s="23"/>
      <c r="RV292" s="23"/>
      <c r="RW292" s="23"/>
      <c r="RX292" s="23"/>
      <c r="RY292" s="23"/>
      <c r="RZ292" s="23"/>
      <c r="SA292" s="23"/>
      <c r="SB292" s="23"/>
      <c r="SC292" s="23"/>
      <c r="SD292" s="23"/>
      <c r="SE292" s="23"/>
      <c r="SF292" s="23"/>
      <c r="SG292" s="23"/>
      <c r="SH292" s="23"/>
      <c r="SI292" s="23"/>
      <c r="SJ292" s="23"/>
      <c r="SK292" s="23"/>
      <c r="SL292" s="23"/>
      <c r="SM292" s="23"/>
      <c r="SN292" s="23"/>
      <c r="SO292" s="23"/>
      <c r="SP292" s="23"/>
      <c r="SQ292" s="23"/>
      <c r="SR292" s="23"/>
      <c r="SS292" s="23"/>
      <c r="ST292" s="23"/>
      <c r="SU292" s="23"/>
      <c r="SV292" s="23"/>
      <c r="SW292" s="23"/>
      <c r="SX292" s="23"/>
      <c r="SY292" s="23"/>
      <c r="SZ292" s="23"/>
      <c r="TA292" s="23"/>
      <c r="TB292" s="23"/>
      <c r="TC292" s="23"/>
      <c r="TD292" s="23"/>
      <c r="TE292" s="23"/>
    </row>
    <row r="293" spans="1:525" s="22" customFormat="1" ht="52.5" hidden="1" customHeight="1" x14ac:dyDescent="0.25">
      <c r="A293" s="56" t="s">
        <v>606</v>
      </c>
      <c r="B293" s="82">
        <f>'дод 4'!A274</f>
        <v>9800</v>
      </c>
      <c r="C293" s="82" t="str">
        <f>'дод 4'!B274</f>
        <v>0180</v>
      </c>
      <c r="D293" s="97" t="str">
        <f>'дод 4'!C274</f>
        <v xml:space="preserve">Субвенція з місцевого бюджету державному бюджету на виконання програм соціально-економічного розвитку регіонів </v>
      </c>
      <c r="E293" s="122">
        <f>F293</f>
        <v>0</v>
      </c>
      <c r="F293" s="122"/>
      <c r="G293" s="122"/>
      <c r="H293" s="122"/>
      <c r="I293" s="122"/>
      <c r="J293" s="122">
        <f t="shared" si="121"/>
        <v>0</v>
      </c>
      <c r="K293" s="122"/>
      <c r="L293" s="122"/>
      <c r="M293" s="122"/>
      <c r="N293" s="122"/>
      <c r="O293" s="122"/>
      <c r="P293" s="122">
        <f t="shared" si="120"/>
        <v>0</v>
      </c>
      <c r="Q293" s="185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  <c r="MJ293" s="23"/>
      <c r="MK293" s="23"/>
      <c r="ML293" s="23"/>
      <c r="MM293" s="23"/>
      <c r="MN293" s="23"/>
      <c r="MO293" s="23"/>
      <c r="MP293" s="23"/>
      <c r="MQ293" s="23"/>
      <c r="MR293" s="23"/>
      <c r="MS293" s="23"/>
      <c r="MT293" s="23"/>
      <c r="MU293" s="23"/>
      <c r="MV293" s="23"/>
      <c r="MW293" s="23"/>
      <c r="MX293" s="23"/>
      <c r="MY293" s="23"/>
      <c r="MZ293" s="23"/>
      <c r="NA293" s="23"/>
      <c r="NB293" s="23"/>
      <c r="NC293" s="23"/>
      <c r="ND293" s="23"/>
      <c r="NE293" s="23"/>
      <c r="NF293" s="23"/>
      <c r="NG293" s="23"/>
      <c r="NH293" s="23"/>
      <c r="NI293" s="23"/>
      <c r="NJ293" s="23"/>
      <c r="NK293" s="23"/>
      <c r="NL293" s="23"/>
      <c r="NM293" s="23"/>
      <c r="NN293" s="23"/>
      <c r="NO293" s="23"/>
      <c r="NP293" s="23"/>
      <c r="NQ293" s="23"/>
      <c r="NR293" s="23"/>
      <c r="NS293" s="23"/>
      <c r="NT293" s="23"/>
      <c r="NU293" s="23"/>
      <c r="NV293" s="23"/>
      <c r="NW293" s="23"/>
      <c r="NX293" s="23"/>
      <c r="NY293" s="23"/>
      <c r="NZ293" s="23"/>
      <c r="OA293" s="23"/>
      <c r="OB293" s="23"/>
      <c r="OC293" s="23"/>
      <c r="OD293" s="23"/>
      <c r="OE293" s="23"/>
      <c r="OF293" s="23"/>
      <c r="OG293" s="23"/>
      <c r="OH293" s="23"/>
      <c r="OI293" s="23"/>
      <c r="OJ293" s="23"/>
      <c r="OK293" s="23"/>
      <c r="OL293" s="23"/>
      <c r="OM293" s="23"/>
      <c r="ON293" s="23"/>
      <c r="OO293" s="23"/>
      <c r="OP293" s="23"/>
      <c r="OQ293" s="23"/>
      <c r="OR293" s="23"/>
      <c r="OS293" s="23"/>
      <c r="OT293" s="23"/>
      <c r="OU293" s="23"/>
      <c r="OV293" s="23"/>
      <c r="OW293" s="23"/>
      <c r="OX293" s="23"/>
      <c r="OY293" s="23"/>
      <c r="OZ293" s="23"/>
      <c r="PA293" s="23"/>
      <c r="PB293" s="23"/>
      <c r="PC293" s="23"/>
      <c r="PD293" s="23"/>
      <c r="PE293" s="23"/>
      <c r="PF293" s="23"/>
      <c r="PG293" s="23"/>
      <c r="PH293" s="23"/>
      <c r="PI293" s="23"/>
      <c r="PJ293" s="23"/>
      <c r="PK293" s="23"/>
      <c r="PL293" s="23"/>
      <c r="PM293" s="23"/>
      <c r="PN293" s="23"/>
      <c r="PO293" s="23"/>
      <c r="PP293" s="23"/>
      <c r="PQ293" s="23"/>
      <c r="PR293" s="23"/>
      <c r="PS293" s="23"/>
      <c r="PT293" s="23"/>
      <c r="PU293" s="23"/>
      <c r="PV293" s="23"/>
      <c r="PW293" s="23"/>
      <c r="PX293" s="23"/>
      <c r="PY293" s="23"/>
      <c r="PZ293" s="23"/>
      <c r="QA293" s="23"/>
      <c r="QB293" s="23"/>
      <c r="QC293" s="23"/>
      <c r="QD293" s="23"/>
      <c r="QE293" s="23"/>
      <c r="QF293" s="23"/>
      <c r="QG293" s="23"/>
      <c r="QH293" s="23"/>
      <c r="QI293" s="23"/>
      <c r="QJ293" s="23"/>
      <c r="QK293" s="23"/>
      <c r="QL293" s="23"/>
      <c r="QM293" s="23"/>
      <c r="QN293" s="23"/>
      <c r="QO293" s="23"/>
      <c r="QP293" s="23"/>
      <c r="QQ293" s="23"/>
      <c r="QR293" s="23"/>
      <c r="QS293" s="23"/>
      <c r="QT293" s="23"/>
      <c r="QU293" s="23"/>
      <c r="QV293" s="23"/>
      <c r="QW293" s="23"/>
      <c r="QX293" s="23"/>
      <c r="QY293" s="23"/>
      <c r="QZ293" s="23"/>
      <c r="RA293" s="23"/>
      <c r="RB293" s="23"/>
      <c r="RC293" s="23"/>
      <c r="RD293" s="23"/>
      <c r="RE293" s="23"/>
      <c r="RF293" s="23"/>
      <c r="RG293" s="23"/>
      <c r="RH293" s="23"/>
      <c r="RI293" s="23"/>
      <c r="RJ293" s="23"/>
      <c r="RK293" s="23"/>
      <c r="RL293" s="23"/>
      <c r="RM293" s="23"/>
      <c r="RN293" s="23"/>
      <c r="RO293" s="23"/>
      <c r="RP293" s="23"/>
      <c r="RQ293" s="23"/>
      <c r="RR293" s="23"/>
      <c r="RS293" s="23"/>
      <c r="RT293" s="23"/>
      <c r="RU293" s="23"/>
      <c r="RV293" s="23"/>
      <c r="RW293" s="23"/>
      <c r="RX293" s="23"/>
      <c r="RY293" s="23"/>
      <c r="RZ293" s="23"/>
      <c r="SA293" s="23"/>
      <c r="SB293" s="23"/>
      <c r="SC293" s="23"/>
      <c r="SD293" s="23"/>
      <c r="SE293" s="23"/>
      <c r="SF293" s="23"/>
      <c r="SG293" s="23"/>
      <c r="SH293" s="23"/>
      <c r="SI293" s="23"/>
      <c r="SJ293" s="23"/>
      <c r="SK293" s="23"/>
      <c r="SL293" s="23"/>
      <c r="SM293" s="23"/>
      <c r="SN293" s="23"/>
      <c r="SO293" s="23"/>
      <c r="SP293" s="23"/>
      <c r="SQ293" s="23"/>
      <c r="SR293" s="23"/>
      <c r="SS293" s="23"/>
      <c r="ST293" s="23"/>
      <c r="SU293" s="23"/>
      <c r="SV293" s="23"/>
      <c r="SW293" s="23"/>
      <c r="SX293" s="23"/>
      <c r="SY293" s="23"/>
      <c r="SZ293" s="23"/>
      <c r="TA293" s="23"/>
      <c r="TB293" s="23"/>
      <c r="TC293" s="23"/>
      <c r="TD293" s="23"/>
      <c r="TE293" s="23"/>
    </row>
    <row r="294" spans="1:525" s="27" customFormat="1" ht="33.75" customHeight="1" x14ac:dyDescent="0.25">
      <c r="A294" s="94" t="s">
        <v>26</v>
      </c>
      <c r="B294" s="96"/>
      <c r="C294" s="96"/>
      <c r="D294" s="91" t="s">
        <v>33</v>
      </c>
      <c r="E294" s="120">
        <f>E295</f>
        <v>1043300</v>
      </c>
      <c r="F294" s="120">
        <f t="shared" ref="F294:J297" si="142">F295</f>
        <v>1043300</v>
      </c>
      <c r="G294" s="120">
        <f t="shared" si="142"/>
        <v>784400</v>
      </c>
      <c r="H294" s="120">
        <f t="shared" si="142"/>
        <v>48300</v>
      </c>
      <c r="I294" s="120">
        <f t="shared" si="142"/>
        <v>0</v>
      </c>
      <c r="J294" s="120">
        <f t="shared" si="142"/>
        <v>0</v>
      </c>
      <c r="K294" s="120">
        <f t="shared" ref="K294:K297" si="143">K295</f>
        <v>0</v>
      </c>
      <c r="L294" s="120">
        <f t="shared" ref="L294:L297" si="144">L295</f>
        <v>0</v>
      </c>
      <c r="M294" s="120">
        <f t="shared" ref="M294:M297" si="145">M295</f>
        <v>0</v>
      </c>
      <c r="N294" s="120">
        <f t="shared" ref="N294:N297" si="146">N295</f>
        <v>0</v>
      </c>
      <c r="O294" s="120">
        <f t="shared" ref="O294:P297" si="147">O295</f>
        <v>0</v>
      </c>
      <c r="P294" s="120">
        <f t="shared" si="147"/>
        <v>1043300</v>
      </c>
      <c r="Q294" s="225">
        <v>23</v>
      </c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  <c r="IQ294" s="32"/>
      <c r="IR294" s="32"/>
      <c r="IS294" s="32"/>
      <c r="IT294" s="32"/>
      <c r="IU294" s="32"/>
      <c r="IV294" s="32"/>
      <c r="IW294" s="32"/>
      <c r="IX294" s="32"/>
      <c r="IY294" s="32"/>
      <c r="IZ294" s="32"/>
      <c r="JA294" s="32"/>
      <c r="JB294" s="32"/>
      <c r="JC294" s="32"/>
      <c r="JD294" s="32"/>
      <c r="JE294" s="32"/>
      <c r="JF294" s="32"/>
      <c r="JG294" s="32"/>
      <c r="JH294" s="32"/>
      <c r="JI294" s="32"/>
      <c r="JJ294" s="32"/>
      <c r="JK294" s="32"/>
      <c r="JL294" s="32"/>
      <c r="JM294" s="32"/>
      <c r="JN294" s="32"/>
      <c r="JO294" s="32"/>
      <c r="JP294" s="32"/>
      <c r="JQ294" s="32"/>
      <c r="JR294" s="32"/>
      <c r="JS294" s="32"/>
      <c r="JT294" s="32"/>
      <c r="JU294" s="32"/>
      <c r="JV294" s="32"/>
      <c r="JW294" s="32"/>
      <c r="JX294" s="32"/>
      <c r="JY294" s="32"/>
      <c r="JZ294" s="32"/>
      <c r="KA294" s="32"/>
      <c r="KB294" s="32"/>
      <c r="KC294" s="32"/>
      <c r="KD294" s="32"/>
      <c r="KE294" s="32"/>
      <c r="KF294" s="32"/>
      <c r="KG294" s="32"/>
      <c r="KH294" s="32"/>
      <c r="KI294" s="32"/>
      <c r="KJ294" s="32"/>
      <c r="KK294" s="32"/>
      <c r="KL294" s="32"/>
      <c r="KM294" s="32"/>
      <c r="KN294" s="32"/>
      <c r="KO294" s="32"/>
      <c r="KP294" s="32"/>
      <c r="KQ294" s="32"/>
      <c r="KR294" s="32"/>
      <c r="KS294" s="32"/>
      <c r="KT294" s="32"/>
      <c r="KU294" s="32"/>
      <c r="KV294" s="32"/>
      <c r="KW294" s="32"/>
      <c r="KX294" s="32"/>
      <c r="KY294" s="32"/>
      <c r="KZ294" s="32"/>
      <c r="LA294" s="32"/>
      <c r="LB294" s="32"/>
      <c r="LC294" s="32"/>
      <c r="LD294" s="32"/>
      <c r="LE294" s="32"/>
      <c r="LF294" s="32"/>
      <c r="LG294" s="32"/>
      <c r="LH294" s="32"/>
      <c r="LI294" s="32"/>
      <c r="LJ294" s="32"/>
      <c r="LK294" s="32"/>
      <c r="LL294" s="32"/>
      <c r="LM294" s="32"/>
      <c r="LN294" s="32"/>
      <c r="LO294" s="32"/>
      <c r="LP294" s="32"/>
      <c r="LQ294" s="32"/>
      <c r="LR294" s="32"/>
      <c r="LS294" s="32"/>
      <c r="LT294" s="32"/>
      <c r="LU294" s="32"/>
      <c r="LV294" s="32"/>
      <c r="LW294" s="32"/>
      <c r="LX294" s="32"/>
      <c r="LY294" s="32"/>
      <c r="LZ294" s="32"/>
      <c r="MA294" s="32"/>
      <c r="MB294" s="32"/>
      <c r="MC294" s="32"/>
      <c r="MD294" s="32"/>
      <c r="ME294" s="32"/>
      <c r="MF294" s="32"/>
      <c r="MG294" s="32"/>
      <c r="MH294" s="32"/>
      <c r="MI294" s="32"/>
      <c r="MJ294" s="32"/>
      <c r="MK294" s="32"/>
      <c r="ML294" s="32"/>
      <c r="MM294" s="32"/>
      <c r="MN294" s="32"/>
      <c r="MO294" s="32"/>
      <c r="MP294" s="32"/>
      <c r="MQ294" s="32"/>
      <c r="MR294" s="32"/>
      <c r="MS294" s="32"/>
      <c r="MT294" s="32"/>
      <c r="MU294" s="32"/>
      <c r="MV294" s="32"/>
      <c r="MW294" s="32"/>
      <c r="MX294" s="32"/>
      <c r="MY294" s="32"/>
      <c r="MZ294" s="32"/>
      <c r="NA294" s="32"/>
      <c r="NB294" s="32"/>
      <c r="NC294" s="32"/>
      <c r="ND294" s="32"/>
      <c r="NE294" s="32"/>
      <c r="NF294" s="32"/>
      <c r="NG294" s="32"/>
      <c r="NH294" s="32"/>
      <c r="NI294" s="32"/>
      <c r="NJ294" s="32"/>
      <c r="NK294" s="32"/>
      <c r="NL294" s="32"/>
      <c r="NM294" s="32"/>
      <c r="NN294" s="32"/>
      <c r="NO294" s="32"/>
      <c r="NP294" s="32"/>
      <c r="NQ294" s="32"/>
      <c r="NR294" s="32"/>
      <c r="NS294" s="32"/>
      <c r="NT294" s="32"/>
      <c r="NU294" s="32"/>
      <c r="NV294" s="32"/>
      <c r="NW294" s="32"/>
      <c r="NX294" s="32"/>
      <c r="NY294" s="32"/>
      <c r="NZ294" s="32"/>
      <c r="OA294" s="32"/>
      <c r="OB294" s="32"/>
      <c r="OC294" s="32"/>
      <c r="OD294" s="32"/>
      <c r="OE294" s="32"/>
      <c r="OF294" s="32"/>
      <c r="OG294" s="32"/>
      <c r="OH294" s="32"/>
      <c r="OI294" s="32"/>
      <c r="OJ294" s="32"/>
      <c r="OK294" s="32"/>
      <c r="OL294" s="32"/>
      <c r="OM294" s="32"/>
      <c r="ON294" s="32"/>
      <c r="OO294" s="32"/>
      <c r="OP294" s="32"/>
      <c r="OQ294" s="32"/>
      <c r="OR294" s="32"/>
      <c r="OS294" s="32"/>
      <c r="OT294" s="32"/>
      <c r="OU294" s="32"/>
      <c r="OV294" s="32"/>
      <c r="OW294" s="32"/>
      <c r="OX294" s="32"/>
      <c r="OY294" s="32"/>
      <c r="OZ294" s="32"/>
      <c r="PA294" s="32"/>
      <c r="PB294" s="32"/>
      <c r="PC294" s="32"/>
      <c r="PD294" s="32"/>
      <c r="PE294" s="32"/>
      <c r="PF294" s="32"/>
      <c r="PG294" s="32"/>
      <c r="PH294" s="32"/>
      <c r="PI294" s="32"/>
      <c r="PJ294" s="32"/>
      <c r="PK294" s="32"/>
      <c r="PL294" s="32"/>
      <c r="PM294" s="32"/>
      <c r="PN294" s="32"/>
      <c r="PO294" s="32"/>
      <c r="PP294" s="32"/>
      <c r="PQ294" s="32"/>
      <c r="PR294" s="32"/>
      <c r="PS294" s="32"/>
      <c r="PT294" s="32"/>
      <c r="PU294" s="32"/>
      <c r="PV294" s="32"/>
      <c r="PW294" s="32"/>
      <c r="PX294" s="32"/>
      <c r="PY294" s="32"/>
      <c r="PZ294" s="32"/>
      <c r="QA294" s="32"/>
      <c r="QB294" s="32"/>
      <c r="QC294" s="32"/>
      <c r="QD294" s="32"/>
      <c r="QE294" s="32"/>
      <c r="QF294" s="32"/>
      <c r="QG294" s="32"/>
      <c r="QH294" s="32"/>
      <c r="QI294" s="32"/>
      <c r="QJ294" s="32"/>
      <c r="QK294" s="32"/>
      <c r="QL294" s="32"/>
      <c r="QM294" s="32"/>
      <c r="QN294" s="32"/>
      <c r="QO294" s="32"/>
      <c r="QP294" s="32"/>
      <c r="QQ294" s="32"/>
      <c r="QR294" s="32"/>
      <c r="QS294" s="32"/>
      <c r="QT294" s="32"/>
      <c r="QU294" s="32"/>
      <c r="QV294" s="32"/>
      <c r="QW294" s="32"/>
      <c r="QX294" s="32"/>
      <c r="QY294" s="32"/>
      <c r="QZ294" s="32"/>
      <c r="RA294" s="32"/>
      <c r="RB294" s="32"/>
      <c r="RC294" s="32"/>
      <c r="RD294" s="32"/>
      <c r="RE294" s="32"/>
      <c r="RF294" s="32"/>
      <c r="RG294" s="32"/>
      <c r="RH294" s="32"/>
      <c r="RI294" s="32"/>
      <c r="RJ294" s="32"/>
      <c r="RK294" s="32"/>
      <c r="RL294" s="32"/>
      <c r="RM294" s="32"/>
      <c r="RN294" s="32"/>
      <c r="RO294" s="32"/>
      <c r="RP294" s="32"/>
      <c r="RQ294" s="32"/>
      <c r="RR294" s="32"/>
      <c r="RS294" s="32"/>
      <c r="RT294" s="32"/>
      <c r="RU294" s="32"/>
      <c r="RV294" s="32"/>
      <c r="RW294" s="32"/>
      <c r="RX294" s="32"/>
      <c r="RY294" s="32"/>
      <c r="RZ294" s="32"/>
      <c r="SA294" s="32"/>
      <c r="SB294" s="32"/>
      <c r="SC294" s="32"/>
      <c r="SD294" s="32"/>
      <c r="SE294" s="32"/>
      <c r="SF294" s="32"/>
      <c r="SG294" s="32"/>
      <c r="SH294" s="32"/>
      <c r="SI294" s="32"/>
      <c r="SJ294" s="32"/>
      <c r="SK294" s="32"/>
      <c r="SL294" s="32"/>
      <c r="SM294" s="32"/>
      <c r="SN294" s="32"/>
      <c r="SO294" s="32"/>
      <c r="SP294" s="32"/>
      <c r="SQ294" s="32"/>
      <c r="SR294" s="32"/>
      <c r="SS294" s="32"/>
      <c r="ST294" s="32"/>
      <c r="SU294" s="32"/>
      <c r="SV294" s="32"/>
      <c r="SW294" s="32"/>
      <c r="SX294" s="32"/>
      <c r="SY294" s="32"/>
      <c r="SZ294" s="32"/>
      <c r="TA294" s="32"/>
      <c r="TB294" s="32"/>
      <c r="TC294" s="32"/>
      <c r="TD294" s="32"/>
      <c r="TE294" s="32"/>
    </row>
    <row r="295" spans="1:525" s="34" customFormat="1" ht="36.75" customHeight="1" x14ac:dyDescent="0.25">
      <c r="A295" s="84" t="s">
        <v>116</v>
      </c>
      <c r="B295" s="93"/>
      <c r="C295" s="93"/>
      <c r="D295" s="68" t="s">
        <v>33</v>
      </c>
      <c r="E295" s="121">
        <f>E296</f>
        <v>1043300</v>
      </c>
      <c r="F295" s="121">
        <f t="shared" si="142"/>
        <v>1043300</v>
      </c>
      <c r="G295" s="121">
        <f t="shared" si="142"/>
        <v>784400</v>
      </c>
      <c r="H295" s="121">
        <f t="shared" si="142"/>
        <v>48300</v>
      </c>
      <c r="I295" s="121">
        <f t="shared" si="142"/>
        <v>0</v>
      </c>
      <c r="J295" s="121">
        <f t="shared" si="142"/>
        <v>0</v>
      </c>
      <c r="K295" s="121">
        <f t="shared" si="143"/>
        <v>0</v>
      </c>
      <c r="L295" s="121">
        <f t="shared" si="144"/>
        <v>0</v>
      </c>
      <c r="M295" s="121">
        <f t="shared" si="145"/>
        <v>0</v>
      </c>
      <c r="N295" s="121">
        <f t="shared" si="146"/>
        <v>0</v>
      </c>
      <c r="O295" s="121">
        <f t="shared" si="147"/>
        <v>0</v>
      </c>
      <c r="P295" s="121">
        <f t="shared" si="147"/>
        <v>1043300</v>
      </c>
      <c r="Q295" s="225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  <c r="IU295" s="33"/>
      <c r="IV295" s="33"/>
      <c r="IW295" s="33"/>
      <c r="IX295" s="33"/>
      <c r="IY295" s="33"/>
      <c r="IZ295" s="33"/>
      <c r="JA295" s="33"/>
      <c r="JB295" s="33"/>
      <c r="JC295" s="33"/>
      <c r="JD295" s="33"/>
      <c r="JE295" s="33"/>
      <c r="JF295" s="33"/>
      <c r="JG295" s="33"/>
      <c r="JH295" s="33"/>
      <c r="JI295" s="33"/>
      <c r="JJ295" s="33"/>
      <c r="JK295" s="33"/>
      <c r="JL295" s="33"/>
      <c r="JM295" s="33"/>
      <c r="JN295" s="33"/>
      <c r="JO295" s="33"/>
      <c r="JP295" s="33"/>
      <c r="JQ295" s="33"/>
      <c r="JR295" s="33"/>
      <c r="JS295" s="33"/>
      <c r="JT295" s="33"/>
      <c r="JU295" s="33"/>
      <c r="JV295" s="33"/>
      <c r="JW295" s="33"/>
      <c r="JX295" s="33"/>
      <c r="JY295" s="33"/>
      <c r="JZ295" s="33"/>
      <c r="KA295" s="33"/>
      <c r="KB295" s="33"/>
      <c r="KC295" s="33"/>
      <c r="KD295" s="33"/>
      <c r="KE295" s="33"/>
      <c r="KF295" s="33"/>
      <c r="KG295" s="33"/>
      <c r="KH295" s="33"/>
      <c r="KI295" s="33"/>
      <c r="KJ295" s="33"/>
      <c r="KK295" s="33"/>
      <c r="KL295" s="33"/>
      <c r="KM295" s="33"/>
      <c r="KN295" s="33"/>
      <c r="KO295" s="33"/>
      <c r="KP295" s="33"/>
      <c r="KQ295" s="33"/>
      <c r="KR295" s="33"/>
      <c r="KS295" s="33"/>
      <c r="KT295" s="33"/>
      <c r="KU295" s="33"/>
      <c r="KV295" s="33"/>
      <c r="KW295" s="33"/>
      <c r="KX295" s="33"/>
      <c r="KY295" s="33"/>
      <c r="KZ295" s="33"/>
      <c r="LA295" s="33"/>
      <c r="LB295" s="33"/>
      <c r="LC295" s="33"/>
      <c r="LD295" s="33"/>
      <c r="LE295" s="33"/>
      <c r="LF295" s="33"/>
      <c r="LG295" s="33"/>
      <c r="LH295" s="33"/>
      <c r="LI295" s="33"/>
      <c r="LJ295" s="33"/>
      <c r="LK295" s="33"/>
      <c r="LL295" s="33"/>
      <c r="LM295" s="33"/>
      <c r="LN295" s="33"/>
      <c r="LO295" s="33"/>
      <c r="LP295" s="33"/>
      <c r="LQ295" s="33"/>
      <c r="LR295" s="33"/>
      <c r="LS295" s="33"/>
      <c r="LT295" s="33"/>
      <c r="LU295" s="33"/>
      <c r="LV295" s="33"/>
      <c r="LW295" s="33"/>
      <c r="LX295" s="33"/>
      <c r="LY295" s="33"/>
      <c r="LZ295" s="33"/>
      <c r="MA295" s="33"/>
      <c r="MB295" s="33"/>
      <c r="MC295" s="33"/>
      <c r="MD295" s="33"/>
      <c r="ME295" s="33"/>
      <c r="MF295" s="33"/>
      <c r="MG295" s="33"/>
      <c r="MH295" s="33"/>
      <c r="MI295" s="33"/>
      <c r="MJ295" s="33"/>
      <c r="MK295" s="33"/>
      <c r="ML295" s="33"/>
      <c r="MM295" s="33"/>
      <c r="MN295" s="33"/>
      <c r="MO295" s="33"/>
      <c r="MP295" s="33"/>
      <c r="MQ295" s="33"/>
      <c r="MR295" s="33"/>
      <c r="MS295" s="33"/>
      <c r="MT295" s="33"/>
      <c r="MU295" s="33"/>
      <c r="MV295" s="33"/>
      <c r="MW295" s="33"/>
      <c r="MX295" s="33"/>
      <c r="MY295" s="33"/>
      <c r="MZ295" s="33"/>
      <c r="NA295" s="33"/>
      <c r="NB295" s="33"/>
      <c r="NC295" s="33"/>
      <c r="ND295" s="33"/>
      <c r="NE295" s="33"/>
      <c r="NF295" s="33"/>
      <c r="NG295" s="33"/>
      <c r="NH295" s="33"/>
      <c r="NI295" s="33"/>
      <c r="NJ295" s="33"/>
      <c r="NK295" s="33"/>
      <c r="NL295" s="33"/>
      <c r="NM295" s="33"/>
      <c r="NN295" s="33"/>
      <c r="NO295" s="33"/>
      <c r="NP295" s="33"/>
      <c r="NQ295" s="33"/>
      <c r="NR295" s="33"/>
      <c r="NS295" s="33"/>
      <c r="NT295" s="33"/>
      <c r="NU295" s="33"/>
      <c r="NV295" s="33"/>
      <c r="NW295" s="33"/>
      <c r="NX295" s="33"/>
      <c r="NY295" s="33"/>
      <c r="NZ295" s="33"/>
      <c r="OA295" s="33"/>
      <c r="OB295" s="33"/>
      <c r="OC295" s="33"/>
      <c r="OD295" s="33"/>
      <c r="OE295" s="33"/>
      <c r="OF295" s="33"/>
      <c r="OG295" s="33"/>
      <c r="OH295" s="33"/>
      <c r="OI295" s="33"/>
      <c r="OJ295" s="33"/>
      <c r="OK295" s="33"/>
      <c r="OL295" s="33"/>
      <c r="OM295" s="33"/>
      <c r="ON295" s="33"/>
      <c r="OO295" s="33"/>
      <c r="OP295" s="33"/>
      <c r="OQ295" s="33"/>
      <c r="OR295" s="33"/>
      <c r="OS295" s="33"/>
      <c r="OT295" s="33"/>
      <c r="OU295" s="33"/>
      <c r="OV295" s="33"/>
      <c r="OW295" s="33"/>
      <c r="OX295" s="33"/>
      <c r="OY295" s="33"/>
      <c r="OZ295" s="33"/>
      <c r="PA295" s="33"/>
      <c r="PB295" s="33"/>
      <c r="PC295" s="33"/>
      <c r="PD295" s="33"/>
      <c r="PE295" s="33"/>
      <c r="PF295" s="33"/>
      <c r="PG295" s="33"/>
      <c r="PH295" s="33"/>
      <c r="PI295" s="33"/>
      <c r="PJ295" s="33"/>
      <c r="PK295" s="33"/>
      <c r="PL295" s="33"/>
      <c r="PM295" s="33"/>
      <c r="PN295" s="33"/>
      <c r="PO295" s="33"/>
      <c r="PP295" s="33"/>
      <c r="PQ295" s="33"/>
      <c r="PR295" s="33"/>
      <c r="PS295" s="33"/>
      <c r="PT295" s="33"/>
      <c r="PU295" s="33"/>
      <c r="PV295" s="33"/>
      <c r="PW295" s="33"/>
      <c r="PX295" s="33"/>
      <c r="PY295" s="33"/>
      <c r="PZ295" s="33"/>
      <c r="QA295" s="33"/>
      <c r="QB295" s="33"/>
      <c r="QC295" s="33"/>
      <c r="QD295" s="33"/>
      <c r="QE295" s="33"/>
      <c r="QF295" s="33"/>
      <c r="QG295" s="33"/>
      <c r="QH295" s="33"/>
      <c r="QI295" s="33"/>
      <c r="QJ295" s="33"/>
      <c r="QK295" s="33"/>
      <c r="QL295" s="33"/>
      <c r="QM295" s="33"/>
      <c r="QN295" s="33"/>
      <c r="QO295" s="33"/>
      <c r="QP295" s="33"/>
      <c r="QQ295" s="33"/>
      <c r="QR295" s="33"/>
      <c r="QS295" s="33"/>
      <c r="QT295" s="33"/>
      <c r="QU295" s="33"/>
      <c r="QV295" s="33"/>
      <c r="QW295" s="33"/>
      <c r="QX295" s="33"/>
      <c r="QY295" s="33"/>
      <c r="QZ295" s="33"/>
      <c r="RA295" s="33"/>
      <c r="RB295" s="33"/>
      <c r="RC295" s="33"/>
      <c r="RD295" s="33"/>
      <c r="RE295" s="33"/>
      <c r="RF295" s="33"/>
      <c r="RG295" s="33"/>
      <c r="RH295" s="33"/>
      <c r="RI295" s="33"/>
      <c r="RJ295" s="33"/>
      <c r="RK295" s="33"/>
      <c r="RL295" s="33"/>
      <c r="RM295" s="33"/>
      <c r="RN295" s="33"/>
      <c r="RO295" s="33"/>
      <c r="RP295" s="33"/>
      <c r="RQ295" s="33"/>
      <c r="RR295" s="33"/>
      <c r="RS295" s="33"/>
      <c r="RT295" s="33"/>
      <c r="RU295" s="33"/>
      <c r="RV295" s="33"/>
      <c r="RW295" s="33"/>
      <c r="RX295" s="33"/>
      <c r="RY295" s="33"/>
      <c r="RZ295" s="33"/>
      <c r="SA295" s="33"/>
      <c r="SB295" s="33"/>
      <c r="SC295" s="33"/>
      <c r="SD295" s="33"/>
      <c r="SE295" s="33"/>
      <c r="SF295" s="33"/>
      <c r="SG295" s="33"/>
      <c r="SH295" s="33"/>
      <c r="SI295" s="33"/>
      <c r="SJ295" s="33"/>
      <c r="SK295" s="33"/>
      <c r="SL295" s="33"/>
      <c r="SM295" s="33"/>
      <c r="SN295" s="33"/>
      <c r="SO295" s="33"/>
      <c r="SP295" s="33"/>
      <c r="SQ295" s="33"/>
      <c r="SR295" s="33"/>
      <c r="SS295" s="33"/>
      <c r="ST295" s="33"/>
      <c r="SU295" s="33"/>
      <c r="SV295" s="33"/>
      <c r="SW295" s="33"/>
      <c r="SX295" s="33"/>
      <c r="SY295" s="33"/>
      <c r="SZ295" s="33"/>
      <c r="TA295" s="33"/>
      <c r="TB295" s="33"/>
      <c r="TC295" s="33"/>
      <c r="TD295" s="33"/>
      <c r="TE295" s="33"/>
    </row>
    <row r="296" spans="1:525" s="22" customFormat="1" ht="51.75" customHeight="1" x14ac:dyDescent="0.25">
      <c r="A296" s="56" t="s">
        <v>0</v>
      </c>
      <c r="B296" s="82" t="str">
        <f>'дод 4'!A19</f>
        <v>0160</v>
      </c>
      <c r="C296" s="82" t="str">
        <f>'дод 4'!B19</f>
        <v>0111</v>
      </c>
      <c r="D296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296" s="122">
        <f>F296+I296</f>
        <v>1043300</v>
      </c>
      <c r="F296" s="122">
        <v>1043300</v>
      </c>
      <c r="G296" s="122">
        <v>784400</v>
      </c>
      <c r="H296" s="122">
        <v>48300</v>
      </c>
      <c r="I296" s="122"/>
      <c r="J296" s="122">
        <f>L296+O296</f>
        <v>0</v>
      </c>
      <c r="K296" s="122"/>
      <c r="L296" s="122"/>
      <c r="M296" s="122"/>
      <c r="N296" s="122"/>
      <c r="O296" s="122"/>
      <c r="P296" s="122">
        <f>E296+J296</f>
        <v>1043300</v>
      </c>
      <c r="Q296" s="225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  <c r="IS296" s="23"/>
      <c r="IT296" s="23"/>
      <c r="IU296" s="23"/>
      <c r="IV296" s="23"/>
      <c r="IW296" s="23"/>
      <c r="IX296" s="23"/>
      <c r="IY296" s="23"/>
      <c r="IZ296" s="23"/>
      <c r="JA296" s="23"/>
      <c r="JB296" s="23"/>
      <c r="JC296" s="23"/>
      <c r="JD296" s="23"/>
      <c r="JE296" s="23"/>
      <c r="JF296" s="23"/>
      <c r="JG296" s="23"/>
      <c r="JH296" s="23"/>
      <c r="JI296" s="23"/>
      <c r="JJ296" s="23"/>
      <c r="JK296" s="23"/>
      <c r="JL296" s="23"/>
      <c r="JM296" s="23"/>
      <c r="JN296" s="23"/>
      <c r="JO296" s="23"/>
      <c r="JP296" s="23"/>
      <c r="JQ296" s="23"/>
      <c r="JR296" s="23"/>
      <c r="JS296" s="23"/>
      <c r="JT296" s="23"/>
      <c r="JU296" s="23"/>
      <c r="JV296" s="23"/>
      <c r="JW296" s="23"/>
      <c r="JX296" s="23"/>
      <c r="JY296" s="23"/>
      <c r="JZ296" s="23"/>
      <c r="KA296" s="23"/>
      <c r="KB296" s="23"/>
      <c r="KC296" s="23"/>
      <c r="KD296" s="23"/>
      <c r="KE296" s="23"/>
      <c r="KF296" s="23"/>
      <c r="KG296" s="23"/>
      <c r="KH296" s="23"/>
      <c r="KI296" s="23"/>
      <c r="KJ296" s="23"/>
      <c r="KK296" s="23"/>
      <c r="KL296" s="23"/>
      <c r="KM296" s="23"/>
      <c r="KN296" s="23"/>
      <c r="KO296" s="23"/>
      <c r="KP296" s="23"/>
      <c r="KQ296" s="23"/>
      <c r="KR296" s="23"/>
      <c r="KS296" s="23"/>
      <c r="KT296" s="23"/>
      <c r="KU296" s="23"/>
      <c r="KV296" s="23"/>
      <c r="KW296" s="23"/>
      <c r="KX296" s="23"/>
      <c r="KY296" s="23"/>
      <c r="KZ296" s="23"/>
      <c r="LA296" s="23"/>
      <c r="LB296" s="23"/>
      <c r="LC296" s="23"/>
      <c r="LD296" s="23"/>
      <c r="LE296" s="23"/>
      <c r="LF296" s="23"/>
      <c r="LG296" s="23"/>
      <c r="LH296" s="23"/>
      <c r="LI296" s="23"/>
      <c r="LJ296" s="23"/>
      <c r="LK296" s="23"/>
      <c r="LL296" s="23"/>
      <c r="LM296" s="23"/>
      <c r="LN296" s="23"/>
      <c r="LO296" s="23"/>
      <c r="LP296" s="23"/>
      <c r="LQ296" s="23"/>
      <c r="LR296" s="23"/>
      <c r="LS296" s="23"/>
      <c r="LT296" s="23"/>
      <c r="LU296" s="23"/>
      <c r="LV296" s="23"/>
      <c r="LW296" s="23"/>
      <c r="LX296" s="23"/>
      <c r="LY296" s="23"/>
      <c r="LZ296" s="23"/>
      <c r="MA296" s="23"/>
      <c r="MB296" s="23"/>
      <c r="MC296" s="23"/>
      <c r="MD296" s="23"/>
      <c r="ME296" s="23"/>
      <c r="MF296" s="23"/>
      <c r="MG296" s="23"/>
      <c r="MH296" s="23"/>
      <c r="MI296" s="23"/>
      <c r="MJ296" s="23"/>
      <c r="MK296" s="23"/>
      <c r="ML296" s="23"/>
      <c r="MM296" s="23"/>
      <c r="MN296" s="23"/>
      <c r="MO296" s="23"/>
      <c r="MP296" s="23"/>
      <c r="MQ296" s="23"/>
      <c r="MR296" s="23"/>
      <c r="MS296" s="23"/>
      <c r="MT296" s="23"/>
      <c r="MU296" s="23"/>
      <c r="MV296" s="23"/>
      <c r="MW296" s="23"/>
      <c r="MX296" s="23"/>
      <c r="MY296" s="23"/>
      <c r="MZ296" s="23"/>
      <c r="NA296" s="23"/>
      <c r="NB296" s="23"/>
      <c r="NC296" s="23"/>
      <c r="ND296" s="23"/>
      <c r="NE296" s="23"/>
      <c r="NF296" s="23"/>
      <c r="NG296" s="23"/>
      <c r="NH296" s="23"/>
      <c r="NI296" s="23"/>
      <c r="NJ296" s="23"/>
      <c r="NK296" s="23"/>
      <c r="NL296" s="23"/>
      <c r="NM296" s="23"/>
      <c r="NN296" s="23"/>
      <c r="NO296" s="23"/>
      <c r="NP296" s="23"/>
      <c r="NQ296" s="23"/>
      <c r="NR296" s="23"/>
      <c r="NS296" s="23"/>
      <c r="NT296" s="23"/>
      <c r="NU296" s="23"/>
      <c r="NV296" s="23"/>
      <c r="NW296" s="23"/>
      <c r="NX296" s="23"/>
      <c r="NY296" s="23"/>
      <c r="NZ296" s="23"/>
      <c r="OA296" s="23"/>
      <c r="OB296" s="23"/>
      <c r="OC296" s="23"/>
      <c r="OD296" s="23"/>
      <c r="OE296" s="23"/>
      <c r="OF296" s="23"/>
      <c r="OG296" s="23"/>
      <c r="OH296" s="23"/>
      <c r="OI296" s="23"/>
      <c r="OJ296" s="23"/>
      <c r="OK296" s="23"/>
      <c r="OL296" s="23"/>
      <c r="OM296" s="23"/>
      <c r="ON296" s="23"/>
      <c r="OO296" s="23"/>
      <c r="OP296" s="23"/>
      <c r="OQ296" s="23"/>
      <c r="OR296" s="23"/>
      <c r="OS296" s="23"/>
      <c r="OT296" s="23"/>
      <c r="OU296" s="23"/>
      <c r="OV296" s="23"/>
      <c r="OW296" s="23"/>
      <c r="OX296" s="23"/>
      <c r="OY296" s="23"/>
      <c r="OZ296" s="23"/>
      <c r="PA296" s="23"/>
      <c r="PB296" s="23"/>
      <c r="PC296" s="23"/>
      <c r="PD296" s="23"/>
      <c r="PE296" s="23"/>
      <c r="PF296" s="23"/>
      <c r="PG296" s="23"/>
      <c r="PH296" s="23"/>
      <c r="PI296" s="23"/>
      <c r="PJ296" s="23"/>
      <c r="PK296" s="23"/>
      <c r="PL296" s="23"/>
      <c r="PM296" s="23"/>
      <c r="PN296" s="23"/>
      <c r="PO296" s="23"/>
      <c r="PP296" s="23"/>
      <c r="PQ296" s="23"/>
      <c r="PR296" s="23"/>
      <c r="PS296" s="23"/>
      <c r="PT296" s="23"/>
      <c r="PU296" s="23"/>
      <c r="PV296" s="23"/>
      <c r="PW296" s="23"/>
      <c r="PX296" s="23"/>
      <c r="PY296" s="23"/>
      <c r="PZ296" s="23"/>
      <c r="QA296" s="23"/>
      <c r="QB296" s="23"/>
      <c r="QC296" s="23"/>
      <c r="QD296" s="23"/>
      <c r="QE296" s="23"/>
      <c r="QF296" s="23"/>
      <c r="QG296" s="23"/>
      <c r="QH296" s="23"/>
      <c r="QI296" s="23"/>
      <c r="QJ296" s="23"/>
      <c r="QK296" s="23"/>
      <c r="QL296" s="23"/>
      <c r="QM296" s="23"/>
      <c r="QN296" s="23"/>
      <c r="QO296" s="23"/>
      <c r="QP296" s="23"/>
      <c r="QQ296" s="23"/>
      <c r="QR296" s="23"/>
      <c r="QS296" s="23"/>
      <c r="QT296" s="23"/>
      <c r="QU296" s="23"/>
      <c r="QV296" s="23"/>
      <c r="QW296" s="23"/>
      <c r="QX296" s="23"/>
      <c r="QY296" s="23"/>
      <c r="QZ296" s="23"/>
      <c r="RA296" s="23"/>
      <c r="RB296" s="23"/>
      <c r="RC296" s="23"/>
      <c r="RD296" s="23"/>
      <c r="RE296" s="23"/>
      <c r="RF296" s="23"/>
      <c r="RG296" s="23"/>
      <c r="RH296" s="23"/>
      <c r="RI296" s="23"/>
      <c r="RJ296" s="23"/>
      <c r="RK296" s="23"/>
      <c r="RL296" s="23"/>
      <c r="RM296" s="23"/>
      <c r="RN296" s="23"/>
      <c r="RO296" s="23"/>
      <c r="RP296" s="23"/>
      <c r="RQ296" s="23"/>
      <c r="RR296" s="23"/>
      <c r="RS296" s="23"/>
      <c r="RT296" s="23"/>
      <c r="RU296" s="23"/>
      <c r="RV296" s="23"/>
      <c r="RW296" s="23"/>
      <c r="RX296" s="23"/>
      <c r="RY296" s="23"/>
      <c r="RZ296" s="23"/>
      <c r="SA296" s="23"/>
      <c r="SB296" s="23"/>
      <c r="SC296" s="23"/>
      <c r="SD296" s="23"/>
      <c r="SE296" s="23"/>
      <c r="SF296" s="23"/>
      <c r="SG296" s="23"/>
      <c r="SH296" s="23"/>
      <c r="SI296" s="23"/>
      <c r="SJ296" s="23"/>
      <c r="SK296" s="23"/>
      <c r="SL296" s="23"/>
      <c r="SM296" s="23"/>
      <c r="SN296" s="23"/>
      <c r="SO296" s="23"/>
      <c r="SP296" s="23"/>
      <c r="SQ296" s="23"/>
      <c r="SR296" s="23"/>
      <c r="SS296" s="23"/>
      <c r="ST296" s="23"/>
      <c r="SU296" s="23"/>
      <c r="SV296" s="23"/>
      <c r="SW296" s="23"/>
      <c r="SX296" s="23"/>
      <c r="SY296" s="23"/>
      <c r="SZ296" s="23"/>
      <c r="TA296" s="23"/>
      <c r="TB296" s="23"/>
      <c r="TC296" s="23"/>
      <c r="TD296" s="23"/>
      <c r="TE296" s="23"/>
    </row>
    <row r="297" spans="1:525" s="27" customFormat="1" ht="33.75" customHeight="1" x14ac:dyDescent="0.25">
      <c r="A297" s="94" t="s">
        <v>26</v>
      </c>
      <c r="B297" s="96"/>
      <c r="C297" s="96"/>
      <c r="D297" s="91" t="s">
        <v>649</v>
      </c>
      <c r="E297" s="120">
        <f>E298</f>
        <v>10567900</v>
      </c>
      <c r="F297" s="120">
        <f t="shared" si="142"/>
        <v>10267900</v>
      </c>
      <c r="G297" s="120">
        <f t="shared" si="142"/>
        <v>7966500</v>
      </c>
      <c r="H297" s="120">
        <f t="shared" si="142"/>
        <v>122300</v>
      </c>
      <c r="I297" s="120">
        <f t="shared" si="142"/>
        <v>300000</v>
      </c>
      <c r="J297" s="120">
        <f t="shared" si="142"/>
        <v>0</v>
      </c>
      <c r="K297" s="120">
        <f t="shared" si="143"/>
        <v>0</v>
      </c>
      <c r="L297" s="120">
        <f t="shared" si="144"/>
        <v>0</v>
      </c>
      <c r="M297" s="120">
        <f t="shared" si="145"/>
        <v>0</v>
      </c>
      <c r="N297" s="120">
        <f t="shared" si="146"/>
        <v>0</v>
      </c>
      <c r="O297" s="120">
        <f t="shared" si="147"/>
        <v>0</v>
      </c>
      <c r="P297" s="120">
        <f t="shared" si="147"/>
        <v>10567900</v>
      </c>
      <c r="Q297" s="225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  <c r="SQ297" s="32"/>
      <c r="SR297" s="32"/>
      <c r="SS297" s="32"/>
      <c r="ST297" s="32"/>
      <c r="SU297" s="32"/>
      <c r="SV297" s="32"/>
      <c r="SW297" s="32"/>
      <c r="SX297" s="32"/>
      <c r="SY297" s="32"/>
      <c r="SZ297" s="32"/>
      <c r="TA297" s="32"/>
      <c r="TB297" s="32"/>
      <c r="TC297" s="32"/>
      <c r="TD297" s="32"/>
      <c r="TE297" s="32"/>
    </row>
    <row r="298" spans="1:525" s="34" customFormat="1" ht="36.75" customHeight="1" x14ac:dyDescent="0.25">
      <c r="A298" s="84" t="s">
        <v>116</v>
      </c>
      <c r="B298" s="93"/>
      <c r="C298" s="93"/>
      <c r="D298" s="68" t="s">
        <v>649</v>
      </c>
      <c r="E298" s="121">
        <f>E299+E300</f>
        <v>10567900</v>
      </c>
      <c r="F298" s="121">
        <f t="shared" ref="F298:P298" si="148">F299+F300</f>
        <v>10267900</v>
      </c>
      <c r="G298" s="121">
        <f t="shared" si="148"/>
        <v>7966500</v>
      </c>
      <c r="H298" s="121">
        <f t="shared" si="148"/>
        <v>122300</v>
      </c>
      <c r="I298" s="121">
        <f t="shared" si="148"/>
        <v>300000</v>
      </c>
      <c r="J298" s="121">
        <f t="shared" si="148"/>
        <v>0</v>
      </c>
      <c r="K298" s="121">
        <f t="shared" si="148"/>
        <v>0</v>
      </c>
      <c r="L298" s="121">
        <f t="shared" si="148"/>
        <v>0</v>
      </c>
      <c r="M298" s="121">
        <f t="shared" si="148"/>
        <v>0</v>
      </c>
      <c r="N298" s="121">
        <f t="shared" si="148"/>
        <v>0</v>
      </c>
      <c r="O298" s="121">
        <f t="shared" si="148"/>
        <v>0</v>
      </c>
      <c r="P298" s="121">
        <f t="shared" si="148"/>
        <v>10567900</v>
      </c>
      <c r="Q298" s="225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  <c r="IU298" s="33"/>
      <c r="IV298" s="33"/>
      <c r="IW298" s="33"/>
      <c r="IX298" s="33"/>
      <c r="IY298" s="33"/>
      <c r="IZ298" s="33"/>
      <c r="JA298" s="33"/>
      <c r="JB298" s="33"/>
      <c r="JC298" s="33"/>
      <c r="JD298" s="33"/>
      <c r="JE298" s="33"/>
      <c r="JF298" s="33"/>
      <c r="JG298" s="33"/>
      <c r="JH298" s="33"/>
      <c r="JI298" s="33"/>
      <c r="JJ298" s="33"/>
      <c r="JK298" s="33"/>
      <c r="JL298" s="33"/>
      <c r="JM298" s="33"/>
      <c r="JN298" s="33"/>
      <c r="JO298" s="33"/>
      <c r="JP298" s="33"/>
      <c r="JQ298" s="33"/>
      <c r="JR298" s="33"/>
      <c r="JS298" s="33"/>
      <c r="JT298" s="33"/>
      <c r="JU298" s="33"/>
      <c r="JV298" s="33"/>
      <c r="JW298" s="33"/>
      <c r="JX298" s="33"/>
      <c r="JY298" s="33"/>
      <c r="JZ298" s="33"/>
      <c r="KA298" s="33"/>
      <c r="KB298" s="33"/>
      <c r="KC298" s="33"/>
      <c r="KD298" s="33"/>
      <c r="KE298" s="33"/>
      <c r="KF298" s="33"/>
      <c r="KG298" s="33"/>
      <c r="KH298" s="33"/>
      <c r="KI298" s="33"/>
      <c r="KJ298" s="33"/>
      <c r="KK298" s="33"/>
      <c r="KL298" s="33"/>
      <c r="KM298" s="33"/>
      <c r="KN298" s="33"/>
      <c r="KO298" s="33"/>
      <c r="KP298" s="33"/>
      <c r="KQ298" s="33"/>
      <c r="KR298" s="33"/>
      <c r="KS298" s="33"/>
      <c r="KT298" s="33"/>
      <c r="KU298" s="33"/>
      <c r="KV298" s="33"/>
      <c r="KW298" s="33"/>
      <c r="KX298" s="33"/>
      <c r="KY298" s="33"/>
      <c r="KZ298" s="33"/>
      <c r="LA298" s="33"/>
      <c r="LB298" s="33"/>
      <c r="LC298" s="33"/>
      <c r="LD298" s="33"/>
      <c r="LE298" s="33"/>
      <c r="LF298" s="33"/>
      <c r="LG298" s="33"/>
      <c r="LH298" s="33"/>
      <c r="LI298" s="33"/>
      <c r="LJ298" s="33"/>
      <c r="LK298" s="33"/>
      <c r="LL298" s="33"/>
      <c r="LM298" s="33"/>
      <c r="LN298" s="33"/>
      <c r="LO298" s="33"/>
      <c r="LP298" s="33"/>
      <c r="LQ298" s="33"/>
      <c r="LR298" s="33"/>
      <c r="LS298" s="33"/>
      <c r="LT298" s="33"/>
      <c r="LU298" s="33"/>
      <c r="LV298" s="33"/>
      <c r="LW298" s="33"/>
      <c r="LX298" s="33"/>
      <c r="LY298" s="33"/>
      <c r="LZ298" s="33"/>
      <c r="MA298" s="33"/>
      <c r="MB298" s="33"/>
      <c r="MC298" s="33"/>
      <c r="MD298" s="33"/>
      <c r="ME298" s="33"/>
      <c r="MF298" s="33"/>
      <c r="MG298" s="33"/>
      <c r="MH298" s="33"/>
      <c r="MI298" s="33"/>
      <c r="MJ298" s="33"/>
      <c r="MK298" s="33"/>
      <c r="ML298" s="33"/>
      <c r="MM298" s="33"/>
      <c r="MN298" s="33"/>
      <c r="MO298" s="33"/>
      <c r="MP298" s="33"/>
      <c r="MQ298" s="33"/>
      <c r="MR298" s="33"/>
      <c r="MS298" s="33"/>
      <c r="MT298" s="33"/>
      <c r="MU298" s="33"/>
      <c r="MV298" s="33"/>
      <c r="MW298" s="33"/>
      <c r="MX298" s="33"/>
      <c r="MY298" s="33"/>
      <c r="MZ298" s="33"/>
      <c r="NA298" s="33"/>
      <c r="NB298" s="33"/>
      <c r="NC298" s="33"/>
      <c r="ND298" s="33"/>
      <c r="NE298" s="33"/>
      <c r="NF298" s="33"/>
      <c r="NG298" s="33"/>
      <c r="NH298" s="33"/>
      <c r="NI298" s="33"/>
      <c r="NJ298" s="33"/>
      <c r="NK298" s="33"/>
      <c r="NL298" s="33"/>
      <c r="NM298" s="33"/>
      <c r="NN298" s="33"/>
      <c r="NO298" s="33"/>
      <c r="NP298" s="33"/>
      <c r="NQ298" s="33"/>
      <c r="NR298" s="33"/>
      <c r="NS298" s="33"/>
      <c r="NT298" s="33"/>
      <c r="NU298" s="33"/>
      <c r="NV298" s="33"/>
      <c r="NW298" s="33"/>
      <c r="NX298" s="33"/>
      <c r="NY298" s="33"/>
      <c r="NZ298" s="33"/>
      <c r="OA298" s="33"/>
      <c r="OB298" s="33"/>
      <c r="OC298" s="33"/>
      <c r="OD298" s="33"/>
      <c r="OE298" s="33"/>
      <c r="OF298" s="33"/>
      <c r="OG298" s="33"/>
      <c r="OH298" s="33"/>
      <c r="OI298" s="33"/>
      <c r="OJ298" s="33"/>
      <c r="OK298" s="33"/>
      <c r="OL298" s="33"/>
      <c r="OM298" s="33"/>
      <c r="ON298" s="33"/>
      <c r="OO298" s="33"/>
      <c r="OP298" s="33"/>
      <c r="OQ298" s="33"/>
      <c r="OR298" s="33"/>
      <c r="OS298" s="33"/>
      <c r="OT298" s="33"/>
      <c r="OU298" s="33"/>
      <c r="OV298" s="33"/>
      <c r="OW298" s="33"/>
      <c r="OX298" s="33"/>
      <c r="OY298" s="33"/>
      <c r="OZ298" s="33"/>
      <c r="PA298" s="33"/>
      <c r="PB298" s="33"/>
      <c r="PC298" s="33"/>
      <c r="PD298" s="33"/>
      <c r="PE298" s="33"/>
      <c r="PF298" s="33"/>
      <c r="PG298" s="33"/>
      <c r="PH298" s="33"/>
      <c r="PI298" s="33"/>
      <c r="PJ298" s="33"/>
      <c r="PK298" s="33"/>
      <c r="PL298" s="33"/>
      <c r="PM298" s="33"/>
      <c r="PN298" s="33"/>
      <c r="PO298" s="33"/>
      <c r="PP298" s="33"/>
      <c r="PQ298" s="33"/>
      <c r="PR298" s="33"/>
      <c r="PS298" s="33"/>
      <c r="PT298" s="33"/>
      <c r="PU298" s="33"/>
      <c r="PV298" s="33"/>
      <c r="PW298" s="33"/>
      <c r="PX298" s="33"/>
      <c r="PY298" s="33"/>
      <c r="PZ298" s="33"/>
      <c r="QA298" s="33"/>
      <c r="QB298" s="33"/>
      <c r="QC298" s="33"/>
      <c r="QD298" s="33"/>
      <c r="QE298" s="33"/>
      <c r="QF298" s="33"/>
      <c r="QG298" s="33"/>
      <c r="QH298" s="33"/>
      <c r="QI298" s="33"/>
      <c r="QJ298" s="33"/>
      <c r="QK298" s="33"/>
      <c r="QL298" s="33"/>
      <c r="QM298" s="33"/>
      <c r="QN298" s="33"/>
      <c r="QO298" s="33"/>
      <c r="QP298" s="33"/>
      <c r="QQ298" s="33"/>
      <c r="QR298" s="33"/>
      <c r="QS298" s="33"/>
      <c r="QT298" s="33"/>
      <c r="QU298" s="33"/>
      <c r="QV298" s="33"/>
      <c r="QW298" s="33"/>
      <c r="QX298" s="33"/>
      <c r="QY298" s="33"/>
      <c r="QZ298" s="33"/>
      <c r="RA298" s="33"/>
      <c r="RB298" s="33"/>
      <c r="RC298" s="33"/>
      <c r="RD298" s="33"/>
      <c r="RE298" s="33"/>
      <c r="RF298" s="33"/>
      <c r="RG298" s="33"/>
      <c r="RH298" s="33"/>
      <c r="RI298" s="33"/>
      <c r="RJ298" s="33"/>
      <c r="RK298" s="33"/>
      <c r="RL298" s="33"/>
      <c r="RM298" s="33"/>
      <c r="RN298" s="33"/>
      <c r="RO298" s="33"/>
      <c r="RP298" s="33"/>
      <c r="RQ298" s="33"/>
      <c r="RR298" s="33"/>
      <c r="RS298" s="33"/>
      <c r="RT298" s="33"/>
      <c r="RU298" s="33"/>
      <c r="RV298" s="33"/>
      <c r="RW298" s="33"/>
      <c r="RX298" s="33"/>
      <c r="RY298" s="33"/>
      <c r="RZ298" s="33"/>
      <c r="SA298" s="33"/>
      <c r="SB298" s="33"/>
      <c r="SC298" s="33"/>
      <c r="SD298" s="33"/>
      <c r="SE298" s="33"/>
      <c r="SF298" s="33"/>
      <c r="SG298" s="33"/>
      <c r="SH298" s="33"/>
      <c r="SI298" s="33"/>
      <c r="SJ298" s="33"/>
      <c r="SK298" s="33"/>
      <c r="SL298" s="33"/>
      <c r="SM298" s="33"/>
      <c r="SN298" s="33"/>
      <c r="SO298" s="33"/>
      <c r="SP298" s="33"/>
      <c r="SQ298" s="33"/>
      <c r="SR298" s="33"/>
      <c r="SS298" s="33"/>
      <c r="ST298" s="33"/>
      <c r="SU298" s="33"/>
      <c r="SV298" s="33"/>
      <c r="SW298" s="33"/>
      <c r="SX298" s="33"/>
      <c r="SY298" s="33"/>
      <c r="SZ298" s="33"/>
      <c r="TA298" s="33"/>
      <c r="TB298" s="33"/>
      <c r="TC298" s="33"/>
      <c r="TD298" s="33"/>
      <c r="TE298" s="33"/>
    </row>
    <row r="299" spans="1:525" s="22" customFormat="1" ht="51.75" customHeight="1" x14ac:dyDescent="0.25">
      <c r="A299" s="56" t="s">
        <v>0</v>
      </c>
      <c r="B299" s="82" t="str">
        <f>'дод 4'!A19</f>
        <v>0160</v>
      </c>
      <c r="C299" s="82" t="str">
        <f>'дод 4'!B19</f>
        <v>0111</v>
      </c>
      <c r="D299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299" s="122">
        <f>F299+I299</f>
        <v>10047900</v>
      </c>
      <c r="F299" s="122">
        <v>10047900</v>
      </c>
      <c r="G299" s="122">
        <v>7966500</v>
      </c>
      <c r="H299" s="122">
        <v>122300</v>
      </c>
      <c r="I299" s="122"/>
      <c r="J299" s="122">
        <f>L299+O299</f>
        <v>0</v>
      </c>
      <c r="K299" s="122">
        <f>8000-8000</f>
        <v>0</v>
      </c>
      <c r="L299" s="122"/>
      <c r="M299" s="122"/>
      <c r="N299" s="122"/>
      <c r="O299" s="122">
        <f>8000-8000</f>
        <v>0</v>
      </c>
      <c r="P299" s="122">
        <f>E299+J299</f>
        <v>10047900</v>
      </c>
      <c r="Q299" s="225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  <c r="IS299" s="23"/>
      <c r="IT299" s="23"/>
      <c r="IU299" s="23"/>
      <c r="IV299" s="23"/>
      <c r="IW299" s="23"/>
      <c r="IX299" s="23"/>
      <c r="IY299" s="23"/>
      <c r="IZ299" s="23"/>
      <c r="JA299" s="23"/>
      <c r="JB299" s="23"/>
      <c r="JC299" s="23"/>
      <c r="JD299" s="23"/>
      <c r="JE299" s="23"/>
      <c r="JF299" s="23"/>
      <c r="JG299" s="23"/>
      <c r="JH299" s="23"/>
      <c r="JI299" s="23"/>
      <c r="JJ299" s="23"/>
      <c r="JK299" s="23"/>
      <c r="JL299" s="23"/>
      <c r="JM299" s="23"/>
      <c r="JN299" s="23"/>
      <c r="JO299" s="23"/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  <c r="JZ299" s="23"/>
      <c r="KA299" s="23"/>
      <c r="KB299" s="23"/>
      <c r="KC299" s="23"/>
      <c r="KD299" s="23"/>
      <c r="KE299" s="23"/>
      <c r="KF299" s="23"/>
      <c r="KG299" s="23"/>
      <c r="KH299" s="23"/>
      <c r="KI299" s="23"/>
      <c r="KJ299" s="23"/>
      <c r="KK299" s="23"/>
      <c r="KL299" s="23"/>
      <c r="KM299" s="23"/>
      <c r="KN299" s="23"/>
      <c r="KO299" s="23"/>
      <c r="KP299" s="23"/>
      <c r="KQ299" s="23"/>
      <c r="KR299" s="23"/>
      <c r="KS299" s="23"/>
      <c r="KT299" s="23"/>
      <c r="KU299" s="23"/>
      <c r="KV299" s="23"/>
      <c r="KW299" s="23"/>
      <c r="KX299" s="23"/>
      <c r="KY299" s="23"/>
      <c r="KZ299" s="23"/>
      <c r="LA299" s="23"/>
      <c r="LB299" s="23"/>
      <c r="LC299" s="23"/>
      <c r="LD299" s="23"/>
      <c r="LE299" s="23"/>
      <c r="LF299" s="23"/>
      <c r="LG299" s="23"/>
      <c r="LH299" s="23"/>
      <c r="LI299" s="23"/>
      <c r="LJ299" s="23"/>
      <c r="LK299" s="23"/>
      <c r="LL299" s="23"/>
      <c r="LM299" s="23"/>
      <c r="LN299" s="23"/>
      <c r="LO299" s="23"/>
      <c r="LP299" s="23"/>
      <c r="LQ299" s="23"/>
      <c r="LR299" s="23"/>
      <c r="LS299" s="23"/>
      <c r="LT299" s="23"/>
      <c r="LU299" s="23"/>
      <c r="LV299" s="23"/>
      <c r="LW299" s="23"/>
      <c r="LX299" s="23"/>
      <c r="LY299" s="23"/>
      <c r="LZ299" s="23"/>
      <c r="MA299" s="23"/>
      <c r="MB299" s="23"/>
      <c r="MC299" s="23"/>
      <c r="MD299" s="23"/>
      <c r="ME299" s="23"/>
      <c r="MF299" s="23"/>
      <c r="MG299" s="23"/>
      <c r="MH299" s="23"/>
      <c r="MI299" s="23"/>
      <c r="MJ299" s="23"/>
      <c r="MK299" s="23"/>
      <c r="ML299" s="23"/>
      <c r="MM299" s="23"/>
      <c r="MN299" s="23"/>
      <c r="MO299" s="23"/>
      <c r="MP299" s="23"/>
      <c r="MQ299" s="23"/>
      <c r="MR299" s="23"/>
      <c r="MS299" s="23"/>
      <c r="MT299" s="23"/>
      <c r="MU299" s="23"/>
      <c r="MV299" s="23"/>
      <c r="MW299" s="23"/>
      <c r="MX299" s="23"/>
      <c r="MY299" s="23"/>
      <c r="MZ299" s="23"/>
      <c r="NA299" s="23"/>
      <c r="NB299" s="23"/>
      <c r="NC299" s="23"/>
      <c r="ND299" s="23"/>
      <c r="NE299" s="23"/>
      <c r="NF299" s="23"/>
      <c r="NG299" s="23"/>
      <c r="NH299" s="23"/>
      <c r="NI299" s="23"/>
      <c r="NJ299" s="23"/>
      <c r="NK299" s="23"/>
      <c r="NL299" s="23"/>
      <c r="NM299" s="23"/>
      <c r="NN299" s="23"/>
      <c r="NO299" s="23"/>
      <c r="NP299" s="23"/>
      <c r="NQ299" s="23"/>
      <c r="NR299" s="23"/>
      <c r="NS299" s="23"/>
      <c r="NT299" s="23"/>
      <c r="NU299" s="23"/>
      <c r="NV299" s="23"/>
      <c r="NW299" s="23"/>
      <c r="NX299" s="23"/>
      <c r="NY299" s="23"/>
      <c r="NZ299" s="23"/>
      <c r="OA299" s="23"/>
      <c r="OB299" s="23"/>
      <c r="OC299" s="23"/>
      <c r="OD299" s="23"/>
      <c r="OE299" s="23"/>
      <c r="OF299" s="23"/>
      <c r="OG299" s="23"/>
      <c r="OH299" s="23"/>
      <c r="OI299" s="23"/>
      <c r="OJ299" s="23"/>
      <c r="OK299" s="23"/>
      <c r="OL299" s="23"/>
      <c r="OM299" s="23"/>
      <c r="ON299" s="23"/>
      <c r="OO299" s="23"/>
      <c r="OP299" s="23"/>
      <c r="OQ299" s="23"/>
      <c r="OR299" s="23"/>
      <c r="OS299" s="23"/>
      <c r="OT299" s="23"/>
      <c r="OU299" s="23"/>
      <c r="OV299" s="23"/>
      <c r="OW299" s="23"/>
      <c r="OX299" s="23"/>
      <c r="OY299" s="23"/>
      <c r="OZ299" s="23"/>
      <c r="PA299" s="23"/>
      <c r="PB299" s="23"/>
      <c r="PC299" s="23"/>
      <c r="PD299" s="23"/>
      <c r="PE299" s="23"/>
      <c r="PF299" s="23"/>
      <c r="PG299" s="23"/>
      <c r="PH299" s="23"/>
      <c r="PI299" s="23"/>
      <c r="PJ299" s="23"/>
      <c r="PK299" s="23"/>
      <c r="PL299" s="23"/>
      <c r="PM299" s="23"/>
      <c r="PN299" s="23"/>
      <c r="PO299" s="23"/>
      <c r="PP299" s="23"/>
      <c r="PQ299" s="23"/>
      <c r="PR299" s="23"/>
      <c r="PS299" s="23"/>
      <c r="PT299" s="23"/>
      <c r="PU299" s="23"/>
      <c r="PV299" s="23"/>
      <c r="PW299" s="23"/>
      <c r="PX299" s="23"/>
      <c r="PY299" s="23"/>
      <c r="PZ299" s="23"/>
      <c r="QA299" s="23"/>
      <c r="QB299" s="23"/>
      <c r="QC299" s="23"/>
      <c r="QD299" s="23"/>
      <c r="QE299" s="23"/>
      <c r="QF299" s="23"/>
      <c r="QG299" s="23"/>
      <c r="QH299" s="23"/>
      <c r="QI299" s="23"/>
      <c r="QJ299" s="23"/>
      <c r="QK299" s="23"/>
      <c r="QL299" s="23"/>
      <c r="QM299" s="23"/>
      <c r="QN299" s="23"/>
      <c r="QO299" s="23"/>
      <c r="QP299" s="23"/>
      <c r="QQ299" s="23"/>
      <c r="QR299" s="23"/>
      <c r="QS299" s="23"/>
      <c r="QT299" s="23"/>
      <c r="QU299" s="23"/>
      <c r="QV299" s="23"/>
      <c r="QW299" s="23"/>
      <c r="QX299" s="23"/>
      <c r="QY299" s="23"/>
      <c r="QZ299" s="23"/>
      <c r="RA299" s="23"/>
      <c r="RB299" s="23"/>
      <c r="RC299" s="23"/>
      <c r="RD299" s="23"/>
      <c r="RE299" s="23"/>
      <c r="RF299" s="23"/>
      <c r="RG299" s="23"/>
      <c r="RH299" s="23"/>
      <c r="RI299" s="23"/>
      <c r="RJ299" s="23"/>
      <c r="RK299" s="23"/>
      <c r="RL299" s="23"/>
      <c r="RM299" s="23"/>
      <c r="RN299" s="23"/>
      <c r="RO299" s="23"/>
      <c r="RP299" s="23"/>
      <c r="RQ299" s="23"/>
      <c r="RR299" s="23"/>
      <c r="RS299" s="23"/>
      <c r="RT299" s="23"/>
      <c r="RU299" s="23"/>
      <c r="RV299" s="23"/>
      <c r="RW299" s="23"/>
      <c r="RX299" s="23"/>
      <c r="RY299" s="23"/>
      <c r="RZ299" s="23"/>
      <c r="SA299" s="23"/>
      <c r="SB299" s="23"/>
      <c r="SC299" s="23"/>
      <c r="SD299" s="23"/>
      <c r="SE299" s="23"/>
      <c r="SF299" s="23"/>
      <c r="SG299" s="23"/>
      <c r="SH299" s="23"/>
      <c r="SI299" s="23"/>
      <c r="SJ299" s="23"/>
      <c r="SK299" s="23"/>
      <c r="SL299" s="23"/>
      <c r="SM299" s="23"/>
      <c r="SN299" s="23"/>
      <c r="SO299" s="23"/>
      <c r="SP299" s="23"/>
      <c r="SQ299" s="23"/>
      <c r="SR299" s="23"/>
      <c r="SS299" s="23"/>
      <c r="ST299" s="23"/>
      <c r="SU299" s="23"/>
      <c r="SV299" s="23"/>
      <c r="SW299" s="23"/>
      <c r="SX299" s="23"/>
      <c r="SY299" s="23"/>
      <c r="SZ299" s="23"/>
      <c r="TA299" s="23"/>
      <c r="TB299" s="23"/>
      <c r="TC299" s="23"/>
      <c r="TD299" s="23"/>
      <c r="TE299" s="23"/>
    </row>
    <row r="300" spans="1:525" s="22" customFormat="1" ht="40.5" customHeight="1" x14ac:dyDescent="0.25">
      <c r="A300" s="56" t="s">
        <v>675</v>
      </c>
      <c r="B300" s="82" t="str">
        <f>'дод 4'!A226</f>
        <v>7610</v>
      </c>
      <c r="C300" s="82" t="str">
        <f>'дод 4'!B226</f>
        <v>0411</v>
      </c>
      <c r="D300" s="97" t="str">
        <f>'дод 4'!C226</f>
        <v>Сприяння розвитку малого та середнього підприємництва</v>
      </c>
      <c r="E300" s="122">
        <f>F300+I300</f>
        <v>520000</v>
      </c>
      <c r="F300" s="122">
        <f>270000-50000</f>
        <v>220000</v>
      </c>
      <c r="G300" s="122"/>
      <c r="H300" s="122"/>
      <c r="I300" s="122">
        <f>250000+50000</f>
        <v>300000</v>
      </c>
      <c r="J300" s="122">
        <f>L300+O300</f>
        <v>0</v>
      </c>
      <c r="K300" s="122">
        <f>8000-8000</f>
        <v>0</v>
      </c>
      <c r="L300" s="122"/>
      <c r="M300" s="122"/>
      <c r="N300" s="122"/>
      <c r="O300" s="122">
        <f>8000-8000</f>
        <v>0</v>
      </c>
      <c r="P300" s="122">
        <f>E300+J300</f>
        <v>520000</v>
      </c>
      <c r="Q300" s="225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</row>
    <row r="301" spans="1:525" s="27" customFormat="1" ht="47.25" customHeight="1" x14ac:dyDescent="0.25">
      <c r="A301" s="94" t="s">
        <v>27</v>
      </c>
      <c r="B301" s="96"/>
      <c r="C301" s="96"/>
      <c r="D301" s="91" t="s">
        <v>32</v>
      </c>
      <c r="E301" s="120">
        <f>E302</f>
        <v>7059780</v>
      </c>
      <c r="F301" s="120">
        <f t="shared" ref="F301:J301" si="149">F302</f>
        <v>7059780</v>
      </c>
      <c r="G301" s="120">
        <f t="shared" si="149"/>
        <v>5265500</v>
      </c>
      <c r="H301" s="120">
        <f t="shared" si="149"/>
        <v>174800</v>
      </c>
      <c r="I301" s="120">
        <f t="shared" si="149"/>
        <v>0</v>
      </c>
      <c r="J301" s="120">
        <f t="shared" si="149"/>
        <v>143014345</v>
      </c>
      <c r="K301" s="120">
        <f t="shared" ref="K301" si="150">K302</f>
        <v>142757455</v>
      </c>
      <c r="L301" s="120">
        <f t="shared" ref="L301" si="151">L302</f>
        <v>152500</v>
      </c>
      <c r="M301" s="120">
        <f t="shared" ref="M301" si="152">M302</f>
        <v>0</v>
      </c>
      <c r="N301" s="120">
        <f t="shared" ref="N301" si="153">N302</f>
        <v>0</v>
      </c>
      <c r="O301" s="120">
        <f t="shared" ref="O301:P301" si="154">O302</f>
        <v>142861845</v>
      </c>
      <c r="P301" s="120">
        <f t="shared" si="154"/>
        <v>150074125</v>
      </c>
      <c r="Q301" s="225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  <c r="IT301" s="32"/>
      <c r="IU301" s="32"/>
      <c r="IV301" s="32"/>
      <c r="IW301" s="32"/>
      <c r="IX301" s="32"/>
      <c r="IY301" s="32"/>
      <c r="IZ301" s="32"/>
      <c r="JA301" s="32"/>
      <c r="JB301" s="32"/>
      <c r="JC301" s="32"/>
      <c r="JD301" s="32"/>
      <c r="JE301" s="32"/>
      <c r="JF301" s="32"/>
      <c r="JG301" s="32"/>
      <c r="JH301" s="32"/>
      <c r="JI301" s="32"/>
      <c r="JJ301" s="32"/>
      <c r="JK301" s="32"/>
      <c r="JL301" s="32"/>
      <c r="JM301" s="32"/>
      <c r="JN301" s="32"/>
      <c r="JO301" s="32"/>
      <c r="JP301" s="32"/>
      <c r="JQ301" s="32"/>
      <c r="JR301" s="32"/>
      <c r="JS301" s="32"/>
      <c r="JT301" s="32"/>
      <c r="JU301" s="32"/>
      <c r="JV301" s="32"/>
      <c r="JW301" s="32"/>
      <c r="JX301" s="32"/>
      <c r="JY301" s="32"/>
      <c r="JZ301" s="32"/>
      <c r="KA301" s="32"/>
      <c r="KB301" s="32"/>
      <c r="KC301" s="32"/>
      <c r="KD301" s="32"/>
      <c r="KE301" s="32"/>
      <c r="KF301" s="32"/>
      <c r="KG301" s="32"/>
      <c r="KH301" s="32"/>
      <c r="KI301" s="32"/>
      <c r="KJ301" s="32"/>
      <c r="KK301" s="32"/>
      <c r="KL301" s="32"/>
      <c r="KM301" s="32"/>
      <c r="KN301" s="32"/>
      <c r="KO301" s="32"/>
      <c r="KP301" s="32"/>
      <c r="KQ301" s="32"/>
      <c r="KR301" s="32"/>
      <c r="KS301" s="32"/>
      <c r="KT301" s="32"/>
      <c r="KU301" s="32"/>
      <c r="KV301" s="32"/>
      <c r="KW301" s="32"/>
      <c r="KX301" s="32"/>
      <c r="KY301" s="32"/>
      <c r="KZ301" s="32"/>
      <c r="LA301" s="32"/>
      <c r="LB301" s="32"/>
      <c r="LC301" s="32"/>
      <c r="LD301" s="32"/>
      <c r="LE301" s="32"/>
      <c r="LF301" s="32"/>
      <c r="LG301" s="32"/>
      <c r="LH301" s="32"/>
      <c r="LI301" s="32"/>
      <c r="LJ301" s="32"/>
      <c r="LK301" s="32"/>
      <c r="LL301" s="32"/>
      <c r="LM301" s="32"/>
      <c r="LN301" s="32"/>
      <c r="LO301" s="32"/>
      <c r="LP301" s="32"/>
      <c r="LQ301" s="32"/>
      <c r="LR301" s="32"/>
      <c r="LS301" s="32"/>
      <c r="LT301" s="32"/>
      <c r="LU301" s="32"/>
      <c r="LV301" s="32"/>
      <c r="LW301" s="32"/>
      <c r="LX301" s="32"/>
      <c r="LY301" s="32"/>
      <c r="LZ301" s="32"/>
      <c r="MA301" s="32"/>
      <c r="MB301" s="32"/>
      <c r="MC301" s="32"/>
      <c r="MD301" s="32"/>
      <c r="ME301" s="32"/>
      <c r="MF301" s="32"/>
      <c r="MG301" s="32"/>
      <c r="MH301" s="32"/>
      <c r="MI301" s="32"/>
      <c r="MJ301" s="32"/>
      <c r="MK301" s="32"/>
      <c r="ML301" s="32"/>
      <c r="MM301" s="32"/>
      <c r="MN301" s="32"/>
      <c r="MO301" s="32"/>
      <c r="MP301" s="32"/>
      <c r="MQ301" s="32"/>
      <c r="MR301" s="32"/>
      <c r="MS301" s="32"/>
      <c r="MT301" s="32"/>
      <c r="MU301" s="32"/>
      <c r="MV301" s="32"/>
      <c r="MW301" s="32"/>
      <c r="MX301" s="32"/>
      <c r="MY301" s="32"/>
      <c r="MZ301" s="32"/>
      <c r="NA301" s="32"/>
      <c r="NB301" s="32"/>
      <c r="NC301" s="32"/>
      <c r="ND301" s="32"/>
      <c r="NE301" s="32"/>
      <c r="NF301" s="32"/>
      <c r="NG301" s="32"/>
      <c r="NH301" s="32"/>
      <c r="NI301" s="32"/>
      <c r="NJ301" s="32"/>
      <c r="NK301" s="32"/>
      <c r="NL301" s="32"/>
      <c r="NM301" s="32"/>
      <c r="NN301" s="32"/>
      <c r="NO301" s="32"/>
      <c r="NP301" s="32"/>
      <c r="NQ301" s="32"/>
      <c r="NR301" s="32"/>
      <c r="NS301" s="32"/>
      <c r="NT301" s="32"/>
      <c r="NU301" s="32"/>
      <c r="NV301" s="32"/>
      <c r="NW301" s="32"/>
      <c r="NX301" s="32"/>
      <c r="NY301" s="32"/>
      <c r="NZ301" s="32"/>
      <c r="OA301" s="32"/>
      <c r="OB301" s="32"/>
      <c r="OC301" s="32"/>
      <c r="OD301" s="32"/>
      <c r="OE301" s="32"/>
      <c r="OF301" s="32"/>
      <c r="OG301" s="32"/>
      <c r="OH301" s="32"/>
      <c r="OI301" s="32"/>
      <c r="OJ301" s="32"/>
      <c r="OK301" s="32"/>
      <c r="OL301" s="32"/>
      <c r="OM301" s="32"/>
      <c r="ON301" s="32"/>
      <c r="OO301" s="32"/>
      <c r="OP301" s="32"/>
      <c r="OQ301" s="32"/>
      <c r="OR301" s="32"/>
      <c r="OS301" s="32"/>
      <c r="OT301" s="32"/>
      <c r="OU301" s="32"/>
      <c r="OV301" s="32"/>
      <c r="OW301" s="32"/>
      <c r="OX301" s="32"/>
      <c r="OY301" s="32"/>
      <c r="OZ301" s="32"/>
      <c r="PA301" s="32"/>
      <c r="PB301" s="32"/>
      <c r="PC301" s="32"/>
      <c r="PD301" s="32"/>
      <c r="PE301" s="32"/>
      <c r="PF301" s="32"/>
      <c r="PG301" s="32"/>
      <c r="PH301" s="32"/>
      <c r="PI301" s="32"/>
      <c r="PJ301" s="32"/>
      <c r="PK301" s="32"/>
      <c r="PL301" s="32"/>
      <c r="PM301" s="32"/>
      <c r="PN301" s="32"/>
      <c r="PO301" s="32"/>
      <c r="PP301" s="32"/>
      <c r="PQ301" s="32"/>
      <c r="PR301" s="32"/>
      <c r="PS301" s="32"/>
      <c r="PT301" s="32"/>
      <c r="PU301" s="32"/>
      <c r="PV301" s="32"/>
      <c r="PW301" s="32"/>
      <c r="PX301" s="32"/>
      <c r="PY301" s="32"/>
      <c r="PZ301" s="32"/>
      <c r="QA301" s="32"/>
      <c r="QB301" s="32"/>
      <c r="QC301" s="32"/>
      <c r="QD301" s="32"/>
      <c r="QE301" s="32"/>
      <c r="QF301" s="32"/>
      <c r="QG301" s="32"/>
      <c r="QH301" s="32"/>
      <c r="QI301" s="32"/>
      <c r="QJ301" s="32"/>
      <c r="QK301" s="32"/>
      <c r="QL301" s="32"/>
      <c r="QM301" s="32"/>
      <c r="QN301" s="32"/>
      <c r="QO301" s="32"/>
      <c r="QP301" s="32"/>
      <c r="QQ301" s="32"/>
      <c r="QR301" s="32"/>
      <c r="QS301" s="32"/>
      <c r="QT301" s="32"/>
      <c r="QU301" s="32"/>
      <c r="QV301" s="32"/>
      <c r="QW301" s="32"/>
      <c r="QX301" s="32"/>
      <c r="QY301" s="32"/>
      <c r="QZ301" s="32"/>
      <c r="RA301" s="32"/>
      <c r="RB301" s="32"/>
      <c r="RC301" s="32"/>
      <c r="RD301" s="32"/>
      <c r="RE301" s="32"/>
      <c r="RF301" s="32"/>
      <c r="RG301" s="32"/>
      <c r="RH301" s="32"/>
      <c r="RI301" s="32"/>
      <c r="RJ301" s="32"/>
      <c r="RK301" s="32"/>
      <c r="RL301" s="32"/>
      <c r="RM301" s="32"/>
      <c r="RN301" s="32"/>
      <c r="RO301" s="32"/>
      <c r="RP301" s="32"/>
      <c r="RQ301" s="32"/>
      <c r="RR301" s="32"/>
      <c r="RS301" s="32"/>
      <c r="RT301" s="32"/>
      <c r="RU301" s="32"/>
      <c r="RV301" s="32"/>
      <c r="RW301" s="32"/>
      <c r="RX301" s="32"/>
      <c r="RY301" s="32"/>
      <c r="RZ301" s="32"/>
      <c r="SA301" s="32"/>
      <c r="SB301" s="32"/>
      <c r="SC301" s="32"/>
      <c r="SD301" s="32"/>
      <c r="SE301" s="32"/>
      <c r="SF301" s="32"/>
      <c r="SG301" s="32"/>
      <c r="SH301" s="32"/>
      <c r="SI301" s="32"/>
      <c r="SJ301" s="32"/>
      <c r="SK301" s="32"/>
      <c r="SL301" s="32"/>
      <c r="SM301" s="32"/>
      <c r="SN301" s="32"/>
      <c r="SO301" s="32"/>
      <c r="SP301" s="32"/>
      <c r="SQ301" s="32"/>
      <c r="SR301" s="32"/>
      <c r="SS301" s="32"/>
      <c r="ST301" s="32"/>
      <c r="SU301" s="32"/>
      <c r="SV301" s="32"/>
      <c r="SW301" s="32"/>
      <c r="SX301" s="32"/>
      <c r="SY301" s="32"/>
      <c r="SZ301" s="32"/>
      <c r="TA301" s="32"/>
      <c r="TB301" s="32"/>
      <c r="TC301" s="32"/>
      <c r="TD301" s="32"/>
      <c r="TE301" s="32"/>
    </row>
    <row r="302" spans="1:525" s="34" customFormat="1" ht="47.25" x14ac:dyDescent="0.25">
      <c r="A302" s="84" t="s">
        <v>28</v>
      </c>
      <c r="B302" s="93"/>
      <c r="C302" s="93"/>
      <c r="D302" s="68" t="s">
        <v>411</v>
      </c>
      <c r="E302" s="121">
        <f>SUM(E305+E306+E307+E308+E309+E310+E311+E312+E313+E314+E315+E317+E318+E319+E320+E322+E323+E316+E325+E326)</f>
        <v>7059780</v>
      </c>
      <c r="F302" s="121">
        <f t="shared" ref="F302:P302" si="155">SUM(F305+F306+F307+F308+F309+F310+F311+F312+F313+F314+F315+F317+F318+F319+F320+F322+F323+F316+F325+F326)</f>
        <v>7059780</v>
      </c>
      <c r="G302" s="121">
        <f t="shared" si="155"/>
        <v>5265500</v>
      </c>
      <c r="H302" s="121">
        <f t="shared" si="155"/>
        <v>174800</v>
      </c>
      <c r="I302" s="121">
        <f t="shared" si="155"/>
        <v>0</v>
      </c>
      <c r="J302" s="121">
        <f>SUM(J305+J306+J307+J308+J309+J310+J311+J312+J313+J314+J315+J317+J318+J319+J320+J322+J323+J316+J325+J326)</f>
        <v>143014345</v>
      </c>
      <c r="K302" s="121">
        <f t="shared" si="155"/>
        <v>142757455</v>
      </c>
      <c r="L302" s="121">
        <f t="shared" si="155"/>
        <v>152500</v>
      </c>
      <c r="M302" s="121">
        <f t="shared" si="155"/>
        <v>0</v>
      </c>
      <c r="N302" s="121">
        <f t="shared" si="155"/>
        <v>0</v>
      </c>
      <c r="O302" s="121">
        <f t="shared" si="155"/>
        <v>142861845</v>
      </c>
      <c r="P302" s="121">
        <f t="shared" si="155"/>
        <v>150074125</v>
      </c>
      <c r="Q302" s="225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33"/>
      <c r="IA302" s="33"/>
      <c r="IB302" s="33"/>
      <c r="IC302" s="33"/>
      <c r="ID302" s="33"/>
      <c r="IE302" s="33"/>
      <c r="IF302" s="33"/>
      <c r="IG302" s="33"/>
      <c r="IH302" s="33"/>
      <c r="II302" s="33"/>
      <c r="IJ302" s="33"/>
      <c r="IK302" s="33"/>
      <c r="IL302" s="33"/>
      <c r="IM302" s="33"/>
      <c r="IN302" s="33"/>
      <c r="IO302" s="33"/>
      <c r="IP302" s="33"/>
      <c r="IQ302" s="33"/>
      <c r="IR302" s="33"/>
      <c r="IS302" s="33"/>
      <c r="IT302" s="33"/>
      <c r="IU302" s="33"/>
      <c r="IV302" s="33"/>
      <c r="IW302" s="33"/>
      <c r="IX302" s="33"/>
      <c r="IY302" s="33"/>
      <c r="IZ302" s="33"/>
      <c r="JA302" s="33"/>
      <c r="JB302" s="33"/>
      <c r="JC302" s="33"/>
      <c r="JD302" s="33"/>
      <c r="JE302" s="33"/>
      <c r="JF302" s="33"/>
      <c r="JG302" s="33"/>
      <c r="JH302" s="33"/>
      <c r="JI302" s="33"/>
      <c r="JJ302" s="33"/>
      <c r="JK302" s="33"/>
      <c r="JL302" s="33"/>
      <c r="JM302" s="33"/>
      <c r="JN302" s="33"/>
      <c r="JO302" s="33"/>
      <c r="JP302" s="33"/>
      <c r="JQ302" s="33"/>
      <c r="JR302" s="33"/>
      <c r="JS302" s="33"/>
      <c r="JT302" s="33"/>
      <c r="JU302" s="33"/>
      <c r="JV302" s="33"/>
      <c r="JW302" s="33"/>
      <c r="JX302" s="33"/>
      <c r="JY302" s="33"/>
      <c r="JZ302" s="33"/>
      <c r="KA302" s="33"/>
      <c r="KB302" s="33"/>
      <c r="KC302" s="33"/>
      <c r="KD302" s="33"/>
      <c r="KE302" s="33"/>
      <c r="KF302" s="33"/>
      <c r="KG302" s="33"/>
      <c r="KH302" s="33"/>
      <c r="KI302" s="33"/>
      <c r="KJ302" s="33"/>
      <c r="KK302" s="33"/>
      <c r="KL302" s="33"/>
      <c r="KM302" s="33"/>
      <c r="KN302" s="33"/>
      <c r="KO302" s="33"/>
      <c r="KP302" s="33"/>
      <c r="KQ302" s="33"/>
      <c r="KR302" s="33"/>
      <c r="KS302" s="33"/>
      <c r="KT302" s="33"/>
      <c r="KU302" s="33"/>
      <c r="KV302" s="33"/>
      <c r="KW302" s="33"/>
      <c r="KX302" s="33"/>
      <c r="KY302" s="33"/>
      <c r="KZ302" s="33"/>
      <c r="LA302" s="33"/>
      <c r="LB302" s="33"/>
      <c r="LC302" s="33"/>
      <c r="LD302" s="33"/>
      <c r="LE302" s="33"/>
      <c r="LF302" s="33"/>
      <c r="LG302" s="33"/>
      <c r="LH302" s="33"/>
      <c r="LI302" s="33"/>
      <c r="LJ302" s="33"/>
      <c r="LK302" s="33"/>
      <c r="LL302" s="33"/>
      <c r="LM302" s="33"/>
      <c r="LN302" s="33"/>
      <c r="LO302" s="33"/>
      <c r="LP302" s="33"/>
      <c r="LQ302" s="33"/>
      <c r="LR302" s="33"/>
      <c r="LS302" s="33"/>
      <c r="LT302" s="33"/>
      <c r="LU302" s="33"/>
      <c r="LV302" s="33"/>
      <c r="LW302" s="33"/>
      <c r="LX302" s="33"/>
      <c r="LY302" s="33"/>
      <c r="LZ302" s="33"/>
      <c r="MA302" s="33"/>
      <c r="MB302" s="33"/>
      <c r="MC302" s="33"/>
      <c r="MD302" s="33"/>
      <c r="ME302" s="33"/>
      <c r="MF302" s="33"/>
      <c r="MG302" s="33"/>
      <c r="MH302" s="33"/>
      <c r="MI302" s="33"/>
      <c r="MJ302" s="33"/>
      <c r="MK302" s="33"/>
      <c r="ML302" s="33"/>
      <c r="MM302" s="33"/>
      <c r="MN302" s="33"/>
      <c r="MO302" s="33"/>
      <c r="MP302" s="33"/>
      <c r="MQ302" s="33"/>
      <c r="MR302" s="33"/>
      <c r="MS302" s="33"/>
      <c r="MT302" s="33"/>
      <c r="MU302" s="33"/>
      <c r="MV302" s="33"/>
      <c r="MW302" s="33"/>
      <c r="MX302" s="33"/>
      <c r="MY302" s="33"/>
      <c r="MZ302" s="33"/>
      <c r="NA302" s="33"/>
      <c r="NB302" s="33"/>
      <c r="NC302" s="33"/>
      <c r="ND302" s="33"/>
      <c r="NE302" s="33"/>
      <c r="NF302" s="33"/>
      <c r="NG302" s="33"/>
      <c r="NH302" s="33"/>
      <c r="NI302" s="33"/>
      <c r="NJ302" s="33"/>
      <c r="NK302" s="33"/>
      <c r="NL302" s="33"/>
      <c r="NM302" s="33"/>
      <c r="NN302" s="33"/>
      <c r="NO302" s="33"/>
      <c r="NP302" s="33"/>
      <c r="NQ302" s="33"/>
      <c r="NR302" s="33"/>
      <c r="NS302" s="33"/>
      <c r="NT302" s="33"/>
      <c r="NU302" s="33"/>
      <c r="NV302" s="33"/>
      <c r="NW302" s="33"/>
      <c r="NX302" s="33"/>
      <c r="NY302" s="33"/>
      <c r="NZ302" s="33"/>
      <c r="OA302" s="33"/>
      <c r="OB302" s="33"/>
      <c r="OC302" s="33"/>
      <c r="OD302" s="33"/>
      <c r="OE302" s="33"/>
      <c r="OF302" s="33"/>
      <c r="OG302" s="33"/>
      <c r="OH302" s="33"/>
      <c r="OI302" s="33"/>
      <c r="OJ302" s="33"/>
      <c r="OK302" s="33"/>
      <c r="OL302" s="33"/>
      <c r="OM302" s="33"/>
      <c r="ON302" s="33"/>
      <c r="OO302" s="33"/>
      <c r="OP302" s="33"/>
      <c r="OQ302" s="33"/>
      <c r="OR302" s="33"/>
      <c r="OS302" s="33"/>
      <c r="OT302" s="33"/>
      <c r="OU302" s="33"/>
      <c r="OV302" s="33"/>
      <c r="OW302" s="33"/>
      <c r="OX302" s="33"/>
      <c r="OY302" s="33"/>
      <c r="OZ302" s="33"/>
      <c r="PA302" s="33"/>
      <c r="PB302" s="33"/>
      <c r="PC302" s="33"/>
      <c r="PD302" s="33"/>
      <c r="PE302" s="33"/>
      <c r="PF302" s="33"/>
      <c r="PG302" s="33"/>
      <c r="PH302" s="33"/>
      <c r="PI302" s="33"/>
      <c r="PJ302" s="33"/>
      <c r="PK302" s="33"/>
      <c r="PL302" s="33"/>
      <c r="PM302" s="33"/>
      <c r="PN302" s="33"/>
      <c r="PO302" s="33"/>
      <c r="PP302" s="33"/>
      <c r="PQ302" s="33"/>
      <c r="PR302" s="33"/>
      <c r="PS302" s="33"/>
      <c r="PT302" s="33"/>
      <c r="PU302" s="33"/>
      <c r="PV302" s="33"/>
      <c r="PW302" s="33"/>
      <c r="PX302" s="33"/>
      <c r="PY302" s="33"/>
      <c r="PZ302" s="33"/>
      <c r="QA302" s="33"/>
      <c r="QB302" s="33"/>
      <c r="QC302" s="33"/>
      <c r="QD302" s="33"/>
      <c r="QE302" s="33"/>
      <c r="QF302" s="33"/>
      <c r="QG302" s="33"/>
      <c r="QH302" s="33"/>
      <c r="QI302" s="33"/>
      <c r="QJ302" s="33"/>
      <c r="QK302" s="33"/>
      <c r="QL302" s="33"/>
      <c r="QM302" s="33"/>
      <c r="QN302" s="33"/>
      <c r="QO302" s="33"/>
      <c r="QP302" s="33"/>
      <c r="QQ302" s="33"/>
      <c r="QR302" s="33"/>
      <c r="QS302" s="33"/>
      <c r="QT302" s="33"/>
      <c r="QU302" s="33"/>
      <c r="QV302" s="33"/>
      <c r="QW302" s="33"/>
      <c r="QX302" s="33"/>
      <c r="QY302" s="33"/>
      <c r="QZ302" s="33"/>
      <c r="RA302" s="33"/>
      <c r="RB302" s="33"/>
      <c r="RC302" s="33"/>
      <c r="RD302" s="33"/>
      <c r="RE302" s="33"/>
      <c r="RF302" s="33"/>
      <c r="RG302" s="33"/>
      <c r="RH302" s="33"/>
      <c r="RI302" s="33"/>
      <c r="RJ302" s="33"/>
      <c r="RK302" s="33"/>
      <c r="RL302" s="33"/>
      <c r="RM302" s="33"/>
      <c r="RN302" s="33"/>
      <c r="RO302" s="33"/>
      <c r="RP302" s="33"/>
      <c r="RQ302" s="33"/>
      <c r="RR302" s="33"/>
      <c r="RS302" s="33"/>
      <c r="RT302" s="33"/>
      <c r="RU302" s="33"/>
      <c r="RV302" s="33"/>
      <c r="RW302" s="33"/>
      <c r="RX302" s="33"/>
      <c r="RY302" s="33"/>
      <c r="RZ302" s="33"/>
      <c r="SA302" s="33"/>
      <c r="SB302" s="33"/>
      <c r="SC302" s="33"/>
      <c r="SD302" s="33"/>
      <c r="SE302" s="33"/>
      <c r="SF302" s="33"/>
      <c r="SG302" s="33"/>
      <c r="SH302" s="33"/>
      <c r="SI302" s="33"/>
      <c r="SJ302" s="33"/>
      <c r="SK302" s="33"/>
      <c r="SL302" s="33"/>
      <c r="SM302" s="33"/>
      <c r="SN302" s="33"/>
      <c r="SO302" s="33"/>
      <c r="SP302" s="33"/>
      <c r="SQ302" s="33"/>
      <c r="SR302" s="33"/>
      <c r="SS302" s="33"/>
      <c r="ST302" s="33"/>
      <c r="SU302" s="33"/>
      <c r="SV302" s="33"/>
      <c r="SW302" s="33"/>
      <c r="SX302" s="33"/>
      <c r="SY302" s="33"/>
      <c r="SZ302" s="33"/>
      <c r="TA302" s="33"/>
      <c r="TB302" s="33"/>
      <c r="TC302" s="33"/>
      <c r="TD302" s="33"/>
      <c r="TE302" s="33"/>
    </row>
    <row r="303" spans="1:525" s="34" customFormat="1" ht="63" hidden="1" customHeight="1" x14ac:dyDescent="0.25">
      <c r="A303" s="84"/>
      <c r="B303" s="93"/>
      <c r="C303" s="93"/>
      <c r="D303" s="68" t="s">
        <v>612</v>
      </c>
      <c r="E303" s="121">
        <f>E321</f>
        <v>0</v>
      </c>
      <c r="F303" s="121">
        <f>F321</f>
        <v>0</v>
      </c>
      <c r="G303" s="121">
        <f t="shared" ref="G303:O303" si="156">G321</f>
        <v>0</v>
      </c>
      <c r="H303" s="121">
        <f t="shared" si="156"/>
        <v>0</v>
      </c>
      <c r="I303" s="121">
        <f t="shared" si="156"/>
        <v>0</v>
      </c>
      <c r="J303" s="121">
        <f>J321</f>
        <v>0</v>
      </c>
      <c r="K303" s="121">
        <f t="shared" si="156"/>
        <v>0</v>
      </c>
      <c r="L303" s="121">
        <f t="shared" si="156"/>
        <v>0</v>
      </c>
      <c r="M303" s="121">
        <f t="shared" si="156"/>
        <v>0</v>
      </c>
      <c r="N303" s="121">
        <f t="shared" si="156"/>
        <v>0</v>
      </c>
      <c r="O303" s="121">
        <f t="shared" si="156"/>
        <v>0</v>
      </c>
      <c r="P303" s="121">
        <f>P321</f>
        <v>0</v>
      </c>
      <c r="Q303" s="225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  <c r="IW303" s="33"/>
      <c r="IX303" s="33"/>
      <c r="IY303" s="33"/>
      <c r="IZ303" s="33"/>
      <c r="JA303" s="33"/>
      <c r="JB303" s="33"/>
      <c r="JC303" s="33"/>
      <c r="JD303" s="33"/>
      <c r="JE303" s="33"/>
      <c r="JF303" s="33"/>
      <c r="JG303" s="33"/>
      <c r="JH303" s="33"/>
      <c r="JI303" s="33"/>
      <c r="JJ303" s="33"/>
      <c r="JK303" s="33"/>
      <c r="JL303" s="33"/>
      <c r="JM303" s="33"/>
      <c r="JN303" s="33"/>
      <c r="JO303" s="33"/>
      <c r="JP303" s="33"/>
      <c r="JQ303" s="33"/>
      <c r="JR303" s="33"/>
      <c r="JS303" s="33"/>
      <c r="JT303" s="33"/>
      <c r="JU303" s="33"/>
      <c r="JV303" s="33"/>
      <c r="JW303" s="33"/>
      <c r="JX303" s="33"/>
      <c r="JY303" s="33"/>
      <c r="JZ303" s="33"/>
      <c r="KA303" s="33"/>
      <c r="KB303" s="33"/>
      <c r="KC303" s="33"/>
      <c r="KD303" s="33"/>
      <c r="KE303" s="33"/>
      <c r="KF303" s="33"/>
      <c r="KG303" s="33"/>
      <c r="KH303" s="33"/>
      <c r="KI303" s="33"/>
      <c r="KJ303" s="33"/>
      <c r="KK303" s="33"/>
      <c r="KL303" s="33"/>
      <c r="KM303" s="33"/>
      <c r="KN303" s="33"/>
      <c r="KO303" s="33"/>
      <c r="KP303" s="33"/>
      <c r="KQ303" s="33"/>
      <c r="KR303" s="33"/>
      <c r="KS303" s="33"/>
      <c r="KT303" s="33"/>
      <c r="KU303" s="33"/>
      <c r="KV303" s="33"/>
      <c r="KW303" s="33"/>
      <c r="KX303" s="33"/>
      <c r="KY303" s="33"/>
      <c r="KZ303" s="33"/>
      <c r="LA303" s="33"/>
      <c r="LB303" s="33"/>
      <c r="LC303" s="33"/>
      <c r="LD303" s="33"/>
      <c r="LE303" s="33"/>
      <c r="LF303" s="33"/>
      <c r="LG303" s="33"/>
      <c r="LH303" s="33"/>
      <c r="LI303" s="33"/>
      <c r="LJ303" s="33"/>
      <c r="LK303" s="33"/>
      <c r="LL303" s="33"/>
      <c r="LM303" s="33"/>
      <c r="LN303" s="33"/>
      <c r="LO303" s="33"/>
      <c r="LP303" s="33"/>
      <c r="LQ303" s="33"/>
      <c r="LR303" s="33"/>
      <c r="LS303" s="33"/>
      <c r="LT303" s="33"/>
      <c r="LU303" s="33"/>
      <c r="LV303" s="33"/>
      <c r="LW303" s="33"/>
      <c r="LX303" s="33"/>
      <c r="LY303" s="33"/>
      <c r="LZ303" s="33"/>
      <c r="MA303" s="33"/>
      <c r="MB303" s="33"/>
      <c r="MC303" s="33"/>
      <c r="MD303" s="33"/>
      <c r="ME303" s="33"/>
      <c r="MF303" s="33"/>
      <c r="MG303" s="33"/>
      <c r="MH303" s="33"/>
      <c r="MI303" s="33"/>
      <c r="MJ303" s="33"/>
      <c r="MK303" s="33"/>
      <c r="ML303" s="33"/>
      <c r="MM303" s="33"/>
      <c r="MN303" s="33"/>
      <c r="MO303" s="33"/>
      <c r="MP303" s="33"/>
      <c r="MQ303" s="33"/>
      <c r="MR303" s="33"/>
      <c r="MS303" s="33"/>
      <c r="MT303" s="33"/>
      <c r="MU303" s="33"/>
      <c r="MV303" s="33"/>
      <c r="MW303" s="33"/>
      <c r="MX303" s="33"/>
      <c r="MY303" s="33"/>
      <c r="MZ303" s="33"/>
      <c r="NA303" s="33"/>
      <c r="NB303" s="33"/>
      <c r="NC303" s="33"/>
      <c r="ND303" s="33"/>
      <c r="NE303" s="33"/>
      <c r="NF303" s="33"/>
      <c r="NG303" s="33"/>
      <c r="NH303" s="33"/>
      <c r="NI303" s="33"/>
      <c r="NJ303" s="33"/>
      <c r="NK303" s="33"/>
      <c r="NL303" s="33"/>
      <c r="NM303" s="33"/>
      <c r="NN303" s="33"/>
      <c r="NO303" s="33"/>
      <c r="NP303" s="33"/>
      <c r="NQ303" s="33"/>
      <c r="NR303" s="33"/>
      <c r="NS303" s="33"/>
      <c r="NT303" s="33"/>
      <c r="NU303" s="33"/>
      <c r="NV303" s="33"/>
      <c r="NW303" s="33"/>
      <c r="NX303" s="33"/>
      <c r="NY303" s="33"/>
      <c r="NZ303" s="33"/>
      <c r="OA303" s="33"/>
      <c r="OB303" s="33"/>
      <c r="OC303" s="33"/>
      <c r="OD303" s="33"/>
      <c r="OE303" s="33"/>
      <c r="OF303" s="33"/>
      <c r="OG303" s="33"/>
      <c r="OH303" s="33"/>
      <c r="OI303" s="33"/>
      <c r="OJ303" s="33"/>
      <c r="OK303" s="33"/>
      <c r="OL303" s="33"/>
      <c r="OM303" s="33"/>
      <c r="ON303" s="33"/>
      <c r="OO303" s="33"/>
      <c r="OP303" s="33"/>
      <c r="OQ303" s="33"/>
      <c r="OR303" s="33"/>
      <c r="OS303" s="33"/>
      <c r="OT303" s="33"/>
      <c r="OU303" s="33"/>
      <c r="OV303" s="33"/>
      <c r="OW303" s="33"/>
      <c r="OX303" s="33"/>
      <c r="OY303" s="33"/>
      <c r="OZ303" s="33"/>
      <c r="PA303" s="33"/>
      <c r="PB303" s="33"/>
      <c r="PC303" s="33"/>
      <c r="PD303" s="33"/>
      <c r="PE303" s="33"/>
      <c r="PF303" s="33"/>
      <c r="PG303" s="33"/>
      <c r="PH303" s="33"/>
      <c r="PI303" s="33"/>
      <c r="PJ303" s="33"/>
      <c r="PK303" s="33"/>
      <c r="PL303" s="33"/>
      <c r="PM303" s="33"/>
      <c r="PN303" s="33"/>
      <c r="PO303" s="33"/>
      <c r="PP303" s="33"/>
      <c r="PQ303" s="33"/>
      <c r="PR303" s="33"/>
      <c r="PS303" s="33"/>
      <c r="PT303" s="33"/>
      <c r="PU303" s="33"/>
      <c r="PV303" s="33"/>
      <c r="PW303" s="33"/>
      <c r="PX303" s="33"/>
      <c r="PY303" s="33"/>
      <c r="PZ303" s="33"/>
      <c r="QA303" s="33"/>
      <c r="QB303" s="33"/>
      <c r="QC303" s="33"/>
      <c r="QD303" s="33"/>
      <c r="QE303" s="33"/>
      <c r="QF303" s="33"/>
      <c r="QG303" s="33"/>
      <c r="QH303" s="33"/>
      <c r="QI303" s="33"/>
      <c r="QJ303" s="33"/>
      <c r="QK303" s="33"/>
      <c r="QL303" s="33"/>
      <c r="QM303" s="33"/>
      <c r="QN303" s="33"/>
      <c r="QO303" s="33"/>
      <c r="QP303" s="33"/>
      <c r="QQ303" s="33"/>
      <c r="QR303" s="33"/>
      <c r="QS303" s="33"/>
      <c r="QT303" s="33"/>
      <c r="QU303" s="33"/>
      <c r="QV303" s="33"/>
      <c r="QW303" s="33"/>
      <c r="QX303" s="33"/>
      <c r="QY303" s="33"/>
      <c r="QZ303" s="33"/>
      <c r="RA303" s="33"/>
      <c r="RB303" s="33"/>
      <c r="RC303" s="33"/>
      <c r="RD303" s="33"/>
      <c r="RE303" s="33"/>
      <c r="RF303" s="33"/>
      <c r="RG303" s="33"/>
      <c r="RH303" s="33"/>
      <c r="RI303" s="33"/>
      <c r="RJ303" s="33"/>
      <c r="RK303" s="33"/>
      <c r="RL303" s="33"/>
      <c r="RM303" s="33"/>
      <c r="RN303" s="33"/>
      <c r="RO303" s="33"/>
      <c r="RP303" s="33"/>
      <c r="RQ303" s="33"/>
      <c r="RR303" s="33"/>
      <c r="RS303" s="33"/>
      <c r="RT303" s="33"/>
      <c r="RU303" s="33"/>
      <c r="RV303" s="33"/>
      <c r="RW303" s="33"/>
      <c r="RX303" s="33"/>
      <c r="RY303" s="33"/>
      <c r="RZ303" s="33"/>
      <c r="SA303" s="33"/>
      <c r="SB303" s="33"/>
      <c r="SC303" s="33"/>
      <c r="SD303" s="33"/>
      <c r="SE303" s="33"/>
      <c r="SF303" s="33"/>
      <c r="SG303" s="33"/>
      <c r="SH303" s="33"/>
      <c r="SI303" s="33"/>
      <c r="SJ303" s="33"/>
      <c r="SK303" s="33"/>
      <c r="SL303" s="33"/>
      <c r="SM303" s="33"/>
      <c r="SN303" s="33"/>
      <c r="SO303" s="33"/>
      <c r="SP303" s="33"/>
      <c r="SQ303" s="33"/>
      <c r="SR303" s="33"/>
      <c r="SS303" s="33"/>
      <c r="ST303" s="33"/>
      <c r="SU303" s="33"/>
      <c r="SV303" s="33"/>
      <c r="SW303" s="33"/>
      <c r="SX303" s="33"/>
      <c r="SY303" s="33"/>
      <c r="SZ303" s="33"/>
      <c r="TA303" s="33"/>
      <c r="TB303" s="33"/>
      <c r="TC303" s="33"/>
      <c r="TD303" s="33"/>
      <c r="TE303" s="33"/>
    </row>
    <row r="304" spans="1:525" s="34" customFormat="1" ht="17.25" customHeight="1" x14ac:dyDescent="0.25">
      <c r="A304" s="84"/>
      <c r="B304" s="93"/>
      <c r="C304" s="93"/>
      <c r="D304" s="73" t="s">
        <v>410</v>
      </c>
      <c r="E304" s="121">
        <f>E324</f>
        <v>0</v>
      </c>
      <c r="F304" s="121">
        <f t="shared" ref="F304:P304" si="157">F324</f>
        <v>0</v>
      </c>
      <c r="G304" s="121">
        <f t="shared" si="157"/>
        <v>0</v>
      </c>
      <c r="H304" s="121">
        <f t="shared" si="157"/>
        <v>0</v>
      </c>
      <c r="I304" s="121">
        <f t="shared" si="157"/>
        <v>0</v>
      </c>
      <c r="J304" s="121">
        <f t="shared" si="157"/>
        <v>92214546</v>
      </c>
      <c r="K304" s="121">
        <f t="shared" si="157"/>
        <v>92214546</v>
      </c>
      <c r="L304" s="121">
        <f t="shared" si="157"/>
        <v>0</v>
      </c>
      <c r="M304" s="121">
        <f t="shared" si="157"/>
        <v>0</v>
      </c>
      <c r="N304" s="121">
        <f t="shared" si="157"/>
        <v>0</v>
      </c>
      <c r="O304" s="121">
        <f t="shared" si="157"/>
        <v>92214546</v>
      </c>
      <c r="P304" s="121">
        <f t="shared" si="157"/>
        <v>92214546</v>
      </c>
      <c r="Q304" s="225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  <c r="IW304" s="33"/>
      <c r="IX304" s="33"/>
      <c r="IY304" s="33"/>
      <c r="IZ304" s="33"/>
      <c r="JA304" s="33"/>
      <c r="JB304" s="33"/>
      <c r="JC304" s="33"/>
      <c r="JD304" s="33"/>
      <c r="JE304" s="33"/>
      <c r="JF304" s="33"/>
      <c r="JG304" s="33"/>
      <c r="JH304" s="33"/>
      <c r="JI304" s="33"/>
      <c r="JJ304" s="33"/>
      <c r="JK304" s="33"/>
      <c r="JL304" s="33"/>
      <c r="JM304" s="33"/>
      <c r="JN304" s="33"/>
      <c r="JO304" s="33"/>
      <c r="JP304" s="33"/>
      <c r="JQ304" s="33"/>
      <c r="JR304" s="33"/>
      <c r="JS304" s="33"/>
      <c r="JT304" s="33"/>
      <c r="JU304" s="33"/>
      <c r="JV304" s="33"/>
      <c r="JW304" s="33"/>
      <c r="JX304" s="33"/>
      <c r="JY304" s="33"/>
      <c r="JZ304" s="33"/>
      <c r="KA304" s="33"/>
      <c r="KB304" s="33"/>
      <c r="KC304" s="33"/>
      <c r="KD304" s="33"/>
      <c r="KE304" s="33"/>
      <c r="KF304" s="33"/>
      <c r="KG304" s="33"/>
      <c r="KH304" s="33"/>
      <c r="KI304" s="33"/>
      <c r="KJ304" s="33"/>
      <c r="KK304" s="33"/>
      <c r="KL304" s="33"/>
      <c r="KM304" s="33"/>
      <c r="KN304" s="33"/>
      <c r="KO304" s="33"/>
      <c r="KP304" s="33"/>
      <c r="KQ304" s="33"/>
      <c r="KR304" s="33"/>
      <c r="KS304" s="33"/>
      <c r="KT304" s="33"/>
      <c r="KU304" s="33"/>
      <c r="KV304" s="33"/>
      <c r="KW304" s="33"/>
      <c r="KX304" s="33"/>
      <c r="KY304" s="33"/>
      <c r="KZ304" s="33"/>
      <c r="LA304" s="33"/>
      <c r="LB304" s="33"/>
      <c r="LC304" s="33"/>
      <c r="LD304" s="33"/>
      <c r="LE304" s="33"/>
      <c r="LF304" s="33"/>
      <c r="LG304" s="33"/>
      <c r="LH304" s="33"/>
      <c r="LI304" s="33"/>
      <c r="LJ304" s="33"/>
      <c r="LK304" s="33"/>
      <c r="LL304" s="33"/>
      <c r="LM304" s="33"/>
      <c r="LN304" s="33"/>
      <c r="LO304" s="33"/>
      <c r="LP304" s="33"/>
      <c r="LQ304" s="33"/>
      <c r="LR304" s="33"/>
      <c r="LS304" s="33"/>
      <c r="LT304" s="33"/>
      <c r="LU304" s="33"/>
      <c r="LV304" s="33"/>
      <c r="LW304" s="33"/>
      <c r="LX304" s="33"/>
      <c r="LY304" s="33"/>
      <c r="LZ304" s="33"/>
      <c r="MA304" s="33"/>
      <c r="MB304" s="33"/>
      <c r="MC304" s="33"/>
      <c r="MD304" s="33"/>
      <c r="ME304" s="33"/>
      <c r="MF304" s="33"/>
      <c r="MG304" s="33"/>
      <c r="MH304" s="33"/>
      <c r="MI304" s="33"/>
      <c r="MJ304" s="33"/>
      <c r="MK304" s="33"/>
      <c r="ML304" s="33"/>
      <c r="MM304" s="33"/>
      <c r="MN304" s="33"/>
      <c r="MO304" s="33"/>
      <c r="MP304" s="33"/>
      <c r="MQ304" s="33"/>
      <c r="MR304" s="33"/>
      <c r="MS304" s="33"/>
      <c r="MT304" s="33"/>
      <c r="MU304" s="33"/>
      <c r="MV304" s="33"/>
      <c r="MW304" s="33"/>
      <c r="MX304" s="33"/>
      <c r="MY304" s="33"/>
      <c r="MZ304" s="33"/>
      <c r="NA304" s="33"/>
      <c r="NB304" s="33"/>
      <c r="NC304" s="33"/>
      <c r="ND304" s="33"/>
      <c r="NE304" s="33"/>
      <c r="NF304" s="33"/>
      <c r="NG304" s="33"/>
      <c r="NH304" s="33"/>
      <c r="NI304" s="33"/>
      <c r="NJ304" s="33"/>
      <c r="NK304" s="33"/>
      <c r="NL304" s="33"/>
      <c r="NM304" s="33"/>
      <c r="NN304" s="33"/>
      <c r="NO304" s="33"/>
      <c r="NP304" s="33"/>
      <c r="NQ304" s="33"/>
      <c r="NR304" s="33"/>
      <c r="NS304" s="33"/>
      <c r="NT304" s="33"/>
      <c r="NU304" s="33"/>
      <c r="NV304" s="33"/>
      <c r="NW304" s="33"/>
      <c r="NX304" s="33"/>
      <c r="NY304" s="33"/>
      <c r="NZ304" s="33"/>
      <c r="OA304" s="33"/>
      <c r="OB304" s="33"/>
      <c r="OC304" s="33"/>
      <c r="OD304" s="33"/>
      <c r="OE304" s="33"/>
      <c r="OF304" s="33"/>
      <c r="OG304" s="33"/>
      <c r="OH304" s="33"/>
      <c r="OI304" s="33"/>
      <c r="OJ304" s="33"/>
      <c r="OK304" s="33"/>
      <c r="OL304" s="33"/>
      <c r="OM304" s="33"/>
      <c r="ON304" s="33"/>
      <c r="OO304" s="33"/>
      <c r="OP304" s="33"/>
      <c r="OQ304" s="33"/>
      <c r="OR304" s="33"/>
      <c r="OS304" s="33"/>
      <c r="OT304" s="33"/>
      <c r="OU304" s="33"/>
      <c r="OV304" s="33"/>
      <c r="OW304" s="33"/>
      <c r="OX304" s="33"/>
      <c r="OY304" s="33"/>
      <c r="OZ304" s="33"/>
      <c r="PA304" s="33"/>
      <c r="PB304" s="33"/>
      <c r="PC304" s="33"/>
      <c r="PD304" s="33"/>
      <c r="PE304" s="33"/>
      <c r="PF304" s="33"/>
      <c r="PG304" s="33"/>
      <c r="PH304" s="33"/>
      <c r="PI304" s="33"/>
      <c r="PJ304" s="33"/>
      <c r="PK304" s="33"/>
      <c r="PL304" s="33"/>
      <c r="PM304" s="33"/>
      <c r="PN304" s="33"/>
      <c r="PO304" s="33"/>
      <c r="PP304" s="33"/>
      <c r="PQ304" s="33"/>
      <c r="PR304" s="33"/>
      <c r="PS304" s="33"/>
      <c r="PT304" s="33"/>
      <c r="PU304" s="33"/>
      <c r="PV304" s="33"/>
      <c r="PW304" s="33"/>
      <c r="PX304" s="33"/>
      <c r="PY304" s="33"/>
      <c r="PZ304" s="33"/>
      <c r="QA304" s="33"/>
      <c r="QB304" s="33"/>
      <c r="QC304" s="33"/>
      <c r="QD304" s="33"/>
      <c r="QE304" s="33"/>
      <c r="QF304" s="33"/>
      <c r="QG304" s="33"/>
      <c r="QH304" s="33"/>
      <c r="QI304" s="33"/>
      <c r="QJ304" s="33"/>
      <c r="QK304" s="33"/>
      <c r="QL304" s="33"/>
      <c r="QM304" s="33"/>
      <c r="QN304" s="33"/>
      <c r="QO304" s="33"/>
      <c r="QP304" s="33"/>
      <c r="QQ304" s="33"/>
      <c r="QR304" s="33"/>
      <c r="QS304" s="33"/>
      <c r="QT304" s="33"/>
      <c r="QU304" s="33"/>
      <c r="QV304" s="33"/>
      <c r="QW304" s="33"/>
      <c r="QX304" s="33"/>
      <c r="QY304" s="33"/>
      <c r="QZ304" s="33"/>
      <c r="RA304" s="33"/>
      <c r="RB304" s="33"/>
      <c r="RC304" s="33"/>
      <c r="RD304" s="33"/>
      <c r="RE304" s="33"/>
      <c r="RF304" s="33"/>
      <c r="RG304" s="33"/>
      <c r="RH304" s="33"/>
      <c r="RI304" s="33"/>
      <c r="RJ304" s="33"/>
      <c r="RK304" s="33"/>
      <c r="RL304" s="33"/>
      <c r="RM304" s="33"/>
      <c r="RN304" s="33"/>
      <c r="RO304" s="33"/>
      <c r="RP304" s="33"/>
      <c r="RQ304" s="33"/>
      <c r="RR304" s="33"/>
      <c r="RS304" s="33"/>
      <c r="RT304" s="33"/>
      <c r="RU304" s="33"/>
      <c r="RV304" s="33"/>
      <c r="RW304" s="33"/>
      <c r="RX304" s="33"/>
      <c r="RY304" s="33"/>
      <c r="RZ304" s="33"/>
      <c r="SA304" s="33"/>
      <c r="SB304" s="33"/>
      <c r="SC304" s="33"/>
      <c r="SD304" s="33"/>
      <c r="SE304" s="33"/>
      <c r="SF304" s="33"/>
      <c r="SG304" s="33"/>
      <c r="SH304" s="33"/>
      <c r="SI304" s="33"/>
      <c r="SJ304" s="33"/>
      <c r="SK304" s="33"/>
      <c r="SL304" s="33"/>
      <c r="SM304" s="33"/>
      <c r="SN304" s="33"/>
      <c r="SO304" s="33"/>
      <c r="SP304" s="33"/>
      <c r="SQ304" s="33"/>
      <c r="SR304" s="33"/>
      <c r="SS304" s="33"/>
      <c r="ST304" s="33"/>
      <c r="SU304" s="33"/>
      <c r="SV304" s="33"/>
      <c r="SW304" s="33"/>
      <c r="SX304" s="33"/>
      <c r="SY304" s="33"/>
      <c r="SZ304" s="33"/>
      <c r="TA304" s="33"/>
      <c r="TB304" s="33"/>
      <c r="TC304" s="33"/>
      <c r="TD304" s="33"/>
      <c r="TE304" s="33"/>
    </row>
    <row r="305" spans="1:525" s="22" customFormat="1" ht="47.25" x14ac:dyDescent="0.25">
      <c r="A305" s="56" t="s">
        <v>137</v>
      </c>
      <c r="B305" s="82" t="str">
        <f>'дод 4'!A19</f>
        <v>0160</v>
      </c>
      <c r="C305" s="82" t="str">
        <f>'дод 4'!B19</f>
        <v>0111</v>
      </c>
      <c r="D305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305" s="122">
        <f t="shared" ref="E305:E325" si="158">F305+I305</f>
        <v>6598700</v>
      </c>
      <c r="F305" s="122">
        <v>6598700</v>
      </c>
      <c r="G305" s="122">
        <v>5265500</v>
      </c>
      <c r="H305" s="122">
        <v>174800</v>
      </c>
      <c r="I305" s="122"/>
      <c r="J305" s="122">
        <f>L305+O305</f>
        <v>152500</v>
      </c>
      <c r="K305" s="122"/>
      <c r="L305" s="122">
        <v>152500</v>
      </c>
      <c r="M305" s="122"/>
      <c r="N305" s="122"/>
      <c r="O305" s="122"/>
      <c r="P305" s="122">
        <f t="shared" ref="P305:P325" si="159">E305+J305</f>
        <v>6751200</v>
      </c>
      <c r="Q305" s="225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  <c r="IS305" s="23"/>
      <c r="IT305" s="23"/>
      <c r="IU305" s="23"/>
      <c r="IV305" s="23"/>
      <c r="IW305" s="23"/>
      <c r="IX305" s="23"/>
      <c r="IY305" s="23"/>
      <c r="IZ305" s="23"/>
      <c r="JA305" s="23"/>
      <c r="JB305" s="23"/>
      <c r="JC305" s="23"/>
      <c r="JD305" s="23"/>
      <c r="JE305" s="23"/>
      <c r="JF305" s="23"/>
      <c r="JG305" s="23"/>
      <c r="JH305" s="23"/>
      <c r="JI305" s="23"/>
      <c r="JJ305" s="23"/>
      <c r="JK305" s="23"/>
      <c r="JL305" s="23"/>
      <c r="JM305" s="23"/>
      <c r="JN305" s="23"/>
      <c r="JO305" s="23"/>
      <c r="JP305" s="23"/>
      <c r="JQ305" s="23"/>
      <c r="JR305" s="23"/>
      <c r="JS305" s="23"/>
      <c r="JT305" s="23"/>
      <c r="JU305" s="23"/>
      <c r="JV305" s="23"/>
      <c r="JW305" s="23"/>
      <c r="JX305" s="23"/>
      <c r="JY305" s="23"/>
      <c r="JZ305" s="23"/>
      <c r="KA305" s="23"/>
      <c r="KB305" s="23"/>
      <c r="KC305" s="23"/>
      <c r="KD305" s="23"/>
      <c r="KE305" s="23"/>
      <c r="KF305" s="23"/>
      <c r="KG305" s="23"/>
      <c r="KH305" s="23"/>
      <c r="KI305" s="23"/>
      <c r="KJ305" s="23"/>
      <c r="KK305" s="23"/>
      <c r="KL305" s="23"/>
      <c r="KM305" s="23"/>
      <c r="KN305" s="23"/>
      <c r="KO305" s="23"/>
      <c r="KP305" s="23"/>
      <c r="KQ305" s="23"/>
      <c r="KR305" s="23"/>
      <c r="KS305" s="23"/>
      <c r="KT305" s="23"/>
      <c r="KU305" s="23"/>
      <c r="KV305" s="23"/>
      <c r="KW305" s="23"/>
      <c r="KX305" s="23"/>
      <c r="KY305" s="23"/>
      <c r="KZ305" s="23"/>
      <c r="LA305" s="23"/>
      <c r="LB305" s="23"/>
      <c r="LC305" s="23"/>
      <c r="LD305" s="23"/>
      <c r="LE305" s="23"/>
      <c r="LF305" s="23"/>
      <c r="LG305" s="23"/>
      <c r="LH305" s="23"/>
      <c r="LI305" s="23"/>
      <c r="LJ305" s="23"/>
      <c r="LK305" s="23"/>
      <c r="LL305" s="23"/>
      <c r="LM305" s="23"/>
      <c r="LN305" s="23"/>
      <c r="LO305" s="23"/>
      <c r="LP305" s="23"/>
      <c r="LQ305" s="23"/>
      <c r="LR305" s="23"/>
      <c r="LS305" s="23"/>
      <c r="LT305" s="23"/>
      <c r="LU305" s="23"/>
      <c r="LV305" s="23"/>
      <c r="LW305" s="23"/>
      <c r="LX305" s="23"/>
      <c r="LY305" s="23"/>
      <c r="LZ305" s="23"/>
      <c r="MA305" s="23"/>
      <c r="MB305" s="23"/>
      <c r="MC305" s="23"/>
      <c r="MD305" s="23"/>
      <c r="ME305" s="23"/>
      <c r="MF305" s="23"/>
      <c r="MG305" s="23"/>
      <c r="MH305" s="23"/>
      <c r="MI305" s="23"/>
      <c r="MJ305" s="23"/>
      <c r="MK305" s="23"/>
      <c r="ML305" s="23"/>
      <c r="MM305" s="23"/>
      <c r="MN305" s="23"/>
      <c r="MO305" s="23"/>
      <c r="MP305" s="23"/>
      <c r="MQ305" s="23"/>
      <c r="MR305" s="23"/>
      <c r="MS305" s="23"/>
      <c r="MT305" s="23"/>
      <c r="MU305" s="23"/>
      <c r="MV305" s="23"/>
      <c r="MW305" s="23"/>
      <c r="MX305" s="23"/>
      <c r="MY305" s="23"/>
      <c r="MZ305" s="23"/>
      <c r="NA305" s="23"/>
      <c r="NB305" s="23"/>
      <c r="NC305" s="23"/>
      <c r="ND305" s="23"/>
      <c r="NE305" s="23"/>
      <c r="NF305" s="23"/>
      <c r="NG305" s="23"/>
      <c r="NH305" s="23"/>
      <c r="NI305" s="23"/>
      <c r="NJ305" s="23"/>
      <c r="NK305" s="23"/>
      <c r="NL305" s="23"/>
      <c r="NM305" s="23"/>
      <c r="NN305" s="23"/>
      <c r="NO305" s="23"/>
      <c r="NP305" s="23"/>
      <c r="NQ305" s="23"/>
      <c r="NR305" s="23"/>
      <c r="NS305" s="23"/>
      <c r="NT305" s="23"/>
      <c r="NU305" s="23"/>
      <c r="NV305" s="23"/>
      <c r="NW305" s="23"/>
      <c r="NX305" s="23"/>
      <c r="NY305" s="23"/>
      <c r="NZ305" s="23"/>
      <c r="OA305" s="23"/>
      <c r="OB305" s="23"/>
      <c r="OC305" s="23"/>
      <c r="OD305" s="23"/>
      <c r="OE305" s="23"/>
      <c r="OF305" s="23"/>
      <c r="OG305" s="23"/>
      <c r="OH305" s="23"/>
      <c r="OI305" s="23"/>
      <c r="OJ305" s="23"/>
      <c r="OK305" s="23"/>
      <c r="OL305" s="23"/>
      <c r="OM305" s="23"/>
      <c r="ON305" s="23"/>
      <c r="OO305" s="23"/>
      <c r="OP305" s="23"/>
      <c r="OQ305" s="23"/>
      <c r="OR305" s="23"/>
      <c r="OS305" s="23"/>
      <c r="OT305" s="23"/>
      <c r="OU305" s="23"/>
      <c r="OV305" s="23"/>
      <c r="OW305" s="23"/>
      <c r="OX305" s="23"/>
      <c r="OY305" s="23"/>
      <c r="OZ305" s="23"/>
      <c r="PA305" s="23"/>
      <c r="PB305" s="23"/>
      <c r="PC305" s="23"/>
      <c r="PD305" s="23"/>
      <c r="PE305" s="23"/>
      <c r="PF305" s="23"/>
      <c r="PG305" s="23"/>
      <c r="PH305" s="23"/>
      <c r="PI305" s="23"/>
      <c r="PJ305" s="23"/>
      <c r="PK305" s="23"/>
      <c r="PL305" s="23"/>
      <c r="PM305" s="23"/>
      <c r="PN305" s="23"/>
      <c r="PO305" s="23"/>
      <c r="PP305" s="23"/>
      <c r="PQ305" s="23"/>
      <c r="PR305" s="23"/>
      <c r="PS305" s="23"/>
      <c r="PT305" s="23"/>
      <c r="PU305" s="23"/>
      <c r="PV305" s="23"/>
      <c r="PW305" s="23"/>
      <c r="PX305" s="23"/>
      <c r="PY305" s="23"/>
      <c r="PZ305" s="23"/>
      <c r="QA305" s="23"/>
      <c r="QB305" s="23"/>
      <c r="QC305" s="23"/>
      <c r="QD305" s="23"/>
      <c r="QE305" s="23"/>
      <c r="QF305" s="23"/>
      <c r="QG305" s="23"/>
      <c r="QH305" s="23"/>
      <c r="QI305" s="23"/>
      <c r="QJ305" s="23"/>
      <c r="QK305" s="23"/>
      <c r="QL305" s="23"/>
      <c r="QM305" s="23"/>
      <c r="QN305" s="23"/>
      <c r="QO305" s="23"/>
      <c r="QP305" s="23"/>
      <c r="QQ305" s="23"/>
      <c r="QR305" s="23"/>
      <c r="QS305" s="23"/>
      <c r="QT305" s="23"/>
      <c r="QU305" s="23"/>
      <c r="QV305" s="23"/>
      <c r="QW305" s="23"/>
      <c r="QX305" s="23"/>
      <c r="QY305" s="23"/>
      <c r="QZ305" s="23"/>
      <c r="RA305" s="23"/>
      <c r="RB305" s="23"/>
      <c r="RC305" s="23"/>
      <c r="RD305" s="23"/>
      <c r="RE305" s="23"/>
      <c r="RF305" s="23"/>
      <c r="RG305" s="23"/>
      <c r="RH305" s="23"/>
      <c r="RI305" s="23"/>
      <c r="RJ305" s="23"/>
      <c r="RK305" s="23"/>
      <c r="RL305" s="23"/>
      <c r="RM305" s="23"/>
      <c r="RN305" s="23"/>
      <c r="RO305" s="23"/>
      <c r="RP305" s="23"/>
      <c r="RQ305" s="23"/>
      <c r="RR305" s="23"/>
      <c r="RS305" s="23"/>
      <c r="RT305" s="23"/>
      <c r="RU305" s="23"/>
      <c r="RV305" s="23"/>
      <c r="RW305" s="23"/>
      <c r="RX305" s="23"/>
      <c r="RY305" s="23"/>
      <c r="RZ305" s="23"/>
      <c r="SA305" s="23"/>
      <c r="SB305" s="23"/>
      <c r="SC305" s="23"/>
      <c r="SD305" s="23"/>
      <c r="SE305" s="23"/>
      <c r="SF305" s="23"/>
      <c r="SG305" s="23"/>
      <c r="SH305" s="23"/>
      <c r="SI305" s="23"/>
      <c r="SJ305" s="23"/>
      <c r="SK305" s="23"/>
      <c r="SL305" s="23"/>
      <c r="SM305" s="23"/>
      <c r="SN305" s="23"/>
      <c r="SO305" s="23"/>
      <c r="SP305" s="23"/>
      <c r="SQ305" s="23"/>
      <c r="SR305" s="23"/>
      <c r="SS305" s="23"/>
      <c r="ST305" s="23"/>
      <c r="SU305" s="23"/>
      <c r="SV305" s="23"/>
      <c r="SW305" s="23"/>
      <c r="SX305" s="23"/>
      <c r="SY305" s="23"/>
      <c r="SZ305" s="23"/>
      <c r="TA305" s="23"/>
      <c r="TB305" s="23"/>
      <c r="TC305" s="23"/>
      <c r="TD305" s="23"/>
      <c r="TE305" s="23"/>
    </row>
    <row r="306" spans="1:525" s="22" customFormat="1" ht="15.75" hidden="1" customHeight="1" x14ac:dyDescent="0.25">
      <c r="A306" s="56" t="s">
        <v>586</v>
      </c>
      <c r="B306" s="82">
        <v>1010</v>
      </c>
      <c r="C306" s="56" t="s">
        <v>48</v>
      </c>
      <c r="D306" s="57" t="s">
        <v>483</v>
      </c>
      <c r="E306" s="122">
        <f t="shared" si="158"/>
        <v>0</v>
      </c>
      <c r="F306" s="122"/>
      <c r="G306" s="122"/>
      <c r="H306" s="122"/>
      <c r="I306" s="122"/>
      <c r="J306" s="122">
        <f>L306+O306</f>
        <v>0</v>
      </c>
      <c r="K306" s="122"/>
      <c r="L306" s="122"/>
      <c r="M306" s="122"/>
      <c r="N306" s="122"/>
      <c r="O306" s="122"/>
      <c r="P306" s="122">
        <f t="shared" si="159"/>
        <v>0</v>
      </c>
      <c r="Q306" s="225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  <c r="IS306" s="23"/>
      <c r="IT306" s="23"/>
      <c r="IU306" s="23"/>
      <c r="IV306" s="23"/>
      <c r="IW306" s="23"/>
      <c r="IX306" s="23"/>
      <c r="IY306" s="23"/>
      <c r="IZ306" s="23"/>
      <c r="JA306" s="23"/>
      <c r="JB306" s="23"/>
      <c r="JC306" s="23"/>
      <c r="JD306" s="23"/>
      <c r="JE306" s="23"/>
      <c r="JF306" s="23"/>
      <c r="JG306" s="23"/>
      <c r="JH306" s="23"/>
      <c r="JI306" s="23"/>
      <c r="JJ306" s="23"/>
      <c r="JK306" s="23"/>
      <c r="JL306" s="23"/>
      <c r="JM306" s="23"/>
      <c r="JN306" s="23"/>
      <c r="JO306" s="23"/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  <c r="JZ306" s="23"/>
      <c r="KA306" s="23"/>
      <c r="KB306" s="23"/>
      <c r="KC306" s="23"/>
      <c r="KD306" s="23"/>
      <c r="KE306" s="23"/>
      <c r="KF306" s="23"/>
      <c r="KG306" s="23"/>
      <c r="KH306" s="23"/>
      <c r="KI306" s="23"/>
      <c r="KJ306" s="23"/>
      <c r="KK306" s="23"/>
      <c r="KL306" s="23"/>
      <c r="KM306" s="23"/>
      <c r="KN306" s="23"/>
      <c r="KO306" s="23"/>
      <c r="KP306" s="23"/>
      <c r="KQ306" s="23"/>
      <c r="KR306" s="23"/>
      <c r="KS306" s="23"/>
      <c r="KT306" s="23"/>
      <c r="KU306" s="23"/>
      <c r="KV306" s="23"/>
      <c r="KW306" s="23"/>
      <c r="KX306" s="23"/>
      <c r="KY306" s="23"/>
      <c r="KZ306" s="23"/>
      <c r="LA306" s="23"/>
      <c r="LB306" s="23"/>
      <c r="LC306" s="23"/>
      <c r="LD306" s="23"/>
      <c r="LE306" s="23"/>
      <c r="LF306" s="23"/>
      <c r="LG306" s="23"/>
      <c r="LH306" s="23"/>
      <c r="LI306" s="23"/>
      <c r="LJ306" s="23"/>
      <c r="LK306" s="23"/>
      <c r="LL306" s="23"/>
      <c r="LM306" s="23"/>
      <c r="LN306" s="23"/>
      <c r="LO306" s="23"/>
      <c r="LP306" s="23"/>
      <c r="LQ306" s="23"/>
      <c r="LR306" s="23"/>
      <c r="LS306" s="23"/>
      <c r="LT306" s="23"/>
      <c r="LU306" s="23"/>
      <c r="LV306" s="23"/>
      <c r="LW306" s="23"/>
      <c r="LX306" s="23"/>
      <c r="LY306" s="23"/>
      <c r="LZ306" s="23"/>
      <c r="MA306" s="23"/>
      <c r="MB306" s="23"/>
      <c r="MC306" s="23"/>
      <c r="MD306" s="23"/>
      <c r="ME306" s="23"/>
      <c r="MF306" s="23"/>
      <c r="MG306" s="23"/>
      <c r="MH306" s="23"/>
      <c r="MI306" s="23"/>
      <c r="MJ306" s="23"/>
      <c r="MK306" s="23"/>
      <c r="ML306" s="23"/>
      <c r="MM306" s="23"/>
      <c r="MN306" s="23"/>
      <c r="MO306" s="23"/>
      <c r="MP306" s="23"/>
      <c r="MQ306" s="23"/>
      <c r="MR306" s="23"/>
      <c r="MS306" s="23"/>
      <c r="MT306" s="23"/>
      <c r="MU306" s="23"/>
      <c r="MV306" s="23"/>
      <c r="MW306" s="23"/>
      <c r="MX306" s="23"/>
      <c r="MY306" s="23"/>
      <c r="MZ306" s="23"/>
      <c r="NA306" s="23"/>
      <c r="NB306" s="23"/>
      <c r="NC306" s="23"/>
      <c r="ND306" s="23"/>
      <c r="NE306" s="23"/>
      <c r="NF306" s="23"/>
      <c r="NG306" s="23"/>
      <c r="NH306" s="23"/>
      <c r="NI306" s="23"/>
      <c r="NJ306" s="23"/>
      <c r="NK306" s="23"/>
      <c r="NL306" s="23"/>
      <c r="NM306" s="23"/>
      <c r="NN306" s="23"/>
      <c r="NO306" s="23"/>
      <c r="NP306" s="23"/>
      <c r="NQ306" s="23"/>
      <c r="NR306" s="23"/>
      <c r="NS306" s="23"/>
      <c r="NT306" s="23"/>
      <c r="NU306" s="23"/>
      <c r="NV306" s="23"/>
      <c r="NW306" s="23"/>
      <c r="NX306" s="23"/>
      <c r="NY306" s="23"/>
      <c r="NZ306" s="23"/>
      <c r="OA306" s="23"/>
      <c r="OB306" s="23"/>
      <c r="OC306" s="23"/>
      <c r="OD306" s="23"/>
      <c r="OE306" s="23"/>
      <c r="OF306" s="23"/>
      <c r="OG306" s="23"/>
      <c r="OH306" s="23"/>
      <c r="OI306" s="23"/>
      <c r="OJ306" s="23"/>
      <c r="OK306" s="23"/>
      <c r="OL306" s="23"/>
      <c r="OM306" s="23"/>
      <c r="ON306" s="23"/>
      <c r="OO306" s="23"/>
      <c r="OP306" s="23"/>
      <c r="OQ306" s="23"/>
      <c r="OR306" s="23"/>
      <c r="OS306" s="23"/>
      <c r="OT306" s="23"/>
      <c r="OU306" s="23"/>
      <c r="OV306" s="23"/>
      <c r="OW306" s="23"/>
      <c r="OX306" s="23"/>
      <c r="OY306" s="23"/>
      <c r="OZ306" s="23"/>
      <c r="PA306" s="23"/>
      <c r="PB306" s="23"/>
      <c r="PC306" s="23"/>
      <c r="PD306" s="23"/>
      <c r="PE306" s="23"/>
      <c r="PF306" s="23"/>
      <c r="PG306" s="23"/>
      <c r="PH306" s="23"/>
      <c r="PI306" s="23"/>
      <c r="PJ306" s="23"/>
      <c r="PK306" s="23"/>
      <c r="PL306" s="23"/>
      <c r="PM306" s="23"/>
      <c r="PN306" s="23"/>
      <c r="PO306" s="23"/>
      <c r="PP306" s="23"/>
      <c r="PQ306" s="23"/>
      <c r="PR306" s="23"/>
      <c r="PS306" s="23"/>
      <c r="PT306" s="23"/>
      <c r="PU306" s="23"/>
      <c r="PV306" s="23"/>
      <c r="PW306" s="23"/>
      <c r="PX306" s="23"/>
      <c r="PY306" s="23"/>
      <c r="PZ306" s="23"/>
      <c r="QA306" s="23"/>
      <c r="QB306" s="23"/>
      <c r="QC306" s="23"/>
      <c r="QD306" s="23"/>
      <c r="QE306" s="23"/>
      <c r="QF306" s="23"/>
      <c r="QG306" s="23"/>
      <c r="QH306" s="23"/>
      <c r="QI306" s="23"/>
      <c r="QJ306" s="23"/>
      <c r="QK306" s="23"/>
      <c r="QL306" s="23"/>
      <c r="QM306" s="23"/>
      <c r="QN306" s="23"/>
      <c r="QO306" s="23"/>
      <c r="QP306" s="23"/>
      <c r="QQ306" s="23"/>
      <c r="QR306" s="23"/>
      <c r="QS306" s="23"/>
      <c r="QT306" s="23"/>
      <c r="QU306" s="23"/>
      <c r="QV306" s="23"/>
      <c r="QW306" s="23"/>
      <c r="QX306" s="23"/>
      <c r="QY306" s="23"/>
      <c r="QZ306" s="23"/>
      <c r="RA306" s="23"/>
      <c r="RB306" s="23"/>
      <c r="RC306" s="23"/>
      <c r="RD306" s="23"/>
      <c r="RE306" s="23"/>
      <c r="RF306" s="23"/>
      <c r="RG306" s="23"/>
      <c r="RH306" s="23"/>
      <c r="RI306" s="23"/>
      <c r="RJ306" s="23"/>
      <c r="RK306" s="23"/>
      <c r="RL306" s="23"/>
      <c r="RM306" s="23"/>
      <c r="RN306" s="23"/>
      <c r="RO306" s="23"/>
      <c r="RP306" s="23"/>
      <c r="RQ306" s="23"/>
      <c r="RR306" s="23"/>
      <c r="RS306" s="23"/>
      <c r="RT306" s="23"/>
      <c r="RU306" s="23"/>
      <c r="RV306" s="23"/>
      <c r="RW306" s="23"/>
      <c r="RX306" s="23"/>
      <c r="RY306" s="23"/>
      <c r="RZ306" s="23"/>
      <c r="SA306" s="23"/>
      <c r="SB306" s="23"/>
      <c r="SC306" s="23"/>
      <c r="SD306" s="23"/>
      <c r="SE306" s="23"/>
      <c r="SF306" s="23"/>
      <c r="SG306" s="23"/>
      <c r="SH306" s="23"/>
      <c r="SI306" s="23"/>
      <c r="SJ306" s="23"/>
      <c r="SK306" s="23"/>
      <c r="SL306" s="23"/>
      <c r="SM306" s="23"/>
      <c r="SN306" s="23"/>
      <c r="SO306" s="23"/>
      <c r="SP306" s="23"/>
      <c r="SQ306" s="23"/>
      <c r="SR306" s="23"/>
      <c r="SS306" s="23"/>
      <c r="ST306" s="23"/>
      <c r="SU306" s="23"/>
      <c r="SV306" s="23"/>
      <c r="SW306" s="23"/>
      <c r="SX306" s="23"/>
      <c r="SY306" s="23"/>
      <c r="SZ306" s="23"/>
      <c r="TA306" s="23"/>
      <c r="TB306" s="23"/>
      <c r="TC306" s="23"/>
      <c r="TD306" s="23"/>
      <c r="TE306" s="23"/>
    </row>
    <row r="307" spans="1:525" s="22" customFormat="1" ht="31.5" hidden="1" customHeight="1" x14ac:dyDescent="0.25">
      <c r="A307" s="56" t="s">
        <v>588</v>
      </c>
      <c r="B307" s="82">
        <v>1021</v>
      </c>
      <c r="C307" s="56" t="s">
        <v>50</v>
      </c>
      <c r="D307" s="57" t="s">
        <v>452</v>
      </c>
      <c r="E307" s="122">
        <f t="shared" ref="E307:E308" si="160">F307+I307</f>
        <v>0</v>
      </c>
      <c r="F307" s="122"/>
      <c r="G307" s="122"/>
      <c r="H307" s="122"/>
      <c r="I307" s="122"/>
      <c r="J307" s="122">
        <f>L307+O307</f>
        <v>0</v>
      </c>
      <c r="K307" s="122"/>
      <c r="L307" s="122"/>
      <c r="M307" s="122"/>
      <c r="N307" s="122"/>
      <c r="O307" s="122"/>
      <c r="P307" s="122">
        <f t="shared" si="159"/>
        <v>0</v>
      </c>
      <c r="Q307" s="225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  <c r="IS307" s="23"/>
      <c r="IT307" s="23"/>
      <c r="IU307" s="23"/>
      <c r="IV307" s="23"/>
      <c r="IW307" s="23"/>
      <c r="IX307" s="23"/>
      <c r="IY307" s="23"/>
      <c r="IZ307" s="23"/>
      <c r="JA307" s="23"/>
      <c r="JB307" s="23"/>
      <c r="JC307" s="23"/>
      <c r="JD307" s="23"/>
      <c r="JE307" s="23"/>
      <c r="JF307" s="23"/>
      <c r="JG307" s="23"/>
      <c r="JH307" s="23"/>
      <c r="JI307" s="23"/>
      <c r="JJ307" s="23"/>
      <c r="JK307" s="23"/>
      <c r="JL307" s="23"/>
      <c r="JM307" s="23"/>
      <c r="JN307" s="23"/>
      <c r="JO307" s="23"/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  <c r="JZ307" s="23"/>
      <c r="KA307" s="23"/>
      <c r="KB307" s="23"/>
      <c r="KC307" s="23"/>
      <c r="KD307" s="23"/>
      <c r="KE307" s="23"/>
      <c r="KF307" s="23"/>
      <c r="KG307" s="23"/>
      <c r="KH307" s="23"/>
      <c r="KI307" s="23"/>
      <c r="KJ307" s="23"/>
      <c r="KK307" s="23"/>
      <c r="KL307" s="23"/>
      <c r="KM307" s="23"/>
      <c r="KN307" s="23"/>
      <c r="KO307" s="23"/>
      <c r="KP307" s="23"/>
      <c r="KQ307" s="23"/>
      <c r="KR307" s="23"/>
      <c r="KS307" s="23"/>
      <c r="KT307" s="23"/>
      <c r="KU307" s="23"/>
      <c r="KV307" s="23"/>
      <c r="KW307" s="23"/>
      <c r="KX307" s="23"/>
      <c r="KY307" s="23"/>
      <c r="KZ307" s="23"/>
      <c r="LA307" s="23"/>
      <c r="LB307" s="23"/>
      <c r="LC307" s="23"/>
      <c r="LD307" s="23"/>
      <c r="LE307" s="23"/>
      <c r="LF307" s="23"/>
      <c r="LG307" s="23"/>
      <c r="LH307" s="23"/>
      <c r="LI307" s="23"/>
      <c r="LJ307" s="23"/>
      <c r="LK307" s="23"/>
      <c r="LL307" s="23"/>
      <c r="LM307" s="23"/>
      <c r="LN307" s="23"/>
      <c r="LO307" s="23"/>
      <c r="LP307" s="23"/>
      <c r="LQ307" s="23"/>
      <c r="LR307" s="23"/>
      <c r="LS307" s="23"/>
      <c r="LT307" s="23"/>
      <c r="LU307" s="23"/>
      <c r="LV307" s="23"/>
      <c r="LW307" s="23"/>
      <c r="LX307" s="23"/>
      <c r="LY307" s="23"/>
      <c r="LZ307" s="23"/>
      <c r="MA307" s="23"/>
      <c r="MB307" s="23"/>
      <c r="MC307" s="23"/>
      <c r="MD307" s="23"/>
      <c r="ME307" s="23"/>
      <c r="MF307" s="23"/>
      <c r="MG307" s="23"/>
      <c r="MH307" s="23"/>
      <c r="MI307" s="23"/>
      <c r="MJ307" s="23"/>
      <c r="MK307" s="23"/>
      <c r="ML307" s="23"/>
      <c r="MM307" s="23"/>
      <c r="MN307" s="23"/>
      <c r="MO307" s="23"/>
      <c r="MP307" s="23"/>
      <c r="MQ307" s="23"/>
      <c r="MR307" s="23"/>
      <c r="MS307" s="23"/>
      <c r="MT307" s="23"/>
      <c r="MU307" s="23"/>
      <c r="MV307" s="23"/>
      <c r="MW307" s="23"/>
      <c r="MX307" s="23"/>
      <c r="MY307" s="23"/>
      <c r="MZ307" s="23"/>
      <c r="NA307" s="23"/>
      <c r="NB307" s="23"/>
      <c r="NC307" s="23"/>
      <c r="ND307" s="23"/>
      <c r="NE307" s="23"/>
      <c r="NF307" s="23"/>
      <c r="NG307" s="23"/>
      <c r="NH307" s="23"/>
      <c r="NI307" s="23"/>
      <c r="NJ307" s="23"/>
      <c r="NK307" s="23"/>
      <c r="NL307" s="23"/>
      <c r="NM307" s="23"/>
      <c r="NN307" s="23"/>
      <c r="NO307" s="23"/>
      <c r="NP307" s="23"/>
      <c r="NQ307" s="23"/>
      <c r="NR307" s="23"/>
      <c r="NS307" s="23"/>
      <c r="NT307" s="23"/>
      <c r="NU307" s="23"/>
      <c r="NV307" s="23"/>
      <c r="NW307" s="23"/>
      <c r="NX307" s="23"/>
      <c r="NY307" s="23"/>
      <c r="NZ307" s="23"/>
      <c r="OA307" s="23"/>
      <c r="OB307" s="23"/>
      <c r="OC307" s="23"/>
      <c r="OD307" s="23"/>
      <c r="OE307" s="23"/>
      <c r="OF307" s="23"/>
      <c r="OG307" s="23"/>
      <c r="OH307" s="23"/>
      <c r="OI307" s="23"/>
      <c r="OJ307" s="23"/>
      <c r="OK307" s="23"/>
      <c r="OL307" s="23"/>
      <c r="OM307" s="23"/>
      <c r="ON307" s="23"/>
      <c r="OO307" s="23"/>
      <c r="OP307" s="23"/>
      <c r="OQ307" s="23"/>
      <c r="OR307" s="23"/>
      <c r="OS307" s="23"/>
      <c r="OT307" s="23"/>
      <c r="OU307" s="23"/>
      <c r="OV307" s="23"/>
      <c r="OW307" s="23"/>
      <c r="OX307" s="23"/>
      <c r="OY307" s="23"/>
      <c r="OZ307" s="23"/>
      <c r="PA307" s="23"/>
      <c r="PB307" s="23"/>
      <c r="PC307" s="23"/>
      <c r="PD307" s="23"/>
      <c r="PE307" s="23"/>
      <c r="PF307" s="23"/>
      <c r="PG307" s="23"/>
      <c r="PH307" s="23"/>
      <c r="PI307" s="23"/>
      <c r="PJ307" s="23"/>
      <c r="PK307" s="23"/>
      <c r="PL307" s="23"/>
      <c r="PM307" s="23"/>
      <c r="PN307" s="23"/>
      <c r="PO307" s="23"/>
      <c r="PP307" s="23"/>
      <c r="PQ307" s="23"/>
      <c r="PR307" s="23"/>
      <c r="PS307" s="23"/>
      <c r="PT307" s="23"/>
      <c r="PU307" s="23"/>
      <c r="PV307" s="23"/>
      <c r="PW307" s="23"/>
      <c r="PX307" s="23"/>
      <c r="PY307" s="23"/>
      <c r="PZ307" s="23"/>
      <c r="QA307" s="23"/>
      <c r="QB307" s="23"/>
      <c r="QC307" s="23"/>
      <c r="QD307" s="23"/>
      <c r="QE307" s="23"/>
      <c r="QF307" s="23"/>
      <c r="QG307" s="23"/>
      <c r="QH307" s="23"/>
      <c r="QI307" s="23"/>
      <c r="QJ307" s="23"/>
      <c r="QK307" s="23"/>
      <c r="QL307" s="23"/>
      <c r="QM307" s="23"/>
      <c r="QN307" s="23"/>
      <c r="QO307" s="23"/>
      <c r="QP307" s="23"/>
      <c r="QQ307" s="23"/>
      <c r="QR307" s="23"/>
      <c r="QS307" s="23"/>
      <c r="QT307" s="23"/>
      <c r="QU307" s="23"/>
      <c r="QV307" s="23"/>
      <c r="QW307" s="23"/>
      <c r="QX307" s="23"/>
      <c r="QY307" s="23"/>
      <c r="QZ307" s="23"/>
      <c r="RA307" s="23"/>
      <c r="RB307" s="23"/>
      <c r="RC307" s="23"/>
      <c r="RD307" s="23"/>
      <c r="RE307" s="23"/>
      <c r="RF307" s="23"/>
      <c r="RG307" s="23"/>
      <c r="RH307" s="23"/>
      <c r="RI307" s="23"/>
      <c r="RJ307" s="23"/>
      <c r="RK307" s="23"/>
      <c r="RL307" s="23"/>
      <c r="RM307" s="23"/>
      <c r="RN307" s="23"/>
      <c r="RO307" s="23"/>
      <c r="RP307" s="23"/>
      <c r="RQ307" s="23"/>
      <c r="RR307" s="23"/>
      <c r="RS307" s="23"/>
      <c r="RT307" s="23"/>
      <c r="RU307" s="23"/>
      <c r="RV307" s="23"/>
      <c r="RW307" s="23"/>
      <c r="RX307" s="23"/>
      <c r="RY307" s="23"/>
      <c r="RZ307" s="23"/>
      <c r="SA307" s="23"/>
      <c r="SB307" s="23"/>
      <c r="SC307" s="23"/>
      <c r="SD307" s="23"/>
      <c r="SE307" s="23"/>
      <c r="SF307" s="23"/>
      <c r="SG307" s="23"/>
      <c r="SH307" s="23"/>
      <c r="SI307" s="23"/>
      <c r="SJ307" s="23"/>
      <c r="SK307" s="23"/>
      <c r="SL307" s="23"/>
      <c r="SM307" s="23"/>
      <c r="SN307" s="23"/>
      <c r="SO307" s="23"/>
      <c r="SP307" s="23"/>
      <c r="SQ307" s="23"/>
      <c r="SR307" s="23"/>
      <c r="SS307" s="23"/>
      <c r="ST307" s="23"/>
      <c r="SU307" s="23"/>
      <c r="SV307" s="23"/>
      <c r="SW307" s="23"/>
      <c r="SX307" s="23"/>
      <c r="SY307" s="23"/>
      <c r="SZ307" s="23"/>
      <c r="TA307" s="23"/>
      <c r="TB307" s="23"/>
      <c r="TC307" s="23"/>
      <c r="TD307" s="23"/>
      <c r="TE307" s="23"/>
    </row>
    <row r="308" spans="1:525" s="22" customFormat="1" ht="63" hidden="1" customHeight="1" x14ac:dyDescent="0.25">
      <c r="A308" s="56" t="s">
        <v>589</v>
      </c>
      <c r="B308" s="82">
        <v>1022</v>
      </c>
      <c r="C308" s="56" t="s">
        <v>54</v>
      </c>
      <c r="D308" s="57" t="s">
        <v>454</v>
      </c>
      <c r="E308" s="122">
        <f t="shared" si="160"/>
        <v>0</v>
      </c>
      <c r="F308" s="122"/>
      <c r="G308" s="122"/>
      <c r="H308" s="122"/>
      <c r="I308" s="122"/>
      <c r="J308" s="122">
        <f>L308+O308</f>
        <v>0</v>
      </c>
      <c r="K308" s="122"/>
      <c r="L308" s="122"/>
      <c r="M308" s="122"/>
      <c r="N308" s="122"/>
      <c r="O308" s="122"/>
      <c r="P308" s="122">
        <f t="shared" si="159"/>
        <v>0</v>
      </c>
      <c r="Q308" s="225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  <c r="IS308" s="23"/>
      <c r="IT308" s="23"/>
      <c r="IU308" s="23"/>
      <c r="IV308" s="23"/>
      <c r="IW308" s="23"/>
      <c r="IX308" s="23"/>
      <c r="IY308" s="23"/>
      <c r="IZ308" s="23"/>
      <c r="JA308" s="23"/>
      <c r="JB308" s="23"/>
      <c r="JC308" s="23"/>
      <c r="JD308" s="23"/>
      <c r="JE308" s="23"/>
      <c r="JF308" s="23"/>
      <c r="JG308" s="23"/>
      <c r="JH308" s="23"/>
      <c r="JI308" s="23"/>
      <c r="JJ308" s="23"/>
      <c r="JK308" s="23"/>
      <c r="JL308" s="23"/>
      <c r="JM308" s="23"/>
      <c r="JN308" s="23"/>
      <c r="JO308" s="23"/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  <c r="JZ308" s="23"/>
      <c r="KA308" s="23"/>
      <c r="KB308" s="23"/>
      <c r="KC308" s="23"/>
      <c r="KD308" s="23"/>
      <c r="KE308" s="23"/>
      <c r="KF308" s="23"/>
      <c r="KG308" s="23"/>
      <c r="KH308" s="23"/>
      <c r="KI308" s="23"/>
      <c r="KJ308" s="23"/>
      <c r="KK308" s="23"/>
      <c r="KL308" s="23"/>
      <c r="KM308" s="23"/>
      <c r="KN308" s="23"/>
      <c r="KO308" s="23"/>
      <c r="KP308" s="23"/>
      <c r="KQ308" s="23"/>
      <c r="KR308" s="23"/>
      <c r="KS308" s="23"/>
      <c r="KT308" s="23"/>
      <c r="KU308" s="23"/>
      <c r="KV308" s="23"/>
      <c r="KW308" s="23"/>
      <c r="KX308" s="23"/>
      <c r="KY308" s="23"/>
      <c r="KZ308" s="23"/>
      <c r="LA308" s="23"/>
      <c r="LB308" s="23"/>
      <c r="LC308" s="23"/>
      <c r="LD308" s="23"/>
      <c r="LE308" s="23"/>
      <c r="LF308" s="23"/>
      <c r="LG308" s="23"/>
      <c r="LH308" s="23"/>
      <c r="LI308" s="23"/>
      <c r="LJ308" s="23"/>
      <c r="LK308" s="23"/>
      <c r="LL308" s="23"/>
      <c r="LM308" s="23"/>
      <c r="LN308" s="23"/>
      <c r="LO308" s="23"/>
      <c r="LP308" s="23"/>
      <c r="LQ308" s="23"/>
      <c r="LR308" s="23"/>
      <c r="LS308" s="23"/>
      <c r="LT308" s="23"/>
      <c r="LU308" s="23"/>
      <c r="LV308" s="23"/>
      <c r="LW308" s="23"/>
      <c r="LX308" s="23"/>
      <c r="LY308" s="23"/>
      <c r="LZ308" s="23"/>
      <c r="MA308" s="23"/>
      <c r="MB308" s="23"/>
      <c r="MC308" s="23"/>
      <c r="MD308" s="23"/>
      <c r="ME308" s="23"/>
      <c r="MF308" s="23"/>
      <c r="MG308" s="23"/>
      <c r="MH308" s="23"/>
      <c r="MI308" s="23"/>
      <c r="MJ308" s="23"/>
      <c r="MK308" s="23"/>
      <c r="ML308" s="23"/>
      <c r="MM308" s="23"/>
      <c r="MN308" s="23"/>
      <c r="MO308" s="23"/>
      <c r="MP308" s="23"/>
      <c r="MQ308" s="23"/>
      <c r="MR308" s="23"/>
      <c r="MS308" s="23"/>
      <c r="MT308" s="23"/>
      <c r="MU308" s="23"/>
      <c r="MV308" s="23"/>
      <c r="MW308" s="23"/>
      <c r="MX308" s="23"/>
      <c r="MY308" s="23"/>
      <c r="MZ308" s="23"/>
      <c r="NA308" s="23"/>
      <c r="NB308" s="23"/>
      <c r="NC308" s="23"/>
      <c r="ND308" s="23"/>
      <c r="NE308" s="23"/>
      <c r="NF308" s="23"/>
      <c r="NG308" s="23"/>
      <c r="NH308" s="23"/>
      <c r="NI308" s="23"/>
      <c r="NJ308" s="23"/>
      <c r="NK308" s="23"/>
      <c r="NL308" s="23"/>
      <c r="NM308" s="23"/>
      <c r="NN308" s="23"/>
      <c r="NO308" s="23"/>
      <c r="NP308" s="23"/>
      <c r="NQ308" s="23"/>
      <c r="NR308" s="23"/>
      <c r="NS308" s="23"/>
      <c r="NT308" s="23"/>
      <c r="NU308" s="23"/>
      <c r="NV308" s="23"/>
      <c r="NW308" s="23"/>
      <c r="NX308" s="23"/>
      <c r="NY308" s="23"/>
      <c r="NZ308" s="23"/>
      <c r="OA308" s="23"/>
      <c r="OB308" s="23"/>
      <c r="OC308" s="23"/>
      <c r="OD308" s="23"/>
      <c r="OE308" s="23"/>
      <c r="OF308" s="23"/>
      <c r="OG308" s="23"/>
      <c r="OH308" s="23"/>
      <c r="OI308" s="23"/>
      <c r="OJ308" s="23"/>
      <c r="OK308" s="23"/>
      <c r="OL308" s="23"/>
      <c r="OM308" s="23"/>
      <c r="ON308" s="23"/>
      <c r="OO308" s="23"/>
      <c r="OP308" s="23"/>
      <c r="OQ308" s="23"/>
      <c r="OR308" s="23"/>
      <c r="OS308" s="23"/>
      <c r="OT308" s="23"/>
      <c r="OU308" s="23"/>
      <c r="OV308" s="23"/>
      <c r="OW308" s="23"/>
      <c r="OX308" s="23"/>
      <c r="OY308" s="23"/>
      <c r="OZ308" s="23"/>
      <c r="PA308" s="23"/>
      <c r="PB308" s="23"/>
      <c r="PC308" s="23"/>
      <c r="PD308" s="23"/>
      <c r="PE308" s="23"/>
      <c r="PF308" s="23"/>
      <c r="PG308" s="23"/>
      <c r="PH308" s="23"/>
      <c r="PI308" s="23"/>
      <c r="PJ308" s="23"/>
      <c r="PK308" s="23"/>
      <c r="PL308" s="23"/>
      <c r="PM308" s="23"/>
      <c r="PN308" s="23"/>
      <c r="PO308" s="23"/>
      <c r="PP308" s="23"/>
      <c r="PQ308" s="23"/>
      <c r="PR308" s="23"/>
      <c r="PS308" s="23"/>
      <c r="PT308" s="23"/>
      <c r="PU308" s="23"/>
      <c r="PV308" s="23"/>
      <c r="PW308" s="23"/>
      <c r="PX308" s="23"/>
      <c r="PY308" s="23"/>
      <c r="PZ308" s="23"/>
      <c r="QA308" s="23"/>
      <c r="QB308" s="23"/>
      <c r="QC308" s="23"/>
      <c r="QD308" s="23"/>
      <c r="QE308" s="23"/>
      <c r="QF308" s="23"/>
      <c r="QG308" s="23"/>
      <c r="QH308" s="23"/>
      <c r="QI308" s="23"/>
      <c r="QJ308" s="23"/>
      <c r="QK308" s="23"/>
      <c r="QL308" s="23"/>
      <c r="QM308" s="23"/>
      <c r="QN308" s="23"/>
      <c r="QO308" s="23"/>
      <c r="QP308" s="23"/>
      <c r="QQ308" s="23"/>
      <c r="QR308" s="23"/>
      <c r="QS308" s="23"/>
      <c r="QT308" s="23"/>
      <c r="QU308" s="23"/>
      <c r="QV308" s="23"/>
      <c r="QW308" s="23"/>
      <c r="QX308" s="23"/>
      <c r="QY308" s="23"/>
      <c r="QZ308" s="23"/>
      <c r="RA308" s="23"/>
      <c r="RB308" s="23"/>
      <c r="RC308" s="23"/>
      <c r="RD308" s="23"/>
      <c r="RE308" s="23"/>
      <c r="RF308" s="23"/>
      <c r="RG308" s="23"/>
      <c r="RH308" s="23"/>
      <c r="RI308" s="23"/>
      <c r="RJ308" s="23"/>
      <c r="RK308" s="23"/>
      <c r="RL308" s="23"/>
      <c r="RM308" s="23"/>
      <c r="RN308" s="23"/>
      <c r="RO308" s="23"/>
      <c r="RP308" s="23"/>
      <c r="RQ308" s="23"/>
      <c r="RR308" s="23"/>
      <c r="RS308" s="23"/>
      <c r="RT308" s="23"/>
      <c r="RU308" s="23"/>
      <c r="RV308" s="23"/>
      <c r="RW308" s="23"/>
      <c r="RX308" s="23"/>
      <c r="RY308" s="23"/>
      <c r="RZ308" s="23"/>
      <c r="SA308" s="23"/>
      <c r="SB308" s="23"/>
      <c r="SC308" s="23"/>
      <c r="SD308" s="23"/>
      <c r="SE308" s="23"/>
      <c r="SF308" s="23"/>
      <c r="SG308" s="23"/>
      <c r="SH308" s="23"/>
      <c r="SI308" s="23"/>
      <c r="SJ308" s="23"/>
      <c r="SK308" s="23"/>
      <c r="SL308" s="23"/>
      <c r="SM308" s="23"/>
      <c r="SN308" s="23"/>
      <c r="SO308" s="23"/>
      <c r="SP308" s="23"/>
      <c r="SQ308" s="23"/>
      <c r="SR308" s="23"/>
      <c r="SS308" s="23"/>
      <c r="ST308" s="23"/>
      <c r="SU308" s="23"/>
      <c r="SV308" s="23"/>
      <c r="SW308" s="23"/>
      <c r="SX308" s="23"/>
      <c r="SY308" s="23"/>
      <c r="SZ308" s="23"/>
      <c r="TA308" s="23"/>
      <c r="TB308" s="23"/>
      <c r="TC308" s="23"/>
      <c r="TD308" s="23"/>
      <c r="TE308" s="23"/>
    </row>
    <row r="309" spans="1:525" s="22" customFormat="1" ht="31.5" hidden="1" customHeight="1" x14ac:dyDescent="0.25">
      <c r="A309" s="56" t="s">
        <v>590</v>
      </c>
      <c r="B309" s="82">
        <v>2010</v>
      </c>
      <c r="C309" s="56" t="s">
        <v>60</v>
      </c>
      <c r="D309" s="57" t="s">
        <v>570</v>
      </c>
      <c r="E309" s="122"/>
      <c r="F309" s="122"/>
      <c r="G309" s="122"/>
      <c r="H309" s="122"/>
      <c r="I309" s="122"/>
      <c r="J309" s="122">
        <f>L309+O309</f>
        <v>0</v>
      </c>
      <c r="K309" s="122"/>
      <c r="L309" s="122"/>
      <c r="M309" s="122"/>
      <c r="N309" s="122"/>
      <c r="O309" s="122"/>
      <c r="P309" s="122">
        <f t="shared" si="159"/>
        <v>0</v>
      </c>
      <c r="Q309" s="225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3"/>
      <c r="IR309" s="23"/>
      <c r="IS309" s="23"/>
      <c r="IT309" s="23"/>
      <c r="IU309" s="23"/>
      <c r="IV309" s="23"/>
      <c r="IW309" s="23"/>
      <c r="IX309" s="23"/>
      <c r="IY309" s="23"/>
      <c r="IZ309" s="23"/>
      <c r="JA309" s="23"/>
      <c r="JB309" s="23"/>
      <c r="JC309" s="23"/>
      <c r="JD309" s="23"/>
      <c r="JE309" s="23"/>
      <c r="JF309" s="23"/>
      <c r="JG309" s="23"/>
      <c r="JH309" s="23"/>
      <c r="JI309" s="23"/>
      <c r="JJ309" s="23"/>
      <c r="JK309" s="23"/>
      <c r="JL309" s="23"/>
      <c r="JM309" s="23"/>
      <c r="JN309" s="23"/>
      <c r="JO309" s="23"/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  <c r="JZ309" s="23"/>
      <c r="KA309" s="23"/>
      <c r="KB309" s="23"/>
      <c r="KC309" s="23"/>
      <c r="KD309" s="23"/>
      <c r="KE309" s="23"/>
      <c r="KF309" s="23"/>
      <c r="KG309" s="23"/>
      <c r="KH309" s="23"/>
      <c r="KI309" s="23"/>
      <c r="KJ309" s="23"/>
      <c r="KK309" s="23"/>
      <c r="KL309" s="23"/>
      <c r="KM309" s="23"/>
      <c r="KN309" s="23"/>
      <c r="KO309" s="23"/>
      <c r="KP309" s="23"/>
      <c r="KQ309" s="23"/>
      <c r="KR309" s="23"/>
      <c r="KS309" s="23"/>
      <c r="KT309" s="23"/>
      <c r="KU309" s="23"/>
      <c r="KV309" s="23"/>
      <c r="KW309" s="23"/>
      <c r="KX309" s="23"/>
      <c r="KY309" s="23"/>
      <c r="KZ309" s="23"/>
      <c r="LA309" s="23"/>
      <c r="LB309" s="23"/>
      <c r="LC309" s="23"/>
      <c r="LD309" s="23"/>
      <c r="LE309" s="23"/>
      <c r="LF309" s="23"/>
      <c r="LG309" s="23"/>
      <c r="LH309" s="23"/>
      <c r="LI309" s="23"/>
      <c r="LJ309" s="23"/>
      <c r="LK309" s="23"/>
      <c r="LL309" s="23"/>
      <c r="LM309" s="23"/>
      <c r="LN309" s="23"/>
      <c r="LO309" s="23"/>
      <c r="LP309" s="23"/>
      <c r="LQ309" s="23"/>
      <c r="LR309" s="23"/>
      <c r="LS309" s="23"/>
      <c r="LT309" s="23"/>
      <c r="LU309" s="23"/>
      <c r="LV309" s="23"/>
      <c r="LW309" s="23"/>
      <c r="LX309" s="23"/>
      <c r="LY309" s="23"/>
      <c r="LZ309" s="23"/>
      <c r="MA309" s="23"/>
      <c r="MB309" s="23"/>
      <c r="MC309" s="23"/>
      <c r="MD309" s="23"/>
      <c r="ME309" s="23"/>
      <c r="MF309" s="23"/>
      <c r="MG309" s="23"/>
      <c r="MH309" s="23"/>
      <c r="MI309" s="23"/>
      <c r="MJ309" s="23"/>
      <c r="MK309" s="23"/>
      <c r="ML309" s="23"/>
      <c r="MM309" s="23"/>
      <c r="MN309" s="23"/>
      <c r="MO309" s="23"/>
      <c r="MP309" s="23"/>
      <c r="MQ309" s="23"/>
      <c r="MR309" s="23"/>
      <c r="MS309" s="23"/>
      <c r="MT309" s="23"/>
      <c r="MU309" s="23"/>
      <c r="MV309" s="23"/>
      <c r="MW309" s="23"/>
      <c r="MX309" s="23"/>
      <c r="MY309" s="23"/>
      <c r="MZ309" s="23"/>
      <c r="NA309" s="23"/>
      <c r="NB309" s="23"/>
      <c r="NC309" s="23"/>
      <c r="ND309" s="23"/>
      <c r="NE309" s="23"/>
      <c r="NF309" s="23"/>
      <c r="NG309" s="23"/>
      <c r="NH309" s="23"/>
      <c r="NI309" s="23"/>
      <c r="NJ309" s="23"/>
      <c r="NK309" s="23"/>
      <c r="NL309" s="23"/>
      <c r="NM309" s="23"/>
      <c r="NN309" s="23"/>
      <c r="NO309" s="23"/>
      <c r="NP309" s="23"/>
      <c r="NQ309" s="23"/>
      <c r="NR309" s="23"/>
      <c r="NS309" s="23"/>
      <c r="NT309" s="23"/>
      <c r="NU309" s="23"/>
      <c r="NV309" s="23"/>
      <c r="NW309" s="23"/>
      <c r="NX309" s="23"/>
      <c r="NY309" s="23"/>
      <c r="NZ309" s="23"/>
      <c r="OA309" s="23"/>
      <c r="OB309" s="23"/>
      <c r="OC309" s="23"/>
      <c r="OD309" s="23"/>
      <c r="OE309" s="23"/>
      <c r="OF309" s="23"/>
      <c r="OG309" s="23"/>
      <c r="OH309" s="23"/>
      <c r="OI309" s="23"/>
      <c r="OJ309" s="23"/>
      <c r="OK309" s="23"/>
      <c r="OL309" s="23"/>
      <c r="OM309" s="23"/>
      <c r="ON309" s="23"/>
      <c r="OO309" s="23"/>
      <c r="OP309" s="23"/>
      <c r="OQ309" s="23"/>
      <c r="OR309" s="23"/>
      <c r="OS309" s="23"/>
      <c r="OT309" s="23"/>
      <c r="OU309" s="23"/>
      <c r="OV309" s="23"/>
      <c r="OW309" s="23"/>
      <c r="OX309" s="23"/>
      <c r="OY309" s="23"/>
      <c r="OZ309" s="23"/>
      <c r="PA309" s="23"/>
      <c r="PB309" s="23"/>
      <c r="PC309" s="23"/>
      <c r="PD309" s="23"/>
      <c r="PE309" s="23"/>
      <c r="PF309" s="23"/>
      <c r="PG309" s="23"/>
      <c r="PH309" s="23"/>
      <c r="PI309" s="23"/>
      <c r="PJ309" s="23"/>
      <c r="PK309" s="23"/>
      <c r="PL309" s="23"/>
      <c r="PM309" s="23"/>
      <c r="PN309" s="23"/>
      <c r="PO309" s="23"/>
      <c r="PP309" s="23"/>
      <c r="PQ309" s="23"/>
      <c r="PR309" s="23"/>
      <c r="PS309" s="23"/>
      <c r="PT309" s="23"/>
      <c r="PU309" s="23"/>
      <c r="PV309" s="23"/>
      <c r="PW309" s="23"/>
      <c r="PX309" s="23"/>
      <c r="PY309" s="23"/>
      <c r="PZ309" s="23"/>
      <c r="QA309" s="23"/>
      <c r="QB309" s="23"/>
      <c r="QC309" s="23"/>
      <c r="QD309" s="23"/>
      <c r="QE309" s="23"/>
      <c r="QF309" s="23"/>
      <c r="QG309" s="23"/>
      <c r="QH309" s="23"/>
      <c r="QI309" s="23"/>
      <c r="QJ309" s="23"/>
      <c r="QK309" s="23"/>
      <c r="QL309" s="23"/>
      <c r="QM309" s="23"/>
      <c r="QN309" s="23"/>
      <c r="QO309" s="23"/>
      <c r="QP309" s="23"/>
      <c r="QQ309" s="23"/>
      <c r="QR309" s="23"/>
      <c r="QS309" s="23"/>
      <c r="QT309" s="23"/>
      <c r="QU309" s="23"/>
      <c r="QV309" s="23"/>
      <c r="QW309" s="23"/>
      <c r="QX309" s="23"/>
      <c r="QY309" s="23"/>
      <c r="QZ309" s="23"/>
      <c r="RA309" s="23"/>
      <c r="RB309" s="23"/>
      <c r="RC309" s="23"/>
      <c r="RD309" s="23"/>
      <c r="RE309" s="23"/>
      <c r="RF309" s="23"/>
      <c r="RG309" s="23"/>
      <c r="RH309" s="23"/>
      <c r="RI309" s="23"/>
      <c r="RJ309" s="23"/>
      <c r="RK309" s="23"/>
      <c r="RL309" s="23"/>
      <c r="RM309" s="23"/>
      <c r="RN309" s="23"/>
      <c r="RO309" s="23"/>
      <c r="RP309" s="23"/>
      <c r="RQ309" s="23"/>
      <c r="RR309" s="23"/>
      <c r="RS309" s="23"/>
      <c r="RT309" s="23"/>
      <c r="RU309" s="23"/>
      <c r="RV309" s="23"/>
      <c r="RW309" s="23"/>
      <c r="RX309" s="23"/>
      <c r="RY309" s="23"/>
      <c r="RZ309" s="23"/>
      <c r="SA309" s="23"/>
      <c r="SB309" s="23"/>
      <c r="SC309" s="23"/>
      <c r="SD309" s="23"/>
      <c r="SE309" s="23"/>
      <c r="SF309" s="23"/>
      <c r="SG309" s="23"/>
      <c r="SH309" s="23"/>
      <c r="SI309" s="23"/>
      <c r="SJ309" s="23"/>
      <c r="SK309" s="23"/>
      <c r="SL309" s="23"/>
      <c r="SM309" s="23"/>
      <c r="SN309" s="23"/>
      <c r="SO309" s="23"/>
      <c r="SP309" s="23"/>
      <c r="SQ309" s="23"/>
      <c r="SR309" s="23"/>
      <c r="SS309" s="23"/>
      <c r="ST309" s="23"/>
      <c r="SU309" s="23"/>
      <c r="SV309" s="23"/>
      <c r="SW309" s="23"/>
      <c r="SX309" s="23"/>
      <c r="SY309" s="23"/>
      <c r="SZ309" s="23"/>
      <c r="TA309" s="23"/>
      <c r="TB309" s="23"/>
      <c r="TC309" s="23"/>
      <c r="TD309" s="23"/>
      <c r="TE309" s="23"/>
    </row>
    <row r="310" spans="1:525" s="22" customFormat="1" ht="23.25" hidden="1" customHeight="1" x14ac:dyDescent="0.25">
      <c r="A310" s="56" t="s">
        <v>202</v>
      </c>
      <c r="B310" s="82" t="str">
        <f>'дод 4'!A173</f>
        <v>6030</v>
      </c>
      <c r="C310" s="82" t="str">
        <f>'дод 4'!B173</f>
        <v>0620</v>
      </c>
      <c r="D310" s="57" t="str">
        <f>'дод 4'!C173</f>
        <v>Організація благоустрою населених пунктів</v>
      </c>
      <c r="E310" s="122">
        <f t="shared" si="158"/>
        <v>0</v>
      </c>
      <c r="F310" s="122"/>
      <c r="G310" s="122"/>
      <c r="H310" s="122"/>
      <c r="I310" s="122"/>
      <c r="J310" s="122">
        <f t="shared" ref="J310:J334" si="161">L310+O310</f>
        <v>0</v>
      </c>
      <c r="K310" s="122"/>
      <c r="L310" s="122"/>
      <c r="M310" s="122"/>
      <c r="N310" s="122"/>
      <c r="O310" s="122"/>
      <c r="P310" s="122">
        <f t="shared" si="159"/>
        <v>0</v>
      </c>
      <c r="Q310" s="225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  <c r="MJ310" s="23"/>
      <c r="MK310" s="23"/>
      <c r="ML310" s="23"/>
      <c r="MM310" s="23"/>
      <c r="MN310" s="23"/>
      <c r="MO310" s="23"/>
      <c r="MP310" s="23"/>
      <c r="MQ310" s="23"/>
      <c r="MR310" s="23"/>
      <c r="MS310" s="23"/>
      <c r="MT310" s="23"/>
      <c r="MU310" s="23"/>
      <c r="MV310" s="23"/>
      <c r="MW310" s="23"/>
      <c r="MX310" s="23"/>
      <c r="MY310" s="23"/>
      <c r="MZ310" s="23"/>
      <c r="NA310" s="23"/>
      <c r="NB310" s="23"/>
      <c r="NC310" s="23"/>
      <c r="ND310" s="23"/>
      <c r="NE310" s="23"/>
      <c r="NF310" s="23"/>
      <c r="NG310" s="23"/>
      <c r="NH310" s="23"/>
      <c r="NI310" s="23"/>
      <c r="NJ310" s="23"/>
      <c r="NK310" s="23"/>
      <c r="NL310" s="23"/>
      <c r="NM310" s="23"/>
      <c r="NN310" s="23"/>
      <c r="NO310" s="23"/>
      <c r="NP310" s="23"/>
      <c r="NQ310" s="23"/>
      <c r="NR310" s="23"/>
      <c r="NS310" s="23"/>
      <c r="NT310" s="23"/>
      <c r="NU310" s="23"/>
      <c r="NV310" s="23"/>
      <c r="NW310" s="23"/>
      <c r="NX310" s="23"/>
      <c r="NY310" s="23"/>
      <c r="NZ310" s="23"/>
      <c r="OA310" s="23"/>
      <c r="OB310" s="23"/>
      <c r="OC310" s="23"/>
      <c r="OD310" s="23"/>
      <c r="OE310" s="23"/>
      <c r="OF310" s="23"/>
      <c r="OG310" s="23"/>
      <c r="OH310" s="23"/>
      <c r="OI310" s="23"/>
      <c r="OJ310" s="23"/>
      <c r="OK310" s="23"/>
      <c r="OL310" s="23"/>
      <c r="OM310" s="23"/>
      <c r="ON310" s="23"/>
      <c r="OO310" s="23"/>
      <c r="OP310" s="23"/>
      <c r="OQ310" s="23"/>
      <c r="OR310" s="23"/>
      <c r="OS310" s="23"/>
      <c r="OT310" s="23"/>
      <c r="OU310" s="23"/>
      <c r="OV310" s="23"/>
      <c r="OW310" s="23"/>
      <c r="OX310" s="23"/>
      <c r="OY310" s="23"/>
      <c r="OZ310" s="23"/>
      <c r="PA310" s="23"/>
      <c r="PB310" s="23"/>
      <c r="PC310" s="23"/>
      <c r="PD310" s="23"/>
      <c r="PE310" s="23"/>
      <c r="PF310" s="23"/>
      <c r="PG310" s="23"/>
      <c r="PH310" s="23"/>
      <c r="PI310" s="23"/>
      <c r="PJ310" s="23"/>
      <c r="PK310" s="23"/>
      <c r="PL310" s="23"/>
      <c r="PM310" s="23"/>
      <c r="PN310" s="23"/>
      <c r="PO310" s="23"/>
      <c r="PP310" s="23"/>
      <c r="PQ310" s="23"/>
      <c r="PR310" s="23"/>
      <c r="PS310" s="23"/>
      <c r="PT310" s="23"/>
      <c r="PU310" s="23"/>
      <c r="PV310" s="23"/>
      <c r="PW310" s="23"/>
      <c r="PX310" s="23"/>
      <c r="PY310" s="23"/>
      <c r="PZ310" s="23"/>
      <c r="QA310" s="23"/>
      <c r="QB310" s="23"/>
      <c r="QC310" s="23"/>
      <c r="QD310" s="23"/>
      <c r="QE310" s="23"/>
      <c r="QF310" s="23"/>
      <c r="QG310" s="23"/>
      <c r="QH310" s="23"/>
      <c r="QI310" s="23"/>
      <c r="QJ310" s="23"/>
      <c r="QK310" s="23"/>
      <c r="QL310" s="23"/>
      <c r="QM310" s="23"/>
      <c r="QN310" s="23"/>
      <c r="QO310" s="23"/>
      <c r="QP310" s="23"/>
      <c r="QQ310" s="23"/>
      <c r="QR310" s="23"/>
      <c r="QS310" s="23"/>
      <c r="QT310" s="23"/>
      <c r="QU310" s="23"/>
      <c r="QV310" s="23"/>
      <c r="QW310" s="23"/>
      <c r="QX310" s="23"/>
      <c r="QY310" s="23"/>
      <c r="QZ310" s="23"/>
      <c r="RA310" s="23"/>
      <c r="RB310" s="23"/>
      <c r="RC310" s="23"/>
      <c r="RD310" s="23"/>
      <c r="RE310" s="23"/>
      <c r="RF310" s="23"/>
      <c r="RG310" s="23"/>
      <c r="RH310" s="23"/>
      <c r="RI310" s="23"/>
      <c r="RJ310" s="23"/>
      <c r="RK310" s="23"/>
      <c r="RL310" s="23"/>
      <c r="RM310" s="23"/>
      <c r="RN310" s="23"/>
      <c r="RO310" s="23"/>
      <c r="RP310" s="23"/>
      <c r="RQ310" s="23"/>
      <c r="RR310" s="23"/>
      <c r="RS310" s="23"/>
      <c r="RT310" s="23"/>
      <c r="RU310" s="23"/>
      <c r="RV310" s="23"/>
      <c r="RW310" s="23"/>
      <c r="RX310" s="23"/>
      <c r="RY310" s="23"/>
      <c r="RZ310" s="23"/>
      <c r="SA310" s="23"/>
      <c r="SB310" s="23"/>
      <c r="SC310" s="23"/>
      <c r="SD310" s="23"/>
      <c r="SE310" s="23"/>
      <c r="SF310" s="23"/>
      <c r="SG310" s="23"/>
      <c r="SH310" s="23"/>
      <c r="SI310" s="23"/>
      <c r="SJ310" s="23"/>
      <c r="SK310" s="23"/>
      <c r="SL310" s="23"/>
      <c r="SM310" s="23"/>
      <c r="SN310" s="23"/>
      <c r="SO310" s="23"/>
      <c r="SP310" s="23"/>
      <c r="SQ310" s="23"/>
      <c r="SR310" s="23"/>
      <c r="SS310" s="23"/>
      <c r="ST310" s="23"/>
      <c r="SU310" s="23"/>
      <c r="SV310" s="23"/>
      <c r="SW310" s="23"/>
      <c r="SX310" s="23"/>
      <c r="SY310" s="23"/>
      <c r="SZ310" s="23"/>
      <c r="TA310" s="23"/>
      <c r="TB310" s="23"/>
      <c r="TC310" s="23"/>
      <c r="TD310" s="23"/>
      <c r="TE310" s="23"/>
    </row>
    <row r="311" spans="1:525" s="22" customFormat="1" ht="65.25" customHeight="1" x14ac:dyDescent="0.25">
      <c r="A311" s="56" t="s">
        <v>203</v>
      </c>
      <c r="B311" s="82" t="str">
        <f>'дод 4'!A177</f>
        <v>6084</v>
      </c>
      <c r="C311" s="82" t="str">
        <f>'дод 4'!B177</f>
        <v>0610</v>
      </c>
      <c r="D311" s="57" t="str">
        <f>'дод 4'!C177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11" s="122">
        <f t="shared" si="158"/>
        <v>0</v>
      </c>
      <c r="F311" s="122"/>
      <c r="G311" s="122"/>
      <c r="H311" s="122"/>
      <c r="I311" s="122"/>
      <c r="J311" s="122">
        <f t="shared" si="161"/>
        <v>104390</v>
      </c>
      <c r="K311" s="122"/>
      <c r="L311" s="122"/>
      <c r="M311" s="122"/>
      <c r="N311" s="122"/>
      <c r="O311" s="122">
        <v>104390</v>
      </c>
      <c r="P311" s="122">
        <f t="shared" si="159"/>
        <v>104390</v>
      </c>
      <c r="Q311" s="225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  <c r="IS311" s="23"/>
      <c r="IT311" s="23"/>
      <c r="IU311" s="23"/>
      <c r="IV311" s="23"/>
      <c r="IW311" s="23"/>
      <c r="IX311" s="23"/>
      <c r="IY311" s="23"/>
      <c r="IZ311" s="23"/>
      <c r="JA311" s="23"/>
      <c r="JB311" s="23"/>
      <c r="JC311" s="23"/>
      <c r="JD311" s="23"/>
      <c r="JE311" s="23"/>
      <c r="JF311" s="23"/>
      <c r="JG311" s="23"/>
      <c r="JH311" s="23"/>
      <c r="JI311" s="23"/>
      <c r="JJ311" s="23"/>
      <c r="JK311" s="23"/>
      <c r="JL311" s="23"/>
      <c r="JM311" s="23"/>
      <c r="JN311" s="23"/>
      <c r="JO311" s="23"/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  <c r="JZ311" s="23"/>
      <c r="KA311" s="23"/>
      <c r="KB311" s="23"/>
      <c r="KC311" s="23"/>
      <c r="KD311" s="23"/>
      <c r="KE311" s="23"/>
      <c r="KF311" s="23"/>
      <c r="KG311" s="23"/>
      <c r="KH311" s="23"/>
      <c r="KI311" s="23"/>
      <c r="KJ311" s="23"/>
      <c r="KK311" s="23"/>
      <c r="KL311" s="23"/>
      <c r="KM311" s="23"/>
      <c r="KN311" s="23"/>
      <c r="KO311" s="23"/>
      <c r="KP311" s="23"/>
      <c r="KQ311" s="23"/>
      <c r="KR311" s="23"/>
      <c r="KS311" s="23"/>
      <c r="KT311" s="23"/>
      <c r="KU311" s="23"/>
      <c r="KV311" s="23"/>
      <c r="KW311" s="23"/>
      <c r="KX311" s="23"/>
      <c r="KY311" s="23"/>
      <c r="KZ311" s="23"/>
      <c r="LA311" s="23"/>
      <c r="LB311" s="23"/>
      <c r="LC311" s="23"/>
      <c r="LD311" s="23"/>
      <c r="LE311" s="23"/>
      <c r="LF311" s="23"/>
      <c r="LG311" s="23"/>
      <c r="LH311" s="23"/>
      <c r="LI311" s="23"/>
      <c r="LJ311" s="23"/>
      <c r="LK311" s="23"/>
      <c r="LL311" s="23"/>
      <c r="LM311" s="23"/>
      <c r="LN311" s="23"/>
      <c r="LO311" s="23"/>
      <c r="LP311" s="23"/>
      <c r="LQ311" s="23"/>
      <c r="LR311" s="23"/>
      <c r="LS311" s="23"/>
      <c r="LT311" s="23"/>
      <c r="LU311" s="23"/>
      <c r="LV311" s="23"/>
      <c r="LW311" s="23"/>
      <c r="LX311" s="23"/>
      <c r="LY311" s="23"/>
      <c r="LZ311" s="23"/>
      <c r="MA311" s="23"/>
      <c r="MB311" s="23"/>
      <c r="MC311" s="23"/>
      <c r="MD311" s="23"/>
      <c r="ME311" s="23"/>
      <c r="MF311" s="23"/>
      <c r="MG311" s="23"/>
      <c r="MH311" s="23"/>
      <c r="MI311" s="23"/>
      <c r="MJ311" s="23"/>
      <c r="MK311" s="23"/>
      <c r="ML311" s="23"/>
      <c r="MM311" s="23"/>
      <c r="MN311" s="23"/>
      <c r="MO311" s="23"/>
      <c r="MP311" s="23"/>
      <c r="MQ311" s="23"/>
      <c r="MR311" s="23"/>
      <c r="MS311" s="23"/>
      <c r="MT311" s="23"/>
      <c r="MU311" s="23"/>
      <c r="MV311" s="23"/>
      <c r="MW311" s="23"/>
      <c r="MX311" s="23"/>
      <c r="MY311" s="23"/>
      <c r="MZ311" s="23"/>
      <c r="NA311" s="23"/>
      <c r="NB311" s="23"/>
      <c r="NC311" s="23"/>
      <c r="ND311" s="23"/>
      <c r="NE311" s="23"/>
      <c r="NF311" s="23"/>
      <c r="NG311" s="23"/>
      <c r="NH311" s="23"/>
      <c r="NI311" s="23"/>
      <c r="NJ311" s="23"/>
      <c r="NK311" s="23"/>
      <c r="NL311" s="23"/>
      <c r="NM311" s="23"/>
      <c r="NN311" s="23"/>
      <c r="NO311" s="23"/>
      <c r="NP311" s="23"/>
      <c r="NQ311" s="23"/>
      <c r="NR311" s="23"/>
      <c r="NS311" s="23"/>
      <c r="NT311" s="23"/>
      <c r="NU311" s="23"/>
      <c r="NV311" s="23"/>
      <c r="NW311" s="23"/>
      <c r="NX311" s="23"/>
      <c r="NY311" s="23"/>
      <c r="NZ311" s="23"/>
      <c r="OA311" s="23"/>
      <c r="OB311" s="23"/>
      <c r="OC311" s="23"/>
      <c r="OD311" s="23"/>
      <c r="OE311" s="23"/>
      <c r="OF311" s="23"/>
      <c r="OG311" s="23"/>
      <c r="OH311" s="23"/>
      <c r="OI311" s="23"/>
      <c r="OJ311" s="23"/>
      <c r="OK311" s="23"/>
      <c r="OL311" s="23"/>
      <c r="OM311" s="23"/>
      <c r="ON311" s="23"/>
      <c r="OO311" s="23"/>
      <c r="OP311" s="23"/>
      <c r="OQ311" s="23"/>
      <c r="OR311" s="23"/>
      <c r="OS311" s="23"/>
      <c r="OT311" s="23"/>
      <c r="OU311" s="23"/>
      <c r="OV311" s="23"/>
      <c r="OW311" s="23"/>
      <c r="OX311" s="23"/>
      <c r="OY311" s="23"/>
      <c r="OZ311" s="23"/>
      <c r="PA311" s="23"/>
      <c r="PB311" s="23"/>
      <c r="PC311" s="23"/>
      <c r="PD311" s="23"/>
      <c r="PE311" s="23"/>
      <c r="PF311" s="23"/>
      <c r="PG311" s="23"/>
      <c r="PH311" s="23"/>
      <c r="PI311" s="23"/>
      <c r="PJ311" s="23"/>
      <c r="PK311" s="23"/>
      <c r="PL311" s="23"/>
      <c r="PM311" s="23"/>
      <c r="PN311" s="23"/>
      <c r="PO311" s="23"/>
      <c r="PP311" s="23"/>
      <c r="PQ311" s="23"/>
      <c r="PR311" s="23"/>
      <c r="PS311" s="23"/>
      <c r="PT311" s="23"/>
      <c r="PU311" s="23"/>
      <c r="PV311" s="23"/>
      <c r="PW311" s="23"/>
      <c r="PX311" s="23"/>
      <c r="PY311" s="23"/>
      <c r="PZ311" s="23"/>
      <c r="QA311" s="23"/>
      <c r="QB311" s="23"/>
      <c r="QC311" s="23"/>
      <c r="QD311" s="23"/>
      <c r="QE311" s="23"/>
      <c r="QF311" s="23"/>
      <c r="QG311" s="23"/>
      <c r="QH311" s="23"/>
      <c r="QI311" s="23"/>
      <c r="QJ311" s="23"/>
      <c r="QK311" s="23"/>
      <c r="QL311" s="23"/>
      <c r="QM311" s="23"/>
      <c r="QN311" s="23"/>
      <c r="QO311" s="23"/>
      <c r="QP311" s="23"/>
      <c r="QQ311" s="23"/>
      <c r="QR311" s="23"/>
      <c r="QS311" s="23"/>
      <c r="QT311" s="23"/>
      <c r="QU311" s="23"/>
      <c r="QV311" s="23"/>
      <c r="QW311" s="23"/>
      <c r="QX311" s="23"/>
      <c r="QY311" s="23"/>
      <c r="QZ311" s="23"/>
      <c r="RA311" s="23"/>
      <c r="RB311" s="23"/>
      <c r="RC311" s="23"/>
      <c r="RD311" s="23"/>
      <c r="RE311" s="23"/>
      <c r="RF311" s="23"/>
      <c r="RG311" s="23"/>
      <c r="RH311" s="23"/>
      <c r="RI311" s="23"/>
      <c r="RJ311" s="23"/>
      <c r="RK311" s="23"/>
      <c r="RL311" s="23"/>
      <c r="RM311" s="23"/>
      <c r="RN311" s="23"/>
      <c r="RO311" s="23"/>
      <c r="RP311" s="23"/>
      <c r="RQ311" s="23"/>
      <c r="RR311" s="23"/>
      <c r="RS311" s="23"/>
      <c r="RT311" s="23"/>
      <c r="RU311" s="23"/>
      <c r="RV311" s="23"/>
      <c r="RW311" s="23"/>
      <c r="RX311" s="23"/>
      <c r="RY311" s="23"/>
      <c r="RZ311" s="23"/>
      <c r="SA311" s="23"/>
      <c r="SB311" s="23"/>
      <c r="SC311" s="23"/>
      <c r="SD311" s="23"/>
      <c r="SE311" s="23"/>
      <c r="SF311" s="23"/>
      <c r="SG311" s="23"/>
      <c r="SH311" s="23"/>
      <c r="SI311" s="23"/>
      <c r="SJ311" s="23"/>
      <c r="SK311" s="23"/>
      <c r="SL311" s="23"/>
      <c r="SM311" s="23"/>
      <c r="SN311" s="23"/>
      <c r="SO311" s="23"/>
      <c r="SP311" s="23"/>
      <c r="SQ311" s="23"/>
      <c r="SR311" s="23"/>
      <c r="SS311" s="23"/>
      <c r="ST311" s="23"/>
      <c r="SU311" s="23"/>
      <c r="SV311" s="23"/>
      <c r="SW311" s="23"/>
      <c r="SX311" s="23"/>
      <c r="SY311" s="23"/>
      <c r="SZ311" s="23"/>
      <c r="TA311" s="23"/>
      <c r="TB311" s="23"/>
      <c r="TC311" s="23"/>
      <c r="TD311" s="23"/>
      <c r="TE311" s="23"/>
    </row>
    <row r="312" spans="1:525" s="22" customFormat="1" ht="31.5" x14ac:dyDescent="0.25">
      <c r="A312" s="56" t="s">
        <v>272</v>
      </c>
      <c r="B312" s="82" t="str">
        <f>'дод 4'!A189</f>
        <v>7310</v>
      </c>
      <c r="C312" s="82" t="str">
        <f>'дод 4'!B189</f>
        <v>0443</v>
      </c>
      <c r="D312" s="57" t="str">
        <f>'дод 4'!C189</f>
        <v>Будівництво1 об'єктів житлово-комунального господарства</v>
      </c>
      <c r="E312" s="122">
        <f t="shared" si="158"/>
        <v>0</v>
      </c>
      <c r="F312" s="122"/>
      <c r="G312" s="122"/>
      <c r="H312" s="122"/>
      <c r="I312" s="122"/>
      <c r="J312" s="122">
        <f t="shared" si="161"/>
        <v>4200000</v>
      </c>
      <c r="K312" s="122">
        <v>4200000</v>
      </c>
      <c r="L312" s="122"/>
      <c r="M312" s="122"/>
      <c r="N312" s="122"/>
      <c r="O312" s="122">
        <v>4200000</v>
      </c>
      <c r="P312" s="122">
        <f t="shared" si="159"/>
        <v>4200000</v>
      </c>
      <c r="Q312" s="225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  <c r="MJ312" s="23"/>
      <c r="MK312" s="23"/>
      <c r="ML312" s="23"/>
      <c r="MM312" s="23"/>
      <c r="MN312" s="23"/>
      <c r="MO312" s="23"/>
      <c r="MP312" s="23"/>
      <c r="MQ312" s="23"/>
      <c r="MR312" s="23"/>
      <c r="MS312" s="23"/>
      <c r="MT312" s="23"/>
      <c r="MU312" s="23"/>
      <c r="MV312" s="23"/>
      <c r="MW312" s="23"/>
      <c r="MX312" s="23"/>
      <c r="MY312" s="23"/>
      <c r="MZ312" s="23"/>
      <c r="NA312" s="23"/>
      <c r="NB312" s="23"/>
      <c r="NC312" s="23"/>
      <c r="ND312" s="23"/>
      <c r="NE312" s="23"/>
      <c r="NF312" s="23"/>
      <c r="NG312" s="23"/>
      <c r="NH312" s="23"/>
      <c r="NI312" s="23"/>
      <c r="NJ312" s="23"/>
      <c r="NK312" s="23"/>
      <c r="NL312" s="23"/>
      <c r="NM312" s="23"/>
      <c r="NN312" s="23"/>
      <c r="NO312" s="23"/>
      <c r="NP312" s="23"/>
      <c r="NQ312" s="23"/>
      <c r="NR312" s="23"/>
      <c r="NS312" s="23"/>
      <c r="NT312" s="23"/>
      <c r="NU312" s="23"/>
      <c r="NV312" s="23"/>
      <c r="NW312" s="23"/>
      <c r="NX312" s="23"/>
      <c r="NY312" s="23"/>
      <c r="NZ312" s="23"/>
      <c r="OA312" s="23"/>
      <c r="OB312" s="23"/>
      <c r="OC312" s="23"/>
      <c r="OD312" s="23"/>
      <c r="OE312" s="23"/>
      <c r="OF312" s="23"/>
      <c r="OG312" s="23"/>
      <c r="OH312" s="23"/>
      <c r="OI312" s="23"/>
      <c r="OJ312" s="23"/>
      <c r="OK312" s="23"/>
      <c r="OL312" s="23"/>
      <c r="OM312" s="23"/>
      <c r="ON312" s="23"/>
      <c r="OO312" s="23"/>
      <c r="OP312" s="23"/>
      <c r="OQ312" s="23"/>
      <c r="OR312" s="23"/>
      <c r="OS312" s="23"/>
      <c r="OT312" s="23"/>
      <c r="OU312" s="23"/>
      <c r="OV312" s="23"/>
      <c r="OW312" s="23"/>
      <c r="OX312" s="23"/>
      <c r="OY312" s="23"/>
      <c r="OZ312" s="23"/>
      <c r="PA312" s="23"/>
      <c r="PB312" s="23"/>
      <c r="PC312" s="23"/>
      <c r="PD312" s="23"/>
      <c r="PE312" s="23"/>
      <c r="PF312" s="23"/>
      <c r="PG312" s="23"/>
      <c r="PH312" s="23"/>
      <c r="PI312" s="23"/>
      <c r="PJ312" s="23"/>
      <c r="PK312" s="23"/>
      <c r="PL312" s="23"/>
      <c r="PM312" s="23"/>
      <c r="PN312" s="23"/>
      <c r="PO312" s="23"/>
      <c r="PP312" s="23"/>
      <c r="PQ312" s="23"/>
      <c r="PR312" s="23"/>
      <c r="PS312" s="23"/>
      <c r="PT312" s="23"/>
      <c r="PU312" s="23"/>
      <c r="PV312" s="23"/>
      <c r="PW312" s="23"/>
      <c r="PX312" s="23"/>
      <c r="PY312" s="23"/>
      <c r="PZ312" s="23"/>
      <c r="QA312" s="23"/>
      <c r="QB312" s="23"/>
      <c r="QC312" s="23"/>
      <c r="QD312" s="23"/>
      <c r="QE312" s="23"/>
      <c r="QF312" s="23"/>
      <c r="QG312" s="23"/>
      <c r="QH312" s="23"/>
      <c r="QI312" s="23"/>
      <c r="QJ312" s="23"/>
      <c r="QK312" s="23"/>
      <c r="QL312" s="23"/>
      <c r="QM312" s="23"/>
      <c r="QN312" s="23"/>
      <c r="QO312" s="23"/>
      <c r="QP312" s="23"/>
      <c r="QQ312" s="23"/>
      <c r="QR312" s="23"/>
      <c r="QS312" s="23"/>
      <c r="QT312" s="23"/>
      <c r="QU312" s="23"/>
      <c r="QV312" s="23"/>
      <c r="QW312" s="23"/>
      <c r="QX312" s="23"/>
      <c r="QY312" s="23"/>
      <c r="QZ312" s="23"/>
      <c r="RA312" s="23"/>
      <c r="RB312" s="23"/>
      <c r="RC312" s="23"/>
      <c r="RD312" s="23"/>
      <c r="RE312" s="23"/>
      <c r="RF312" s="23"/>
      <c r="RG312" s="23"/>
      <c r="RH312" s="23"/>
      <c r="RI312" s="23"/>
      <c r="RJ312" s="23"/>
      <c r="RK312" s="23"/>
      <c r="RL312" s="23"/>
      <c r="RM312" s="23"/>
      <c r="RN312" s="23"/>
      <c r="RO312" s="23"/>
      <c r="RP312" s="23"/>
      <c r="RQ312" s="23"/>
      <c r="RR312" s="23"/>
      <c r="RS312" s="23"/>
      <c r="RT312" s="23"/>
      <c r="RU312" s="23"/>
      <c r="RV312" s="23"/>
      <c r="RW312" s="23"/>
      <c r="RX312" s="23"/>
      <c r="RY312" s="23"/>
      <c r="RZ312" s="23"/>
      <c r="SA312" s="23"/>
      <c r="SB312" s="23"/>
      <c r="SC312" s="23"/>
      <c r="SD312" s="23"/>
      <c r="SE312" s="23"/>
      <c r="SF312" s="23"/>
      <c r="SG312" s="23"/>
      <c r="SH312" s="23"/>
      <c r="SI312" s="23"/>
      <c r="SJ312" s="23"/>
      <c r="SK312" s="23"/>
      <c r="SL312" s="23"/>
      <c r="SM312" s="23"/>
      <c r="SN312" s="23"/>
      <c r="SO312" s="23"/>
      <c r="SP312" s="23"/>
      <c r="SQ312" s="23"/>
      <c r="SR312" s="23"/>
      <c r="SS312" s="23"/>
      <c r="ST312" s="23"/>
      <c r="SU312" s="23"/>
      <c r="SV312" s="23"/>
      <c r="SW312" s="23"/>
      <c r="SX312" s="23"/>
      <c r="SY312" s="23"/>
      <c r="SZ312" s="23"/>
      <c r="TA312" s="23"/>
      <c r="TB312" s="23"/>
      <c r="TC312" s="23"/>
      <c r="TD312" s="23"/>
      <c r="TE312" s="23"/>
    </row>
    <row r="313" spans="1:525" s="22" customFormat="1" ht="15.75" x14ac:dyDescent="0.25">
      <c r="A313" s="56" t="s">
        <v>273</v>
      </c>
      <c r="B313" s="82" t="str">
        <f>'дод 4'!A190</f>
        <v>7321</v>
      </c>
      <c r="C313" s="82" t="str">
        <f>'дод 4'!B190</f>
        <v>0443</v>
      </c>
      <c r="D313" s="6" t="str">
        <f>'дод 4'!C190</f>
        <v>Будівництво1 освітніх установ та закладів</v>
      </c>
      <c r="E313" s="122">
        <f t="shared" si="158"/>
        <v>0</v>
      </c>
      <c r="F313" s="122"/>
      <c r="G313" s="122"/>
      <c r="H313" s="122"/>
      <c r="I313" s="122"/>
      <c r="J313" s="122">
        <f t="shared" si="161"/>
        <v>3000000</v>
      </c>
      <c r="K313" s="122">
        <v>3000000</v>
      </c>
      <c r="L313" s="122"/>
      <c r="M313" s="122"/>
      <c r="N313" s="122"/>
      <c r="O313" s="122">
        <v>3000000</v>
      </c>
      <c r="P313" s="122">
        <f t="shared" si="159"/>
        <v>3000000</v>
      </c>
      <c r="Q313" s="225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  <c r="MJ313" s="23"/>
      <c r="MK313" s="23"/>
      <c r="ML313" s="23"/>
      <c r="MM313" s="23"/>
      <c r="MN313" s="23"/>
      <c r="MO313" s="23"/>
      <c r="MP313" s="23"/>
      <c r="MQ313" s="23"/>
      <c r="MR313" s="23"/>
      <c r="MS313" s="23"/>
      <c r="MT313" s="23"/>
      <c r="MU313" s="23"/>
      <c r="MV313" s="23"/>
      <c r="MW313" s="23"/>
      <c r="MX313" s="23"/>
      <c r="MY313" s="23"/>
      <c r="MZ313" s="23"/>
      <c r="NA313" s="23"/>
      <c r="NB313" s="23"/>
      <c r="NC313" s="23"/>
      <c r="ND313" s="23"/>
      <c r="NE313" s="23"/>
      <c r="NF313" s="23"/>
      <c r="NG313" s="23"/>
      <c r="NH313" s="23"/>
      <c r="NI313" s="23"/>
      <c r="NJ313" s="23"/>
      <c r="NK313" s="23"/>
      <c r="NL313" s="23"/>
      <c r="NM313" s="23"/>
      <c r="NN313" s="23"/>
      <c r="NO313" s="23"/>
      <c r="NP313" s="23"/>
      <c r="NQ313" s="23"/>
      <c r="NR313" s="23"/>
      <c r="NS313" s="23"/>
      <c r="NT313" s="23"/>
      <c r="NU313" s="23"/>
      <c r="NV313" s="23"/>
      <c r="NW313" s="23"/>
      <c r="NX313" s="23"/>
      <c r="NY313" s="23"/>
      <c r="NZ313" s="23"/>
      <c r="OA313" s="23"/>
      <c r="OB313" s="23"/>
      <c r="OC313" s="23"/>
      <c r="OD313" s="23"/>
      <c r="OE313" s="23"/>
      <c r="OF313" s="23"/>
      <c r="OG313" s="23"/>
      <c r="OH313" s="23"/>
      <c r="OI313" s="23"/>
      <c r="OJ313" s="23"/>
      <c r="OK313" s="23"/>
      <c r="OL313" s="23"/>
      <c r="OM313" s="23"/>
      <c r="ON313" s="23"/>
      <c r="OO313" s="23"/>
      <c r="OP313" s="23"/>
      <c r="OQ313" s="23"/>
      <c r="OR313" s="23"/>
      <c r="OS313" s="23"/>
      <c r="OT313" s="23"/>
      <c r="OU313" s="23"/>
      <c r="OV313" s="23"/>
      <c r="OW313" s="23"/>
      <c r="OX313" s="23"/>
      <c r="OY313" s="23"/>
      <c r="OZ313" s="23"/>
      <c r="PA313" s="23"/>
      <c r="PB313" s="23"/>
      <c r="PC313" s="23"/>
      <c r="PD313" s="23"/>
      <c r="PE313" s="23"/>
      <c r="PF313" s="23"/>
      <c r="PG313" s="23"/>
      <c r="PH313" s="23"/>
      <c r="PI313" s="23"/>
      <c r="PJ313" s="23"/>
      <c r="PK313" s="23"/>
      <c r="PL313" s="23"/>
      <c r="PM313" s="23"/>
      <c r="PN313" s="23"/>
      <c r="PO313" s="23"/>
      <c r="PP313" s="23"/>
      <c r="PQ313" s="23"/>
      <c r="PR313" s="23"/>
      <c r="PS313" s="23"/>
      <c r="PT313" s="23"/>
      <c r="PU313" s="23"/>
      <c r="PV313" s="23"/>
      <c r="PW313" s="23"/>
      <c r="PX313" s="23"/>
      <c r="PY313" s="23"/>
      <c r="PZ313" s="23"/>
      <c r="QA313" s="23"/>
      <c r="QB313" s="23"/>
      <c r="QC313" s="23"/>
      <c r="QD313" s="23"/>
      <c r="QE313" s="23"/>
      <c r="QF313" s="23"/>
      <c r="QG313" s="23"/>
      <c r="QH313" s="23"/>
      <c r="QI313" s="23"/>
      <c r="QJ313" s="23"/>
      <c r="QK313" s="23"/>
      <c r="QL313" s="23"/>
      <c r="QM313" s="23"/>
      <c r="QN313" s="23"/>
      <c r="QO313" s="23"/>
      <c r="QP313" s="23"/>
      <c r="QQ313" s="23"/>
      <c r="QR313" s="23"/>
      <c r="QS313" s="23"/>
      <c r="QT313" s="23"/>
      <c r="QU313" s="23"/>
      <c r="QV313" s="23"/>
      <c r="QW313" s="23"/>
      <c r="QX313" s="23"/>
      <c r="QY313" s="23"/>
      <c r="QZ313" s="23"/>
      <c r="RA313" s="23"/>
      <c r="RB313" s="23"/>
      <c r="RC313" s="23"/>
      <c r="RD313" s="23"/>
      <c r="RE313" s="23"/>
      <c r="RF313" s="23"/>
      <c r="RG313" s="23"/>
      <c r="RH313" s="23"/>
      <c r="RI313" s="23"/>
      <c r="RJ313" s="23"/>
      <c r="RK313" s="23"/>
      <c r="RL313" s="23"/>
      <c r="RM313" s="23"/>
      <c r="RN313" s="23"/>
      <c r="RO313" s="23"/>
      <c r="RP313" s="23"/>
      <c r="RQ313" s="23"/>
      <c r="RR313" s="23"/>
      <c r="RS313" s="23"/>
      <c r="RT313" s="23"/>
      <c r="RU313" s="23"/>
      <c r="RV313" s="23"/>
      <c r="RW313" s="23"/>
      <c r="RX313" s="23"/>
      <c r="RY313" s="23"/>
      <c r="RZ313" s="23"/>
      <c r="SA313" s="23"/>
      <c r="SB313" s="23"/>
      <c r="SC313" s="23"/>
      <c r="SD313" s="23"/>
      <c r="SE313" s="23"/>
      <c r="SF313" s="23"/>
      <c r="SG313" s="23"/>
      <c r="SH313" s="23"/>
      <c r="SI313" s="23"/>
      <c r="SJ313" s="23"/>
      <c r="SK313" s="23"/>
      <c r="SL313" s="23"/>
      <c r="SM313" s="23"/>
      <c r="SN313" s="23"/>
      <c r="SO313" s="23"/>
      <c r="SP313" s="23"/>
      <c r="SQ313" s="23"/>
      <c r="SR313" s="23"/>
      <c r="SS313" s="23"/>
      <c r="ST313" s="23"/>
      <c r="SU313" s="23"/>
      <c r="SV313" s="23"/>
      <c r="SW313" s="23"/>
      <c r="SX313" s="23"/>
      <c r="SY313" s="23"/>
      <c r="SZ313" s="23"/>
      <c r="TA313" s="23"/>
      <c r="TB313" s="23"/>
      <c r="TC313" s="23"/>
      <c r="TD313" s="23"/>
      <c r="TE313" s="23"/>
    </row>
    <row r="314" spans="1:525" s="22" customFormat="1" ht="15.75" hidden="1" customHeight="1" x14ac:dyDescent="0.25">
      <c r="A314" s="56" t="s">
        <v>275</v>
      </c>
      <c r="B314" s="82" t="str">
        <f>'дод 4'!A192</f>
        <v>7322</v>
      </c>
      <c r="C314" s="82" t="str">
        <f>'дод 4'!B192</f>
        <v>0443</v>
      </c>
      <c r="D314" s="6" t="str">
        <f>'дод 4'!C192</f>
        <v>Будівництво1 медичних установ та закладів</v>
      </c>
      <c r="E314" s="122">
        <f t="shared" si="158"/>
        <v>0</v>
      </c>
      <c r="F314" s="122"/>
      <c r="G314" s="122"/>
      <c r="H314" s="122"/>
      <c r="I314" s="122"/>
      <c r="J314" s="122">
        <f t="shared" si="161"/>
        <v>0</v>
      </c>
      <c r="K314" s="122"/>
      <c r="L314" s="122"/>
      <c r="M314" s="122"/>
      <c r="N314" s="122"/>
      <c r="O314" s="122"/>
      <c r="P314" s="122">
        <f t="shared" si="159"/>
        <v>0</v>
      </c>
      <c r="Q314" s="225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  <c r="MJ314" s="23"/>
      <c r="MK314" s="23"/>
      <c r="ML314" s="23"/>
      <c r="MM314" s="23"/>
      <c r="MN314" s="23"/>
      <c r="MO314" s="23"/>
      <c r="MP314" s="23"/>
      <c r="MQ314" s="23"/>
      <c r="MR314" s="23"/>
      <c r="MS314" s="23"/>
      <c r="MT314" s="23"/>
      <c r="MU314" s="23"/>
      <c r="MV314" s="23"/>
      <c r="MW314" s="23"/>
      <c r="MX314" s="23"/>
      <c r="MY314" s="23"/>
      <c r="MZ314" s="23"/>
      <c r="NA314" s="23"/>
      <c r="NB314" s="23"/>
      <c r="NC314" s="23"/>
      <c r="ND314" s="23"/>
      <c r="NE314" s="23"/>
      <c r="NF314" s="23"/>
      <c r="NG314" s="23"/>
      <c r="NH314" s="23"/>
      <c r="NI314" s="23"/>
      <c r="NJ314" s="23"/>
      <c r="NK314" s="23"/>
      <c r="NL314" s="23"/>
      <c r="NM314" s="23"/>
      <c r="NN314" s="23"/>
      <c r="NO314" s="23"/>
      <c r="NP314" s="23"/>
      <c r="NQ314" s="23"/>
      <c r="NR314" s="23"/>
      <c r="NS314" s="23"/>
      <c r="NT314" s="23"/>
      <c r="NU314" s="23"/>
      <c r="NV314" s="23"/>
      <c r="NW314" s="23"/>
      <c r="NX314" s="23"/>
      <c r="NY314" s="23"/>
      <c r="NZ314" s="23"/>
      <c r="OA314" s="23"/>
      <c r="OB314" s="23"/>
      <c r="OC314" s="23"/>
      <c r="OD314" s="23"/>
      <c r="OE314" s="23"/>
      <c r="OF314" s="23"/>
      <c r="OG314" s="23"/>
      <c r="OH314" s="23"/>
      <c r="OI314" s="23"/>
      <c r="OJ314" s="23"/>
      <c r="OK314" s="23"/>
      <c r="OL314" s="23"/>
      <c r="OM314" s="23"/>
      <c r="ON314" s="23"/>
      <c r="OO314" s="23"/>
      <c r="OP314" s="23"/>
      <c r="OQ314" s="23"/>
      <c r="OR314" s="23"/>
      <c r="OS314" s="23"/>
      <c r="OT314" s="23"/>
      <c r="OU314" s="23"/>
      <c r="OV314" s="23"/>
      <c r="OW314" s="23"/>
      <c r="OX314" s="23"/>
      <c r="OY314" s="23"/>
      <c r="OZ314" s="23"/>
      <c r="PA314" s="23"/>
      <c r="PB314" s="23"/>
      <c r="PC314" s="23"/>
      <c r="PD314" s="23"/>
      <c r="PE314" s="23"/>
      <c r="PF314" s="23"/>
      <c r="PG314" s="23"/>
      <c r="PH314" s="23"/>
      <c r="PI314" s="23"/>
      <c r="PJ314" s="23"/>
      <c r="PK314" s="23"/>
      <c r="PL314" s="23"/>
      <c r="PM314" s="23"/>
      <c r="PN314" s="23"/>
      <c r="PO314" s="23"/>
      <c r="PP314" s="23"/>
      <c r="PQ314" s="23"/>
      <c r="PR314" s="23"/>
      <c r="PS314" s="23"/>
      <c r="PT314" s="23"/>
      <c r="PU314" s="23"/>
      <c r="PV314" s="23"/>
      <c r="PW314" s="23"/>
      <c r="PX314" s="23"/>
      <c r="PY314" s="23"/>
      <c r="PZ314" s="23"/>
      <c r="QA314" s="23"/>
      <c r="QB314" s="23"/>
      <c r="QC314" s="23"/>
      <c r="QD314" s="23"/>
      <c r="QE314" s="23"/>
      <c r="QF314" s="23"/>
      <c r="QG314" s="23"/>
      <c r="QH314" s="23"/>
      <c r="QI314" s="23"/>
      <c r="QJ314" s="23"/>
      <c r="QK314" s="23"/>
      <c r="QL314" s="23"/>
      <c r="QM314" s="23"/>
      <c r="QN314" s="23"/>
      <c r="QO314" s="23"/>
      <c r="QP314" s="23"/>
      <c r="QQ314" s="23"/>
      <c r="QR314" s="23"/>
      <c r="QS314" s="23"/>
      <c r="QT314" s="23"/>
      <c r="QU314" s="23"/>
      <c r="QV314" s="23"/>
      <c r="QW314" s="23"/>
      <c r="QX314" s="23"/>
      <c r="QY314" s="23"/>
      <c r="QZ314" s="23"/>
      <c r="RA314" s="23"/>
      <c r="RB314" s="23"/>
      <c r="RC314" s="23"/>
      <c r="RD314" s="23"/>
      <c r="RE314" s="23"/>
      <c r="RF314" s="23"/>
      <c r="RG314" s="23"/>
      <c r="RH314" s="23"/>
      <c r="RI314" s="23"/>
      <c r="RJ314" s="23"/>
      <c r="RK314" s="23"/>
      <c r="RL314" s="23"/>
      <c r="RM314" s="23"/>
      <c r="RN314" s="23"/>
      <c r="RO314" s="23"/>
      <c r="RP314" s="23"/>
      <c r="RQ314" s="23"/>
      <c r="RR314" s="23"/>
      <c r="RS314" s="23"/>
      <c r="RT314" s="23"/>
      <c r="RU314" s="23"/>
      <c r="RV314" s="23"/>
      <c r="RW314" s="23"/>
      <c r="RX314" s="23"/>
      <c r="RY314" s="23"/>
      <c r="RZ314" s="23"/>
      <c r="SA314" s="23"/>
      <c r="SB314" s="23"/>
      <c r="SC314" s="23"/>
      <c r="SD314" s="23"/>
      <c r="SE314" s="23"/>
      <c r="SF314" s="23"/>
      <c r="SG314" s="23"/>
      <c r="SH314" s="23"/>
      <c r="SI314" s="23"/>
      <c r="SJ314" s="23"/>
      <c r="SK314" s="23"/>
      <c r="SL314" s="23"/>
      <c r="SM314" s="23"/>
      <c r="SN314" s="23"/>
      <c r="SO314" s="23"/>
      <c r="SP314" s="23"/>
      <c r="SQ314" s="23"/>
      <c r="SR314" s="23"/>
      <c r="SS314" s="23"/>
      <c r="ST314" s="23"/>
      <c r="SU314" s="23"/>
      <c r="SV314" s="23"/>
      <c r="SW314" s="23"/>
      <c r="SX314" s="23"/>
      <c r="SY314" s="23"/>
      <c r="SZ314" s="23"/>
      <c r="TA314" s="23"/>
      <c r="TB314" s="23"/>
      <c r="TC314" s="23"/>
      <c r="TD314" s="23"/>
      <c r="TE314" s="23"/>
    </row>
    <row r="315" spans="1:525" s="22" customFormat="1" ht="15.75" hidden="1" customHeight="1" x14ac:dyDescent="0.25">
      <c r="A315" s="56" t="s">
        <v>527</v>
      </c>
      <c r="B315" s="82">
        <v>7324</v>
      </c>
      <c r="C315" s="82">
        <v>443</v>
      </c>
      <c r="D315" s="6" t="str">
        <f>'дод 4'!C194</f>
        <v>Будівництво1 установ та закладів культури</v>
      </c>
      <c r="E315" s="122">
        <f t="shared" si="158"/>
        <v>0</v>
      </c>
      <c r="F315" s="122"/>
      <c r="G315" s="122"/>
      <c r="H315" s="122"/>
      <c r="I315" s="122"/>
      <c r="J315" s="122">
        <f t="shared" si="161"/>
        <v>0</v>
      </c>
      <c r="K315" s="122"/>
      <c r="L315" s="122"/>
      <c r="M315" s="122"/>
      <c r="N315" s="122"/>
      <c r="O315" s="122"/>
      <c r="P315" s="122">
        <f t="shared" si="159"/>
        <v>0</v>
      </c>
      <c r="Q315" s="225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  <c r="IS315" s="23"/>
      <c r="IT315" s="23"/>
      <c r="IU315" s="23"/>
      <c r="IV315" s="23"/>
      <c r="IW315" s="23"/>
      <c r="IX315" s="23"/>
      <c r="IY315" s="23"/>
      <c r="IZ315" s="23"/>
      <c r="JA315" s="23"/>
      <c r="JB315" s="23"/>
      <c r="JC315" s="23"/>
      <c r="JD315" s="23"/>
      <c r="JE315" s="23"/>
      <c r="JF315" s="23"/>
      <c r="JG315" s="23"/>
      <c r="JH315" s="23"/>
      <c r="JI315" s="23"/>
      <c r="JJ315" s="23"/>
      <c r="JK315" s="23"/>
      <c r="JL315" s="23"/>
      <c r="JM315" s="23"/>
      <c r="JN315" s="23"/>
      <c r="JO315" s="23"/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  <c r="JZ315" s="23"/>
      <c r="KA315" s="23"/>
      <c r="KB315" s="23"/>
      <c r="KC315" s="23"/>
      <c r="KD315" s="23"/>
      <c r="KE315" s="23"/>
      <c r="KF315" s="23"/>
      <c r="KG315" s="23"/>
      <c r="KH315" s="23"/>
      <c r="KI315" s="23"/>
      <c r="KJ315" s="23"/>
      <c r="KK315" s="23"/>
      <c r="KL315" s="23"/>
      <c r="KM315" s="23"/>
      <c r="KN315" s="23"/>
      <c r="KO315" s="23"/>
      <c r="KP315" s="23"/>
      <c r="KQ315" s="23"/>
      <c r="KR315" s="23"/>
      <c r="KS315" s="23"/>
      <c r="KT315" s="23"/>
      <c r="KU315" s="23"/>
      <c r="KV315" s="23"/>
      <c r="KW315" s="23"/>
      <c r="KX315" s="23"/>
      <c r="KY315" s="23"/>
      <c r="KZ315" s="23"/>
      <c r="LA315" s="23"/>
      <c r="LB315" s="23"/>
      <c r="LC315" s="23"/>
      <c r="LD315" s="23"/>
      <c r="LE315" s="23"/>
      <c r="LF315" s="23"/>
      <c r="LG315" s="23"/>
      <c r="LH315" s="23"/>
      <c r="LI315" s="23"/>
      <c r="LJ315" s="23"/>
      <c r="LK315" s="23"/>
      <c r="LL315" s="23"/>
      <c r="LM315" s="23"/>
      <c r="LN315" s="23"/>
      <c r="LO315" s="23"/>
      <c r="LP315" s="23"/>
      <c r="LQ315" s="23"/>
      <c r="LR315" s="23"/>
      <c r="LS315" s="23"/>
      <c r="LT315" s="23"/>
      <c r="LU315" s="23"/>
      <c r="LV315" s="23"/>
      <c r="LW315" s="23"/>
      <c r="LX315" s="23"/>
      <c r="LY315" s="23"/>
      <c r="LZ315" s="23"/>
      <c r="MA315" s="23"/>
      <c r="MB315" s="23"/>
      <c r="MC315" s="23"/>
      <c r="MD315" s="23"/>
      <c r="ME315" s="23"/>
      <c r="MF315" s="23"/>
      <c r="MG315" s="23"/>
      <c r="MH315" s="23"/>
      <c r="MI315" s="23"/>
      <c r="MJ315" s="23"/>
      <c r="MK315" s="23"/>
      <c r="ML315" s="23"/>
      <c r="MM315" s="23"/>
      <c r="MN315" s="23"/>
      <c r="MO315" s="23"/>
      <c r="MP315" s="23"/>
      <c r="MQ315" s="23"/>
      <c r="MR315" s="23"/>
      <c r="MS315" s="23"/>
      <c r="MT315" s="23"/>
      <c r="MU315" s="23"/>
      <c r="MV315" s="23"/>
      <c r="MW315" s="23"/>
      <c r="MX315" s="23"/>
      <c r="MY315" s="23"/>
      <c r="MZ315" s="23"/>
      <c r="NA315" s="23"/>
      <c r="NB315" s="23"/>
      <c r="NC315" s="23"/>
      <c r="ND315" s="23"/>
      <c r="NE315" s="23"/>
      <c r="NF315" s="23"/>
      <c r="NG315" s="23"/>
      <c r="NH315" s="23"/>
      <c r="NI315" s="23"/>
      <c r="NJ315" s="23"/>
      <c r="NK315" s="23"/>
      <c r="NL315" s="23"/>
      <c r="NM315" s="23"/>
      <c r="NN315" s="23"/>
      <c r="NO315" s="23"/>
      <c r="NP315" s="23"/>
      <c r="NQ315" s="23"/>
      <c r="NR315" s="23"/>
      <c r="NS315" s="23"/>
      <c r="NT315" s="23"/>
      <c r="NU315" s="23"/>
      <c r="NV315" s="23"/>
      <c r="NW315" s="23"/>
      <c r="NX315" s="23"/>
      <c r="NY315" s="23"/>
      <c r="NZ315" s="23"/>
      <c r="OA315" s="23"/>
      <c r="OB315" s="23"/>
      <c r="OC315" s="23"/>
      <c r="OD315" s="23"/>
      <c r="OE315" s="23"/>
      <c r="OF315" s="23"/>
      <c r="OG315" s="23"/>
      <c r="OH315" s="23"/>
      <c r="OI315" s="23"/>
      <c r="OJ315" s="23"/>
      <c r="OK315" s="23"/>
      <c r="OL315" s="23"/>
      <c r="OM315" s="23"/>
      <c r="ON315" s="23"/>
      <c r="OO315" s="23"/>
      <c r="OP315" s="23"/>
      <c r="OQ315" s="23"/>
      <c r="OR315" s="23"/>
      <c r="OS315" s="23"/>
      <c r="OT315" s="23"/>
      <c r="OU315" s="23"/>
      <c r="OV315" s="23"/>
      <c r="OW315" s="23"/>
      <c r="OX315" s="23"/>
      <c r="OY315" s="23"/>
      <c r="OZ315" s="23"/>
      <c r="PA315" s="23"/>
      <c r="PB315" s="23"/>
      <c r="PC315" s="23"/>
      <c r="PD315" s="23"/>
      <c r="PE315" s="23"/>
      <c r="PF315" s="23"/>
      <c r="PG315" s="23"/>
      <c r="PH315" s="23"/>
      <c r="PI315" s="23"/>
      <c r="PJ315" s="23"/>
      <c r="PK315" s="23"/>
      <c r="PL315" s="23"/>
      <c r="PM315" s="23"/>
      <c r="PN315" s="23"/>
      <c r="PO315" s="23"/>
      <c r="PP315" s="23"/>
      <c r="PQ315" s="23"/>
      <c r="PR315" s="23"/>
      <c r="PS315" s="23"/>
      <c r="PT315" s="23"/>
      <c r="PU315" s="23"/>
      <c r="PV315" s="23"/>
      <c r="PW315" s="23"/>
      <c r="PX315" s="23"/>
      <c r="PY315" s="23"/>
      <c r="PZ315" s="23"/>
      <c r="QA315" s="23"/>
      <c r="QB315" s="23"/>
      <c r="QC315" s="23"/>
      <c r="QD315" s="23"/>
      <c r="QE315" s="23"/>
      <c r="QF315" s="23"/>
      <c r="QG315" s="23"/>
      <c r="QH315" s="23"/>
      <c r="QI315" s="23"/>
      <c r="QJ315" s="23"/>
      <c r="QK315" s="23"/>
      <c r="QL315" s="23"/>
      <c r="QM315" s="23"/>
      <c r="QN315" s="23"/>
      <c r="QO315" s="23"/>
      <c r="QP315" s="23"/>
      <c r="QQ315" s="23"/>
      <c r="QR315" s="23"/>
      <c r="QS315" s="23"/>
      <c r="QT315" s="23"/>
      <c r="QU315" s="23"/>
      <c r="QV315" s="23"/>
      <c r="QW315" s="23"/>
      <c r="QX315" s="23"/>
      <c r="QY315" s="23"/>
      <c r="QZ315" s="23"/>
      <c r="RA315" s="23"/>
      <c r="RB315" s="23"/>
      <c r="RC315" s="23"/>
      <c r="RD315" s="23"/>
      <c r="RE315" s="23"/>
      <c r="RF315" s="23"/>
      <c r="RG315" s="23"/>
      <c r="RH315" s="23"/>
      <c r="RI315" s="23"/>
      <c r="RJ315" s="23"/>
      <c r="RK315" s="23"/>
      <c r="RL315" s="23"/>
      <c r="RM315" s="23"/>
      <c r="RN315" s="23"/>
      <c r="RO315" s="23"/>
      <c r="RP315" s="23"/>
      <c r="RQ315" s="23"/>
      <c r="RR315" s="23"/>
      <c r="RS315" s="23"/>
      <c r="RT315" s="23"/>
      <c r="RU315" s="23"/>
      <c r="RV315" s="23"/>
      <c r="RW315" s="23"/>
      <c r="RX315" s="23"/>
      <c r="RY315" s="23"/>
      <c r="RZ315" s="23"/>
      <c r="SA315" s="23"/>
      <c r="SB315" s="23"/>
      <c r="SC315" s="23"/>
      <c r="SD315" s="23"/>
      <c r="SE315" s="23"/>
      <c r="SF315" s="23"/>
      <c r="SG315" s="23"/>
      <c r="SH315" s="23"/>
      <c r="SI315" s="23"/>
      <c r="SJ315" s="23"/>
      <c r="SK315" s="23"/>
      <c r="SL315" s="23"/>
      <c r="SM315" s="23"/>
      <c r="SN315" s="23"/>
      <c r="SO315" s="23"/>
      <c r="SP315" s="23"/>
      <c r="SQ315" s="23"/>
      <c r="SR315" s="23"/>
      <c r="SS315" s="23"/>
      <c r="ST315" s="23"/>
      <c r="SU315" s="23"/>
      <c r="SV315" s="23"/>
      <c r="SW315" s="23"/>
      <c r="SX315" s="23"/>
      <c r="SY315" s="23"/>
      <c r="SZ315" s="23"/>
      <c r="TA315" s="23"/>
      <c r="TB315" s="23"/>
      <c r="TC315" s="23"/>
      <c r="TD315" s="23"/>
      <c r="TE315" s="23"/>
    </row>
    <row r="316" spans="1:525" s="22" customFormat="1" ht="31.5" hidden="1" customHeight="1" x14ac:dyDescent="0.25">
      <c r="A316" s="56" t="s">
        <v>354</v>
      </c>
      <c r="B316" s="82">
        <f>'дод 4'!A195</f>
        <v>7325</v>
      </c>
      <c r="C316" s="56" t="s">
        <v>110</v>
      </c>
      <c r="D316" s="6" t="str">
        <f>'дод 4'!C195</f>
        <v>Будівництво1 споруд, установ та закладів фізичної культури і спорту</v>
      </c>
      <c r="E316" s="122">
        <f t="shared" si="158"/>
        <v>0</v>
      </c>
      <c r="F316" s="122"/>
      <c r="G316" s="122"/>
      <c r="H316" s="122"/>
      <c r="I316" s="122"/>
      <c r="J316" s="122">
        <f t="shared" si="161"/>
        <v>0</v>
      </c>
      <c r="K316" s="122"/>
      <c r="L316" s="122"/>
      <c r="M316" s="122"/>
      <c r="N316" s="122"/>
      <c r="O316" s="122"/>
      <c r="P316" s="122">
        <f t="shared" si="159"/>
        <v>0</v>
      </c>
      <c r="Q316" s="225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  <c r="MJ316" s="23"/>
      <c r="MK316" s="23"/>
      <c r="ML316" s="23"/>
      <c r="MM316" s="23"/>
      <c r="MN316" s="23"/>
      <c r="MO316" s="23"/>
      <c r="MP316" s="23"/>
      <c r="MQ316" s="23"/>
      <c r="MR316" s="23"/>
      <c r="MS316" s="23"/>
      <c r="MT316" s="23"/>
      <c r="MU316" s="23"/>
      <c r="MV316" s="23"/>
      <c r="MW316" s="23"/>
      <c r="MX316" s="23"/>
      <c r="MY316" s="23"/>
      <c r="MZ316" s="23"/>
      <c r="NA316" s="23"/>
      <c r="NB316" s="23"/>
      <c r="NC316" s="23"/>
      <c r="ND316" s="23"/>
      <c r="NE316" s="23"/>
      <c r="NF316" s="23"/>
      <c r="NG316" s="23"/>
      <c r="NH316" s="23"/>
      <c r="NI316" s="23"/>
      <c r="NJ316" s="23"/>
      <c r="NK316" s="23"/>
      <c r="NL316" s="23"/>
      <c r="NM316" s="23"/>
      <c r="NN316" s="23"/>
      <c r="NO316" s="23"/>
      <c r="NP316" s="23"/>
      <c r="NQ316" s="23"/>
      <c r="NR316" s="23"/>
      <c r="NS316" s="23"/>
      <c r="NT316" s="23"/>
      <c r="NU316" s="23"/>
      <c r="NV316" s="23"/>
      <c r="NW316" s="23"/>
      <c r="NX316" s="23"/>
      <c r="NY316" s="23"/>
      <c r="NZ316" s="23"/>
      <c r="OA316" s="23"/>
      <c r="OB316" s="23"/>
      <c r="OC316" s="23"/>
      <c r="OD316" s="23"/>
      <c r="OE316" s="23"/>
      <c r="OF316" s="23"/>
      <c r="OG316" s="23"/>
      <c r="OH316" s="23"/>
      <c r="OI316" s="23"/>
      <c r="OJ316" s="23"/>
      <c r="OK316" s="23"/>
      <c r="OL316" s="23"/>
      <c r="OM316" s="23"/>
      <c r="ON316" s="23"/>
      <c r="OO316" s="23"/>
      <c r="OP316" s="23"/>
      <c r="OQ316" s="23"/>
      <c r="OR316" s="23"/>
      <c r="OS316" s="23"/>
      <c r="OT316" s="23"/>
      <c r="OU316" s="23"/>
      <c r="OV316" s="23"/>
      <c r="OW316" s="23"/>
      <c r="OX316" s="23"/>
      <c r="OY316" s="23"/>
      <c r="OZ316" s="23"/>
      <c r="PA316" s="23"/>
      <c r="PB316" s="23"/>
      <c r="PC316" s="23"/>
      <c r="PD316" s="23"/>
      <c r="PE316" s="23"/>
      <c r="PF316" s="23"/>
      <c r="PG316" s="23"/>
      <c r="PH316" s="23"/>
      <c r="PI316" s="23"/>
      <c r="PJ316" s="23"/>
      <c r="PK316" s="23"/>
      <c r="PL316" s="23"/>
      <c r="PM316" s="23"/>
      <c r="PN316" s="23"/>
      <c r="PO316" s="23"/>
      <c r="PP316" s="23"/>
      <c r="PQ316" s="23"/>
      <c r="PR316" s="23"/>
      <c r="PS316" s="23"/>
      <c r="PT316" s="23"/>
      <c r="PU316" s="23"/>
      <c r="PV316" s="23"/>
      <c r="PW316" s="23"/>
      <c r="PX316" s="23"/>
      <c r="PY316" s="23"/>
      <c r="PZ316" s="23"/>
      <c r="QA316" s="23"/>
      <c r="QB316" s="23"/>
      <c r="QC316" s="23"/>
      <c r="QD316" s="23"/>
      <c r="QE316" s="23"/>
      <c r="QF316" s="23"/>
      <c r="QG316" s="23"/>
      <c r="QH316" s="23"/>
      <c r="QI316" s="23"/>
      <c r="QJ316" s="23"/>
      <c r="QK316" s="23"/>
      <c r="QL316" s="23"/>
      <c r="QM316" s="23"/>
      <c r="QN316" s="23"/>
      <c r="QO316" s="23"/>
      <c r="QP316" s="23"/>
      <c r="QQ316" s="23"/>
      <c r="QR316" s="23"/>
      <c r="QS316" s="23"/>
      <c r="QT316" s="23"/>
      <c r="QU316" s="23"/>
      <c r="QV316" s="23"/>
      <c r="QW316" s="23"/>
      <c r="QX316" s="23"/>
      <c r="QY316" s="23"/>
      <c r="QZ316" s="23"/>
      <c r="RA316" s="23"/>
      <c r="RB316" s="23"/>
      <c r="RC316" s="23"/>
      <c r="RD316" s="23"/>
      <c r="RE316" s="23"/>
      <c r="RF316" s="23"/>
      <c r="RG316" s="23"/>
      <c r="RH316" s="23"/>
      <c r="RI316" s="23"/>
      <c r="RJ316" s="23"/>
      <c r="RK316" s="23"/>
      <c r="RL316" s="23"/>
      <c r="RM316" s="23"/>
      <c r="RN316" s="23"/>
      <c r="RO316" s="23"/>
      <c r="RP316" s="23"/>
      <c r="RQ316" s="23"/>
      <c r="RR316" s="23"/>
      <c r="RS316" s="23"/>
      <c r="RT316" s="23"/>
      <c r="RU316" s="23"/>
      <c r="RV316" s="23"/>
      <c r="RW316" s="23"/>
      <c r="RX316" s="23"/>
      <c r="RY316" s="23"/>
      <c r="RZ316" s="23"/>
      <c r="SA316" s="23"/>
      <c r="SB316" s="23"/>
      <c r="SC316" s="23"/>
      <c r="SD316" s="23"/>
      <c r="SE316" s="23"/>
      <c r="SF316" s="23"/>
      <c r="SG316" s="23"/>
      <c r="SH316" s="23"/>
      <c r="SI316" s="23"/>
      <c r="SJ316" s="23"/>
      <c r="SK316" s="23"/>
      <c r="SL316" s="23"/>
      <c r="SM316" s="23"/>
      <c r="SN316" s="23"/>
      <c r="SO316" s="23"/>
      <c r="SP316" s="23"/>
      <c r="SQ316" s="23"/>
      <c r="SR316" s="23"/>
      <c r="SS316" s="23"/>
      <c r="ST316" s="23"/>
      <c r="SU316" s="23"/>
      <c r="SV316" s="23"/>
      <c r="SW316" s="23"/>
      <c r="SX316" s="23"/>
      <c r="SY316" s="23"/>
      <c r="SZ316" s="23"/>
      <c r="TA316" s="23"/>
      <c r="TB316" s="23"/>
      <c r="TC316" s="23"/>
      <c r="TD316" s="23"/>
      <c r="TE316" s="23"/>
    </row>
    <row r="317" spans="1:525" s="22" customFormat="1" ht="27" customHeight="1" x14ac:dyDescent="0.25">
      <c r="A317" s="56" t="s">
        <v>277</v>
      </c>
      <c r="B317" s="82" t="str">
        <f>'дод 4'!A196</f>
        <v>7330</v>
      </c>
      <c r="C317" s="82" t="str">
        <f>'дод 4'!B196</f>
        <v>0443</v>
      </c>
      <c r="D317" s="6" t="str">
        <f>'дод 4'!C196</f>
        <v>Будівництво1 інших об'єктів комунальної власності</v>
      </c>
      <c r="E317" s="122">
        <f t="shared" si="158"/>
        <v>0</v>
      </c>
      <c r="F317" s="122"/>
      <c r="G317" s="122"/>
      <c r="H317" s="122"/>
      <c r="I317" s="122"/>
      <c r="J317" s="122">
        <f t="shared" si="161"/>
        <v>5000000</v>
      </c>
      <c r="K317" s="122">
        <v>5000000</v>
      </c>
      <c r="L317" s="122"/>
      <c r="M317" s="122"/>
      <c r="N317" s="122"/>
      <c r="O317" s="122">
        <v>5000000</v>
      </c>
      <c r="P317" s="122">
        <f t="shared" si="159"/>
        <v>5000000</v>
      </c>
      <c r="Q317" s="225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  <c r="MJ317" s="23"/>
      <c r="MK317" s="23"/>
      <c r="ML317" s="23"/>
      <c r="MM317" s="23"/>
      <c r="MN317" s="23"/>
      <c r="MO317" s="23"/>
      <c r="MP317" s="23"/>
      <c r="MQ317" s="23"/>
      <c r="MR317" s="23"/>
      <c r="MS317" s="23"/>
      <c r="MT317" s="23"/>
      <c r="MU317" s="23"/>
      <c r="MV317" s="23"/>
      <c r="MW317" s="23"/>
      <c r="MX317" s="23"/>
      <c r="MY317" s="23"/>
      <c r="MZ317" s="23"/>
      <c r="NA317" s="23"/>
      <c r="NB317" s="23"/>
      <c r="NC317" s="23"/>
      <c r="ND317" s="23"/>
      <c r="NE317" s="23"/>
      <c r="NF317" s="23"/>
      <c r="NG317" s="23"/>
      <c r="NH317" s="23"/>
      <c r="NI317" s="23"/>
      <c r="NJ317" s="23"/>
      <c r="NK317" s="23"/>
      <c r="NL317" s="23"/>
      <c r="NM317" s="23"/>
      <c r="NN317" s="23"/>
      <c r="NO317" s="23"/>
      <c r="NP317" s="23"/>
      <c r="NQ317" s="23"/>
      <c r="NR317" s="23"/>
      <c r="NS317" s="23"/>
      <c r="NT317" s="23"/>
      <c r="NU317" s="23"/>
      <c r="NV317" s="23"/>
      <c r="NW317" s="23"/>
      <c r="NX317" s="23"/>
      <c r="NY317" s="23"/>
      <c r="NZ317" s="23"/>
      <c r="OA317" s="23"/>
      <c r="OB317" s="23"/>
      <c r="OC317" s="23"/>
      <c r="OD317" s="23"/>
      <c r="OE317" s="23"/>
      <c r="OF317" s="23"/>
      <c r="OG317" s="23"/>
      <c r="OH317" s="23"/>
      <c r="OI317" s="23"/>
      <c r="OJ317" s="23"/>
      <c r="OK317" s="23"/>
      <c r="OL317" s="23"/>
      <c r="OM317" s="23"/>
      <c r="ON317" s="23"/>
      <c r="OO317" s="23"/>
      <c r="OP317" s="23"/>
      <c r="OQ317" s="23"/>
      <c r="OR317" s="23"/>
      <c r="OS317" s="23"/>
      <c r="OT317" s="23"/>
      <c r="OU317" s="23"/>
      <c r="OV317" s="23"/>
      <c r="OW317" s="23"/>
      <c r="OX317" s="23"/>
      <c r="OY317" s="23"/>
      <c r="OZ317" s="23"/>
      <c r="PA317" s="23"/>
      <c r="PB317" s="23"/>
      <c r="PC317" s="23"/>
      <c r="PD317" s="23"/>
      <c r="PE317" s="23"/>
      <c r="PF317" s="23"/>
      <c r="PG317" s="23"/>
      <c r="PH317" s="23"/>
      <c r="PI317" s="23"/>
      <c r="PJ317" s="23"/>
      <c r="PK317" s="23"/>
      <c r="PL317" s="23"/>
      <c r="PM317" s="23"/>
      <c r="PN317" s="23"/>
      <c r="PO317" s="23"/>
      <c r="PP317" s="23"/>
      <c r="PQ317" s="23"/>
      <c r="PR317" s="23"/>
      <c r="PS317" s="23"/>
      <c r="PT317" s="23"/>
      <c r="PU317" s="23"/>
      <c r="PV317" s="23"/>
      <c r="PW317" s="23"/>
      <c r="PX317" s="23"/>
      <c r="PY317" s="23"/>
      <c r="PZ317" s="23"/>
      <c r="QA317" s="23"/>
      <c r="QB317" s="23"/>
      <c r="QC317" s="23"/>
      <c r="QD317" s="23"/>
      <c r="QE317" s="23"/>
      <c r="QF317" s="23"/>
      <c r="QG317" s="23"/>
      <c r="QH317" s="23"/>
      <c r="QI317" s="23"/>
      <c r="QJ317" s="23"/>
      <c r="QK317" s="23"/>
      <c r="QL317" s="23"/>
      <c r="QM317" s="23"/>
      <c r="QN317" s="23"/>
      <c r="QO317" s="23"/>
      <c r="QP317" s="23"/>
      <c r="QQ317" s="23"/>
      <c r="QR317" s="23"/>
      <c r="QS317" s="23"/>
      <c r="QT317" s="23"/>
      <c r="QU317" s="23"/>
      <c r="QV317" s="23"/>
      <c r="QW317" s="23"/>
      <c r="QX317" s="23"/>
      <c r="QY317" s="23"/>
      <c r="QZ317" s="23"/>
      <c r="RA317" s="23"/>
      <c r="RB317" s="23"/>
      <c r="RC317" s="23"/>
      <c r="RD317" s="23"/>
      <c r="RE317" s="23"/>
      <c r="RF317" s="23"/>
      <c r="RG317" s="23"/>
      <c r="RH317" s="23"/>
      <c r="RI317" s="23"/>
      <c r="RJ317" s="23"/>
      <c r="RK317" s="23"/>
      <c r="RL317" s="23"/>
      <c r="RM317" s="23"/>
      <c r="RN317" s="23"/>
      <c r="RO317" s="23"/>
      <c r="RP317" s="23"/>
      <c r="RQ317" s="23"/>
      <c r="RR317" s="23"/>
      <c r="RS317" s="23"/>
      <c r="RT317" s="23"/>
      <c r="RU317" s="23"/>
      <c r="RV317" s="23"/>
      <c r="RW317" s="23"/>
      <c r="RX317" s="23"/>
      <c r="RY317" s="23"/>
      <c r="RZ317" s="23"/>
      <c r="SA317" s="23"/>
      <c r="SB317" s="23"/>
      <c r="SC317" s="23"/>
      <c r="SD317" s="23"/>
      <c r="SE317" s="23"/>
      <c r="SF317" s="23"/>
      <c r="SG317" s="23"/>
      <c r="SH317" s="23"/>
      <c r="SI317" s="23"/>
      <c r="SJ317" s="23"/>
      <c r="SK317" s="23"/>
      <c r="SL317" s="23"/>
      <c r="SM317" s="23"/>
      <c r="SN317" s="23"/>
      <c r="SO317" s="23"/>
      <c r="SP317" s="23"/>
      <c r="SQ317" s="23"/>
      <c r="SR317" s="23"/>
      <c r="SS317" s="23"/>
      <c r="ST317" s="23"/>
      <c r="SU317" s="23"/>
      <c r="SV317" s="23"/>
      <c r="SW317" s="23"/>
      <c r="SX317" s="23"/>
      <c r="SY317" s="23"/>
      <c r="SZ317" s="23"/>
      <c r="TA317" s="23"/>
      <c r="TB317" s="23"/>
      <c r="TC317" s="23"/>
      <c r="TD317" s="23"/>
      <c r="TE317" s="23"/>
    </row>
    <row r="318" spans="1:525" s="22" customFormat="1" ht="31.5" hidden="1" customHeight="1" x14ac:dyDescent="0.25">
      <c r="A318" s="56" t="s">
        <v>415</v>
      </c>
      <c r="B318" s="82">
        <v>7340</v>
      </c>
      <c r="C318" s="56" t="s">
        <v>110</v>
      </c>
      <c r="D318" s="57" t="s">
        <v>1</v>
      </c>
      <c r="E318" s="122">
        <f t="shared" si="158"/>
        <v>0</v>
      </c>
      <c r="F318" s="122"/>
      <c r="G318" s="122"/>
      <c r="H318" s="122"/>
      <c r="I318" s="122"/>
      <c r="J318" s="122">
        <f t="shared" si="161"/>
        <v>0</v>
      </c>
      <c r="K318" s="122"/>
      <c r="L318" s="122"/>
      <c r="M318" s="122"/>
      <c r="N318" s="122"/>
      <c r="O318" s="122"/>
      <c r="P318" s="122">
        <f t="shared" si="159"/>
        <v>0</v>
      </c>
      <c r="Q318" s="225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  <c r="IS318" s="23"/>
      <c r="IT318" s="23"/>
      <c r="IU318" s="23"/>
      <c r="IV318" s="23"/>
      <c r="IW318" s="23"/>
      <c r="IX318" s="23"/>
      <c r="IY318" s="23"/>
      <c r="IZ318" s="23"/>
      <c r="JA318" s="23"/>
      <c r="JB318" s="23"/>
      <c r="JC318" s="23"/>
      <c r="JD318" s="23"/>
      <c r="JE318" s="23"/>
      <c r="JF318" s="23"/>
      <c r="JG318" s="23"/>
      <c r="JH318" s="23"/>
      <c r="JI318" s="23"/>
      <c r="JJ318" s="23"/>
      <c r="JK318" s="23"/>
      <c r="JL318" s="23"/>
      <c r="JM318" s="23"/>
      <c r="JN318" s="23"/>
      <c r="JO318" s="23"/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  <c r="JZ318" s="23"/>
      <c r="KA318" s="23"/>
      <c r="KB318" s="23"/>
      <c r="KC318" s="23"/>
      <c r="KD318" s="23"/>
      <c r="KE318" s="23"/>
      <c r="KF318" s="23"/>
      <c r="KG318" s="23"/>
      <c r="KH318" s="23"/>
      <c r="KI318" s="23"/>
      <c r="KJ318" s="23"/>
      <c r="KK318" s="23"/>
      <c r="KL318" s="23"/>
      <c r="KM318" s="23"/>
      <c r="KN318" s="23"/>
      <c r="KO318" s="23"/>
      <c r="KP318" s="23"/>
      <c r="KQ318" s="23"/>
      <c r="KR318" s="23"/>
      <c r="KS318" s="23"/>
      <c r="KT318" s="23"/>
      <c r="KU318" s="23"/>
      <c r="KV318" s="23"/>
      <c r="KW318" s="23"/>
      <c r="KX318" s="23"/>
      <c r="KY318" s="23"/>
      <c r="KZ318" s="23"/>
      <c r="LA318" s="23"/>
      <c r="LB318" s="23"/>
      <c r="LC318" s="23"/>
      <c r="LD318" s="23"/>
      <c r="LE318" s="23"/>
      <c r="LF318" s="23"/>
      <c r="LG318" s="23"/>
      <c r="LH318" s="23"/>
      <c r="LI318" s="23"/>
      <c r="LJ318" s="23"/>
      <c r="LK318" s="23"/>
      <c r="LL318" s="23"/>
      <c r="LM318" s="23"/>
      <c r="LN318" s="23"/>
      <c r="LO318" s="23"/>
      <c r="LP318" s="23"/>
      <c r="LQ318" s="23"/>
      <c r="LR318" s="23"/>
      <c r="LS318" s="23"/>
      <c r="LT318" s="23"/>
      <c r="LU318" s="23"/>
      <c r="LV318" s="23"/>
      <c r="LW318" s="23"/>
      <c r="LX318" s="23"/>
      <c r="LY318" s="23"/>
      <c r="LZ318" s="23"/>
      <c r="MA318" s="23"/>
      <c r="MB318" s="23"/>
      <c r="MC318" s="23"/>
      <c r="MD318" s="23"/>
      <c r="ME318" s="23"/>
      <c r="MF318" s="23"/>
      <c r="MG318" s="23"/>
      <c r="MH318" s="23"/>
      <c r="MI318" s="23"/>
      <c r="MJ318" s="23"/>
      <c r="MK318" s="23"/>
      <c r="ML318" s="23"/>
      <c r="MM318" s="23"/>
      <c r="MN318" s="23"/>
      <c r="MO318" s="23"/>
      <c r="MP318" s="23"/>
      <c r="MQ318" s="23"/>
      <c r="MR318" s="23"/>
      <c r="MS318" s="23"/>
      <c r="MT318" s="23"/>
      <c r="MU318" s="23"/>
      <c r="MV318" s="23"/>
      <c r="MW318" s="23"/>
      <c r="MX318" s="23"/>
      <c r="MY318" s="23"/>
      <c r="MZ318" s="23"/>
      <c r="NA318" s="23"/>
      <c r="NB318" s="23"/>
      <c r="NC318" s="23"/>
      <c r="ND318" s="23"/>
      <c r="NE318" s="23"/>
      <c r="NF318" s="23"/>
      <c r="NG318" s="23"/>
      <c r="NH318" s="23"/>
      <c r="NI318" s="23"/>
      <c r="NJ318" s="23"/>
      <c r="NK318" s="23"/>
      <c r="NL318" s="23"/>
      <c r="NM318" s="23"/>
      <c r="NN318" s="23"/>
      <c r="NO318" s="23"/>
      <c r="NP318" s="23"/>
      <c r="NQ318" s="23"/>
      <c r="NR318" s="23"/>
      <c r="NS318" s="23"/>
      <c r="NT318" s="23"/>
      <c r="NU318" s="23"/>
      <c r="NV318" s="23"/>
      <c r="NW318" s="23"/>
      <c r="NX318" s="23"/>
      <c r="NY318" s="23"/>
      <c r="NZ318" s="23"/>
      <c r="OA318" s="23"/>
      <c r="OB318" s="23"/>
      <c r="OC318" s="23"/>
      <c r="OD318" s="23"/>
      <c r="OE318" s="23"/>
      <c r="OF318" s="23"/>
      <c r="OG318" s="23"/>
      <c r="OH318" s="23"/>
      <c r="OI318" s="23"/>
      <c r="OJ318" s="23"/>
      <c r="OK318" s="23"/>
      <c r="OL318" s="23"/>
      <c r="OM318" s="23"/>
      <c r="ON318" s="23"/>
      <c r="OO318" s="23"/>
      <c r="OP318" s="23"/>
      <c r="OQ318" s="23"/>
      <c r="OR318" s="23"/>
      <c r="OS318" s="23"/>
      <c r="OT318" s="23"/>
      <c r="OU318" s="23"/>
      <c r="OV318" s="23"/>
      <c r="OW318" s="23"/>
      <c r="OX318" s="23"/>
      <c r="OY318" s="23"/>
      <c r="OZ318" s="23"/>
      <c r="PA318" s="23"/>
      <c r="PB318" s="23"/>
      <c r="PC318" s="23"/>
      <c r="PD318" s="23"/>
      <c r="PE318" s="23"/>
      <c r="PF318" s="23"/>
      <c r="PG318" s="23"/>
      <c r="PH318" s="23"/>
      <c r="PI318" s="23"/>
      <c r="PJ318" s="23"/>
      <c r="PK318" s="23"/>
      <c r="PL318" s="23"/>
      <c r="PM318" s="23"/>
      <c r="PN318" s="23"/>
      <c r="PO318" s="23"/>
      <c r="PP318" s="23"/>
      <c r="PQ318" s="23"/>
      <c r="PR318" s="23"/>
      <c r="PS318" s="23"/>
      <c r="PT318" s="23"/>
      <c r="PU318" s="23"/>
      <c r="PV318" s="23"/>
      <c r="PW318" s="23"/>
      <c r="PX318" s="23"/>
      <c r="PY318" s="23"/>
      <c r="PZ318" s="23"/>
      <c r="QA318" s="23"/>
      <c r="QB318" s="23"/>
      <c r="QC318" s="23"/>
      <c r="QD318" s="23"/>
      <c r="QE318" s="23"/>
      <c r="QF318" s="23"/>
      <c r="QG318" s="23"/>
      <c r="QH318" s="23"/>
      <c r="QI318" s="23"/>
      <c r="QJ318" s="23"/>
      <c r="QK318" s="23"/>
      <c r="QL318" s="23"/>
      <c r="QM318" s="23"/>
      <c r="QN318" s="23"/>
      <c r="QO318" s="23"/>
      <c r="QP318" s="23"/>
      <c r="QQ318" s="23"/>
      <c r="QR318" s="23"/>
      <c r="QS318" s="23"/>
      <c r="QT318" s="23"/>
      <c r="QU318" s="23"/>
      <c r="QV318" s="23"/>
      <c r="QW318" s="23"/>
      <c r="QX318" s="23"/>
      <c r="QY318" s="23"/>
      <c r="QZ318" s="23"/>
      <c r="RA318" s="23"/>
      <c r="RB318" s="23"/>
      <c r="RC318" s="23"/>
      <c r="RD318" s="23"/>
      <c r="RE318" s="23"/>
      <c r="RF318" s="23"/>
      <c r="RG318" s="23"/>
      <c r="RH318" s="23"/>
      <c r="RI318" s="23"/>
      <c r="RJ318" s="23"/>
      <c r="RK318" s="23"/>
      <c r="RL318" s="23"/>
      <c r="RM318" s="23"/>
      <c r="RN318" s="23"/>
      <c r="RO318" s="23"/>
      <c r="RP318" s="23"/>
      <c r="RQ318" s="23"/>
      <c r="RR318" s="23"/>
      <c r="RS318" s="23"/>
      <c r="RT318" s="23"/>
      <c r="RU318" s="23"/>
      <c r="RV318" s="23"/>
      <c r="RW318" s="23"/>
      <c r="RX318" s="23"/>
      <c r="RY318" s="23"/>
      <c r="RZ318" s="23"/>
      <c r="SA318" s="23"/>
      <c r="SB318" s="23"/>
      <c r="SC318" s="23"/>
      <c r="SD318" s="23"/>
      <c r="SE318" s="23"/>
      <c r="SF318" s="23"/>
      <c r="SG318" s="23"/>
      <c r="SH318" s="23"/>
      <c r="SI318" s="23"/>
      <c r="SJ318" s="23"/>
      <c r="SK318" s="23"/>
      <c r="SL318" s="23"/>
      <c r="SM318" s="23"/>
      <c r="SN318" s="23"/>
      <c r="SO318" s="23"/>
      <c r="SP318" s="23"/>
      <c r="SQ318" s="23"/>
      <c r="SR318" s="23"/>
      <c r="SS318" s="23"/>
      <c r="ST318" s="23"/>
      <c r="SU318" s="23"/>
      <c r="SV318" s="23"/>
      <c r="SW318" s="23"/>
      <c r="SX318" s="23"/>
      <c r="SY318" s="23"/>
      <c r="SZ318" s="23"/>
      <c r="TA318" s="23"/>
      <c r="TB318" s="23"/>
      <c r="TC318" s="23"/>
      <c r="TD318" s="23"/>
      <c r="TE318" s="23"/>
    </row>
    <row r="319" spans="1:525" s="22" customFormat="1" ht="53.25" customHeight="1" x14ac:dyDescent="0.25">
      <c r="A319" s="56" t="s">
        <v>366</v>
      </c>
      <c r="B319" s="82">
        <f>'дод 4'!A199</f>
        <v>7361</v>
      </c>
      <c r="C319" s="82" t="str">
        <f>'дод 4'!B199</f>
        <v>0490</v>
      </c>
      <c r="D319" s="57" t="str">
        <f>'дод 4'!C199</f>
        <v>Співфінансування інвестиційних проектів, що реалізуються за рахунок коштів державного фонду регіонального розвитку</v>
      </c>
      <c r="E319" s="122">
        <f t="shared" ref="E319" si="162">F319+I319</f>
        <v>0</v>
      </c>
      <c r="F319" s="122"/>
      <c r="G319" s="122"/>
      <c r="H319" s="122"/>
      <c r="I319" s="122"/>
      <c r="J319" s="122">
        <f t="shared" ref="J319" si="163">L319+O319</f>
        <v>4500000</v>
      </c>
      <c r="K319" s="122">
        <v>4500000</v>
      </c>
      <c r="L319" s="122"/>
      <c r="M319" s="122"/>
      <c r="N319" s="122"/>
      <c r="O319" s="122">
        <v>4500000</v>
      </c>
      <c r="P319" s="122">
        <f t="shared" si="159"/>
        <v>4500000</v>
      </c>
      <c r="Q319" s="225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  <c r="IS319" s="23"/>
      <c r="IT319" s="23"/>
      <c r="IU319" s="23"/>
      <c r="IV319" s="23"/>
      <c r="IW319" s="23"/>
      <c r="IX319" s="23"/>
      <c r="IY319" s="23"/>
      <c r="IZ319" s="23"/>
      <c r="JA319" s="23"/>
      <c r="JB319" s="23"/>
      <c r="JC319" s="23"/>
      <c r="JD319" s="23"/>
      <c r="JE319" s="23"/>
      <c r="JF319" s="23"/>
      <c r="JG319" s="23"/>
      <c r="JH319" s="23"/>
      <c r="JI319" s="23"/>
      <c r="JJ319" s="23"/>
      <c r="JK319" s="23"/>
      <c r="JL319" s="23"/>
      <c r="JM319" s="23"/>
      <c r="JN319" s="23"/>
      <c r="JO319" s="23"/>
      <c r="JP319" s="23"/>
      <c r="JQ319" s="23"/>
      <c r="JR319" s="23"/>
      <c r="JS319" s="23"/>
      <c r="JT319" s="23"/>
      <c r="JU319" s="23"/>
      <c r="JV319" s="23"/>
      <c r="JW319" s="23"/>
      <c r="JX319" s="23"/>
      <c r="JY319" s="23"/>
      <c r="JZ319" s="23"/>
      <c r="KA319" s="23"/>
      <c r="KB319" s="23"/>
      <c r="KC319" s="23"/>
      <c r="KD319" s="23"/>
      <c r="KE319" s="23"/>
      <c r="KF319" s="23"/>
      <c r="KG319" s="23"/>
      <c r="KH319" s="23"/>
      <c r="KI319" s="23"/>
      <c r="KJ319" s="23"/>
      <c r="KK319" s="23"/>
      <c r="KL319" s="23"/>
      <c r="KM319" s="23"/>
      <c r="KN319" s="23"/>
      <c r="KO319" s="23"/>
      <c r="KP319" s="23"/>
      <c r="KQ319" s="23"/>
      <c r="KR319" s="23"/>
      <c r="KS319" s="23"/>
      <c r="KT319" s="23"/>
      <c r="KU319" s="23"/>
      <c r="KV319" s="23"/>
      <c r="KW319" s="23"/>
      <c r="KX319" s="23"/>
      <c r="KY319" s="23"/>
      <c r="KZ319" s="23"/>
      <c r="LA319" s="23"/>
      <c r="LB319" s="23"/>
      <c r="LC319" s="23"/>
      <c r="LD319" s="23"/>
      <c r="LE319" s="23"/>
      <c r="LF319" s="23"/>
      <c r="LG319" s="23"/>
      <c r="LH319" s="23"/>
      <c r="LI319" s="23"/>
      <c r="LJ319" s="23"/>
      <c r="LK319" s="23"/>
      <c r="LL319" s="23"/>
      <c r="LM319" s="23"/>
      <c r="LN319" s="23"/>
      <c r="LO319" s="23"/>
      <c r="LP319" s="23"/>
      <c r="LQ319" s="23"/>
      <c r="LR319" s="23"/>
      <c r="LS319" s="23"/>
      <c r="LT319" s="23"/>
      <c r="LU319" s="23"/>
      <c r="LV319" s="23"/>
      <c r="LW319" s="23"/>
      <c r="LX319" s="23"/>
      <c r="LY319" s="23"/>
      <c r="LZ319" s="23"/>
      <c r="MA319" s="23"/>
      <c r="MB319" s="23"/>
      <c r="MC319" s="23"/>
      <c r="MD319" s="23"/>
      <c r="ME319" s="23"/>
      <c r="MF319" s="23"/>
      <c r="MG319" s="23"/>
      <c r="MH319" s="23"/>
      <c r="MI319" s="23"/>
      <c r="MJ319" s="23"/>
      <c r="MK319" s="23"/>
      <c r="ML319" s="23"/>
      <c r="MM319" s="23"/>
      <c r="MN319" s="23"/>
      <c r="MO319" s="23"/>
      <c r="MP319" s="23"/>
      <c r="MQ319" s="23"/>
      <c r="MR319" s="23"/>
      <c r="MS319" s="23"/>
      <c r="MT319" s="23"/>
      <c r="MU319" s="23"/>
      <c r="MV319" s="23"/>
      <c r="MW319" s="23"/>
      <c r="MX319" s="23"/>
      <c r="MY319" s="23"/>
      <c r="MZ319" s="23"/>
      <c r="NA319" s="23"/>
      <c r="NB319" s="23"/>
      <c r="NC319" s="23"/>
      <c r="ND319" s="23"/>
      <c r="NE319" s="23"/>
      <c r="NF319" s="23"/>
      <c r="NG319" s="23"/>
      <c r="NH319" s="23"/>
      <c r="NI319" s="23"/>
      <c r="NJ319" s="23"/>
      <c r="NK319" s="23"/>
      <c r="NL319" s="23"/>
      <c r="NM319" s="23"/>
      <c r="NN319" s="23"/>
      <c r="NO319" s="23"/>
      <c r="NP319" s="23"/>
      <c r="NQ319" s="23"/>
      <c r="NR319" s="23"/>
      <c r="NS319" s="23"/>
      <c r="NT319" s="23"/>
      <c r="NU319" s="23"/>
      <c r="NV319" s="23"/>
      <c r="NW319" s="23"/>
      <c r="NX319" s="23"/>
      <c r="NY319" s="23"/>
      <c r="NZ319" s="23"/>
      <c r="OA319" s="23"/>
      <c r="OB319" s="23"/>
      <c r="OC319" s="23"/>
      <c r="OD319" s="23"/>
      <c r="OE319" s="23"/>
      <c r="OF319" s="23"/>
      <c r="OG319" s="23"/>
      <c r="OH319" s="23"/>
      <c r="OI319" s="23"/>
      <c r="OJ319" s="23"/>
      <c r="OK319" s="23"/>
      <c r="OL319" s="23"/>
      <c r="OM319" s="23"/>
      <c r="ON319" s="23"/>
      <c r="OO319" s="23"/>
      <c r="OP319" s="23"/>
      <c r="OQ319" s="23"/>
      <c r="OR319" s="23"/>
      <c r="OS319" s="23"/>
      <c r="OT319" s="23"/>
      <c r="OU319" s="23"/>
      <c r="OV319" s="23"/>
      <c r="OW319" s="23"/>
      <c r="OX319" s="23"/>
      <c r="OY319" s="23"/>
      <c r="OZ319" s="23"/>
      <c r="PA319" s="23"/>
      <c r="PB319" s="23"/>
      <c r="PC319" s="23"/>
      <c r="PD319" s="23"/>
      <c r="PE319" s="23"/>
      <c r="PF319" s="23"/>
      <c r="PG319" s="23"/>
      <c r="PH319" s="23"/>
      <c r="PI319" s="23"/>
      <c r="PJ319" s="23"/>
      <c r="PK319" s="23"/>
      <c r="PL319" s="23"/>
      <c r="PM319" s="23"/>
      <c r="PN319" s="23"/>
      <c r="PO319" s="23"/>
      <c r="PP319" s="23"/>
      <c r="PQ319" s="23"/>
      <c r="PR319" s="23"/>
      <c r="PS319" s="23"/>
      <c r="PT319" s="23"/>
      <c r="PU319" s="23"/>
      <c r="PV319" s="23"/>
      <c r="PW319" s="23"/>
      <c r="PX319" s="23"/>
      <c r="PY319" s="23"/>
      <c r="PZ319" s="23"/>
      <c r="QA319" s="23"/>
      <c r="QB319" s="23"/>
      <c r="QC319" s="23"/>
      <c r="QD319" s="23"/>
      <c r="QE319" s="23"/>
      <c r="QF319" s="23"/>
      <c r="QG319" s="23"/>
      <c r="QH319" s="23"/>
      <c r="QI319" s="23"/>
      <c r="QJ319" s="23"/>
      <c r="QK319" s="23"/>
      <c r="QL319" s="23"/>
      <c r="QM319" s="23"/>
      <c r="QN319" s="23"/>
      <c r="QO319" s="23"/>
      <c r="QP319" s="23"/>
      <c r="QQ319" s="23"/>
      <c r="QR319" s="23"/>
      <c r="QS319" s="23"/>
      <c r="QT319" s="23"/>
      <c r="QU319" s="23"/>
      <c r="QV319" s="23"/>
      <c r="QW319" s="23"/>
      <c r="QX319" s="23"/>
      <c r="QY319" s="23"/>
      <c r="QZ319" s="23"/>
      <c r="RA319" s="23"/>
      <c r="RB319" s="23"/>
      <c r="RC319" s="23"/>
      <c r="RD319" s="23"/>
      <c r="RE319" s="23"/>
      <c r="RF319" s="23"/>
      <c r="RG319" s="23"/>
      <c r="RH319" s="23"/>
      <c r="RI319" s="23"/>
      <c r="RJ319" s="23"/>
      <c r="RK319" s="23"/>
      <c r="RL319" s="23"/>
      <c r="RM319" s="23"/>
      <c r="RN319" s="23"/>
      <c r="RO319" s="23"/>
      <c r="RP319" s="23"/>
      <c r="RQ319" s="23"/>
      <c r="RR319" s="23"/>
      <c r="RS319" s="23"/>
      <c r="RT319" s="23"/>
      <c r="RU319" s="23"/>
      <c r="RV319" s="23"/>
      <c r="RW319" s="23"/>
      <c r="RX319" s="23"/>
      <c r="RY319" s="23"/>
      <c r="RZ319" s="23"/>
      <c r="SA319" s="23"/>
      <c r="SB319" s="23"/>
      <c r="SC319" s="23"/>
      <c r="SD319" s="23"/>
      <c r="SE319" s="23"/>
      <c r="SF319" s="23"/>
      <c r="SG319" s="23"/>
      <c r="SH319" s="23"/>
      <c r="SI319" s="23"/>
      <c r="SJ319" s="23"/>
      <c r="SK319" s="23"/>
      <c r="SL319" s="23"/>
      <c r="SM319" s="23"/>
      <c r="SN319" s="23"/>
      <c r="SO319" s="23"/>
      <c r="SP319" s="23"/>
      <c r="SQ319" s="23"/>
      <c r="SR319" s="23"/>
      <c r="SS319" s="23"/>
      <c r="ST319" s="23"/>
      <c r="SU319" s="23"/>
      <c r="SV319" s="23"/>
      <c r="SW319" s="23"/>
      <c r="SX319" s="23"/>
      <c r="SY319" s="23"/>
      <c r="SZ319" s="23"/>
      <c r="TA319" s="23"/>
      <c r="TB319" s="23"/>
      <c r="TC319" s="23"/>
      <c r="TD319" s="23"/>
      <c r="TE319" s="23"/>
    </row>
    <row r="320" spans="1:525" s="22" customFormat="1" ht="47.25" hidden="1" customHeight="1" x14ac:dyDescent="0.25">
      <c r="A320" s="56" t="s">
        <v>361</v>
      </c>
      <c r="B320" s="82">
        <v>7363</v>
      </c>
      <c r="C320" s="56" t="s">
        <v>81</v>
      </c>
      <c r="D320" s="57" t="s">
        <v>645</v>
      </c>
      <c r="E320" s="122">
        <f t="shared" si="158"/>
        <v>0</v>
      </c>
      <c r="F320" s="122"/>
      <c r="G320" s="122"/>
      <c r="H320" s="122"/>
      <c r="I320" s="122"/>
      <c r="J320" s="122">
        <f t="shared" si="161"/>
        <v>0</v>
      </c>
      <c r="K320" s="122"/>
      <c r="L320" s="122"/>
      <c r="M320" s="122"/>
      <c r="N320" s="122"/>
      <c r="O320" s="122"/>
      <c r="P320" s="122">
        <f t="shared" si="159"/>
        <v>0</v>
      </c>
      <c r="Q320" s="225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  <c r="MJ320" s="23"/>
      <c r="MK320" s="23"/>
      <c r="ML320" s="23"/>
      <c r="MM320" s="23"/>
      <c r="MN320" s="23"/>
      <c r="MO320" s="23"/>
      <c r="MP320" s="23"/>
      <c r="MQ320" s="23"/>
      <c r="MR320" s="23"/>
      <c r="MS320" s="23"/>
      <c r="MT320" s="23"/>
      <c r="MU320" s="23"/>
      <c r="MV320" s="23"/>
      <c r="MW320" s="23"/>
      <c r="MX320" s="23"/>
      <c r="MY320" s="23"/>
      <c r="MZ320" s="23"/>
      <c r="NA320" s="23"/>
      <c r="NB320" s="23"/>
      <c r="NC320" s="23"/>
      <c r="ND320" s="23"/>
      <c r="NE320" s="23"/>
      <c r="NF320" s="23"/>
      <c r="NG320" s="23"/>
      <c r="NH320" s="23"/>
      <c r="NI320" s="23"/>
      <c r="NJ320" s="23"/>
      <c r="NK320" s="23"/>
      <c r="NL320" s="23"/>
      <c r="NM320" s="23"/>
      <c r="NN320" s="23"/>
      <c r="NO320" s="23"/>
      <c r="NP320" s="23"/>
      <c r="NQ320" s="23"/>
      <c r="NR320" s="23"/>
      <c r="NS320" s="23"/>
      <c r="NT320" s="23"/>
      <c r="NU320" s="23"/>
      <c r="NV320" s="23"/>
      <c r="NW320" s="23"/>
      <c r="NX320" s="23"/>
      <c r="NY320" s="23"/>
      <c r="NZ320" s="23"/>
      <c r="OA320" s="23"/>
      <c r="OB320" s="23"/>
      <c r="OC320" s="23"/>
      <c r="OD320" s="23"/>
      <c r="OE320" s="23"/>
      <c r="OF320" s="23"/>
      <c r="OG320" s="23"/>
      <c r="OH320" s="23"/>
      <c r="OI320" s="23"/>
      <c r="OJ320" s="23"/>
      <c r="OK320" s="23"/>
      <c r="OL320" s="23"/>
      <c r="OM320" s="23"/>
      <c r="ON320" s="23"/>
      <c r="OO320" s="23"/>
      <c r="OP320" s="23"/>
      <c r="OQ320" s="23"/>
      <c r="OR320" s="23"/>
      <c r="OS320" s="23"/>
      <c r="OT320" s="23"/>
      <c r="OU320" s="23"/>
      <c r="OV320" s="23"/>
      <c r="OW320" s="23"/>
      <c r="OX320" s="23"/>
      <c r="OY320" s="23"/>
      <c r="OZ320" s="23"/>
      <c r="PA320" s="23"/>
      <c r="PB320" s="23"/>
      <c r="PC320" s="23"/>
      <c r="PD320" s="23"/>
      <c r="PE320" s="23"/>
      <c r="PF320" s="23"/>
      <c r="PG320" s="23"/>
      <c r="PH320" s="23"/>
      <c r="PI320" s="23"/>
      <c r="PJ320" s="23"/>
      <c r="PK320" s="23"/>
      <c r="PL320" s="23"/>
      <c r="PM320" s="23"/>
      <c r="PN320" s="23"/>
      <c r="PO320" s="23"/>
      <c r="PP320" s="23"/>
      <c r="PQ320" s="23"/>
      <c r="PR320" s="23"/>
      <c r="PS320" s="23"/>
      <c r="PT320" s="23"/>
      <c r="PU320" s="23"/>
      <c r="PV320" s="23"/>
      <c r="PW320" s="23"/>
      <c r="PX320" s="23"/>
      <c r="PY320" s="23"/>
      <c r="PZ320" s="23"/>
      <c r="QA320" s="23"/>
      <c r="QB320" s="23"/>
      <c r="QC320" s="23"/>
      <c r="QD320" s="23"/>
      <c r="QE320" s="23"/>
      <c r="QF320" s="23"/>
      <c r="QG320" s="23"/>
      <c r="QH320" s="23"/>
      <c r="QI320" s="23"/>
      <c r="QJ320" s="23"/>
      <c r="QK320" s="23"/>
      <c r="QL320" s="23"/>
      <c r="QM320" s="23"/>
      <c r="QN320" s="23"/>
      <c r="QO320" s="23"/>
      <c r="QP320" s="23"/>
      <c r="QQ320" s="23"/>
      <c r="QR320" s="23"/>
      <c r="QS320" s="23"/>
      <c r="QT320" s="23"/>
      <c r="QU320" s="23"/>
      <c r="QV320" s="23"/>
      <c r="QW320" s="23"/>
      <c r="QX320" s="23"/>
      <c r="QY320" s="23"/>
      <c r="QZ320" s="23"/>
      <c r="RA320" s="23"/>
      <c r="RB320" s="23"/>
      <c r="RC320" s="23"/>
      <c r="RD320" s="23"/>
      <c r="RE320" s="23"/>
      <c r="RF320" s="23"/>
      <c r="RG320" s="23"/>
      <c r="RH320" s="23"/>
      <c r="RI320" s="23"/>
      <c r="RJ320" s="23"/>
      <c r="RK320" s="23"/>
      <c r="RL320" s="23"/>
      <c r="RM320" s="23"/>
      <c r="RN320" s="23"/>
      <c r="RO320" s="23"/>
      <c r="RP320" s="23"/>
      <c r="RQ320" s="23"/>
      <c r="RR320" s="23"/>
      <c r="RS320" s="23"/>
      <c r="RT320" s="23"/>
      <c r="RU320" s="23"/>
      <c r="RV320" s="23"/>
      <c r="RW320" s="23"/>
      <c r="RX320" s="23"/>
      <c r="RY320" s="23"/>
      <c r="RZ320" s="23"/>
      <c r="SA320" s="23"/>
      <c r="SB320" s="23"/>
      <c r="SC320" s="23"/>
      <c r="SD320" s="23"/>
      <c r="SE320" s="23"/>
      <c r="SF320" s="23"/>
      <c r="SG320" s="23"/>
      <c r="SH320" s="23"/>
      <c r="SI320" s="23"/>
      <c r="SJ320" s="23"/>
      <c r="SK320" s="23"/>
      <c r="SL320" s="23"/>
      <c r="SM320" s="23"/>
      <c r="SN320" s="23"/>
      <c r="SO320" s="23"/>
      <c r="SP320" s="23"/>
      <c r="SQ320" s="23"/>
      <c r="SR320" s="23"/>
      <c r="SS320" s="23"/>
      <c r="ST320" s="23"/>
      <c r="SU320" s="23"/>
      <c r="SV320" s="23"/>
      <c r="SW320" s="23"/>
      <c r="SX320" s="23"/>
      <c r="SY320" s="23"/>
      <c r="SZ320" s="23"/>
      <c r="TA320" s="23"/>
      <c r="TB320" s="23"/>
      <c r="TC320" s="23"/>
      <c r="TD320" s="23"/>
      <c r="TE320" s="23"/>
    </row>
    <row r="321" spans="1:525" s="24" customFormat="1" ht="63" hidden="1" customHeight="1" x14ac:dyDescent="0.25">
      <c r="A321" s="74"/>
      <c r="B321" s="95"/>
      <c r="C321" s="74"/>
      <c r="D321" s="77" t="s">
        <v>612</v>
      </c>
      <c r="E321" s="123">
        <f t="shared" si="158"/>
        <v>0</v>
      </c>
      <c r="F321" s="123"/>
      <c r="G321" s="123"/>
      <c r="H321" s="123"/>
      <c r="I321" s="123"/>
      <c r="J321" s="123">
        <f t="shared" ref="J321" si="164">L321+O321</f>
        <v>0</v>
      </c>
      <c r="K321" s="123"/>
      <c r="L321" s="123"/>
      <c r="M321" s="123"/>
      <c r="N321" s="123"/>
      <c r="O321" s="123"/>
      <c r="P321" s="123">
        <f t="shared" ref="P321" si="165">E321+J321</f>
        <v>0</v>
      </c>
      <c r="Q321" s="225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  <c r="IU321" s="30"/>
      <c r="IV321" s="30"/>
      <c r="IW321" s="30"/>
      <c r="IX321" s="30"/>
      <c r="IY321" s="30"/>
      <c r="IZ321" s="30"/>
      <c r="JA321" s="30"/>
      <c r="JB321" s="30"/>
      <c r="JC321" s="30"/>
      <c r="JD321" s="30"/>
      <c r="JE321" s="30"/>
      <c r="JF321" s="30"/>
      <c r="JG321" s="30"/>
      <c r="JH321" s="30"/>
      <c r="JI321" s="30"/>
      <c r="JJ321" s="30"/>
      <c r="JK321" s="30"/>
      <c r="JL321" s="30"/>
      <c r="JM321" s="30"/>
      <c r="JN321" s="30"/>
      <c r="JO321" s="30"/>
      <c r="JP321" s="30"/>
      <c r="JQ321" s="30"/>
      <c r="JR321" s="30"/>
      <c r="JS321" s="30"/>
      <c r="JT321" s="30"/>
      <c r="JU321" s="30"/>
      <c r="JV321" s="30"/>
      <c r="JW321" s="30"/>
      <c r="JX321" s="30"/>
      <c r="JY321" s="30"/>
      <c r="JZ321" s="30"/>
      <c r="KA321" s="30"/>
      <c r="KB321" s="30"/>
      <c r="KC321" s="30"/>
      <c r="KD321" s="30"/>
      <c r="KE321" s="30"/>
      <c r="KF321" s="30"/>
      <c r="KG321" s="30"/>
      <c r="KH321" s="30"/>
      <c r="KI321" s="30"/>
      <c r="KJ321" s="30"/>
      <c r="KK321" s="30"/>
      <c r="KL321" s="30"/>
      <c r="KM321" s="30"/>
      <c r="KN321" s="30"/>
      <c r="KO321" s="30"/>
      <c r="KP321" s="30"/>
      <c r="KQ321" s="30"/>
      <c r="KR321" s="30"/>
      <c r="KS321" s="30"/>
      <c r="KT321" s="30"/>
      <c r="KU321" s="30"/>
      <c r="KV321" s="30"/>
      <c r="KW321" s="30"/>
      <c r="KX321" s="30"/>
      <c r="KY321" s="30"/>
      <c r="KZ321" s="30"/>
      <c r="LA321" s="30"/>
      <c r="LB321" s="30"/>
      <c r="LC321" s="30"/>
      <c r="LD321" s="30"/>
      <c r="LE321" s="30"/>
      <c r="LF321" s="30"/>
      <c r="LG321" s="30"/>
      <c r="LH321" s="30"/>
      <c r="LI321" s="30"/>
      <c r="LJ321" s="30"/>
      <c r="LK321" s="30"/>
      <c r="LL321" s="30"/>
      <c r="LM321" s="30"/>
      <c r="LN321" s="30"/>
      <c r="LO321" s="30"/>
      <c r="LP321" s="30"/>
      <c r="LQ321" s="30"/>
      <c r="LR321" s="30"/>
      <c r="LS321" s="30"/>
      <c r="LT321" s="30"/>
      <c r="LU321" s="30"/>
      <c r="LV321" s="30"/>
      <c r="LW321" s="30"/>
      <c r="LX321" s="30"/>
      <c r="LY321" s="30"/>
      <c r="LZ321" s="30"/>
      <c r="MA321" s="30"/>
      <c r="MB321" s="30"/>
      <c r="MC321" s="30"/>
      <c r="MD321" s="30"/>
      <c r="ME321" s="30"/>
      <c r="MF321" s="30"/>
      <c r="MG321" s="30"/>
      <c r="MH321" s="30"/>
      <c r="MI321" s="30"/>
      <c r="MJ321" s="30"/>
      <c r="MK321" s="30"/>
      <c r="ML321" s="30"/>
      <c r="MM321" s="30"/>
      <c r="MN321" s="30"/>
      <c r="MO321" s="30"/>
      <c r="MP321" s="30"/>
      <c r="MQ321" s="30"/>
      <c r="MR321" s="30"/>
      <c r="MS321" s="30"/>
      <c r="MT321" s="30"/>
      <c r="MU321" s="30"/>
      <c r="MV321" s="30"/>
      <c r="MW321" s="30"/>
      <c r="MX321" s="30"/>
      <c r="MY321" s="30"/>
      <c r="MZ321" s="30"/>
      <c r="NA321" s="30"/>
      <c r="NB321" s="30"/>
      <c r="NC321" s="30"/>
      <c r="ND321" s="30"/>
      <c r="NE321" s="30"/>
      <c r="NF321" s="30"/>
      <c r="NG321" s="30"/>
      <c r="NH321" s="30"/>
      <c r="NI321" s="30"/>
      <c r="NJ321" s="30"/>
      <c r="NK321" s="30"/>
      <c r="NL321" s="30"/>
      <c r="NM321" s="30"/>
      <c r="NN321" s="30"/>
      <c r="NO321" s="30"/>
      <c r="NP321" s="30"/>
      <c r="NQ321" s="30"/>
      <c r="NR321" s="30"/>
      <c r="NS321" s="30"/>
      <c r="NT321" s="30"/>
      <c r="NU321" s="30"/>
      <c r="NV321" s="30"/>
      <c r="NW321" s="30"/>
      <c r="NX321" s="30"/>
      <c r="NY321" s="30"/>
      <c r="NZ321" s="30"/>
      <c r="OA321" s="30"/>
      <c r="OB321" s="30"/>
      <c r="OC321" s="30"/>
      <c r="OD321" s="30"/>
      <c r="OE321" s="30"/>
      <c r="OF321" s="30"/>
      <c r="OG321" s="30"/>
      <c r="OH321" s="30"/>
      <c r="OI321" s="30"/>
      <c r="OJ321" s="30"/>
      <c r="OK321" s="30"/>
      <c r="OL321" s="30"/>
      <c r="OM321" s="30"/>
      <c r="ON321" s="30"/>
      <c r="OO321" s="30"/>
      <c r="OP321" s="30"/>
      <c r="OQ321" s="30"/>
      <c r="OR321" s="30"/>
      <c r="OS321" s="30"/>
      <c r="OT321" s="30"/>
      <c r="OU321" s="30"/>
      <c r="OV321" s="30"/>
      <c r="OW321" s="30"/>
      <c r="OX321" s="30"/>
      <c r="OY321" s="30"/>
      <c r="OZ321" s="30"/>
      <c r="PA321" s="30"/>
      <c r="PB321" s="30"/>
      <c r="PC321" s="30"/>
      <c r="PD321" s="30"/>
      <c r="PE321" s="30"/>
      <c r="PF321" s="30"/>
      <c r="PG321" s="30"/>
      <c r="PH321" s="30"/>
      <c r="PI321" s="30"/>
      <c r="PJ321" s="30"/>
      <c r="PK321" s="30"/>
      <c r="PL321" s="30"/>
      <c r="PM321" s="30"/>
      <c r="PN321" s="30"/>
      <c r="PO321" s="30"/>
      <c r="PP321" s="30"/>
      <c r="PQ321" s="30"/>
      <c r="PR321" s="30"/>
      <c r="PS321" s="30"/>
      <c r="PT321" s="30"/>
      <c r="PU321" s="30"/>
      <c r="PV321" s="30"/>
      <c r="PW321" s="30"/>
      <c r="PX321" s="30"/>
      <c r="PY321" s="30"/>
      <c r="PZ321" s="30"/>
      <c r="QA321" s="30"/>
      <c r="QB321" s="30"/>
      <c r="QC321" s="30"/>
      <c r="QD321" s="30"/>
      <c r="QE321" s="30"/>
      <c r="QF321" s="30"/>
      <c r="QG321" s="30"/>
      <c r="QH321" s="30"/>
      <c r="QI321" s="30"/>
      <c r="QJ321" s="30"/>
      <c r="QK321" s="30"/>
      <c r="QL321" s="30"/>
      <c r="QM321" s="30"/>
      <c r="QN321" s="30"/>
      <c r="QO321" s="30"/>
      <c r="QP321" s="30"/>
      <c r="QQ321" s="30"/>
      <c r="QR321" s="30"/>
      <c r="QS321" s="30"/>
      <c r="QT321" s="30"/>
      <c r="QU321" s="30"/>
      <c r="QV321" s="30"/>
      <c r="QW321" s="30"/>
      <c r="QX321" s="30"/>
      <c r="QY321" s="30"/>
      <c r="QZ321" s="30"/>
      <c r="RA321" s="30"/>
      <c r="RB321" s="30"/>
      <c r="RC321" s="30"/>
      <c r="RD321" s="30"/>
      <c r="RE321" s="30"/>
      <c r="RF321" s="30"/>
      <c r="RG321" s="30"/>
      <c r="RH321" s="30"/>
      <c r="RI321" s="30"/>
      <c r="RJ321" s="30"/>
      <c r="RK321" s="30"/>
      <c r="RL321" s="30"/>
      <c r="RM321" s="30"/>
      <c r="RN321" s="30"/>
      <c r="RO321" s="30"/>
      <c r="RP321" s="30"/>
      <c r="RQ321" s="30"/>
      <c r="RR321" s="30"/>
      <c r="RS321" s="30"/>
      <c r="RT321" s="30"/>
      <c r="RU321" s="30"/>
      <c r="RV321" s="30"/>
      <c r="RW321" s="30"/>
      <c r="RX321" s="30"/>
      <c r="RY321" s="30"/>
      <c r="RZ321" s="30"/>
      <c r="SA321" s="30"/>
      <c r="SB321" s="30"/>
      <c r="SC321" s="30"/>
      <c r="SD321" s="30"/>
      <c r="SE321" s="30"/>
      <c r="SF321" s="30"/>
      <c r="SG321" s="30"/>
      <c r="SH321" s="30"/>
      <c r="SI321" s="30"/>
      <c r="SJ321" s="30"/>
      <c r="SK321" s="30"/>
      <c r="SL321" s="30"/>
      <c r="SM321" s="30"/>
      <c r="SN321" s="30"/>
      <c r="SO321" s="30"/>
      <c r="SP321" s="30"/>
      <c r="SQ321" s="30"/>
      <c r="SR321" s="30"/>
      <c r="SS321" s="30"/>
      <c r="ST321" s="30"/>
      <c r="SU321" s="30"/>
      <c r="SV321" s="30"/>
      <c r="SW321" s="30"/>
      <c r="SX321" s="30"/>
      <c r="SY321" s="30"/>
      <c r="SZ321" s="30"/>
      <c r="TA321" s="30"/>
      <c r="TB321" s="30"/>
      <c r="TC321" s="30"/>
      <c r="TD321" s="30"/>
      <c r="TE321" s="30"/>
    </row>
    <row r="322" spans="1:525" s="22" customFormat="1" ht="31.5" hidden="1" customHeight="1" x14ac:dyDescent="0.25">
      <c r="A322" s="56" t="s">
        <v>417</v>
      </c>
      <c r="B322" s="82">
        <v>7370</v>
      </c>
      <c r="C322" s="56" t="s">
        <v>81</v>
      </c>
      <c r="D322" s="57" t="s">
        <v>418</v>
      </c>
      <c r="E322" s="122">
        <f>F322+I322</f>
        <v>0</v>
      </c>
      <c r="F322" s="122"/>
      <c r="G322" s="122"/>
      <c r="H322" s="122"/>
      <c r="I322" s="122"/>
      <c r="J322" s="122">
        <f t="shared" si="161"/>
        <v>0</v>
      </c>
      <c r="K322" s="122"/>
      <c r="L322" s="122"/>
      <c r="M322" s="122"/>
      <c r="N322" s="122"/>
      <c r="O322" s="122"/>
      <c r="P322" s="122">
        <f t="shared" si="159"/>
        <v>0</v>
      </c>
      <c r="Q322" s="225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  <c r="MJ322" s="23"/>
      <c r="MK322" s="23"/>
      <c r="ML322" s="23"/>
      <c r="MM322" s="23"/>
      <c r="MN322" s="23"/>
      <c r="MO322" s="23"/>
      <c r="MP322" s="23"/>
      <c r="MQ322" s="23"/>
      <c r="MR322" s="23"/>
      <c r="MS322" s="23"/>
      <c r="MT322" s="23"/>
      <c r="MU322" s="23"/>
      <c r="MV322" s="23"/>
      <c r="MW322" s="23"/>
      <c r="MX322" s="23"/>
      <c r="MY322" s="23"/>
      <c r="MZ322" s="23"/>
      <c r="NA322" s="23"/>
      <c r="NB322" s="23"/>
      <c r="NC322" s="23"/>
      <c r="ND322" s="23"/>
      <c r="NE322" s="23"/>
      <c r="NF322" s="23"/>
      <c r="NG322" s="23"/>
      <c r="NH322" s="23"/>
      <c r="NI322" s="23"/>
      <c r="NJ322" s="23"/>
      <c r="NK322" s="23"/>
      <c r="NL322" s="23"/>
      <c r="NM322" s="23"/>
      <c r="NN322" s="23"/>
      <c r="NO322" s="23"/>
      <c r="NP322" s="23"/>
      <c r="NQ322" s="23"/>
      <c r="NR322" s="23"/>
      <c r="NS322" s="23"/>
      <c r="NT322" s="23"/>
      <c r="NU322" s="23"/>
      <c r="NV322" s="23"/>
      <c r="NW322" s="23"/>
      <c r="NX322" s="23"/>
      <c r="NY322" s="23"/>
      <c r="NZ322" s="23"/>
      <c r="OA322" s="23"/>
      <c r="OB322" s="23"/>
      <c r="OC322" s="23"/>
      <c r="OD322" s="23"/>
      <c r="OE322" s="23"/>
      <c r="OF322" s="23"/>
      <c r="OG322" s="23"/>
      <c r="OH322" s="23"/>
      <c r="OI322" s="23"/>
      <c r="OJ322" s="23"/>
      <c r="OK322" s="23"/>
      <c r="OL322" s="23"/>
      <c r="OM322" s="23"/>
      <c r="ON322" s="23"/>
      <c r="OO322" s="23"/>
      <c r="OP322" s="23"/>
      <c r="OQ322" s="23"/>
      <c r="OR322" s="23"/>
      <c r="OS322" s="23"/>
      <c r="OT322" s="23"/>
      <c r="OU322" s="23"/>
      <c r="OV322" s="23"/>
      <c r="OW322" s="23"/>
      <c r="OX322" s="23"/>
      <c r="OY322" s="23"/>
      <c r="OZ322" s="23"/>
      <c r="PA322" s="23"/>
      <c r="PB322" s="23"/>
      <c r="PC322" s="23"/>
      <c r="PD322" s="23"/>
      <c r="PE322" s="23"/>
      <c r="PF322" s="23"/>
      <c r="PG322" s="23"/>
      <c r="PH322" s="23"/>
      <c r="PI322" s="23"/>
      <c r="PJ322" s="23"/>
      <c r="PK322" s="23"/>
      <c r="PL322" s="23"/>
      <c r="PM322" s="23"/>
      <c r="PN322" s="23"/>
      <c r="PO322" s="23"/>
      <c r="PP322" s="23"/>
      <c r="PQ322" s="23"/>
      <c r="PR322" s="23"/>
      <c r="PS322" s="23"/>
      <c r="PT322" s="23"/>
      <c r="PU322" s="23"/>
      <c r="PV322" s="23"/>
      <c r="PW322" s="23"/>
      <c r="PX322" s="23"/>
      <c r="PY322" s="23"/>
      <c r="PZ322" s="23"/>
      <c r="QA322" s="23"/>
      <c r="QB322" s="23"/>
      <c r="QC322" s="23"/>
      <c r="QD322" s="23"/>
      <c r="QE322" s="23"/>
      <c r="QF322" s="23"/>
      <c r="QG322" s="23"/>
      <c r="QH322" s="23"/>
      <c r="QI322" s="23"/>
      <c r="QJ322" s="23"/>
      <c r="QK322" s="23"/>
      <c r="QL322" s="23"/>
      <c r="QM322" s="23"/>
      <c r="QN322" s="23"/>
      <c r="QO322" s="23"/>
      <c r="QP322" s="23"/>
      <c r="QQ322" s="23"/>
      <c r="QR322" s="23"/>
      <c r="QS322" s="23"/>
      <c r="QT322" s="23"/>
      <c r="QU322" s="23"/>
      <c r="QV322" s="23"/>
      <c r="QW322" s="23"/>
      <c r="QX322" s="23"/>
      <c r="QY322" s="23"/>
      <c r="QZ322" s="23"/>
      <c r="RA322" s="23"/>
      <c r="RB322" s="23"/>
      <c r="RC322" s="23"/>
      <c r="RD322" s="23"/>
      <c r="RE322" s="23"/>
      <c r="RF322" s="23"/>
      <c r="RG322" s="23"/>
      <c r="RH322" s="23"/>
      <c r="RI322" s="23"/>
      <c r="RJ322" s="23"/>
      <c r="RK322" s="23"/>
      <c r="RL322" s="23"/>
      <c r="RM322" s="23"/>
      <c r="RN322" s="23"/>
      <c r="RO322" s="23"/>
      <c r="RP322" s="23"/>
      <c r="RQ322" s="23"/>
      <c r="RR322" s="23"/>
      <c r="RS322" s="23"/>
      <c r="RT322" s="23"/>
      <c r="RU322" s="23"/>
      <c r="RV322" s="23"/>
      <c r="RW322" s="23"/>
      <c r="RX322" s="23"/>
      <c r="RY322" s="23"/>
      <c r="RZ322" s="23"/>
      <c r="SA322" s="23"/>
      <c r="SB322" s="23"/>
      <c r="SC322" s="23"/>
      <c r="SD322" s="23"/>
      <c r="SE322" s="23"/>
      <c r="SF322" s="23"/>
      <c r="SG322" s="23"/>
      <c r="SH322" s="23"/>
      <c r="SI322" s="23"/>
      <c r="SJ322" s="23"/>
      <c r="SK322" s="23"/>
      <c r="SL322" s="23"/>
      <c r="SM322" s="23"/>
      <c r="SN322" s="23"/>
      <c r="SO322" s="23"/>
      <c r="SP322" s="23"/>
      <c r="SQ322" s="23"/>
      <c r="SR322" s="23"/>
      <c r="SS322" s="23"/>
      <c r="ST322" s="23"/>
      <c r="SU322" s="23"/>
      <c r="SV322" s="23"/>
      <c r="SW322" s="23"/>
      <c r="SX322" s="23"/>
      <c r="SY322" s="23"/>
      <c r="SZ322" s="23"/>
      <c r="TA322" s="23"/>
      <c r="TB322" s="23"/>
      <c r="TC322" s="23"/>
      <c r="TD322" s="23"/>
      <c r="TE322" s="23"/>
    </row>
    <row r="323" spans="1:525" s="22" customFormat="1" ht="21" customHeight="1" x14ac:dyDescent="0.25">
      <c r="A323" s="56" t="s">
        <v>143</v>
      </c>
      <c r="B323" s="82" t="str">
        <f>'дод 4'!A227</f>
        <v>7640</v>
      </c>
      <c r="C323" s="82" t="str">
        <f>'дод 4'!B227</f>
        <v>0470</v>
      </c>
      <c r="D323" s="57" t="str">
        <f>'дод 4'!C227</f>
        <v>Заходи з енергозбереження, у т. ч. за рахунок:</v>
      </c>
      <c r="E323" s="122">
        <f t="shared" si="158"/>
        <v>461080</v>
      </c>
      <c r="F323" s="122">
        <v>461080</v>
      </c>
      <c r="G323" s="122"/>
      <c r="H323" s="122"/>
      <c r="I323" s="122"/>
      <c r="J323" s="122">
        <f t="shared" si="161"/>
        <v>126057455</v>
      </c>
      <c r="K323" s="122">
        <f>92214546+18442909+15000000+400000</f>
        <v>126057455</v>
      </c>
      <c r="L323" s="124"/>
      <c r="M323" s="122"/>
      <c r="N323" s="122"/>
      <c r="O323" s="122">
        <f>92214546+18442909+15000000+400000</f>
        <v>126057455</v>
      </c>
      <c r="P323" s="122">
        <f t="shared" si="159"/>
        <v>126518535</v>
      </c>
      <c r="Q323" s="225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  <c r="MJ323" s="23"/>
      <c r="MK323" s="23"/>
      <c r="ML323" s="23"/>
      <c r="MM323" s="23"/>
      <c r="MN323" s="23"/>
      <c r="MO323" s="23"/>
      <c r="MP323" s="23"/>
      <c r="MQ323" s="23"/>
      <c r="MR323" s="23"/>
      <c r="MS323" s="23"/>
      <c r="MT323" s="23"/>
      <c r="MU323" s="23"/>
      <c r="MV323" s="23"/>
      <c r="MW323" s="23"/>
      <c r="MX323" s="23"/>
      <c r="MY323" s="23"/>
      <c r="MZ323" s="23"/>
      <c r="NA323" s="23"/>
      <c r="NB323" s="23"/>
      <c r="NC323" s="23"/>
      <c r="ND323" s="23"/>
      <c r="NE323" s="23"/>
      <c r="NF323" s="23"/>
      <c r="NG323" s="23"/>
      <c r="NH323" s="23"/>
      <c r="NI323" s="23"/>
      <c r="NJ323" s="23"/>
      <c r="NK323" s="23"/>
      <c r="NL323" s="23"/>
      <c r="NM323" s="23"/>
      <c r="NN323" s="23"/>
      <c r="NO323" s="23"/>
      <c r="NP323" s="23"/>
      <c r="NQ323" s="23"/>
      <c r="NR323" s="23"/>
      <c r="NS323" s="23"/>
      <c r="NT323" s="23"/>
      <c r="NU323" s="23"/>
      <c r="NV323" s="23"/>
      <c r="NW323" s="23"/>
      <c r="NX323" s="23"/>
      <c r="NY323" s="23"/>
      <c r="NZ323" s="23"/>
      <c r="OA323" s="23"/>
      <c r="OB323" s="23"/>
      <c r="OC323" s="23"/>
      <c r="OD323" s="23"/>
      <c r="OE323" s="23"/>
      <c r="OF323" s="23"/>
      <c r="OG323" s="23"/>
      <c r="OH323" s="23"/>
      <c r="OI323" s="23"/>
      <c r="OJ323" s="23"/>
      <c r="OK323" s="23"/>
      <c r="OL323" s="23"/>
      <c r="OM323" s="23"/>
      <c r="ON323" s="23"/>
      <c r="OO323" s="23"/>
      <c r="OP323" s="23"/>
      <c r="OQ323" s="23"/>
      <c r="OR323" s="23"/>
      <c r="OS323" s="23"/>
      <c r="OT323" s="23"/>
      <c r="OU323" s="23"/>
      <c r="OV323" s="23"/>
      <c r="OW323" s="23"/>
      <c r="OX323" s="23"/>
      <c r="OY323" s="23"/>
      <c r="OZ323" s="23"/>
      <c r="PA323" s="23"/>
      <c r="PB323" s="23"/>
      <c r="PC323" s="23"/>
      <c r="PD323" s="23"/>
      <c r="PE323" s="23"/>
      <c r="PF323" s="23"/>
      <c r="PG323" s="23"/>
      <c r="PH323" s="23"/>
      <c r="PI323" s="23"/>
      <c r="PJ323" s="23"/>
      <c r="PK323" s="23"/>
      <c r="PL323" s="23"/>
      <c r="PM323" s="23"/>
      <c r="PN323" s="23"/>
      <c r="PO323" s="23"/>
      <c r="PP323" s="23"/>
      <c r="PQ323" s="23"/>
      <c r="PR323" s="23"/>
      <c r="PS323" s="23"/>
      <c r="PT323" s="23"/>
      <c r="PU323" s="23"/>
      <c r="PV323" s="23"/>
      <c r="PW323" s="23"/>
      <c r="PX323" s="23"/>
      <c r="PY323" s="23"/>
      <c r="PZ323" s="23"/>
      <c r="QA323" s="23"/>
      <c r="QB323" s="23"/>
      <c r="QC323" s="23"/>
      <c r="QD323" s="23"/>
      <c r="QE323" s="23"/>
      <c r="QF323" s="23"/>
      <c r="QG323" s="23"/>
      <c r="QH323" s="23"/>
      <c r="QI323" s="23"/>
      <c r="QJ323" s="23"/>
      <c r="QK323" s="23"/>
      <c r="QL323" s="23"/>
      <c r="QM323" s="23"/>
      <c r="QN323" s="23"/>
      <c r="QO323" s="23"/>
      <c r="QP323" s="23"/>
      <c r="QQ323" s="23"/>
      <c r="QR323" s="23"/>
      <c r="QS323" s="23"/>
      <c r="QT323" s="23"/>
      <c r="QU323" s="23"/>
      <c r="QV323" s="23"/>
      <c r="QW323" s="23"/>
      <c r="QX323" s="23"/>
      <c r="QY323" s="23"/>
      <c r="QZ323" s="23"/>
      <c r="RA323" s="23"/>
      <c r="RB323" s="23"/>
      <c r="RC323" s="23"/>
      <c r="RD323" s="23"/>
      <c r="RE323" s="23"/>
      <c r="RF323" s="23"/>
      <c r="RG323" s="23"/>
      <c r="RH323" s="23"/>
      <c r="RI323" s="23"/>
      <c r="RJ323" s="23"/>
      <c r="RK323" s="23"/>
      <c r="RL323" s="23"/>
      <c r="RM323" s="23"/>
      <c r="RN323" s="23"/>
      <c r="RO323" s="23"/>
      <c r="RP323" s="23"/>
      <c r="RQ323" s="23"/>
      <c r="RR323" s="23"/>
      <c r="RS323" s="23"/>
      <c r="RT323" s="23"/>
      <c r="RU323" s="23"/>
      <c r="RV323" s="23"/>
      <c r="RW323" s="23"/>
      <c r="RX323" s="23"/>
      <c r="RY323" s="23"/>
      <c r="RZ323" s="23"/>
      <c r="SA323" s="23"/>
      <c r="SB323" s="23"/>
      <c r="SC323" s="23"/>
      <c r="SD323" s="23"/>
      <c r="SE323" s="23"/>
      <c r="SF323" s="23"/>
      <c r="SG323" s="23"/>
      <c r="SH323" s="23"/>
      <c r="SI323" s="23"/>
      <c r="SJ323" s="23"/>
      <c r="SK323" s="23"/>
      <c r="SL323" s="23"/>
      <c r="SM323" s="23"/>
      <c r="SN323" s="23"/>
      <c r="SO323" s="23"/>
      <c r="SP323" s="23"/>
      <c r="SQ323" s="23"/>
      <c r="SR323" s="23"/>
      <c r="SS323" s="23"/>
      <c r="ST323" s="23"/>
      <c r="SU323" s="23"/>
      <c r="SV323" s="23"/>
      <c r="SW323" s="23"/>
      <c r="SX323" s="23"/>
      <c r="SY323" s="23"/>
      <c r="SZ323" s="23"/>
      <c r="TA323" s="23"/>
      <c r="TB323" s="23"/>
      <c r="TC323" s="23"/>
      <c r="TD323" s="23"/>
      <c r="TE323" s="23"/>
    </row>
    <row r="324" spans="1:525" s="24" customFormat="1" ht="17.25" customHeight="1" x14ac:dyDescent="0.25">
      <c r="A324" s="74"/>
      <c r="B324" s="95"/>
      <c r="C324" s="95"/>
      <c r="D324" s="75" t="s">
        <v>410</v>
      </c>
      <c r="E324" s="123">
        <f t="shared" si="158"/>
        <v>0</v>
      </c>
      <c r="F324" s="123"/>
      <c r="G324" s="123"/>
      <c r="H324" s="123"/>
      <c r="I324" s="123"/>
      <c r="J324" s="123">
        <f t="shared" si="161"/>
        <v>92214546</v>
      </c>
      <c r="K324" s="123">
        <v>92214546</v>
      </c>
      <c r="L324" s="126"/>
      <c r="M324" s="123"/>
      <c r="N324" s="123"/>
      <c r="O324" s="123">
        <v>92214546</v>
      </c>
      <c r="P324" s="123">
        <f t="shared" si="159"/>
        <v>92214546</v>
      </c>
      <c r="Q324" s="225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  <c r="IU324" s="30"/>
      <c r="IV324" s="30"/>
      <c r="IW324" s="30"/>
      <c r="IX324" s="30"/>
      <c r="IY324" s="30"/>
      <c r="IZ324" s="30"/>
      <c r="JA324" s="30"/>
      <c r="JB324" s="30"/>
      <c r="JC324" s="30"/>
      <c r="JD324" s="30"/>
      <c r="JE324" s="30"/>
      <c r="JF324" s="30"/>
      <c r="JG324" s="30"/>
      <c r="JH324" s="30"/>
      <c r="JI324" s="30"/>
      <c r="JJ324" s="30"/>
      <c r="JK324" s="30"/>
      <c r="JL324" s="30"/>
      <c r="JM324" s="30"/>
      <c r="JN324" s="30"/>
      <c r="JO324" s="30"/>
      <c r="JP324" s="30"/>
      <c r="JQ324" s="30"/>
      <c r="JR324" s="30"/>
      <c r="JS324" s="30"/>
      <c r="JT324" s="30"/>
      <c r="JU324" s="30"/>
      <c r="JV324" s="30"/>
      <c r="JW324" s="30"/>
      <c r="JX324" s="30"/>
      <c r="JY324" s="30"/>
      <c r="JZ324" s="30"/>
      <c r="KA324" s="30"/>
      <c r="KB324" s="30"/>
      <c r="KC324" s="30"/>
      <c r="KD324" s="30"/>
      <c r="KE324" s="30"/>
      <c r="KF324" s="30"/>
      <c r="KG324" s="30"/>
      <c r="KH324" s="30"/>
      <c r="KI324" s="30"/>
      <c r="KJ324" s="30"/>
      <c r="KK324" s="30"/>
      <c r="KL324" s="30"/>
      <c r="KM324" s="30"/>
      <c r="KN324" s="30"/>
      <c r="KO324" s="30"/>
      <c r="KP324" s="30"/>
      <c r="KQ324" s="30"/>
      <c r="KR324" s="30"/>
      <c r="KS324" s="30"/>
      <c r="KT324" s="30"/>
      <c r="KU324" s="30"/>
      <c r="KV324" s="30"/>
      <c r="KW324" s="30"/>
      <c r="KX324" s="30"/>
      <c r="KY324" s="30"/>
      <c r="KZ324" s="30"/>
      <c r="LA324" s="30"/>
      <c r="LB324" s="30"/>
      <c r="LC324" s="30"/>
      <c r="LD324" s="30"/>
      <c r="LE324" s="30"/>
      <c r="LF324" s="30"/>
      <c r="LG324" s="30"/>
      <c r="LH324" s="30"/>
      <c r="LI324" s="30"/>
      <c r="LJ324" s="30"/>
      <c r="LK324" s="30"/>
      <c r="LL324" s="30"/>
      <c r="LM324" s="30"/>
      <c r="LN324" s="30"/>
      <c r="LO324" s="30"/>
      <c r="LP324" s="30"/>
      <c r="LQ324" s="30"/>
      <c r="LR324" s="30"/>
      <c r="LS324" s="30"/>
      <c r="LT324" s="30"/>
      <c r="LU324" s="30"/>
      <c r="LV324" s="30"/>
      <c r="LW324" s="30"/>
      <c r="LX324" s="30"/>
      <c r="LY324" s="30"/>
      <c r="LZ324" s="30"/>
      <c r="MA324" s="30"/>
      <c r="MB324" s="30"/>
      <c r="MC324" s="30"/>
      <c r="MD324" s="30"/>
      <c r="ME324" s="30"/>
      <c r="MF324" s="30"/>
      <c r="MG324" s="30"/>
      <c r="MH324" s="30"/>
      <c r="MI324" s="30"/>
      <c r="MJ324" s="30"/>
      <c r="MK324" s="30"/>
      <c r="ML324" s="30"/>
      <c r="MM324" s="30"/>
      <c r="MN324" s="30"/>
      <c r="MO324" s="30"/>
      <c r="MP324" s="30"/>
      <c r="MQ324" s="30"/>
      <c r="MR324" s="30"/>
      <c r="MS324" s="30"/>
      <c r="MT324" s="30"/>
      <c r="MU324" s="30"/>
      <c r="MV324" s="30"/>
      <c r="MW324" s="30"/>
      <c r="MX324" s="30"/>
      <c r="MY324" s="30"/>
      <c r="MZ324" s="30"/>
      <c r="NA324" s="30"/>
      <c r="NB324" s="30"/>
      <c r="NC324" s="30"/>
      <c r="ND324" s="30"/>
      <c r="NE324" s="30"/>
      <c r="NF324" s="30"/>
      <c r="NG324" s="30"/>
      <c r="NH324" s="30"/>
      <c r="NI324" s="30"/>
      <c r="NJ324" s="30"/>
      <c r="NK324" s="30"/>
      <c r="NL324" s="30"/>
      <c r="NM324" s="30"/>
      <c r="NN324" s="30"/>
      <c r="NO324" s="30"/>
      <c r="NP324" s="30"/>
      <c r="NQ324" s="30"/>
      <c r="NR324" s="30"/>
      <c r="NS324" s="30"/>
      <c r="NT324" s="30"/>
      <c r="NU324" s="30"/>
      <c r="NV324" s="30"/>
      <c r="NW324" s="30"/>
      <c r="NX324" s="30"/>
      <c r="NY324" s="30"/>
      <c r="NZ324" s="30"/>
      <c r="OA324" s="30"/>
      <c r="OB324" s="30"/>
      <c r="OC324" s="30"/>
      <c r="OD324" s="30"/>
      <c r="OE324" s="30"/>
      <c r="OF324" s="30"/>
      <c r="OG324" s="30"/>
      <c r="OH324" s="30"/>
      <c r="OI324" s="30"/>
      <c r="OJ324" s="30"/>
      <c r="OK324" s="30"/>
      <c r="OL324" s="30"/>
      <c r="OM324" s="30"/>
      <c r="ON324" s="30"/>
      <c r="OO324" s="30"/>
      <c r="OP324" s="30"/>
      <c r="OQ324" s="30"/>
      <c r="OR324" s="30"/>
      <c r="OS324" s="30"/>
      <c r="OT324" s="30"/>
      <c r="OU324" s="30"/>
      <c r="OV324" s="30"/>
      <c r="OW324" s="30"/>
      <c r="OX324" s="30"/>
      <c r="OY324" s="30"/>
      <c r="OZ324" s="30"/>
      <c r="PA324" s="30"/>
      <c r="PB324" s="30"/>
      <c r="PC324" s="30"/>
      <c r="PD324" s="30"/>
      <c r="PE324" s="30"/>
      <c r="PF324" s="30"/>
      <c r="PG324" s="30"/>
      <c r="PH324" s="30"/>
      <c r="PI324" s="30"/>
      <c r="PJ324" s="30"/>
      <c r="PK324" s="30"/>
      <c r="PL324" s="30"/>
      <c r="PM324" s="30"/>
      <c r="PN324" s="30"/>
      <c r="PO324" s="30"/>
      <c r="PP324" s="30"/>
      <c r="PQ324" s="30"/>
      <c r="PR324" s="30"/>
      <c r="PS324" s="30"/>
      <c r="PT324" s="30"/>
      <c r="PU324" s="30"/>
      <c r="PV324" s="30"/>
      <c r="PW324" s="30"/>
      <c r="PX324" s="30"/>
      <c r="PY324" s="30"/>
      <c r="PZ324" s="30"/>
      <c r="QA324" s="30"/>
      <c r="QB324" s="30"/>
      <c r="QC324" s="30"/>
      <c r="QD324" s="30"/>
      <c r="QE324" s="30"/>
      <c r="QF324" s="30"/>
      <c r="QG324" s="30"/>
      <c r="QH324" s="30"/>
      <c r="QI324" s="30"/>
      <c r="QJ324" s="30"/>
      <c r="QK324" s="30"/>
      <c r="QL324" s="30"/>
      <c r="QM324" s="30"/>
      <c r="QN324" s="30"/>
      <c r="QO324" s="30"/>
      <c r="QP324" s="30"/>
      <c r="QQ324" s="30"/>
      <c r="QR324" s="30"/>
      <c r="QS324" s="30"/>
      <c r="QT324" s="30"/>
      <c r="QU324" s="30"/>
      <c r="QV324" s="30"/>
      <c r="QW324" s="30"/>
      <c r="QX324" s="30"/>
      <c r="QY324" s="30"/>
      <c r="QZ324" s="30"/>
      <c r="RA324" s="30"/>
      <c r="RB324" s="30"/>
      <c r="RC324" s="30"/>
      <c r="RD324" s="30"/>
      <c r="RE324" s="30"/>
      <c r="RF324" s="30"/>
      <c r="RG324" s="30"/>
      <c r="RH324" s="30"/>
      <c r="RI324" s="30"/>
      <c r="RJ324" s="30"/>
      <c r="RK324" s="30"/>
      <c r="RL324" s="30"/>
      <c r="RM324" s="30"/>
      <c r="RN324" s="30"/>
      <c r="RO324" s="30"/>
      <c r="RP324" s="30"/>
      <c r="RQ324" s="30"/>
      <c r="RR324" s="30"/>
      <c r="RS324" s="30"/>
      <c r="RT324" s="30"/>
      <c r="RU324" s="30"/>
      <c r="RV324" s="30"/>
      <c r="RW324" s="30"/>
      <c r="RX324" s="30"/>
      <c r="RY324" s="30"/>
      <c r="RZ324" s="30"/>
      <c r="SA324" s="30"/>
      <c r="SB324" s="30"/>
      <c r="SC324" s="30"/>
      <c r="SD324" s="30"/>
      <c r="SE324" s="30"/>
      <c r="SF324" s="30"/>
      <c r="SG324" s="30"/>
      <c r="SH324" s="30"/>
      <c r="SI324" s="30"/>
      <c r="SJ324" s="30"/>
      <c r="SK324" s="30"/>
      <c r="SL324" s="30"/>
      <c r="SM324" s="30"/>
      <c r="SN324" s="30"/>
      <c r="SO324" s="30"/>
      <c r="SP324" s="30"/>
      <c r="SQ324" s="30"/>
      <c r="SR324" s="30"/>
      <c r="SS324" s="30"/>
      <c r="ST324" s="30"/>
      <c r="SU324" s="30"/>
      <c r="SV324" s="30"/>
      <c r="SW324" s="30"/>
      <c r="SX324" s="30"/>
      <c r="SY324" s="30"/>
      <c r="SZ324" s="30"/>
      <c r="TA324" s="30"/>
      <c r="TB324" s="30"/>
      <c r="TC324" s="30"/>
      <c r="TD324" s="30"/>
      <c r="TE324" s="30"/>
    </row>
    <row r="325" spans="1:525" s="22" customFormat="1" ht="126" hidden="1" customHeight="1" x14ac:dyDescent="0.25">
      <c r="A325" s="56" t="s">
        <v>364</v>
      </c>
      <c r="B325" s="82">
        <v>7691</v>
      </c>
      <c r="C325" s="37" t="s">
        <v>81</v>
      </c>
      <c r="D325" s="57" t="s">
        <v>309</v>
      </c>
      <c r="E325" s="122">
        <f t="shared" si="158"/>
        <v>0</v>
      </c>
      <c r="F325" s="122"/>
      <c r="G325" s="122"/>
      <c r="H325" s="122"/>
      <c r="I325" s="122"/>
      <c r="J325" s="122">
        <f t="shared" si="161"/>
        <v>0</v>
      </c>
      <c r="K325" s="122"/>
      <c r="L325" s="124"/>
      <c r="M325" s="122"/>
      <c r="N325" s="122"/>
      <c r="O325" s="122"/>
      <c r="P325" s="122">
        <f t="shared" si="159"/>
        <v>0</v>
      </c>
      <c r="Q325" s="225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  <c r="MJ325" s="23"/>
      <c r="MK325" s="23"/>
      <c r="ML325" s="23"/>
      <c r="MM325" s="23"/>
      <c r="MN325" s="23"/>
      <c r="MO325" s="23"/>
      <c r="MP325" s="23"/>
      <c r="MQ325" s="23"/>
      <c r="MR325" s="23"/>
      <c r="MS325" s="23"/>
      <c r="MT325" s="23"/>
      <c r="MU325" s="23"/>
      <c r="MV325" s="23"/>
      <c r="MW325" s="23"/>
      <c r="MX325" s="23"/>
      <c r="MY325" s="23"/>
      <c r="MZ325" s="23"/>
      <c r="NA325" s="23"/>
      <c r="NB325" s="23"/>
      <c r="NC325" s="23"/>
      <c r="ND325" s="23"/>
      <c r="NE325" s="23"/>
      <c r="NF325" s="23"/>
      <c r="NG325" s="23"/>
      <c r="NH325" s="23"/>
      <c r="NI325" s="23"/>
      <c r="NJ325" s="23"/>
      <c r="NK325" s="23"/>
      <c r="NL325" s="23"/>
      <c r="NM325" s="23"/>
      <c r="NN325" s="23"/>
      <c r="NO325" s="23"/>
      <c r="NP325" s="23"/>
      <c r="NQ325" s="23"/>
      <c r="NR325" s="23"/>
      <c r="NS325" s="23"/>
      <c r="NT325" s="23"/>
      <c r="NU325" s="23"/>
      <c r="NV325" s="23"/>
      <c r="NW325" s="23"/>
      <c r="NX325" s="23"/>
      <c r="NY325" s="23"/>
      <c r="NZ325" s="23"/>
      <c r="OA325" s="23"/>
      <c r="OB325" s="23"/>
      <c r="OC325" s="23"/>
      <c r="OD325" s="23"/>
      <c r="OE325" s="23"/>
      <c r="OF325" s="23"/>
      <c r="OG325" s="23"/>
      <c r="OH325" s="23"/>
      <c r="OI325" s="23"/>
      <c r="OJ325" s="23"/>
      <c r="OK325" s="23"/>
      <c r="OL325" s="23"/>
      <c r="OM325" s="23"/>
      <c r="ON325" s="23"/>
      <c r="OO325" s="23"/>
      <c r="OP325" s="23"/>
      <c r="OQ325" s="23"/>
      <c r="OR325" s="23"/>
      <c r="OS325" s="23"/>
      <c r="OT325" s="23"/>
      <c r="OU325" s="23"/>
      <c r="OV325" s="23"/>
      <c r="OW325" s="23"/>
      <c r="OX325" s="23"/>
      <c r="OY325" s="23"/>
      <c r="OZ325" s="23"/>
      <c r="PA325" s="23"/>
      <c r="PB325" s="23"/>
      <c r="PC325" s="23"/>
      <c r="PD325" s="23"/>
      <c r="PE325" s="23"/>
      <c r="PF325" s="23"/>
      <c r="PG325" s="23"/>
      <c r="PH325" s="23"/>
      <c r="PI325" s="23"/>
      <c r="PJ325" s="23"/>
      <c r="PK325" s="23"/>
      <c r="PL325" s="23"/>
      <c r="PM325" s="23"/>
      <c r="PN325" s="23"/>
      <c r="PO325" s="23"/>
      <c r="PP325" s="23"/>
      <c r="PQ325" s="23"/>
      <c r="PR325" s="23"/>
      <c r="PS325" s="23"/>
      <c r="PT325" s="23"/>
      <c r="PU325" s="23"/>
      <c r="PV325" s="23"/>
      <c r="PW325" s="23"/>
      <c r="PX325" s="23"/>
      <c r="PY325" s="23"/>
      <c r="PZ325" s="23"/>
      <c r="QA325" s="23"/>
      <c r="QB325" s="23"/>
      <c r="QC325" s="23"/>
      <c r="QD325" s="23"/>
      <c r="QE325" s="23"/>
      <c r="QF325" s="23"/>
      <c r="QG325" s="23"/>
      <c r="QH325" s="23"/>
      <c r="QI325" s="23"/>
      <c r="QJ325" s="23"/>
      <c r="QK325" s="23"/>
      <c r="QL325" s="23"/>
      <c r="QM325" s="23"/>
      <c r="QN325" s="23"/>
      <c r="QO325" s="23"/>
      <c r="QP325" s="23"/>
      <c r="QQ325" s="23"/>
      <c r="QR325" s="23"/>
      <c r="QS325" s="23"/>
      <c r="QT325" s="23"/>
      <c r="QU325" s="23"/>
      <c r="QV325" s="23"/>
      <c r="QW325" s="23"/>
      <c r="QX325" s="23"/>
      <c r="QY325" s="23"/>
      <c r="QZ325" s="23"/>
      <c r="RA325" s="23"/>
      <c r="RB325" s="23"/>
      <c r="RC325" s="23"/>
      <c r="RD325" s="23"/>
      <c r="RE325" s="23"/>
      <c r="RF325" s="23"/>
      <c r="RG325" s="23"/>
      <c r="RH325" s="23"/>
      <c r="RI325" s="23"/>
      <c r="RJ325" s="23"/>
      <c r="RK325" s="23"/>
      <c r="RL325" s="23"/>
      <c r="RM325" s="23"/>
      <c r="RN325" s="23"/>
      <c r="RO325" s="23"/>
      <c r="RP325" s="23"/>
      <c r="RQ325" s="23"/>
      <c r="RR325" s="23"/>
      <c r="RS325" s="23"/>
      <c r="RT325" s="23"/>
      <c r="RU325" s="23"/>
      <c r="RV325" s="23"/>
      <c r="RW325" s="23"/>
      <c r="RX325" s="23"/>
      <c r="RY325" s="23"/>
      <c r="RZ325" s="23"/>
      <c r="SA325" s="23"/>
      <c r="SB325" s="23"/>
      <c r="SC325" s="23"/>
      <c r="SD325" s="23"/>
      <c r="SE325" s="23"/>
      <c r="SF325" s="23"/>
      <c r="SG325" s="23"/>
      <c r="SH325" s="23"/>
      <c r="SI325" s="23"/>
      <c r="SJ325" s="23"/>
      <c r="SK325" s="23"/>
      <c r="SL325" s="23"/>
      <c r="SM325" s="23"/>
      <c r="SN325" s="23"/>
      <c r="SO325" s="23"/>
      <c r="SP325" s="23"/>
      <c r="SQ325" s="23"/>
      <c r="SR325" s="23"/>
      <c r="SS325" s="23"/>
      <c r="ST325" s="23"/>
      <c r="SU325" s="23"/>
      <c r="SV325" s="23"/>
      <c r="SW325" s="23"/>
      <c r="SX325" s="23"/>
      <c r="SY325" s="23"/>
      <c r="SZ325" s="23"/>
      <c r="TA325" s="23"/>
      <c r="TB325" s="23"/>
      <c r="TC325" s="23"/>
      <c r="TD325" s="23"/>
      <c r="TE325" s="23"/>
    </row>
    <row r="326" spans="1:525" s="22" customFormat="1" ht="31.5" hidden="1" customHeight="1" x14ac:dyDescent="0.25">
      <c r="A326" s="56" t="s">
        <v>497</v>
      </c>
      <c r="B326" s="82">
        <v>9750</v>
      </c>
      <c r="C326" s="56" t="s">
        <v>44</v>
      </c>
      <c r="D326" s="57" t="s">
        <v>498</v>
      </c>
      <c r="E326" s="122">
        <f t="shared" ref="E326" si="166">F326+I326</f>
        <v>0</v>
      </c>
      <c r="F326" s="122"/>
      <c r="G326" s="122"/>
      <c r="H326" s="122"/>
      <c r="I326" s="122"/>
      <c r="J326" s="122">
        <f t="shared" ref="J326" si="167">L326+O326</f>
        <v>0</v>
      </c>
      <c r="K326" s="122"/>
      <c r="L326" s="124"/>
      <c r="M326" s="122"/>
      <c r="N326" s="122"/>
      <c r="O326" s="122"/>
      <c r="P326" s="122">
        <f t="shared" ref="P326" si="168">E326+J326</f>
        <v>0</v>
      </c>
      <c r="Q326" s="225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  <c r="MJ326" s="23"/>
      <c r="MK326" s="23"/>
      <c r="ML326" s="23"/>
      <c r="MM326" s="23"/>
      <c r="MN326" s="23"/>
      <c r="MO326" s="23"/>
      <c r="MP326" s="23"/>
      <c r="MQ326" s="23"/>
      <c r="MR326" s="23"/>
      <c r="MS326" s="23"/>
      <c r="MT326" s="23"/>
      <c r="MU326" s="23"/>
      <c r="MV326" s="23"/>
      <c r="MW326" s="23"/>
      <c r="MX326" s="23"/>
      <c r="MY326" s="23"/>
      <c r="MZ326" s="23"/>
      <c r="NA326" s="23"/>
      <c r="NB326" s="23"/>
      <c r="NC326" s="23"/>
      <c r="ND326" s="23"/>
      <c r="NE326" s="23"/>
      <c r="NF326" s="23"/>
      <c r="NG326" s="23"/>
      <c r="NH326" s="23"/>
      <c r="NI326" s="23"/>
      <c r="NJ326" s="23"/>
      <c r="NK326" s="23"/>
      <c r="NL326" s="23"/>
      <c r="NM326" s="23"/>
      <c r="NN326" s="23"/>
      <c r="NO326" s="23"/>
      <c r="NP326" s="23"/>
      <c r="NQ326" s="23"/>
      <c r="NR326" s="23"/>
      <c r="NS326" s="23"/>
      <c r="NT326" s="23"/>
      <c r="NU326" s="23"/>
      <c r="NV326" s="23"/>
      <c r="NW326" s="23"/>
      <c r="NX326" s="23"/>
      <c r="NY326" s="23"/>
      <c r="NZ326" s="23"/>
      <c r="OA326" s="23"/>
      <c r="OB326" s="23"/>
      <c r="OC326" s="23"/>
      <c r="OD326" s="23"/>
      <c r="OE326" s="23"/>
      <c r="OF326" s="23"/>
      <c r="OG326" s="23"/>
      <c r="OH326" s="23"/>
      <c r="OI326" s="23"/>
      <c r="OJ326" s="23"/>
      <c r="OK326" s="23"/>
      <c r="OL326" s="23"/>
      <c r="OM326" s="23"/>
      <c r="ON326" s="23"/>
      <c r="OO326" s="23"/>
      <c r="OP326" s="23"/>
      <c r="OQ326" s="23"/>
      <c r="OR326" s="23"/>
      <c r="OS326" s="23"/>
      <c r="OT326" s="23"/>
      <c r="OU326" s="23"/>
      <c r="OV326" s="23"/>
      <c r="OW326" s="23"/>
      <c r="OX326" s="23"/>
      <c r="OY326" s="23"/>
      <c r="OZ326" s="23"/>
      <c r="PA326" s="23"/>
      <c r="PB326" s="23"/>
      <c r="PC326" s="23"/>
      <c r="PD326" s="23"/>
      <c r="PE326" s="23"/>
      <c r="PF326" s="23"/>
      <c r="PG326" s="23"/>
      <c r="PH326" s="23"/>
      <c r="PI326" s="23"/>
      <c r="PJ326" s="23"/>
      <c r="PK326" s="23"/>
      <c r="PL326" s="23"/>
      <c r="PM326" s="23"/>
      <c r="PN326" s="23"/>
      <c r="PO326" s="23"/>
      <c r="PP326" s="23"/>
      <c r="PQ326" s="23"/>
      <c r="PR326" s="23"/>
      <c r="PS326" s="23"/>
      <c r="PT326" s="23"/>
      <c r="PU326" s="23"/>
      <c r="PV326" s="23"/>
      <c r="PW326" s="23"/>
      <c r="PX326" s="23"/>
      <c r="PY326" s="23"/>
      <c r="PZ326" s="23"/>
      <c r="QA326" s="23"/>
      <c r="QB326" s="23"/>
      <c r="QC326" s="23"/>
      <c r="QD326" s="23"/>
      <c r="QE326" s="23"/>
      <c r="QF326" s="23"/>
      <c r="QG326" s="23"/>
      <c r="QH326" s="23"/>
      <c r="QI326" s="23"/>
      <c r="QJ326" s="23"/>
      <c r="QK326" s="23"/>
      <c r="QL326" s="23"/>
      <c r="QM326" s="23"/>
      <c r="QN326" s="23"/>
      <c r="QO326" s="23"/>
      <c r="QP326" s="23"/>
      <c r="QQ326" s="23"/>
      <c r="QR326" s="23"/>
      <c r="QS326" s="23"/>
      <c r="QT326" s="23"/>
      <c r="QU326" s="23"/>
      <c r="QV326" s="23"/>
      <c r="QW326" s="23"/>
      <c r="QX326" s="23"/>
      <c r="QY326" s="23"/>
      <c r="QZ326" s="23"/>
      <c r="RA326" s="23"/>
      <c r="RB326" s="23"/>
      <c r="RC326" s="23"/>
      <c r="RD326" s="23"/>
      <c r="RE326" s="23"/>
      <c r="RF326" s="23"/>
      <c r="RG326" s="23"/>
      <c r="RH326" s="23"/>
      <c r="RI326" s="23"/>
      <c r="RJ326" s="23"/>
      <c r="RK326" s="23"/>
      <c r="RL326" s="23"/>
      <c r="RM326" s="23"/>
      <c r="RN326" s="23"/>
      <c r="RO326" s="23"/>
      <c r="RP326" s="23"/>
      <c r="RQ326" s="23"/>
      <c r="RR326" s="23"/>
      <c r="RS326" s="23"/>
      <c r="RT326" s="23"/>
      <c r="RU326" s="23"/>
      <c r="RV326" s="23"/>
      <c r="RW326" s="23"/>
      <c r="RX326" s="23"/>
      <c r="RY326" s="23"/>
      <c r="RZ326" s="23"/>
      <c r="SA326" s="23"/>
      <c r="SB326" s="23"/>
      <c r="SC326" s="23"/>
      <c r="SD326" s="23"/>
      <c r="SE326" s="23"/>
      <c r="SF326" s="23"/>
      <c r="SG326" s="23"/>
      <c r="SH326" s="23"/>
      <c r="SI326" s="23"/>
      <c r="SJ326" s="23"/>
      <c r="SK326" s="23"/>
      <c r="SL326" s="23"/>
      <c r="SM326" s="23"/>
      <c r="SN326" s="23"/>
      <c r="SO326" s="23"/>
      <c r="SP326" s="23"/>
      <c r="SQ326" s="23"/>
      <c r="SR326" s="23"/>
      <c r="SS326" s="23"/>
      <c r="ST326" s="23"/>
      <c r="SU326" s="23"/>
      <c r="SV326" s="23"/>
      <c r="SW326" s="23"/>
      <c r="SX326" s="23"/>
      <c r="SY326" s="23"/>
      <c r="SZ326" s="23"/>
      <c r="TA326" s="23"/>
      <c r="TB326" s="23"/>
      <c r="TC326" s="23"/>
      <c r="TD326" s="23"/>
      <c r="TE326" s="23"/>
    </row>
    <row r="327" spans="1:525" s="27" customFormat="1" ht="33.75" customHeight="1" x14ac:dyDescent="0.25">
      <c r="A327" s="94" t="s">
        <v>204</v>
      </c>
      <c r="B327" s="96"/>
      <c r="C327" s="96"/>
      <c r="D327" s="91" t="s">
        <v>39</v>
      </c>
      <c r="E327" s="120">
        <f>E328</f>
        <v>1383000</v>
      </c>
      <c r="F327" s="120">
        <f t="shared" ref="F327:J327" si="169">F328</f>
        <v>1383000</v>
      </c>
      <c r="G327" s="120">
        <f t="shared" si="169"/>
        <v>1048700</v>
      </c>
      <c r="H327" s="120">
        <f t="shared" si="169"/>
        <v>34600</v>
      </c>
      <c r="I327" s="120">
        <f t="shared" si="169"/>
        <v>0</v>
      </c>
      <c r="J327" s="120">
        <f t="shared" si="169"/>
        <v>0</v>
      </c>
      <c r="K327" s="120">
        <f t="shared" ref="K327" si="170">K328</f>
        <v>0</v>
      </c>
      <c r="L327" s="120">
        <f t="shared" ref="L327" si="171">L328</f>
        <v>0</v>
      </c>
      <c r="M327" s="120">
        <f t="shared" ref="M327" si="172">M328</f>
        <v>0</v>
      </c>
      <c r="N327" s="120">
        <f t="shared" ref="N327" si="173">N328</f>
        <v>0</v>
      </c>
      <c r="O327" s="120">
        <f t="shared" ref="O327:P327" si="174">O328</f>
        <v>0</v>
      </c>
      <c r="P327" s="120">
        <f t="shared" si="174"/>
        <v>1383000</v>
      </c>
      <c r="Q327" s="225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  <c r="IT327" s="32"/>
      <c r="IU327" s="32"/>
      <c r="IV327" s="32"/>
      <c r="IW327" s="32"/>
      <c r="IX327" s="32"/>
      <c r="IY327" s="32"/>
      <c r="IZ327" s="32"/>
      <c r="JA327" s="32"/>
      <c r="JB327" s="32"/>
      <c r="JC327" s="32"/>
      <c r="JD327" s="32"/>
      <c r="JE327" s="32"/>
      <c r="JF327" s="32"/>
      <c r="JG327" s="32"/>
      <c r="JH327" s="32"/>
      <c r="JI327" s="32"/>
      <c r="JJ327" s="32"/>
      <c r="JK327" s="32"/>
      <c r="JL327" s="32"/>
      <c r="JM327" s="32"/>
      <c r="JN327" s="32"/>
      <c r="JO327" s="32"/>
      <c r="JP327" s="32"/>
      <c r="JQ327" s="32"/>
      <c r="JR327" s="32"/>
      <c r="JS327" s="32"/>
      <c r="JT327" s="32"/>
      <c r="JU327" s="32"/>
      <c r="JV327" s="32"/>
      <c r="JW327" s="32"/>
      <c r="JX327" s="32"/>
      <c r="JY327" s="32"/>
      <c r="JZ327" s="32"/>
      <c r="KA327" s="32"/>
      <c r="KB327" s="32"/>
      <c r="KC327" s="32"/>
      <c r="KD327" s="32"/>
      <c r="KE327" s="32"/>
      <c r="KF327" s="32"/>
      <c r="KG327" s="32"/>
      <c r="KH327" s="32"/>
      <c r="KI327" s="32"/>
      <c r="KJ327" s="32"/>
      <c r="KK327" s="32"/>
      <c r="KL327" s="32"/>
      <c r="KM327" s="32"/>
      <c r="KN327" s="32"/>
      <c r="KO327" s="32"/>
      <c r="KP327" s="32"/>
      <c r="KQ327" s="32"/>
      <c r="KR327" s="32"/>
      <c r="KS327" s="32"/>
      <c r="KT327" s="32"/>
      <c r="KU327" s="32"/>
      <c r="KV327" s="32"/>
      <c r="KW327" s="32"/>
      <c r="KX327" s="32"/>
      <c r="KY327" s="32"/>
      <c r="KZ327" s="32"/>
      <c r="LA327" s="32"/>
      <c r="LB327" s="32"/>
      <c r="LC327" s="32"/>
      <c r="LD327" s="32"/>
      <c r="LE327" s="32"/>
      <c r="LF327" s="32"/>
      <c r="LG327" s="32"/>
      <c r="LH327" s="32"/>
      <c r="LI327" s="32"/>
      <c r="LJ327" s="32"/>
      <c r="LK327" s="32"/>
      <c r="LL327" s="32"/>
      <c r="LM327" s="32"/>
      <c r="LN327" s="32"/>
      <c r="LO327" s="32"/>
      <c r="LP327" s="32"/>
      <c r="LQ327" s="32"/>
      <c r="LR327" s="32"/>
      <c r="LS327" s="32"/>
      <c r="LT327" s="32"/>
      <c r="LU327" s="32"/>
      <c r="LV327" s="32"/>
      <c r="LW327" s="32"/>
      <c r="LX327" s="32"/>
      <c r="LY327" s="32"/>
      <c r="LZ327" s="32"/>
      <c r="MA327" s="32"/>
      <c r="MB327" s="32"/>
      <c r="MC327" s="32"/>
      <c r="MD327" s="32"/>
      <c r="ME327" s="32"/>
      <c r="MF327" s="32"/>
      <c r="MG327" s="32"/>
      <c r="MH327" s="32"/>
      <c r="MI327" s="32"/>
      <c r="MJ327" s="32"/>
      <c r="MK327" s="32"/>
      <c r="ML327" s="32"/>
      <c r="MM327" s="32"/>
      <c r="MN327" s="32"/>
      <c r="MO327" s="32"/>
      <c r="MP327" s="32"/>
      <c r="MQ327" s="32"/>
      <c r="MR327" s="32"/>
      <c r="MS327" s="32"/>
      <c r="MT327" s="32"/>
      <c r="MU327" s="32"/>
      <c r="MV327" s="32"/>
      <c r="MW327" s="32"/>
      <c r="MX327" s="32"/>
      <c r="MY327" s="32"/>
      <c r="MZ327" s="32"/>
      <c r="NA327" s="32"/>
      <c r="NB327" s="32"/>
      <c r="NC327" s="32"/>
      <c r="ND327" s="32"/>
      <c r="NE327" s="32"/>
      <c r="NF327" s="32"/>
      <c r="NG327" s="32"/>
      <c r="NH327" s="32"/>
      <c r="NI327" s="32"/>
      <c r="NJ327" s="32"/>
      <c r="NK327" s="32"/>
      <c r="NL327" s="32"/>
      <c r="NM327" s="32"/>
      <c r="NN327" s="32"/>
      <c r="NO327" s="32"/>
      <c r="NP327" s="32"/>
      <c r="NQ327" s="32"/>
      <c r="NR327" s="32"/>
      <c r="NS327" s="32"/>
      <c r="NT327" s="32"/>
      <c r="NU327" s="32"/>
      <c r="NV327" s="32"/>
      <c r="NW327" s="32"/>
      <c r="NX327" s="32"/>
      <c r="NY327" s="32"/>
      <c r="NZ327" s="32"/>
      <c r="OA327" s="32"/>
      <c r="OB327" s="32"/>
      <c r="OC327" s="32"/>
      <c r="OD327" s="32"/>
      <c r="OE327" s="32"/>
      <c r="OF327" s="32"/>
      <c r="OG327" s="32"/>
      <c r="OH327" s="32"/>
      <c r="OI327" s="32"/>
      <c r="OJ327" s="32"/>
      <c r="OK327" s="32"/>
      <c r="OL327" s="32"/>
      <c r="OM327" s="32"/>
      <c r="ON327" s="32"/>
      <c r="OO327" s="32"/>
      <c r="OP327" s="32"/>
      <c r="OQ327" s="32"/>
      <c r="OR327" s="32"/>
      <c r="OS327" s="32"/>
      <c r="OT327" s="32"/>
      <c r="OU327" s="32"/>
      <c r="OV327" s="32"/>
      <c r="OW327" s="32"/>
      <c r="OX327" s="32"/>
      <c r="OY327" s="32"/>
      <c r="OZ327" s="32"/>
      <c r="PA327" s="32"/>
      <c r="PB327" s="32"/>
      <c r="PC327" s="32"/>
      <c r="PD327" s="32"/>
      <c r="PE327" s="32"/>
      <c r="PF327" s="32"/>
      <c r="PG327" s="32"/>
      <c r="PH327" s="32"/>
      <c r="PI327" s="32"/>
      <c r="PJ327" s="32"/>
      <c r="PK327" s="32"/>
      <c r="PL327" s="32"/>
      <c r="PM327" s="32"/>
      <c r="PN327" s="32"/>
      <c r="PO327" s="32"/>
      <c r="PP327" s="32"/>
      <c r="PQ327" s="32"/>
      <c r="PR327" s="32"/>
      <c r="PS327" s="32"/>
      <c r="PT327" s="32"/>
      <c r="PU327" s="32"/>
      <c r="PV327" s="32"/>
      <c r="PW327" s="32"/>
      <c r="PX327" s="32"/>
      <c r="PY327" s="32"/>
      <c r="PZ327" s="32"/>
      <c r="QA327" s="32"/>
      <c r="QB327" s="32"/>
      <c r="QC327" s="32"/>
      <c r="QD327" s="32"/>
      <c r="QE327" s="32"/>
      <c r="QF327" s="32"/>
      <c r="QG327" s="32"/>
      <c r="QH327" s="32"/>
      <c r="QI327" s="32"/>
      <c r="QJ327" s="32"/>
      <c r="QK327" s="32"/>
      <c r="QL327" s="32"/>
      <c r="QM327" s="32"/>
      <c r="QN327" s="32"/>
      <c r="QO327" s="32"/>
      <c r="QP327" s="32"/>
      <c r="QQ327" s="32"/>
      <c r="QR327" s="32"/>
      <c r="QS327" s="32"/>
      <c r="QT327" s="32"/>
      <c r="QU327" s="32"/>
      <c r="QV327" s="32"/>
      <c r="QW327" s="32"/>
      <c r="QX327" s="32"/>
      <c r="QY327" s="32"/>
      <c r="QZ327" s="32"/>
      <c r="RA327" s="32"/>
      <c r="RB327" s="32"/>
      <c r="RC327" s="32"/>
      <c r="RD327" s="32"/>
      <c r="RE327" s="32"/>
      <c r="RF327" s="32"/>
      <c r="RG327" s="32"/>
      <c r="RH327" s="32"/>
      <c r="RI327" s="32"/>
      <c r="RJ327" s="32"/>
      <c r="RK327" s="32"/>
      <c r="RL327" s="32"/>
      <c r="RM327" s="32"/>
      <c r="RN327" s="32"/>
      <c r="RO327" s="32"/>
      <c r="RP327" s="32"/>
      <c r="RQ327" s="32"/>
      <c r="RR327" s="32"/>
      <c r="RS327" s="32"/>
      <c r="RT327" s="32"/>
      <c r="RU327" s="32"/>
      <c r="RV327" s="32"/>
      <c r="RW327" s="32"/>
      <c r="RX327" s="32"/>
      <c r="RY327" s="32"/>
      <c r="RZ327" s="32"/>
      <c r="SA327" s="32"/>
      <c r="SB327" s="32"/>
      <c r="SC327" s="32"/>
      <c r="SD327" s="32"/>
      <c r="SE327" s="32"/>
      <c r="SF327" s="32"/>
      <c r="SG327" s="32"/>
      <c r="SH327" s="32"/>
      <c r="SI327" s="32"/>
      <c r="SJ327" s="32"/>
      <c r="SK327" s="32"/>
      <c r="SL327" s="32"/>
      <c r="SM327" s="32"/>
      <c r="SN327" s="32"/>
      <c r="SO327" s="32"/>
      <c r="SP327" s="32"/>
      <c r="SQ327" s="32"/>
      <c r="SR327" s="32"/>
      <c r="SS327" s="32"/>
      <c r="ST327" s="32"/>
      <c r="SU327" s="32"/>
      <c r="SV327" s="32"/>
      <c r="SW327" s="32"/>
      <c r="SX327" s="32"/>
      <c r="SY327" s="32"/>
      <c r="SZ327" s="32"/>
      <c r="TA327" s="32"/>
      <c r="TB327" s="32"/>
      <c r="TC327" s="32"/>
      <c r="TD327" s="32"/>
      <c r="TE327" s="32"/>
    </row>
    <row r="328" spans="1:525" s="34" customFormat="1" ht="35.25" customHeight="1" x14ac:dyDescent="0.25">
      <c r="A328" s="84" t="s">
        <v>205</v>
      </c>
      <c r="B328" s="93"/>
      <c r="C328" s="93"/>
      <c r="D328" s="68" t="s">
        <v>39</v>
      </c>
      <c r="E328" s="121">
        <f>E329+E330+E332+E333+E334+E331</f>
        <v>1383000</v>
      </c>
      <c r="F328" s="121">
        <f t="shared" ref="F328:P328" si="175">F329+F330+F332+F333+F334+F331</f>
        <v>1383000</v>
      </c>
      <c r="G328" s="121">
        <f t="shared" si="175"/>
        <v>1048700</v>
      </c>
      <c r="H328" s="121">
        <f t="shared" si="175"/>
        <v>34600</v>
      </c>
      <c r="I328" s="121">
        <f t="shared" si="175"/>
        <v>0</v>
      </c>
      <c r="J328" s="121">
        <f t="shared" si="175"/>
        <v>0</v>
      </c>
      <c r="K328" s="121">
        <f t="shared" si="175"/>
        <v>0</v>
      </c>
      <c r="L328" s="121">
        <f t="shared" si="175"/>
        <v>0</v>
      </c>
      <c r="M328" s="121">
        <f t="shared" si="175"/>
        <v>0</v>
      </c>
      <c r="N328" s="121">
        <f t="shared" si="175"/>
        <v>0</v>
      </c>
      <c r="O328" s="121">
        <f t="shared" si="175"/>
        <v>0</v>
      </c>
      <c r="P328" s="121">
        <f t="shared" si="175"/>
        <v>1383000</v>
      </c>
      <c r="Q328" s="225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  <c r="IW328" s="33"/>
      <c r="IX328" s="33"/>
      <c r="IY328" s="33"/>
      <c r="IZ328" s="33"/>
      <c r="JA328" s="33"/>
      <c r="JB328" s="33"/>
      <c r="JC328" s="33"/>
      <c r="JD328" s="33"/>
      <c r="JE328" s="33"/>
      <c r="JF328" s="33"/>
      <c r="JG328" s="33"/>
      <c r="JH328" s="33"/>
      <c r="JI328" s="33"/>
      <c r="JJ328" s="33"/>
      <c r="JK328" s="33"/>
      <c r="JL328" s="33"/>
      <c r="JM328" s="33"/>
      <c r="JN328" s="33"/>
      <c r="JO328" s="33"/>
      <c r="JP328" s="33"/>
      <c r="JQ328" s="33"/>
      <c r="JR328" s="33"/>
      <c r="JS328" s="33"/>
      <c r="JT328" s="33"/>
      <c r="JU328" s="33"/>
      <c r="JV328" s="33"/>
      <c r="JW328" s="33"/>
      <c r="JX328" s="33"/>
      <c r="JY328" s="33"/>
      <c r="JZ328" s="33"/>
      <c r="KA328" s="33"/>
      <c r="KB328" s="33"/>
      <c r="KC328" s="33"/>
      <c r="KD328" s="33"/>
      <c r="KE328" s="33"/>
      <c r="KF328" s="33"/>
      <c r="KG328" s="33"/>
      <c r="KH328" s="33"/>
      <c r="KI328" s="33"/>
      <c r="KJ328" s="33"/>
      <c r="KK328" s="33"/>
      <c r="KL328" s="33"/>
      <c r="KM328" s="33"/>
      <c r="KN328" s="33"/>
      <c r="KO328" s="33"/>
      <c r="KP328" s="33"/>
      <c r="KQ328" s="33"/>
      <c r="KR328" s="33"/>
      <c r="KS328" s="33"/>
      <c r="KT328" s="33"/>
      <c r="KU328" s="33"/>
      <c r="KV328" s="33"/>
      <c r="KW328" s="33"/>
      <c r="KX328" s="33"/>
      <c r="KY328" s="33"/>
      <c r="KZ328" s="33"/>
      <c r="LA328" s="33"/>
      <c r="LB328" s="33"/>
      <c r="LC328" s="33"/>
      <c r="LD328" s="33"/>
      <c r="LE328" s="33"/>
      <c r="LF328" s="33"/>
      <c r="LG328" s="33"/>
      <c r="LH328" s="33"/>
      <c r="LI328" s="33"/>
      <c r="LJ328" s="33"/>
      <c r="LK328" s="33"/>
      <c r="LL328" s="33"/>
      <c r="LM328" s="33"/>
      <c r="LN328" s="33"/>
      <c r="LO328" s="33"/>
      <c r="LP328" s="33"/>
      <c r="LQ328" s="33"/>
      <c r="LR328" s="33"/>
      <c r="LS328" s="33"/>
      <c r="LT328" s="33"/>
      <c r="LU328" s="33"/>
      <c r="LV328" s="33"/>
      <c r="LW328" s="33"/>
      <c r="LX328" s="33"/>
      <c r="LY328" s="33"/>
      <c r="LZ328" s="33"/>
      <c r="MA328" s="33"/>
      <c r="MB328" s="33"/>
      <c r="MC328" s="33"/>
      <c r="MD328" s="33"/>
      <c r="ME328" s="33"/>
      <c r="MF328" s="33"/>
      <c r="MG328" s="33"/>
      <c r="MH328" s="33"/>
      <c r="MI328" s="33"/>
      <c r="MJ328" s="33"/>
      <c r="MK328" s="33"/>
      <c r="ML328" s="33"/>
      <c r="MM328" s="33"/>
      <c r="MN328" s="33"/>
      <c r="MO328" s="33"/>
      <c r="MP328" s="33"/>
      <c r="MQ328" s="33"/>
      <c r="MR328" s="33"/>
      <c r="MS328" s="33"/>
      <c r="MT328" s="33"/>
      <c r="MU328" s="33"/>
      <c r="MV328" s="33"/>
      <c r="MW328" s="33"/>
      <c r="MX328" s="33"/>
      <c r="MY328" s="33"/>
      <c r="MZ328" s="33"/>
      <c r="NA328" s="33"/>
      <c r="NB328" s="33"/>
      <c r="NC328" s="33"/>
      <c r="ND328" s="33"/>
      <c r="NE328" s="33"/>
      <c r="NF328" s="33"/>
      <c r="NG328" s="33"/>
      <c r="NH328" s="33"/>
      <c r="NI328" s="33"/>
      <c r="NJ328" s="33"/>
      <c r="NK328" s="33"/>
      <c r="NL328" s="33"/>
      <c r="NM328" s="33"/>
      <c r="NN328" s="33"/>
      <c r="NO328" s="33"/>
      <c r="NP328" s="33"/>
      <c r="NQ328" s="33"/>
      <c r="NR328" s="33"/>
      <c r="NS328" s="33"/>
      <c r="NT328" s="33"/>
      <c r="NU328" s="33"/>
      <c r="NV328" s="33"/>
      <c r="NW328" s="33"/>
      <c r="NX328" s="33"/>
      <c r="NY328" s="33"/>
      <c r="NZ328" s="33"/>
      <c r="OA328" s="33"/>
      <c r="OB328" s="33"/>
      <c r="OC328" s="33"/>
      <c r="OD328" s="33"/>
      <c r="OE328" s="33"/>
      <c r="OF328" s="33"/>
      <c r="OG328" s="33"/>
      <c r="OH328" s="33"/>
      <c r="OI328" s="33"/>
      <c r="OJ328" s="33"/>
      <c r="OK328" s="33"/>
      <c r="OL328" s="33"/>
      <c r="OM328" s="33"/>
      <c r="ON328" s="33"/>
      <c r="OO328" s="33"/>
      <c r="OP328" s="33"/>
      <c r="OQ328" s="33"/>
      <c r="OR328" s="33"/>
      <c r="OS328" s="33"/>
      <c r="OT328" s="33"/>
      <c r="OU328" s="33"/>
      <c r="OV328" s="33"/>
      <c r="OW328" s="33"/>
      <c r="OX328" s="33"/>
      <c r="OY328" s="33"/>
      <c r="OZ328" s="33"/>
      <c r="PA328" s="33"/>
      <c r="PB328" s="33"/>
      <c r="PC328" s="33"/>
      <c r="PD328" s="33"/>
      <c r="PE328" s="33"/>
      <c r="PF328" s="33"/>
      <c r="PG328" s="33"/>
      <c r="PH328" s="33"/>
      <c r="PI328" s="33"/>
      <c r="PJ328" s="33"/>
      <c r="PK328" s="33"/>
      <c r="PL328" s="33"/>
      <c r="PM328" s="33"/>
      <c r="PN328" s="33"/>
      <c r="PO328" s="33"/>
      <c r="PP328" s="33"/>
      <c r="PQ328" s="33"/>
      <c r="PR328" s="33"/>
      <c r="PS328" s="33"/>
      <c r="PT328" s="33"/>
      <c r="PU328" s="33"/>
      <c r="PV328" s="33"/>
      <c r="PW328" s="33"/>
      <c r="PX328" s="33"/>
      <c r="PY328" s="33"/>
      <c r="PZ328" s="33"/>
      <c r="QA328" s="33"/>
      <c r="QB328" s="33"/>
      <c r="QC328" s="33"/>
      <c r="QD328" s="33"/>
      <c r="QE328" s="33"/>
      <c r="QF328" s="33"/>
      <c r="QG328" s="33"/>
      <c r="QH328" s="33"/>
      <c r="QI328" s="33"/>
      <c r="QJ328" s="33"/>
      <c r="QK328" s="33"/>
      <c r="QL328" s="33"/>
      <c r="QM328" s="33"/>
      <c r="QN328" s="33"/>
      <c r="QO328" s="33"/>
      <c r="QP328" s="33"/>
      <c r="QQ328" s="33"/>
      <c r="QR328" s="33"/>
      <c r="QS328" s="33"/>
      <c r="QT328" s="33"/>
      <c r="QU328" s="33"/>
      <c r="QV328" s="33"/>
      <c r="QW328" s="33"/>
      <c r="QX328" s="33"/>
      <c r="QY328" s="33"/>
      <c r="QZ328" s="33"/>
      <c r="RA328" s="33"/>
      <c r="RB328" s="33"/>
      <c r="RC328" s="33"/>
      <c r="RD328" s="33"/>
      <c r="RE328" s="33"/>
      <c r="RF328" s="33"/>
      <c r="RG328" s="33"/>
      <c r="RH328" s="33"/>
      <c r="RI328" s="33"/>
      <c r="RJ328" s="33"/>
      <c r="RK328" s="33"/>
      <c r="RL328" s="33"/>
      <c r="RM328" s="33"/>
      <c r="RN328" s="33"/>
      <c r="RO328" s="33"/>
      <c r="RP328" s="33"/>
      <c r="RQ328" s="33"/>
      <c r="RR328" s="33"/>
      <c r="RS328" s="33"/>
      <c r="RT328" s="33"/>
      <c r="RU328" s="33"/>
      <c r="RV328" s="33"/>
      <c r="RW328" s="33"/>
      <c r="RX328" s="33"/>
      <c r="RY328" s="33"/>
      <c r="RZ328" s="33"/>
      <c r="SA328" s="33"/>
      <c r="SB328" s="33"/>
      <c r="SC328" s="33"/>
      <c r="SD328" s="33"/>
      <c r="SE328" s="33"/>
      <c r="SF328" s="33"/>
      <c r="SG328" s="33"/>
      <c r="SH328" s="33"/>
      <c r="SI328" s="33"/>
      <c r="SJ328" s="33"/>
      <c r="SK328" s="33"/>
      <c r="SL328" s="33"/>
      <c r="SM328" s="33"/>
      <c r="SN328" s="33"/>
      <c r="SO328" s="33"/>
      <c r="SP328" s="33"/>
      <c r="SQ328" s="33"/>
      <c r="SR328" s="33"/>
      <c r="SS328" s="33"/>
      <c r="ST328" s="33"/>
      <c r="SU328" s="33"/>
      <c r="SV328" s="33"/>
      <c r="SW328" s="33"/>
      <c r="SX328" s="33"/>
      <c r="SY328" s="33"/>
      <c r="SZ328" s="33"/>
      <c r="TA328" s="33"/>
      <c r="TB328" s="33"/>
      <c r="TC328" s="33"/>
      <c r="TD328" s="33"/>
      <c r="TE328" s="33"/>
    </row>
    <row r="329" spans="1:525" s="22" customFormat="1" ht="47.25" x14ac:dyDescent="0.25">
      <c r="A329" s="56" t="s">
        <v>206</v>
      </c>
      <c r="B329" s="82" t="str">
        <f>'дод 4'!A19</f>
        <v>0160</v>
      </c>
      <c r="C329" s="82" t="str">
        <f>'дод 4'!B19</f>
        <v>0111</v>
      </c>
      <c r="D329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329" s="122">
        <f t="shared" ref="E329:E334" si="176">F329+I329</f>
        <v>1359000</v>
      </c>
      <c r="F329" s="122">
        <v>1359000</v>
      </c>
      <c r="G329" s="122">
        <v>1048700</v>
      </c>
      <c r="H329" s="122">
        <v>34600</v>
      </c>
      <c r="I329" s="122"/>
      <c r="J329" s="122">
        <f t="shared" si="161"/>
        <v>0</v>
      </c>
      <c r="K329" s="122"/>
      <c r="L329" s="122"/>
      <c r="M329" s="122"/>
      <c r="N329" s="122"/>
      <c r="O329" s="122"/>
      <c r="P329" s="122">
        <f t="shared" ref="P329:P334" si="177">E329+J329</f>
        <v>1359000</v>
      </c>
      <c r="Q329" s="225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  <c r="MJ329" s="23"/>
      <c r="MK329" s="23"/>
      <c r="ML329" s="23"/>
      <c r="MM329" s="23"/>
      <c r="MN329" s="23"/>
      <c r="MO329" s="23"/>
      <c r="MP329" s="23"/>
      <c r="MQ329" s="23"/>
      <c r="MR329" s="23"/>
      <c r="MS329" s="23"/>
      <c r="MT329" s="23"/>
      <c r="MU329" s="23"/>
      <c r="MV329" s="23"/>
      <c r="MW329" s="23"/>
      <c r="MX329" s="23"/>
      <c r="MY329" s="23"/>
      <c r="MZ329" s="23"/>
      <c r="NA329" s="23"/>
      <c r="NB329" s="23"/>
      <c r="NC329" s="23"/>
      <c r="ND329" s="23"/>
      <c r="NE329" s="23"/>
      <c r="NF329" s="23"/>
      <c r="NG329" s="23"/>
      <c r="NH329" s="23"/>
      <c r="NI329" s="23"/>
      <c r="NJ329" s="23"/>
      <c r="NK329" s="23"/>
      <c r="NL329" s="23"/>
      <c r="NM329" s="23"/>
      <c r="NN329" s="23"/>
      <c r="NO329" s="23"/>
      <c r="NP329" s="23"/>
      <c r="NQ329" s="23"/>
      <c r="NR329" s="23"/>
      <c r="NS329" s="23"/>
      <c r="NT329" s="23"/>
      <c r="NU329" s="23"/>
      <c r="NV329" s="23"/>
      <c r="NW329" s="23"/>
      <c r="NX329" s="23"/>
      <c r="NY329" s="23"/>
      <c r="NZ329" s="23"/>
      <c r="OA329" s="23"/>
      <c r="OB329" s="23"/>
      <c r="OC329" s="23"/>
      <c r="OD329" s="23"/>
      <c r="OE329" s="23"/>
      <c r="OF329" s="23"/>
      <c r="OG329" s="23"/>
      <c r="OH329" s="23"/>
      <c r="OI329" s="23"/>
      <c r="OJ329" s="23"/>
      <c r="OK329" s="23"/>
      <c r="OL329" s="23"/>
      <c r="OM329" s="23"/>
      <c r="ON329" s="23"/>
      <c r="OO329" s="23"/>
      <c r="OP329" s="23"/>
      <c r="OQ329" s="23"/>
      <c r="OR329" s="23"/>
      <c r="OS329" s="23"/>
      <c r="OT329" s="23"/>
      <c r="OU329" s="23"/>
      <c r="OV329" s="23"/>
      <c r="OW329" s="23"/>
      <c r="OX329" s="23"/>
      <c r="OY329" s="23"/>
      <c r="OZ329" s="23"/>
      <c r="PA329" s="23"/>
      <c r="PB329" s="23"/>
      <c r="PC329" s="23"/>
      <c r="PD329" s="23"/>
      <c r="PE329" s="23"/>
      <c r="PF329" s="23"/>
      <c r="PG329" s="23"/>
      <c r="PH329" s="23"/>
      <c r="PI329" s="23"/>
      <c r="PJ329" s="23"/>
      <c r="PK329" s="23"/>
      <c r="PL329" s="23"/>
      <c r="PM329" s="23"/>
      <c r="PN329" s="23"/>
      <c r="PO329" s="23"/>
      <c r="PP329" s="23"/>
      <c r="PQ329" s="23"/>
      <c r="PR329" s="23"/>
      <c r="PS329" s="23"/>
      <c r="PT329" s="23"/>
      <c r="PU329" s="23"/>
      <c r="PV329" s="23"/>
      <c r="PW329" s="23"/>
      <c r="PX329" s="23"/>
      <c r="PY329" s="23"/>
      <c r="PZ329" s="23"/>
      <c r="QA329" s="23"/>
      <c r="QB329" s="23"/>
      <c r="QC329" s="23"/>
      <c r="QD329" s="23"/>
      <c r="QE329" s="23"/>
      <c r="QF329" s="23"/>
      <c r="QG329" s="23"/>
      <c r="QH329" s="23"/>
      <c r="QI329" s="23"/>
      <c r="QJ329" s="23"/>
      <c r="QK329" s="23"/>
      <c r="QL329" s="23"/>
      <c r="QM329" s="23"/>
      <c r="QN329" s="23"/>
      <c r="QO329" s="23"/>
      <c r="QP329" s="23"/>
      <c r="QQ329" s="23"/>
      <c r="QR329" s="23"/>
      <c r="QS329" s="23"/>
      <c r="QT329" s="23"/>
      <c r="QU329" s="23"/>
      <c r="QV329" s="23"/>
      <c r="QW329" s="23"/>
      <c r="QX329" s="23"/>
      <c r="QY329" s="23"/>
      <c r="QZ329" s="23"/>
      <c r="RA329" s="23"/>
      <c r="RB329" s="23"/>
      <c r="RC329" s="23"/>
      <c r="RD329" s="23"/>
      <c r="RE329" s="23"/>
      <c r="RF329" s="23"/>
      <c r="RG329" s="23"/>
      <c r="RH329" s="23"/>
      <c r="RI329" s="23"/>
      <c r="RJ329" s="23"/>
      <c r="RK329" s="23"/>
      <c r="RL329" s="23"/>
      <c r="RM329" s="23"/>
      <c r="RN329" s="23"/>
      <c r="RO329" s="23"/>
      <c r="RP329" s="23"/>
      <c r="RQ329" s="23"/>
      <c r="RR329" s="23"/>
      <c r="RS329" s="23"/>
      <c r="RT329" s="23"/>
      <c r="RU329" s="23"/>
      <c r="RV329" s="23"/>
      <c r="RW329" s="23"/>
      <c r="RX329" s="23"/>
      <c r="RY329" s="23"/>
      <c r="RZ329" s="23"/>
      <c r="SA329" s="23"/>
      <c r="SB329" s="23"/>
      <c r="SC329" s="23"/>
      <c r="SD329" s="23"/>
      <c r="SE329" s="23"/>
      <c r="SF329" s="23"/>
      <c r="SG329" s="23"/>
      <c r="SH329" s="23"/>
      <c r="SI329" s="23"/>
      <c r="SJ329" s="23"/>
      <c r="SK329" s="23"/>
      <c r="SL329" s="23"/>
      <c r="SM329" s="23"/>
      <c r="SN329" s="23"/>
      <c r="SO329" s="23"/>
      <c r="SP329" s="23"/>
      <c r="SQ329" s="23"/>
      <c r="SR329" s="23"/>
      <c r="SS329" s="23"/>
      <c r="ST329" s="23"/>
      <c r="SU329" s="23"/>
      <c r="SV329" s="23"/>
      <c r="SW329" s="23"/>
      <c r="SX329" s="23"/>
      <c r="SY329" s="23"/>
      <c r="SZ329" s="23"/>
      <c r="TA329" s="23"/>
      <c r="TB329" s="23"/>
      <c r="TC329" s="23"/>
      <c r="TD329" s="23"/>
      <c r="TE329" s="23"/>
    </row>
    <row r="330" spans="1:525" s="22" customFormat="1" ht="31.5" x14ac:dyDescent="0.25">
      <c r="A330" s="56" t="s">
        <v>306</v>
      </c>
      <c r="B330" s="82" t="str">
        <f>'дод 4'!A178</f>
        <v>6090</v>
      </c>
      <c r="C330" s="82" t="str">
        <f>'дод 4'!B178</f>
        <v>0640</v>
      </c>
      <c r="D330" s="57" t="str">
        <f>'дод 4'!C178</f>
        <v>Інша діяльність у сфері житлово-комунального господарства</v>
      </c>
      <c r="E330" s="122">
        <f t="shared" si="176"/>
        <v>24000</v>
      </c>
      <c r="F330" s="122">
        <v>24000</v>
      </c>
      <c r="G330" s="122"/>
      <c r="H330" s="122"/>
      <c r="I330" s="122"/>
      <c r="J330" s="122">
        <f t="shared" si="161"/>
        <v>0</v>
      </c>
      <c r="K330" s="122"/>
      <c r="L330" s="122"/>
      <c r="M330" s="122"/>
      <c r="N330" s="122"/>
      <c r="O330" s="122"/>
      <c r="P330" s="122">
        <f t="shared" si="177"/>
        <v>24000</v>
      </c>
      <c r="Q330" s="225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  <c r="MJ330" s="23"/>
      <c r="MK330" s="23"/>
      <c r="ML330" s="23"/>
      <c r="MM330" s="23"/>
      <c r="MN330" s="23"/>
      <c r="MO330" s="23"/>
      <c r="MP330" s="23"/>
      <c r="MQ330" s="23"/>
      <c r="MR330" s="23"/>
      <c r="MS330" s="23"/>
      <c r="MT330" s="23"/>
      <c r="MU330" s="23"/>
      <c r="MV330" s="23"/>
      <c r="MW330" s="23"/>
      <c r="MX330" s="23"/>
      <c r="MY330" s="23"/>
      <c r="MZ330" s="23"/>
      <c r="NA330" s="23"/>
      <c r="NB330" s="23"/>
      <c r="NC330" s="23"/>
      <c r="ND330" s="23"/>
      <c r="NE330" s="23"/>
      <c r="NF330" s="23"/>
      <c r="NG330" s="23"/>
      <c r="NH330" s="23"/>
      <c r="NI330" s="23"/>
      <c r="NJ330" s="23"/>
      <c r="NK330" s="23"/>
      <c r="NL330" s="23"/>
      <c r="NM330" s="23"/>
      <c r="NN330" s="23"/>
      <c r="NO330" s="23"/>
      <c r="NP330" s="23"/>
      <c r="NQ330" s="23"/>
      <c r="NR330" s="23"/>
      <c r="NS330" s="23"/>
      <c r="NT330" s="23"/>
      <c r="NU330" s="23"/>
      <c r="NV330" s="23"/>
      <c r="NW330" s="23"/>
      <c r="NX330" s="23"/>
      <c r="NY330" s="23"/>
      <c r="NZ330" s="23"/>
      <c r="OA330" s="23"/>
      <c r="OB330" s="23"/>
      <c r="OC330" s="23"/>
      <c r="OD330" s="23"/>
      <c r="OE330" s="23"/>
      <c r="OF330" s="23"/>
      <c r="OG330" s="23"/>
      <c r="OH330" s="23"/>
      <c r="OI330" s="23"/>
      <c r="OJ330" s="23"/>
      <c r="OK330" s="23"/>
      <c r="OL330" s="23"/>
      <c r="OM330" s="23"/>
      <c r="ON330" s="23"/>
      <c r="OO330" s="23"/>
      <c r="OP330" s="23"/>
      <c r="OQ330" s="23"/>
      <c r="OR330" s="23"/>
      <c r="OS330" s="23"/>
      <c r="OT330" s="23"/>
      <c r="OU330" s="23"/>
      <c r="OV330" s="23"/>
      <c r="OW330" s="23"/>
      <c r="OX330" s="23"/>
      <c r="OY330" s="23"/>
      <c r="OZ330" s="23"/>
      <c r="PA330" s="23"/>
      <c r="PB330" s="23"/>
      <c r="PC330" s="23"/>
      <c r="PD330" s="23"/>
      <c r="PE330" s="23"/>
      <c r="PF330" s="23"/>
      <c r="PG330" s="23"/>
      <c r="PH330" s="23"/>
      <c r="PI330" s="23"/>
      <c r="PJ330" s="23"/>
      <c r="PK330" s="23"/>
      <c r="PL330" s="23"/>
      <c r="PM330" s="23"/>
      <c r="PN330" s="23"/>
      <c r="PO330" s="23"/>
      <c r="PP330" s="23"/>
      <c r="PQ330" s="23"/>
      <c r="PR330" s="23"/>
      <c r="PS330" s="23"/>
      <c r="PT330" s="23"/>
      <c r="PU330" s="23"/>
      <c r="PV330" s="23"/>
      <c r="PW330" s="23"/>
      <c r="PX330" s="23"/>
      <c r="PY330" s="23"/>
      <c r="PZ330" s="23"/>
      <c r="QA330" s="23"/>
      <c r="QB330" s="23"/>
      <c r="QC330" s="23"/>
      <c r="QD330" s="23"/>
      <c r="QE330" s="23"/>
      <c r="QF330" s="23"/>
      <c r="QG330" s="23"/>
      <c r="QH330" s="23"/>
      <c r="QI330" s="23"/>
      <c r="QJ330" s="23"/>
      <c r="QK330" s="23"/>
      <c r="QL330" s="23"/>
      <c r="QM330" s="23"/>
      <c r="QN330" s="23"/>
      <c r="QO330" s="23"/>
      <c r="QP330" s="23"/>
      <c r="QQ330" s="23"/>
      <c r="QR330" s="23"/>
      <c r="QS330" s="23"/>
      <c r="QT330" s="23"/>
      <c r="QU330" s="23"/>
      <c r="QV330" s="23"/>
      <c r="QW330" s="23"/>
      <c r="QX330" s="23"/>
      <c r="QY330" s="23"/>
      <c r="QZ330" s="23"/>
      <c r="RA330" s="23"/>
      <c r="RB330" s="23"/>
      <c r="RC330" s="23"/>
      <c r="RD330" s="23"/>
      <c r="RE330" s="23"/>
      <c r="RF330" s="23"/>
      <c r="RG330" s="23"/>
      <c r="RH330" s="23"/>
      <c r="RI330" s="23"/>
      <c r="RJ330" s="23"/>
      <c r="RK330" s="23"/>
      <c r="RL330" s="23"/>
      <c r="RM330" s="23"/>
      <c r="RN330" s="23"/>
      <c r="RO330" s="23"/>
      <c r="RP330" s="23"/>
      <c r="RQ330" s="23"/>
      <c r="RR330" s="23"/>
      <c r="RS330" s="23"/>
      <c r="RT330" s="23"/>
      <c r="RU330" s="23"/>
      <c r="RV330" s="23"/>
      <c r="RW330" s="23"/>
      <c r="RX330" s="23"/>
      <c r="RY330" s="23"/>
      <c r="RZ330" s="23"/>
      <c r="SA330" s="23"/>
      <c r="SB330" s="23"/>
      <c r="SC330" s="23"/>
      <c r="SD330" s="23"/>
      <c r="SE330" s="23"/>
      <c r="SF330" s="23"/>
      <c r="SG330" s="23"/>
      <c r="SH330" s="23"/>
      <c r="SI330" s="23"/>
      <c r="SJ330" s="23"/>
      <c r="SK330" s="23"/>
      <c r="SL330" s="23"/>
      <c r="SM330" s="23"/>
      <c r="SN330" s="23"/>
      <c r="SO330" s="23"/>
      <c r="SP330" s="23"/>
      <c r="SQ330" s="23"/>
      <c r="SR330" s="23"/>
      <c r="SS330" s="23"/>
      <c r="ST330" s="23"/>
      <c r="SU330" s="23"/>
      <c r="SV330" s="23"/>
      <c r="SW330" s="23"/>
      <c r="SX330" s="23"/>
      <c r="SY330" s="23"/>
      <c r="SZ330" s="23"/>
      <c r="TA330" s="23"/>
      <c r="TB330" s="23"/>
      <c r="TC330" s="23"/>
      <c r="TD330" s="23"/>
      <c r="TE330" s="23"/>
    </row>
    <row r="331" spans="1:525" s="22" customFormat="1" ht="31.5" hidden="1" customHeight="1" x14ac:dyDescent="0.25">
      <c r="A331" s="56" t="s">
        <v>567</v>
      </c>
      <c r="B331" s="82">
        <v>7340</v>
      </c>
      <c r="C331" s="56" t="s">
        <v>110</v>
      </c>
      <c r="D331" s="57" t="str">
        <f>'дод 4'!C197</f>
        <v>Проектування, реставрація та охорона пам'яток архітектури</v>
      </c>
      <c r="E331" s="122">
        <f t="shared" si="176"/>
        <v>0</v>
      </c>
      <c r="F331" s="122"/>
      <c r="G331" s="122"/>
      <c r="H331" s="122"/>
      <c r="I331" s="122"/>
      <c r="J331" s="122">
        <f t="shared" si="161"/>
        <v>0</v>
      </c>
      <c r="K331" s="122"/>
      <c r="L331" s="122"/>
      <c r="M331" s="122"/>
      <c r="N331" s="122"/>
      <c r="O331" s="122"/>
      <c r="P331" s="122">
        <f t="shared" si="177"/>
        <v>0</v>
      </c>
      <c r="Q331" s="225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  <c r="IW331" s="23"/>
      <c r="IX331" s="23"/>
      <c r="IY331" s="23"/>
      <c r="IZ331" s="23"/>
      <c r="JA331" s="23"/>
      <c r="JB331" s="23"/>
      <c r="JC331" s="23"/>
      <c r="JD331" s="23"/>
      <c r="JE331" s="23"/>
      <c r="JF331" s="23"/>
      <c r="JG331" s="23"/>
      <c r="JH331" s="23"/>
      <c r="JI331" s="23"/>
      <c r="JJ331" s="23"/>
      <c r="JK331" s="23"/>
      <c r="JL331" s="23"/>
      <c r="JM331" s="23"/>
      <c r="JN331" s="23"/>
      <c r="JO331" s="23"/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  <c r="JZ331" s="23"/>
      <c r="KA331" s="23"/>
      <c r="KB331" s="23"/>
      <c r="KC331" s="23"/>
      <c r="KD331" s="23"/>
      <c r="KE331" s="23"/>
      <c r="KF331" s="23"/>
      <c r="KG331" s="23"/>
      <c r="KH331" s="23"/>
      <c r="KI331" s="23"/>
      <c r="KJ331" s="23"/>
      <c r="KK331" s="23"/>
      <c r="KL331" s="23"/>
      <c r="KM331" s="23"/>
      <c r="KN331" s="23"/>
      <c r="KO331" s="23"/>
      <c r="KP331" s="23"/>
      <c r="KQ331" s="23"/>
      <c r="KR331" s="23"/>
      <c r="KS331" s="23"/>
      <c r="KT331" s="23"/>
      <c r="KU331" s="23"/>
      <c r="KV331" s="23"/>
      <c r="KW331" s="23"/>
      <c r="KX331" s="23"/>
      <c r="KY331" s="23"/>
      <c r="KZ331" s="23"/>
      <c r="LA331" s="23"/>
      <c r="LB331" s="23"/>
      <c r="LC331" s="23"/>
      <c r="LD331" s="23"/>
      <c r="LE331" s="23"/>
      <c r="LF331" s="23"/>
      <c r="LG331" s="23"/>
      <c r="LH331" s="23"/>
      <c r="LI331" s="23"/>
      <c r="LJ331" s="23"/>
      <c r="LK331" s="23"/>
      <c r="LL331" s="23"/>
      <c r="LM331" s="23"/>
      <c r="LN331" s="23"/>
      <c r="LO331" s="23"/>
      <c r="LP331" s="23"/>
      <c r="LQ331" s="23"/>
      <c r="LR331" s="23"/>
      <c r="LS331" s="23"/>
      <c r="LT331" s="23"/>
      <c r="LU331" s="23"/>
      <c r="LV331" s="23"/>
      <c r="LW331" s="23"/>
      <c r="LX331" s="23"/>
      <c r="LY331" s="23"/>
      <c r="LZ331" s="23"/>
      <c r="MA331" s="23"/>
      <c r="MB331" s="23"/>
      <c r="MC331" s="23"/>
      <c r="MD331" s="23"/>
      <c r="ME331" s="23"/>
      <c r="MF331" s="23"/>
      <c r="MG331" s="23"/>
      <c r="MH331" s="23"/>
      <c r="MI331" s="23"/>
      <c r="MJ331" s="23"/>
      <c r="MK331" s="23"/>
      <c r="ML331" s="23"/>
      <c r="MM331" s="23"/>
      <c r="MN331" s="23"/>
      <c r="MO331" s="23"/>
      <c r="MP331" s="23"/>
      <c r="MQ331" s="23"/>
      <c r="MR331" s="23"/>
      <c r="MS331" s="23"/>
      <c r="MT331" s="23"/>
      <c r="MU331" s="23"/>
      <c r="MV331" s="23"/>
      <c r="MW331" s="23"/>
      <c r="MX331" s="23"/>
      <c r="MY331" s="23"/>
      <c r="MZ331" s="23"/>
      <c r="NA331" s="23"/>
      <c r="NB331" s="23"/>
      <c r="NC331" s="23"/>
      <c r="ND331" s="23"/>
      <c r="NE331" s="23"/>
      <c r="NF331" s="23"/>
      <c r="NG331" s="23"/>
      <c r="NH331" s="23"/>
      <c r="NI331" s="23"/>
      <c r="NJ331" s="23"/>
      <c r="NK331" s="23"/>
      <c r="NL331" s="23"/>
      <c r="NM331" s="23"/>
      <c r="NN331" s="23"/>
      <c r="NO331" s="23"/>
      <c r="NP331" s="23"/>
      <c r="NQ331" s="23"/>
      <c r="NR331" s="23"/>
      <c r="NS331" s="23"/>
      <c r="NT331" s="23"/>
      <c r="NU331" s="23"/>
      <c r="NV331" s="23"/>
      <c r="NW331" s="23"/>
      <c r="NX331" s="23"/>
      <c r="NY331" s="23"/>
      <c r="NZ331" s="23"/>
      <c r="OA331" s="23"/>
      <c r="OB331" s="23"/>
      <c r="OC331" s="23"/>
      <c r="OD331" s="23"/>
      <c r="OE331" s="23"/>
      <c r="OF331" s="23"/>
      <c r="OG331" s="23"/>
      <c r="OH331" s="23"/>
      <c r="OI331" s="23"/>
      <c r="OJ331" s="23"/>
      <c r="OK331" s="23"/>
      <c r="OL331" s="23"/>
      <c r="OM331" s="23"/>
      <c r="ON331" s="23"/>
      <c r="OO331" s="23"/>
      <c r="OP331" s="23"/>
      <c r="OQ331" s="23"/>
      <c r="OR331" s="23"/>
      <c r="OS331" s="23"/>
      <c r="OT331" s="23"/>
      <c r="OU331" s="23"/>
      <c r="OV331" s="23"/>
      <c r="OW331" s="23"/>
      <c r="OX331" s="23"/>
      <c r="OY331" s="23"/>
      <c r="OZ331" s="23"/>
      <c r="PA331" s="23"/>
      <c r="PB331" s="23"/>
      <c r="PC331" s="23"/>
      <c r="PD331" s="23"/>
      <c r="PE331" s="23"/>
      <c r="PF331" s="23"/>
      <c r="PG331" s="23"/>
      <c r="PH331" s="23"/>
      <c r="PI331" s="23"/>
      <c r="PJ331" s="23"/>
      <c r="PK331" s="23"/>
      <c r="PL331" s="23"/>
      <c r="PM331" s="23"/>
      <c r="PN331" s="23"/>
      <c r="PO331" s="23"/>
      <c r="PP331" s="23"/>
      <c r="PQ331" s="23"/>
      <c r="PR331" s="23"/>
      <c r="PS331" s="23"/>
      <c r="PT331" s="23"/>
      <c r="PU331" s="23"/>
      <c r="PV331" s="23"/>
      <c r="PW331" s="23"/>
      <c r="PX331" s="23"/>
      <c r="PY331" s="23"/>
      <c r="PZ331" s="23"/>
      <c r="QA331" s="23"/>
      <c r="QB331" s="23"/>
      <c r="QC331" s="23"/>
      <c r="QD331" s="23"/>
      <c r="QE331" s="23"/>
      <c r="QF331" s="23"/>
      <c r="QG331" s="23"/>
      <c r="QH331" s="23"/>
      <c r="QI331" s="23"/>
      <c r="QJ331" s="23"/>
      <c r="QK331" s="23"/>
      <c r="QL331" s="23"/>
      <c r="QM331" s="23"/>
      <c r="QN331" s="23"/>
      <c r="QO331" s="23"/>
      <c r="QP331" s="23"/>
      <c r="QQ331" s="23"/>
      <c r="QR331" s="23"/>
      <c r="QS331" s="23"/>
      <c r="QT331" s="23"/>
      <c r="QU331" s="23"/>
      <c r="QV331" s="23"/>
      <c r="QW331" s="23"/>
      <c r="QX331" s="23"/>
      <c r="QY331" s="23"/>
      <c r="QZ331" s="23"/>
      <c r="RA331" s="23"/>
      <c r="RB331" s="23"/>
      <c r="RC331" s="23"/>
      <c r="RD331" s="23"/>
      <c r="RE331" s="23"/>
      <c r="RF331" s="23"/>
      <c r="RG331" s="23"/>
      <c r="RH331" s="23"/>
      <c r="RI331" s="23"/>
      <c r="RJ331" s="23"/>
      <c r="RK331" s="23"/>
      <c r="RL331" s="23"/>
      <c r="RM331" s="23"/>
      <c r="RN331" s="23"/>
      <c r="RO331" s="23"/>
      <c r="RP331" s="23"/>
      <c r="RQ331" s="23"/>
      <c r="RR331" s="23"/>
      <c r="RS331" s="23"/>
      <c r="RT331" s="23"/>
      <c r="RU331" s="23"/>
      <c r="RV331" s="23"/>
      <c r="RW331" s="23"/>
      <c r="RX331" s="23"/>
      <c r="RY331" s="23"/>
      <c r="RZ331" s="23"/>
      <c r="SA331" s="23"/>
      <c r="SB331" s="23"/>
      <c r="SC331" s="23"/>
      <c r="SD331" s="23"/>
      <c r="SE331" s="23"/>
      <c r="SF331" s="23"/>
      <c r="SG331" s="23"/>
      <c r="SH331" s="23"/>
      <c r="SI331" s="23"/>
      <c r="SJ331" s="23"/>
      <c r="SK331" s="23"/>
      <c r="SL331" s="23"/>
      <c r="SM331" s="23"/>
      <c r="SN331" s="23"/>
      <c r="SO331" s="23"/>
      <c r="SP331" s="23"/>
      <c r="SQ331" s="23"/>
      <c r="SR331" s="23"/>
      <c r="SS331" s="23"/>
      <c r="ST331" s="23"/>
      <c r="SU331" s="23"/>
      <c r="SV331" s="23"/>
      <c r="SW331" s="23"/>
      <c r="SX331" s="23"/>
      <c r="SY331" s="23"/>
      <c r="SZ331" s="23"/>
      <c r="TA331" s="23"/>
      <c r="TB331" s="23"/>
      <c r="TC331" s="23"/>
      <c r="TD331" s="23"/>
      <c r="TE331" s="23"/>
    </row>
    <row r="332" spans="1:525" s="22" customFormat="1" ht="31.5" hidden="1" customHeight="1" x14ac:dyDescent="0.25">
      <c r="A332" s="56" t="s">
        <v>442</v>
      </c>
      <c r="B332" s="56" t="s">
        <v>443</v>
      </c>
      <c r="C332" s="56" t="s">
        <v>110</v>
      </c>
      <c r="D332" s="57" t="s">
        <v>444</v>
      </c>
      <c r="E332" s="122">
        <f t="shared" si="176"/>
        <v>0</v>
      </c>
      <c r="F332" s="122"/>
      <c r="G332" s="122"/>
      <c r="H332" s="122"/>
      <c r="I332" s="122"/>
      <c r="J332" s="122">
        <f t="shared" si="161"/>
        <v>0</v>
      </c>
      <c r="K332" s="122">
        <f>900000-900000</f>
        <v>0</v>
      </c>
      <c r="L332" s="122"/>
      <c r="M332" s="122"/>
      <c r="N332" s="122"/>
      <c r="O332" s="122">
        <f>900000-900000</f>
        <v>0</v>
      </c>
      <c r="P332" s="122">
        <f t="shared" si="177"/>
        <v>0</v>
      </c>
      <c r="Q332" s="225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  <c r="IW332" s="23"/>
      <c r="IX332" s="23"/>
      <c r="IY332" s="23"/>
      <c r="IZ332" s="23"/>
      <c r="JA332" s="23"/>
      <c r="JB332" s="23"/>
      <c r="JC332" s="23"/>
      <c r="JD332" s="23"/>
      <c r="JE332" s="23"/>
      <c r="JF332" s="23"/>
      <c r="JG332" s="23"/>
      <c r="JH332" s="23"/>
      <c r="JI332" s="23"/>
      <c r="JJ332" s="23"/>
      <c r="JK332" s="23"/>
      <c r="JL332" s="23"/>
      <c r="JM332" s="23"/>
      <c r="JN332" s="23"/>
      <c r="JO332" s="23"/>
      <c r="JP332" s="23"/>
      <c r="JQ332" s="23"/>
      <c r="JR332" s="23"/>
      <c r="JS332" s="23"/>
      <c r="JT332" s="23"/>
      <c r="JU332" s="23"/>
      <c r="JV332" s="23"/>
      <c r="JW332" s="23"/>
      <c r="JX332" s="23"/>
      <c r="JY332" s="23"/>
      <c r="JZ332" s="23"/>
      <c r="KA332" s="23"/>
      <c r="KB332" s="23"/>
      <c r="KC332" s="23"/>
      <c r="KD332" s="23"/>
      <c r="KE332" s="23"/>
      <c r="KF332" s="23"/>
      <c r="KG332" s="23"/>
      <c r="KH332" s="23"/>
      <c r="KI332" s="23"/>
      <c r="KJ332" s="23"/>
      <c r="KK332" s="23"/>
      <c r="KL332" s="23"/>
      <c r="KM332" s="23"/>
      <c r="KN332" s="23"/>
      <c r="KO332" s="23"/>
      <c r="KP332" s="23"/>
      <c r="KQ332" s="23"/>
      <c r="KR332" s="23"/>
      <c r="KS332" s="23"/>
      <c r="KT332" s="23"/>
      <c r="KU332" s="23"/>
      <c r="KV332" s="23"/>
      <c r="KW332" s="23"/>
      <c r="KX332" s="23"/>
      <c r="KY332" s="23"/>
      <c r="KZ332" s="23"/>
      <c r="LA332" s="23"/>
      <c r="LB332" s="23"/>
      <c r="LC332" s="23"/>
      <c r="LD332" s="23"/>
      <c r="LE332" s="23"/>
      <c r="LF332" s="23"/>
      <c r="LG332" s="23"/>
      <c r="LH332" s="23"/>
      <c r="LI332" s="23"/>
      <c r="LJ332" s="23"/>
      <c r="LK332" s="23"/>
      <c r="LL332" s="23"/>
      <c r="LM332" s="23"/>
      <c r="LN332" s="23"/>
      <c r="LO332" s="23"/>
      <c r="LP332" s="23"/>
      <c r="LQ332" s="23"/>
      <c r="LR332" s="23"/>
      <c r="LS332" s="23"/>
      <c r="LT332" s="23"/>
      <c r="LU332" s="23"/>
      <c r="LV332" s="23"/>
      <c r="LW332" s="23"/>
      <c r="LX332" s="23"/>
      <c r="LY332" s="23"/>
      <c r="LZ332" s="23"/>
      <c r="MA332" s="23"/>
      <c r="MB332" s="23"/>
      <c r="MC332" s="23"/>
      <c r="MD332" s="23"/>
      <c r="ME332" s="23"/>
      <c r="MF332" s="23"/>
      <c r="MG332" s="23"/>
      <c r="MH332" s="23"/>
      <c r="MI332" s="23"/>
      <c r="MJ332" s="23"/>
      <c r="MK332" s="23"/>
      <c r="ML332" s="23"/>
      <c r="MM332" s="23"/>
      <c r="MN332" s="23"/>
      <c r="MO332" s="23"/>
      <c r="MP332" s="23"/>
      <c r="MQ332" s="23"/>
      <c r="MR332" s="23"/>
      <c r="MS332" s="23"/>
      <c r="MT332" s="23"/>
      <c r="MU332" s="23"/>
      <c r="MV332" s="23"/>
      <c r="MW332" s="23"/>
      <c r="MX332" s="23"/>
      <c r="MY332" s="23"/>
      <c r="MZ332" s="23"/>
      <c r="NA332" s="23"/>
      <c r="NB332" s="23"/>
      <c r="NC332" s="23"/>
      <c r="ND332" s="23"/>
      <c r="NE332" s="23"/>
      <c r="NF332" s="23"/>
      <c r="NG332" s="23"/>
      <c r="NH332" s="23"/>
      <c r="NI332" s="23"/>
      <c r="NJ332" s="23"/>
      <c r="NK332" s="23"/>
      <c r="NL332" s="23"/>
      <c r="NM332" s="23"/>
      <c r="NN332" s="23"/>
      <c r="NO332" s="23"/>
      <c r="NP332" s="23"/>
      <c r="NQ332" s="23"/>
      <c r="NR332" s="23"/>
      <c r="NS332" s="23"/>
      <c r="NT332" s="23"/>
      <c r="NU332" s="23"/>
      <c r="NV332" s="23"/>
      <c r="NW332" s="23"/>
      <c r="NX332" s="23"/>
      <c r="NY332" s="23"/>
      <c r="NZ332" s="23"/>
      <c r="OA332" s="23"/>
      <c r="OB332" s="23"/>
      <c r="OC332" s="23"/>
      <c r="OD332" s="23"/>
      <c r="OE332" s="23"/>
      <c r="OF332" s="23"/>
      <c r="OG332" s="23"/>
      <c r="OH332" s="23"/>
      <c r="OI332" s="23"/>
      <c r="OJ332" s="23"/>
      <c r="OK332" s="23"/>
      <c r="OL332" s="23"/>
      <c r="OM332" s="23"/>
      <c r="ON332" s="23"/>
      <c r="OO332" s="23"/>
      <c r="OP332" s="23"/>
      <c r="OQ332" s="23"/>
      <c r="OR332" s="23"/>
      <c r="OS332" s="23"/>
      <c r="OT332" s="23"/>
      <c r="OU332" s="23"/>
      <c r="OV332" s="23"/>
      <c r="OW332" s="23"/>
      <c r="OX332" s="23"/>
      <c r="OY332" s="23"/>
      <c r="OZ332" s="23"/>
      <c r="PA332" s="23"/>
      <c r="PB332" s="23"/>
      <c r="PC332" s="23"/>
      <c r="PD332" s="23"/>
      <c r="PE332" s="23"/>
      <c r="PF332" s="23"/>
      <c r="PG332" s="23"/>
      <c r="PH332" s="23"/>
      <c r="PI332" s="23"/>
      <c r="PJ332" s="23"/>
      <c r="PK332" s="23"/>
      <c r="PL332" s="23"/>
      <c r="PM332" s="23"/>
      <c r="PN332" s="23"/>
      <c r="PO332" s="23"/>
      <c r="PP332" s="23"/>
      <c r="PQ332" s="23"/>
      <c r="PR332" s="23"/>
      <c r="PS332" s="23"/>
      <c r="PT332" s="23"/>
      <c r="PU332" s="23"/>
      <c r="PV332" s="23"/>
      <c r="PW332" s="23"/>
      <c r="PX332" s="23"/>
      <c r="PY332" s="23"/>
      <c r="PZ332" s="23"/>
      <c r="QA332" s="23"/>
      <c r="QB332" s="23"/>
      <c r="QC332" s="23"/>
      <c r="QD332" s="23"/>
      <c r="QE332" s="23"/>
      <c r="QF332" s="23"/>
      <c r="QG332" s="23"/>
      <c r="QH332" s="23"/>
      <c r="QI332" s="23"/>
      <c r="QJ332" s="23"/>
      <c r="QK332" s="23"/>
      <c r="QL332" s="23"/>
      <c r="QM332" s="23"/>
      <c r="QN332" s="23"/>
      <c r="QO332" s="23"/>
      <c r="QP332" s="23"/>
      <c r="QQ332" s="23"/>
      <c r="QR332" s="23"/>
      <c r="QS332" s="23"/>
      <c r="QT332" s="23"/>
      <c r="QU332" s="23"/>
      <c r="QV332" s="23"/>
      <c r="QW332" s="23"/>
      <c r="QX332" s="23"/>
      <c r="QY332" s="23"/>
      <c r="QZ332" s="23"/>
      <c r="RA332" s="23"/>
      <c r="RB332" s="23"/>
      <c r="RC332" s="23"/>
      <c r="RD332" s="23"/>
      <c r="RE332" s="23"/>
      <c r="RF332" s="23"/>
      <c r="RG332" s="23"/>
      <c r="RH332" s="23"/>
      <c r="RI332" s="23"/>
      <c r="RJ332" s="23"/>
      <c r="RK332" s="23"/>
      <c r="RL332" s="23"/>
      <c r="RM332" s="23"/>
      <c r="RN332" s="23"/>
      <c r="RO332" s="23"/>
      <c r="RP332" s="23"/>
      <c r="RQ332" s="23"/>
      <c r="RR332" s="23"/>
      <c r="RS332" s="23"/>
      <c r="RT332" s="23"/>
      <c r="RU332" s="23"/>
      <c r="RV332" s="23"/>
      <c r="RW332" s="23"/>
      <c r="RX332" s="23"/>
      <c r="RY332" s="23"/>
      <c r="RZ332" s="23"/>
      <c r="SA332" s="23"/>
      <c r="SB332" s="23"/>
      <c r="SC332" s="23"/>
      <c r="SD332" s="23"/>
      <c r="SE332" s="23"/>
      <c r="SF332" s="23"/>
      <c r="SG332" s="23"/>
      <c r="SH332" s="23"/>
      <c r="SI332" s="23"/>
      <c r="SJ332" s="23"/>
      <c r="SK332" s="23"/>
      <c r="SL332" s="23"/>
      <c r="SM332" s="23"/>
      <c r="SN332" s="23"/>
      <c r="SO332" s="23"/>
      <c r="SP332" s="23"/>
      <c r="SQ332" s="23"/>
      <c r="SR332" s="23"/>
      <c r="SS332" s="23"/>
      <c r="ST332" s="23"/>
      <c r="SU332" s="23"/>
      <c r="SV332" s="23"/>
      <c r="SW332" s="23"/>
      <c r="SX332" s="23"/>
      <c r="SY332" s="23"/>
      <c r="SZ332" s="23"/>
      <c r="TA332" s="23"/>
      <c r="TB332" s="23"/>
      <c r="TC332" s="23"/>
      <c r="TD332" s="23"/>
      <c r="TE332" s="23"/>
    </row>
    <row r="333" spans="1:525" s="22" customFormat="1" ht="31.5" hidden="1" customHeight="1" x14ac:dyDescent="0.25">
      <c r="A333" s="56" t="s">
        <v>520</v>
      </c>
      <c r="B333" s="56" t="s">
        <v>521</v>
      </c>
      <c r="C333" s="56" t="s">
        <v>81</v>
      </c>
      <c r="D333" s="57" t="str">
        <f>'дод 4'!C205</f>
        <v>Реалізація інших заходів щодо соціально-економічного розвитку територій</v>
      </c>
      <c r="E333" s="122">
        <f t="shared" si="176"/>
        <v>0</v>
      </c>
      <c r="F333" s="122"/>
      <c r="G333" s="122"/>
      <c r="H333" s="122"/>
      <c r="I333" s="122"/>
      <c r="J333" s="122">
        <f t="shared" ref="J333" si="178">L333+O333</f>
        <v>0</v>
      </c>
      <c r="K333" s="122"/>
      <c r="L333" s="122"/>
      <c r="M333" s="122"/>
      <c r="N333" s="122"/>
      <c r="O333" s="122"/>
      <c r="P333" s="122">
        <f t="shared" si="177"/>
        <v>0</v>
      </c>
      <c r="Q333" s="225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  <c r="IW333" s="23"/>
      <c r="IX333" s="23"/>
      <c r="IY333" s="23"/>
      <c r="IZ333" s="23"/>
      <c r="JA333" s="23"/>
      <c r="JB333" s="23"/>
      <c r="JC333" s="23"/>
      <c r="JD333" s="23"/>
      <c r="JE333" s="23"/>
      <c r="JF333" s="23"/>
      <c r="JG333" s="23"/>
      <c r="JH333" s="23"/>
      <c r="JI333" s="23"/>
      <c r="JJ333" s="23"/>
      <c r="JK333" s="23"/>
      <c r="JL333" s="23"/>
      <c r="JM333" s="23"/>
      <c r="JN333" s="23"/>
      <c r="JO333" s="23"/>
      <c r="JP333" s="23"/>
      <c r="JQ333" s="23"/>
      <c r="JR333" s="23"/>
      <c r="JS333" s="23"/>
      <c r="JT333" s="23"/>
      <c r="JU333" s="23"/>
      <c r="JV333" s="23"/>
      <c r="JW333" s="23"/>
      <c r="JX333" s="23"/>
      <c r="JY333" s="23"/>
      <c r="JZ333" s="23"/>
      <c r="KA333" s="23"/>
      <c r="KB333" s="23"/>
      <c r="KC333" s="23"/>
      <c r="KD333" s="23"/>
      <c r="KE333" s="23"/>
      <c r="KF333" s="23"/>
      <c r="KG333" s="23"/>
      <c r="KH333" s="23"/>
      <c r="KI333" s="23"/>
      <c r="KJ333" s="23"/>
      <c r="KK333" s="23"/>
      <c r="KL333" s="23"/>
      <c r="KM333" s="23"/>
      <c r="KN333" s="23"/>
      <c r="KO333" s="23"/>
      <c r="KP333" s="23"/>
      <c r="KQ333" s="23"/>
      <c r="KR333" s="23"/>
      <c r="KS333" s="23"/>
      <c r="KT333" s="23"/>
      <c r="KU333" s="23"/>
      <c r="KV333" s="23"/>
      <c r="KW333" s="23"/>
      <c r="KX333" s="23"/>
      <c r="KY333" s="23"/>
      <c r="KZ333" s="23"/>
      <c r="LA333" s="23"/>
      <c r="LB333" s="23"/>
      <c r="LC333" s="23"/>
      <c r="LD333" s="23"/>
      <c r="LE333" s="23"/>
      <c r="LF333" s="23"/>
      <c r="LG333" s="23"/>
      <c r="LH333" s="23"/>
      <c r="LI333" s="23"/>
      <c r="LJ333" s="23"/>
      <c r="LK333" s="23"/>
      <c r="LL333" s="23"/>
      <c r="LM333" s="23"/>
      <c r="LN333" s="23"/>
      <c r="LO333" s="23"/>
      <c r="LP333" s="23"/>
      <c r="LQ333" s="23"/>
      <c r="LR333" s="23"/>
      <c r="LS333" s="23"/>
      <c r="LT333" s="23"/>
      <c r="LU333" s="23"/>
      <c r="LV333" s="23"/>
      <c r="LW333" s="23"/>
      <c r="LX333" s="23"/>
      <c r="LY333" s="23"/>
      <c r="LZ333" s="23"/>
      <c r="MA333" s="23"/>
      <c r="MB333" s="23"/>
      <c r="MC333" s="23"/>
      <c r="MD333" s="23"/>
      <c r="ME333" s="23"/>
      <c r="MF333" s="23"/>
      <c r="MG333" s="23"/>
      <c r="MH333" s="23"/>
      <c r="MI333" s="23"/>
      <c r="MJ333" s="23"/>
      <c r="MK333" s="23"/>
      <c r="ML333" s="23"/>
      <c r="MM333" s="23"/>
      <c r="MN333" s="23"/>
      <c r="MO333" s="23"/>
      <c r="MP333" s="23"/>
      <c r="MQ333" s="23"/>
      <c r="MR333" s="23"/>
      <c r="MS333" s="23"/>
      <c r="MT333" s="23"/>
      <c r="MU333" s="23"/>
      <c r="MV333" s="23"/>
      <c r="MW333" s="23"/>
      <c r="MX333" s="23"/>
      <c r="MY333" s="23"/>
      <c r="MZ333" s="23"/>
      <c r="NA333" s="23"/>
      <c r="NB333" s="23"/>
      <c r="NC333" s="23"/>
      <c r="ND333" s="23"/>
      <c r="NE333" s="23"/>
      <c r="NF333" s="23"/>
      <c r="NG333" s="23"/>
      <c r="NH333" s="23"/>
      <c r="NI333" s="23"/>
      <c r="NJ333" s="23"/>
      <c r="NK333" s="23"/>
      <c r="NL333" s="23"/>
      <c r="NM333" s="23"/>
      <c r="NN333" s="23"/>
      <c r="NO333" s="23"/>
      <c r="NP333" s="23"/>
      <c r="NQ333" s="23"/>
      <c r="NR333" s="23"/>
      <c r="NS333" s="23"/>
      <c r="NT333" s="23"/>
      <c r="NU333" s="23"/>
      <c r="NV333" s="23"/>
      <c r="NW333" s="23"/>
      <c r="NX333" s="23"/>
      <c r="NY333" s="23"/>
      <c r="NZ333" s="23"/>
      <c r="OA333" s="23"/>
      <c r="OB333" s="23"/>
      <c r="OC333" s="23"/>
      <c r="OD333" s="23"/>
      <c r="OE333" s="23"/>
      <c r="OF333" s="23"/>
      <c r="OG333" s="23"/>
      <c r="OH333" s="23"/>
      <c r="OI333" s="23"/>
      <c r="OJ333" s="23"/>
      <c r="OK333" s="23"/>
      <c r="OL333" s="23"/>
      <c r="OM333" s="23"/>
      <c r="ON333" s="23"/>
      <c r="OO333" s="23"/>
      <c r="OP333" s="23"/>
      <c r="OQ333" s="23"/>
      <c r="OR333" s="23"/>
      <c r="OS333" s="23"/>
      <c r="OT333" s="23"/>
      <c r="OU333" s="23"/>
      <c r="OV333" s="23"/>
      <c r="OW333" s="23"/>
      <c r="OX333" s="23"/>
      <c r="OY333" s="23"/>
      <c r="OZ333" s="23"/>
      <c r="PA333" s="23"/>
      <c r="PB333" s="23"/>
      <c r="PC333" s="23"/>
      <c r="PD333" s="23"/>
      <c r="PE333" s="23"/>
      <c r="PF333" s="23"/>
      <c r="PG333" s="23"/>
      <c r="PH333" s="23"/>
      <c r="PI333" s="23"/>
      <c r="PJ333" s="23"/>
      <c r="PK333" s="23"/>
      <c r="PL333" s="23"/>
      <c r="PM333" s="23"/>
      <c r="PN333" s="23"/>
      <c r="PO333" s="23"/>
      <c r="PP333" s="23"/>
      <c r="PQ333" s="23"/>
      <c r="PR333" s="23"/>
      <c r="PS333" s="23"/>
      <c r="PT333" s="23"/>
      <c r="PU333" s="23"/>
      <c r="PV333" s="23"/>
      <c r="PW333" s="23"/>
      <c r="PX333" s="23"/>
      <c r="PY333" s="23"/>
      <c r="PZ333" s="23"/>
      <c r="QA333" s="23"/>
      <c r="QB333" s="23"/>
      <c r="QC333" s="23"/>
      <c r="QD333" s="23"/>
      <c r="QE333" s="23"/>
      <c r="QF333" s="23"/>
      <c r="QG333" s="23"/>
      <c r="QH333" s="23"/>
      <c r="QI333" s="23"/>
      <c r="QJ333" s="23"/>
      <c r="QK333" s="23"/>
      <c r="QL333" s="23"/>
      <c r="QM333" s="23"/>
      <c r="QN333" s="23"/>
      <c r="QO333" s="23"/>
      <c r="QP333" s="23"/>
      <c r="QQ333" s="23"/>
      <c r="QR333" s="23"/>
      <c r="QS333" s="23"/>
      <c r="QT333" s="23"/>
      <c r="QU333" s="23"/>
      <c r="QV333" s="23"/>
      <c r="QW333" s="23"/>
      <c r="QX333" s="23"/>
      <c r="QY333" s="23"/>
      <c r="QZ333" s="23"/>
      <c r="RA333" s="23"/>
      <c r="RB333" s="23"/>
      <c r="RC333" s="23"/>
      <c r="RD333" s="23"/>
      <c r="RE333" s="23"/>
      <c r="RF333" s="23"/>
      <c r="RG333" s="23"/>
      <c r="RH333" s="23"/>
      <c r="RI333" s="23"/>
      <c r="RJ333" s="23"/>
      <c r="RK333" s="23"/>
      <c r="RL333" s="23"/>
      <c r="RM333" s="23"/>
      <c r="RN333" s="23"/>
      <c r="RO333" s="23"/>
      <c r="RP333" s="23"/>
      <c r="RQ333" s="23"/>
      <c r="RR333" s="23"/>
      <c r="RS333" s="23"/>
      <c r="RT333" s="23"/>
      <c r="RU333" s="23"/>
      <c r="RV333" s="23"/>
      <c r="RW333" s="23"/>
      <c r="RX333" s="23"/>
      <c r="RY333" s="23"/>
      <c r="RZ333" s="23"/>
      <c r="SA333" s="23"/>
      <c r="SB333" s="23"/>
      <c r="SC333" s="23"/>
      <c r="SD333" s="23"/>
      <c r="SE333" s="23"/>
      <c r="SF333" s="23"/>
      <c r="SG333" s="23"/>
      <c r="SH333" s="23"/>
      <c r="SI333" s="23"/>
      <c r="SJ333" s="23"/>
      <c r="SK333" s="23"/>
      <c r="SL333" s="23"/>
      <c r="SM333" s="23"/>
      <c r="SN333" s="23"/>
      <c r="SO333" s="23"/>
      <c r="SP333" s="23"/>
      <c r="SQ333" s="23"/>
      <c r="SR333" s="23"/>
      <c r="SS333" s="23"/>
      <c r="ST333" s="23"/>
      <c r="SU333" s="23"/>
      <c r="SV333" s="23"/>
      <c r="SW333" s="23"/>
      <c r="SX333" s="23"/>
      <c r="SY333" s="23"/>
      <c r="SZ333" s="23"/>
      <c r="TA333" s="23"/>
      <c r="TB333" s="23"/>
      <c r="TC333" s="23"/>
      <c r="TD333" s="23"/>
      <c r="TE333" s="23"/>
    </row>
    <row r="334" spans="1:525" s="22" customFormat="1" ht="123" hidden="1" customHeight="1" x14ac:dyDescent="0.25">
      <c r="A334" s="87" t="s">
        <v>294</v>
      </c>
      <c r="B334" s="42" t="str">
        <f>'дод 4'!A234</f>
        <v>7691</v>
      </c>
      <c r="C334" s="42" t="str">
        <f>'дод 4'!B234</f>
        <v>0490</v>
      </c>
      <c r="D334" s="36" t="str">
        <f>'дод 4'!C234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34" s="122">
        <f t="shared" si="176"/>
        <v>0</v>
      </c>
      <c r="F334" s="122"/>
      <c r="G334" s="122"/>
      <c r="H334" s="122"/>
      <c r="I334" s="122"/>
      <c r="J334" s="122">
        <f t="shared" si="161"/>
        <v>0</v>
      </c>
      <c r="K334" s="122"/>
      <c r="L334" s="122"/>
      <c r="M334" s="122"/>
      <c r="N334" s="122"/>
      <c r="O334" s="122"/>
      <c r="P334" s="122">
        <f t="shared" si="177"/>
        <v>0</v>
      </c>
      <c r="Q334" s="225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  <c r="IV334" s="23"/>
      <c r="IW334" s="23"/>
      <c r="IX334" s="23"/>
      <c r="IY334" s="23"/>
      <c r="IZ334" s="23"/>
      <c r="JA334" s="23"/>
      <c r="JB334" s="23"/>
      <c r="JC334" s="23"/>
      <c r="JD334" s="23"/>
      <c r="JE334" s="23"/>
      <c r="JF334" s="23"/>
      <c r="JG334" s="23"/>
      <c r="JH334" s="23"/>
      <c r="JI334" s="23"/>
      <c r="JJ334" s="23"/>
      <c r="JK334" s="23"/>
      <c r="JL334" s="23"/>
      <c r="JM334" s="23"/>
      <c r="JN334" s="23"/>
      <c r="JO334" s="23"/>
      <c r="JP334" s="23"/>
      <c r="JQ334" s="23"/>
      <c r="JR334" s="23"/>
      <c r="JS334" s="23"/>
      <c r="JT334" s="23"/>
      <c r="JU334" s="23"/>
      <c r="JV334" s="23"/>
      <c r="JW334" s="23"/>
      <c r="JX334" s="23"/>
      <c r="JY334" s="23"/>
      <c r="JZ334" s="23"/>
      <c r="KA334" s="23"/>
      <c r="KB334" s="23"/>
      <c r="KC334" s="23"/>
      <c r="KD334" s="23"/>
      <c r="KE334" s="23"/>
      <c r="KF334" s="23"/>
      <c r="KG334" s="23"/>
      <c r="KH334" s="23"/>
      <c r="KI334" s="23"/>
      <c r="KJ334" s="23"/>
      <c r="KK334" s="23"/>
      <c r="KL334" s="23"/>
      <c r="KM334" s="23"/>
      <c r="KN334" s="23"/>
      <c r="KO334" s="23"/>
      <c r="KP334" s="23"/>
      <c r="KQ334" s="23"/>
      <c r="KR334" s="23"/>
      <c r="KS334" s="23"/>
      <c r="KT334" s="23"/>
      <c r="KU334" s="23"/>
      <c r="KV334" s="23"/>
      <c r="KW334" s="23"/>
      <c r="KX334" s="23"/>
      <c r="KY334" s="23"/>
      <c r="KZ334" s="23"/>
      <c r="LA334" s="23"/>
      <c r="LB334" s="23"/>
      <c r="LC334" s="23"/>
      <c r="LD334" s="23"/>
      <c r="LE334" s="23"/>
      <c r="LF334" s="23"/>
      <c r="LG334" s="23"/>
      <c r="LH334" s="23"/>
      <c r="LI334" s="23"/>
      <c r="LJ334" s="23"/>
      <c r="LK334" s="23"/>
      <c r="LL334" s="23"/>
      <c r="LM334" s="23"/>
      <c r="LN334" s="23"/>
      <c r="LO334" s="23"/>
      <c r="LP334" s="23"/>
      <c r="LQ334" s="23"/>
      <c r="LR334" s="23"/>
      <c r="LS334" s="23"/>
      <c r="LT334" s="23"/>
      <c r="LU334" s="23"/>
      <c r="LV334" s="23"/>
      <c r="LW334" s="23"/>
      <c r="LX334" s="23"/>
      <c r="LY334" s="23"/>
      <c r="LZ334" s="23"/>
      <c r="MA334" s="23"/>
      <c r="MB334" s="23"/>
      <c r="MC334" s="23"/>
      <c r="MD334" s="23"/>
      <c r="ME334" s="23"/>
      <c r="MF334" s="23"/>
      <c r="MG334" s="23"/>
      <c r="MH334" s="23"/>
      <c r="MI334" s="23"/>
      <c r="MJ334" s="23"/>
      <c r="MK334" s="23"/>
      <c r="ML334" s="23"/>
      <c r="MM334" s="23"/>
      <c r="MN334" s="23"/>
      <c r="MO334" s="23"/>
      <c r="MP334" s="23"/>
      <c r="MQ334" s="23"/>
      <c r="MR334" s="23"/>
      <c r="MS334" s="23"/>
      <c r="MT334" s="23"/>
      <c r="MU334" s="23"/>
      <c r="MV334" s="23"/>
      <c r="MW334" s="23"/>
      <c r="MX334" s="23"/>
      <c r="MY334" s="23"/>
      <c r="MZ334" s="23"/>
      <c r="NA334" s="23"/>
      <c r="NB334" s="23"/>
      <c r="NC334" s="23"/>
      <c r="ND334" s="23"/>
      <c r="NE334" s="23"/>
      <c r="NF334" s="23"/>
      <c r="NG334" s="23"/>
      <c r="NH334" s="23"/>
      <c r="NI334" s="23"/>
      <c r="NJ334" s="23"/>
      <c r="NK334" s="23"/>
      <c r="NL334" s="23"/>
      <c r="NM334" s="23"/>
      <c r="NN334" s="23"/>
      <c r="NO334" s="23"/>
      <c r="NP334" s="23"/>
      <c r="NQ334" s="23"/>
      <c r="NR334" s="23"/>
      <c r="NS334" s="23"/>
      <c r="NT334" s="23"/>
      <c r="NU334" s="23"/>
      <c r="NV334" s="23"/>
      <c r="NW334" s="23"/>
      <c r="NX334" s="23"/>
      <c r="NY334" s="23"/>
      <c r="NZ334" s="23"/>
      <c r="OA334" s="23"/>
      <c r="OB334" s="23"/>
      <c r="OC334" s="23"/>
      <c r="OD334" s="23"/>
      <c r="OE334" s="23"/>
      <c r="OF334" s="23"/>
      <c r="OG334" s="23"/>
      <c r="OH334" s="23"/>
      <c r="OI334" s="23"/>
      <c r="OJ334" s="23"/>
      <c r="OK334" s="23"/>
      <c r="OL334" s="23"/>
      <c r="OM334" s="23"/>
      <c r="ON334" s="23"/>
      <c r="OO334" s="23"/>
      <c r="OP334" s="23"/>
      <c r="OQ334" s="23"/>
      <c r="OR334" s="23"/>
      <c r="OS334" s="23"/>
      <c r="OT334" s="23"/>
      <c r="OU334" s="23"/>
      <c r="OV334" s="23"/>
      <c r="OW334" s="23"/>
      <c r="OX334" s="23"/>
      <c r="OY334" s="23"/>
      <c r="OZ334" s="23"/>
      <c r="PA334" s="23"/>
      <c r="PB334" s="23"/>
      <c r="PC334" s="23"/>
      <c r="PD334" s="23"/>
      <c r="PE334" s="23"/>
      <c r="PF334" s="23"/>
      <c r="PG334" s="23"/>
      <c r="PH334" s="23"/>
      <c r="PI334" s="23"/>
      <c r="PJ334" s="23"/>
      <c r="PK334" s="23"/>
      <c r="PL334" s="23"/>
      <c r="PM334" s="23"/>
      <c r="PN334" s="23"/>
      <c r="PO334" s="23"/>
      <c r="PP334" s="23"/>
      <c r="PQ334" s="23"/>
      <c r="PR334" s="23"/>
      <c r="PS334" s="23"/>
      <c r="PT334" s="23"/>
      <c r="PU334" s="23"/>
      <c r="PV334" s="23"/>
      <c r="PW334" s="23"/>
      <c r="PX334" s="23"/>
      <c r="PY334" s="23"/>
      <c r="PZ334" s="23"/>
      <c r="QA334" s="23"/>
      <c r="QB334" s="23"/>
      <c r="QC334" s="23"/>
      <c r="QD334" s="23"/>
      <c r="QE334" s="23"/>
      <c r="QF334" s="23"/>
      <c r="QG334" s="23"/>
      <c r="QH334" s="23"/>
      <c r="QI334" s="23"/>
      <c r="QJ334" s="23"/>
      <c r="QK334" s="23"/>
      <c r="QL334" s="23"/>
      <c r="QM334" s="23"/>
      <c r="QN334" s="23"/>
      <c r="QO334" s="23"/>
      <c r="QP334" s="23"/>
      <c r="QQ334" s="23"/>
      <c r="QR334" s="23"/>
      <c r="QS334" s="23"/>
      <c r="QT334" s="23"/>
      <c r="QU334" s="23"/>
      <c r="QV334" s="23"/>
      <c r="QW334" s="23"/>
      <c r="QX334" s="23"/>
      <c r="QY334" s="23"/>
      <c r="QZ334" s="23"/>
      <c r="RA334" s="23"/>
      <c r="RB334" s="23"/>
      <c r="RC334" s="23"/>
      <c r="RD334" s="23"/>
      <c r="RE334" s="23"/>
      <c r="RF334" s="23"/>
      <c r="RG334" s="23"/>
      <c r="RH334" s="23"/>
      <c r="RI334" s="23"/>
      <c r="RJ334" s="23"/>
      <c r="RK334" s="23"/>
      <c r="RL334" s="23"/>
      <c r="RM334" s="23"/>
      <c r="RN334" s="23"/>
      <c r="RO334" s="23"/>
      <c r="RP334" s="23"/>
      <c r="RQ334" s="23"/>
      <c r="RR334" s="23"/>
      <c r="RS334" s="23"/>
      <c r="RT334" s="23"/>
      <c r="RU334" s="23"/>
      <c r="RV334" s="23"/>
      <c r="RW334" s="23"/>
      <c r="RX334" s="23"/>
      <c r="RY334" s="23"/>
      <c r="RZ334" s="23"/>
      <c r="SA334" s="23"/>
      <c r="SB334" s="23"/>
      <c r="SC334" s="23"/>
      <c r="SD334" s="23"/>
      <c r="SE334" s="23"/>
      <c r="SF334" s="23"/>
      <c r="SG334" s="23"/>
      <c r="SH334" s="23"/>
      <c r="SI334" s="23"/>
      <c r="SJ334" s="23"/>
      <c r="SK334" s="23"/>
      <c r="SL334" s="23"/>
      <c r="SM334" s="23"/>
      <c r="SN334" s="23"/>
      <c r="SO334" s="23"/>
      <c r="SP334" s="23"/>
      <c r="SQ334" s="23"/>
      <c r="SR334" s="23"/>
      <c r="SS334" s="23"/>
      <c r="ST334" s="23"/>
      <c r="SU334" s="23"/>
      <c r="SV334" s="23"/>
      <c r="SW334" s="23"/>
      <c r="SX334" s="23"/>
      <c r="SY334" s="23"/>
      <c r="SZ334" s="23"/>
      <c r="TA334" s="23"/>
      <c r="TB334" s="23"/>
      <c r="TC334" s="23"/>
      <c r="TD334" s="23"/>
      <c r="TE334" s="23"/>
    </row>
    <row r="335" spans="1:525" s="27" customFormat="1" ht="38.25" customHeight="1" x14ac:dyDescent="0.25">
      <c r="A335" s="94" t="s">
        <v>209</v>
      </c>
      <c r="B335" s="96"/>
      <c r="C335" s="96"/>
      <c r="D335" s="91" t="s">
        <v>41</v>
      </c>
      <c r="E335" s="120">
        <f>E336</f>
        <v>4573900</v>
      </c>
      <c r="F335" s="120">
        <f t="shared" ref="F335:J336" si="179">F336</f>
        <v>4573900</v>
      </c>
      <c r="G335" s="120">
        <f t="shared" si="179"/>
        <v>3466200</v>
      </c>
      <c r="H335" s="120">
        <f t="shared" si="179"/>
        <v>99600</v>
      </c>
      <c r="I335" s="120">
        <f t="shared" si="179"/>
        <v>0</v>
      </c>
      <c r="J335" s="120">
        <f t="shared" si="179"/>
        <v>0</v>
      </c>
      <c r="K335" s="120">
        <f t="shared" ref="K335:K336" si="180">K336</f>
        <v>0</v>
      </c>
      <c r="L335" s="120">
        <f t="shared" ref="L335:L336" si="181">L336</f>
        <v>0</v>
      </c>
      <c r="M335" s="120">
        <f t="shared" ref="M335:M336" si="182">M336</f>
        <v>0</v>
      </c>
      <c r="N335" s="120">
        <f t="shared" ref="N335:N336" si="183">N336</f>
        <v>0</v>
      </c>
      <c r="O335" s="120">
        <f t="shared" ref="O335:P336" si="184">O336</f>
        <v>0</v>
      </c>
      <c r="P335" s="120">
        <f t="shared" si="184"/>
        <v>4573900</v>
      </c>
      <c r="Q335" s="225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</row>
    <row r="336" spans="1:525" s="34" customFormat="1" ht="35.25" customHeight="1" x14ac:dyDescent="0.25">
      <c r="A336" s="84" t="s">
        <v>207</v>
      </c>
      <c r="B336" s="93"/>
      <c r="C336" s="93"/>
      <c r="D336" s="68" t="s">
        <v>41</v>
      </c>
      <c r="E336" s="121">
        <f>E337</f>
        <v>4573900</v>
      </c>
      <c r="F336" s="121">
        <f t="shared" si="179"/>
        <v>4573900</v>
      </c>
      <c r="G336" s="121">
        <f t="shared" si="179"/>
        <v>3466200</v>
      </c>
      <c r="H336" s="121">
        <f t="shared" si="179"/>
        <v>99600</v>
      </c>
      <c r="I336" s="121">
        <f t="shared" si="179"/>
        <v>0</v>
      </c>
      <c r="J336" s="121">
        <f t="shared" si="179"/>
        <v>0</v>
      </c>
      <c r="K336" s="121">
        <f t="shared" si="180"/>
        <v>0</v>
      </c>
      <c r="L336" s="121">
        <f t="shared" si="181"/>
        <v>0</v>
      </c>
      <c r="M336" s="121">
        <f t="shared" si="182"/>
        <v>0</v>
      </c>
      <c r="N336" s="121">
        <f t="shared" si="183"/>
        <v>0</v>
      </c>
      <c r="O336" s="121">
        <f t="shared" si="184"/>
        <v>0</v>
      </c>
      <c r="P336" s="121">
        <f t="shared" si="184"/>
        <v>4573900</v>
      </c>
      <c r="Q336" s="225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  <c r="IQ336" s="33"/>
      <c r="IR336" s="33"/>
      <c r="IS336" s="33"/>
      <c r="IT336" s="33"/>
      <c r="IU336" s="33"/>
      <c r="IV336" s="33"/>
      <c r="IW336" s="33"/>
      <c r="IX336" s="33"/>
      <c r="IY336" s="33"/>
      <c r="IZ336" s="33"/>
      <c r="JA336" s="33"/>
      <c r="JB336" s="33"/>
      <c r="JC336" s="33"/>
      <c r="JD336" s="33"/>
      <c r="JE336" s="33"/>
      <c r="JF336" s="33"/>
      <c r="JG336" s="33"/>
      <c r="JH336" s="33"/>
      <c r="JI336" s="33"/>
      <c r="JJ336" s="33"/>
      <c r="JK336" s="33"/>
      <c r="JL336" s="33"/>
      <c r="JM336" s="33"/>
      <c r="JN336" s="33"/>
      <c r="JO336" s="33"/>
      <c r="JP336" s="33"/>
      <c r="JQ336" s="33"/>
      <c r="JR336" s="33"/>
      <c r="JS336" s="33"/>
      <c r="JT336" s="33"/>
      <c r="JU336" s="33"/>
      <c r="JV336" s="33"/>
      <c r="JW336" s="33"/>
      <c r="JX336" s="33"/>
      <c r="JY336" s="33"/>
      <c r="JZ336" s="33"/>
      <c r="KA336" s="33"/>
      <c r="KB336" s="33"/>
      <c r="KC336" s="33"/>
      <c r="KD336" s="33"/>
      <c r="KE336" s="33"/>
      <c r="KF336" s="33"/>
      <c r="KG336" s="33"/>
      <c r="KH336" s="33"/>
      <c r="KI336" s="33"/>
      <c r="KJ336" s="33"/>
      <c r="KK336" s="33"/>
      <c r="KL336" s="33"/>
      <c r="KM336" s="33"/>
      <c r="KN336" s="33"/>
      <c r="KO336" s="33"/>
      <c r="KP336" s="33"/>
      <c r="KQ336" s="33"/>
      <c r="KR336" s="33"/>
      <c r="KS336" s="33"/>
      <c r="KT336" s="33"/>
      <c r="KU336" s="33"/>
      <c r="KV336" s="33"/>
      <c r="KW336" s="33"/>
      <c r="KX336" s="33"/>
      <c r="KY336" s="33"/>
      <c r="KZ336" s="33"/>
      <c r="LA336" s="33"/>
      <c r="LB336" s="33"/>
      <c r="LC336" s="33"/>
      <c r="LD336" s="33"/>
      <c r="LE336" s="33"/>
      <c r="LF336" s="33"/>
      <c r="LG336" s="33"/>
      <c r="LH336" s="33"/>
      <c r="LI336" s="33"/>
      <c r="LJ336" s="33"/>
      <c r="LK336" s="33"/>
      <c r="LL336" s="33"/>
      <c r="LM336" s="33"/>
      <c r="LN336" s="33"/>
      <c r="LO336" s="33"/>
      <c r="LP336" s="33"/>
      <c r="LQ336" s="33"/>
      <c r="LR336" s="33"/>
      <c r="LS336" s="33"/>
      <c r="LT336" s="33"/>
      <c r="LU336" s="33"/>
      <c r="LV336" s="33"/>
      <c r="LW336" s="33"/>
      <c r="LX336" s="33"/>
      <c r="LY336" s="33"/>
      <c r="LZ336" s="33"/>
      <c r="MA336" s="33"/>
      <c r="MB336" s="33"/>
      <c r="MC336" s="33"/>
      <c r="MD336" s="33"/>
      <c r="ME336" s="33"/>
      <c r="MF336" s="33"/>
      <c r="MG336" s="33"/>
      <c r="MH336" s="33"/>
      <c r="MI336" s="33"/>
      <c r="MJ336" s="33"/>
      <c r="MK336" s="33"/>
      <c r="ML336" s="33"/>
      <c r="MM336" s="33"/>
      <c r="MN336" s="33"/>
      <c r="MO336" s="33"/>
      <c r="MP336" s="33"/>
      <c r="MQ336" s="33"/>
      <c r="MR336" s="33"/>
      <c r="MS336" s="33"/>
      <c r="MT336" s="33"/>
      <c r="MU336" s="33"/>
      <c r="MV336" s="33"/>
      <c r="MW336" s="33"/>
      <c r="MX336" s="33"/>
      <c r="MY336" s="33"/>
      <c r="MZ336" s="33"/>
      <c r="NA336" s="33"/>
      <c r="NB336" s="33"/>
      <c r="NC336" s="33"/>
      <c r="ND336" s="33"/>
      <c r="NE336" s="33"/>
      <c r="NF336" s="33"/>
      <c r="NG336" s="33"/>
      <c r="NH336" s="33"/>
      <c r="NI336" s="33"/>
      <c r="NJ336" s="33"/>
      <c r="NK336" s="33"/>
      <c r="NL336" s="33"/>
      <c r="NM336" s="33"/>
      <c r="NN336" s="33"/>
      <c r="NO336" s="33"/>
      <c r="NP336" s="33"/>
      <c r="NQ336" s="33"/>
      <c r="NR336" s="33"/>
      <c r="NS336" s="33"/>
      <c r="NT336" s="33"/>
      <c r="NU336" s="33"/>
      <c r="NV336" s="33"/>
      <c r="NW336" s="33"/>
      <c r="NX336" s="33"/>
      <c r="NY336" s="33"/>
      <c r="NZ336" s="33"/>
      <c r="OA336" s="33"/>
      <c r="OB336" s="33"/>
      <c r="OC336" s="33"/>
      <c r="OD336" s="33"/>
      <c r="OE336" s="33"/>
      <c r="OF336" s="33"/>
      <c r="OG336" s="33"/>
      <c r="OH336" s="33"/>
      <c r="OI336" s="33"/>
      <c r="OJ336" s="33"/>
      <c r="OK336" s="33"/>
      <c r="OL336" s="33"/>
      <c r="OM336" s="33"/>
      <c r="ON336" s="33"/>
      <c r="OO336" s="33"/>
      <c r="OP336" s="33"/>
      <c r="OQ336" s="33"/>
      <c r="OR336" s="33"/>
      <c r="OS336" s="33"/>
      <c r="OT336" s="33"/>
      <c r="OU336" s="33"/>
      <c r="OV336" s="33"/>
      <c r="OW336" s="33"/>
      <c r="OX336" s="33"/>
      <c r="OY336" s="33"/>
      <c r="OZ336" s="33"/>
      <c r="PA336" s="33"/>
      <c r="PB336" s="33"/>
      <c r="PC336" s="33"/>
      <c r="PD336" s="33"/>
      <c r="PE336" s="33"/>
      <c r="PF336" s="33"/>
      <c r="PG336" s="33"/>
      <c r="PH336" s="33"/>
      <c r="PI336" s="33"/>
      <c r="PJ336" s="33"/>
      <c r="PK336" s="33"/>
      <c r="PL336" s="33"/>
      <c r="PM336" s="33"/>
      <c r="PN336" s="33"/>
      <c r="PO336" s="33"/>
      <c r="PP336" s="33"/>
      <c r="PQ336" s="33"/>
      <c r="PR336" s="33"/>
      <c r="PS336" s="33"/>
      <c r="PT336" s="33"/>
      <c r="PU336" s="33"/>
      <c r="PV336" s="33"/>
      <c r="PW336" s="33"/>
      <c r="PX336" s="33"/>
      <c r="PY336" s="33"/>
      <c r="PZ336" s="33"/>
      <c r="QA336" s="33"/>
      <c r="QB336" s="33"/>
      <c r="QC336" s="33"/>
      <c r="QD336" s="33"/>
      <c r="QE336" s="33"/>
      <c r="QF336" s="33"/>
      <c r="QG336" s="33"/>
      <c r="QH336" s="33"/>
      <c r="QI336" s="33"/>
      <c r="QJ336" s="33"/>
      <c r="QK336" s="33"/>
      <c r="QL336" s="33"/>
      <c r="QM336" s="33"/>
      <c r="QN336" s="33"/>
      <c r="QO336" s="33"/>
      <c r="QP336" s="33"/>
      <c r="QQ336" s="33"/>
      <c r="QR336" s="33"/>
      <c r="QS336" s="33"/>
      <c r="QT336" s="33"/>
      <c r="QU336" s="33"/>
      <c r="QV336" s="33"/>
      <c r="QW336" s="33"/>
      <c r="QX336" s="33"/>
      <c r="QY336" s="33"/>
      <c r="QZ336" s="33"/>
      <c r="RA336" s="33"/>
      <c r="RB336" s="33"/>
      <c r="RC336" s="33"/>
      <c r="RD336" s="33"/>
      <c r="RE336" s="33"/>
      <c r="RF336" s="33"/>
      <c r="RG336" s="33"/>
      <c r="RH336" s="33"/>
      <c r="RI336" s="33"/>
      <c r="RJ336" s="33"/>
      <c r="RK336" s="33"/>
      <c r="RL336" s="33"/>
      <c r="RM336" s="33"/>
      <c r="RN336" s="33"/>
      <c r="RO336" s="33"/>
      <c r="RP336" s="33"/>
      <c r="RQ336" s="33"/>
      <c r="RR336" s="33"/>
      <c r="RS336" s="33"/>
      <c r="RT336" s="33"/>
      <c r="RU336" s="33"/>
      <c r="RV336" s="33"/>
      <c r="RW336" s="33"/>
      <c r="RX336" s="33"/>
      <c r="RY336" s="33"/>
      <c r="RZ336" s="33"/>
      <c r="SA336" s="33"/>
      <c r="SB336" s="33"/>
      <c r="SC336" s="33"/>
      <c r="SD336" s="33"/>
      <c r="SE336" s="33"/>
      <c r="SF336" s="33"/>
      <c r="SG336" s="33"/>
      <c r="SH336" s="33"/>
      <c r="SI336" s="33"/>
      <c r="SJ336" s="33"/>
      <c r="SK336" s="33"/>
      <c r="SL336" s="33"/>
      <c r="SM336" s="33"/>
      <c r="SN336" s="33"/>
      <c r="SO336" s="33"/>
      <c r="SP336" s="33"/>
      <c r="SQ336" s="33"/>
      <c r="SR336" s="33"/>
      <c r="SS336" s="33"/>
      <c r="ST336" s="33"/>
      <c r="SU336" s="33"/>
      <c r="SV336" s="33"/>
      <c r="SW336" s="33"/>
      <c r="SX336" s="33"/>
      <c r="SY336" s="33"/>
      <c r="SZ336" s="33"/>
      <c r="TA336" s="33"/>
      <c r="TB336" s="33"/>
      <c r="TC336" s="33"/>
      <c r="TD336" s="33"/>
      <c r="TE336" s="33"/>
    </row>
    <row r="337" spans="1:525" s="22" customFormat="1" ht="49.5" customHeight="1" x14ac:dyDescent="0.25">
      <c r="A337" s="56" t="s">
        <v>208</v>
      </c>
      <c r="B337" s="82" t="str">
        <f>'дод 4'!A19</f>
        <v>0160</v>
      </c>
      <c r="C337" s="82" t="str">
        <f>'дод 4'!B19</f>
        <v>0111</v>
      </c>
      <c r="D337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337" s="122">
        <f>F337+I337</f>
        <v>4573900</v>
      </c>
      <c r="F337" s="122">
        <v>4573900</v>
      </c>
      <c r="G337" s="122">
        <v>3466200</v>
      </c>
      <c r="H337" s="122">
        <v>99600</v>
      </c>
      <c r="I337" s="122"/>
      <c r="J337" s="122">
        <f>L337+O337</f>
        <v>0</v>
      </c>
      <c r="K337" s="122"/>
      <c r="L337" s="122"/>
      <c r="M337" s="122"/>
      <c r="N337" s="122"/>
      <c r="O337" s="122"/>
      <c r="P337" s="122">
        <f>E337+J337</f>
        <v>4573900</v>
      </c>
      <c r="Q337" s="225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  <c r="IS337" s="23"/>
      <c r="IT337" s="23"/>
      <c r="IU337" s="23"/>
      <c r="IV337" s="23"/>
      <c r="IW337" s="23"/>
      <c r="IX337" s="23"/>
      <c r="IY337" s="23"/>
      <c r="IZ337" s="23"/>
      <c r="JA337" s="23"/>
      <c r="JB337" s="23"/>
      <c r="JC337" s="23"/>
      <c r="JD337" s="23"/>
      <c r="JE337" s="23"/>
      <c r="JF337" s="23"/>
      <c r="JG337" s="23"/>
      <c r="JH337" s="23"/>
      <c r="JI337" s="23"/>
      <c r="JJ337" s="23"/>
      <c r="JK337" s="23"/>
      <c r="JL337" s="23"/>
      <c r="JM337" s="23"/>
      <c r="JN337" s="23"/>
      <c r="JO337" s="23"/>
      <c r="JP337" s="23"/>
      <c r="JQ337" s="23"/>
      <c r="JR337" s="23"/>
      <c r="JS337" s="23"/>
      <c r="JT337" s="23"/>
      <c r="JU337" s="23"/>
      <c r="JV337" s="23"/>
      <c r="JW337" s="23"/>
      <c r="JX337" s="23"/>
      <c r="JY337" s="23"/>
      <c r="JZ337" s="23"/>
      <c r="KA337" s="23"/>
      <c r="KB337" s="23"/>
      <c r="KC337" s="23"/>
      <c r="KD337" s="23"/>
      <c r="KE337" s="23"/>
      <c r="KF337" s="23"/>
      <c r="KG337" s="23"/>
      <c r="KH337" s="23"/>
      <c r="KI337" s="23"/>
      <c r="KJ337" s="23"/>
      <c r="KK337" s="23"/>
      <c r="KL337" s="23"/>
      <c r="KM337" s="23"/>
      <c r="KN337" s="23"/>
      <c r="KO337" s="23"/>
      <c r="KP337" s="23"/>
      <c r="KQ337" s="23"/>
      <c r="KR337" s="23"/>
      <c r="KS337" s="23"/>
      <c r="KT337" s="23"/>
      <c r="KU337" s="23"/>
      <c r="KV337" s="23"/>
      <c r="KW337" s="23"/>
      <c r="KX337" s="23"/>
      <c r="KY337" s="23"/>
      <c r="KZ337" s="23"/>
      <c r="LA337" s="23"/>
      <c r="LB337" s="23"/>
      <c r="LC337" s="23"/>
      <c r="LD337" s="23"/>
      <c r="LE337" s="23"/>
      <c r="LF337" s="23"/>
      <c r="LG337" s="23"/>
      <c r="LH337" s="23"/>
      <c r="LI337" s="23"/>
      <c r="LJ337" s="23"/>
      <c r="LK337" s="23"/>
      <c r="LL337" s="23"/>
      <c r="LM337" s="23"/>
      <c r="LN337" s="23"/>
      <c r="LO337" s="23"/>
      <c r="LP337" s="23"/>
      <c r="LQ337" s="23"/>
      <c r="LR337" s="23"/>
      <c r="LS337" s="23"/>
      <c r="LT337" s="23"/>
      <c r="LU337" s="23"/>
      <c r="LV337" s="23"/>
      <c r="LW337" s="23"/>
      <c r="LX337" s="23"/>
      <c r="LY337" s="23"/>
      <c r="LZ337" s="23"/>
      <c r="MA337" s="23"/>
      <c r="MB337" s="23"/>
      <c r="MC337" s="23"/>
      <c r="MD337" s="23"/>
      <c r="ME337" s="23"/>
      <c r="MF337" s="23"/>
      <c r="MG337" s="23"/>
      <c r="MH337" s="23"/>
      <c r="MI337" s="23"/>
      <c r="MJ337" s="23"/>
      <c r="MK337" s="23"/>
      <c r="ML337" s="23"/>
      <c r="MM337" s="23"/>
      <c r="MN337" s="23"/>
      <c r="MO337" s="23"/>
      <c r="MP337" s="23"/>
      <c r="MQ337" s="23"/>
      <c r="MR337" s="23"/>
      <c r="MS337" s="23"/>
      <c r="MT337" s="23"/>
      <c r="MU337" s="23"/>
      <c r="MV337" s="23"/>
      <c r="MW337" s="23"/>
      <c r="MX337" s="23"/>
      <c r="MY337" s="23"/>
      <c r="MZ337" s="23"/>
      <c r="NA337" s="23"/>
      <c r="NB337" s="23"/>
      <c r="NC337" s="23"/>
      <c r="ND337" s="23"/>
      <c r="NE337" s="23"/>
      <c r="NF337" s="23"/>
      <c r="NG337" s="23"/>
      <c r="NH337" s="23"/>
      <c r="NI337" s="23"/>
      <c r="NJ337" s="23"/>
      <c r="NK337" s="23"/>
      <c r="NL337" s="23"/>
      <c r="NM337" s="23"/>
      <c r="NN337" s="23"/>
      <c r="NO337" s="23"/>
      <c r="NP337" s="23"/>
      <c r="NQ337" s="23"/>
      <c r="NR337" s="23"/>
      <c r="NS337" s="23"/>
      <c r="NT337" s="23"/>
      <c r="NU337" s="23"/>
      <c r="NV337" s="23"/>
      <c r="NW337" s="23"/>
      <c r="NX337" s="23"/>
      <c r="NY337" s="23"/>
      <c r="NZ337" s="23"/>
      <c r="OA337" s="23"/>
      <c r="OB337" s="23"/>
      <c r="OC337" s="23"/>
      <c r="OD337" s="23"/>
      <c r="OE337" s="23"/>
      <c r="OF337" s="23"/>
      <c r="OG337" s="23"/>
      <c r="OH337" s="23"/>
      <c r="OI337" s="23"/>
      <c r="OJ337" s="23"/>
      <c r="OK337" s="23"/>
      <c r="OL337" s="23"/>
      <c r="OM337" s="23"/>
      <c r="ON337" s="23"/>
      <c r="OO337" s="23"/>
      <c r="OP337" s="23"/>
      <c r="OQ337" s="23"/>
      <c r="OR337" s="23"/>
      <c r="OS337" s="23"/>
      <c r="OT337" s="23"/>
      <c r="OU337" s="23"/>
      <c r="OV337" s="23"/>
      <c r="OW337" s="23"/>
      <c r="OX337" s="23"/>
      <c r="OY337" s="23"/>
      <c r="OZ337" s="23"/>
      <c r="PA337" s="23"/>
      <c r="PB337" s="23"/>
      <c r="PC337" s="23"/>
      <c r="PD337" s="23"/>
      <c r="PE337" s="23"/>
      <c r="PF337" s="23"/>
      <c r="PG337" s="23"/>
      <c r="PH337" s="23"/>
      <c r="PI337" s="23"/>
      <c r="PJ337" s="23"/>
      <c r="PK337" s="23"/>
      <c r="PL337" s="23"/>
      <c r="PM337" s="23"/>
      <c r="PN337" s="23"/>
      <c r="PO337" s="23"/>
      <c r="PP337" s="23"/>
      <c r="PQ337" s="23"/>
      <c r="PR337" s="23"/>
      <c r="PS337" s="23"/>
      <c r="PT337" s="23"/>
      <c r="PU337" s="23"/>
      <c r="PV337" s="23"/>
      <c r="PW337" s="23"/>
      <c r="PX337" s="23"/>
      <c r="PY337" s="23"/>
      <c r="PZ337" s="23"/>
      <c r="QA337" s="23"/>
      <c r="QB337" s="23"/>
      <c r="QC337" s="23"/>
      <c r="QD337" s="23"/>
      <c r="QE337" s="23"/>
      <c r="QF337" s="23"/>
      <c r="QG337" s="23"/>
      <c r="QH337" s="23"/>
      <c r="QI337" s="23"/>
      <c r="QJ337" s="23"/>
      <c r="QK337" s="23"/>
      <c r="QL337" s="23"/>
      <c r="QM337" s="23"/>
      <c r="QN337" s="23"/>
      <c r="QO337" s="23"/>
      <c r="QP337" s="23"/>
      <c r="QQ337" s="23"/>
      <c r="QR337" s="23"/>
      <c r="QS337" s="23"/>
      <c r="QT337" s="23"/>
      <c r="QU337" s="23"/>
      <c r="QV337" s="23"/>
      <c r="QW337" s="23"/>
      <c r="QX337" s="23"/>
      <c r="QY337" s="23"/>
      <c r="QZ337" s="23"/>
      <c r="RA337" s="23"/>
      <c r="RB337" s="23"/>
      <c r="RC337" s="23"/>
      <c r="RD337" s="23"/>
      <c r="RE337" s="23"/>
      <c r="RF337" s="23"/>
      <c r="RG337" s="23"/>
      <c r="RH337" s="23"/>
      <c r="RI337" s="23"/>
      <c r="RJ337" s="23"/>
      <c r="RK337" s="23"/>
      <c r="RL337" s="23"/>
      <c r="RM337" s="23"/>
      <c r="RN337" s="23"/>
      <c r="RO337" s="23"/>
      <c r="RP337" s="23"/>
      <c r="RQ337" s="23"/>
      <c r="RR337" s="23"/>
      <c r="RS337" s="23"/>
      <c r="RT337" s="23"/>
      <c r="RU337" s="23"/>
      <c r="RV337" s="23"/>
      <c r="RW337" s="23"/>
      <c r="RX337" s="23"/>
      <c r="RY337" s="23"/>
      <c r="RZ337" s="23"/>
      <c r="SA337" s="23"/>
      <c r="SB337" s="23"/>
      <c r="SC337" s="23"/>
      <c r="SD337" s="23"/>
      <c r="SE337" s="23"/>
      <c r="SF337" s="23"/>
      <c r="SG337" s="23"/>
      <c r="SH337" s="23"/>
      <c r="SI337" s="23"/>
      <c r="SJ337" s="23"/>
      <c r="SK337" s="23"/>
      <c r="SL337" s="23"/>
      <c r="SM337" s="23"/>
      <c r="SN337" s="23"/>
      <c r="SO337" s="23"/>
      <c r="SP337" s="23"/>
      <c r="SQ337" s="23"/>
      <c r="SR337" s="23"/>
      <c r="SS337" s="23"/>
      <c r="ST337" s="23"/>
      <c r="SU337" s="23"/>
      <c r="SV337" s="23"/>
      <c r="SW337" s="23"/>
      <c r="SX337" s="23"/>
      <c r="SY337" s="23"/>
      <c r="SZ337" s="23"/>
      <c r="TA337" s="23"/>
      <c r="TB337" s="23"/>
      <c r="TC337" s="23"/>
      <c r="TD337" s="23"/>
      <c r="TE337" s="23"/>
    </row>
    <row r="338" spans="1:525" s="27" customFormat="1" ht="33.75" customHeight="1" x14ac:dyDescent="0.25">
      <c r="A338" s="94" t="s">
        <v>210</v>
      </c>
      <c r="B338" s="96"/>
      <c r="C338" s="96"/>
      <c r="D338" s="91" t="s">
        <v>38</v>
      </c>
      <c r="E338" s="120">
        <f>E339</f>
        <v>2935400</v>
      </c>
      <c r="F338" s="120">
        <f t="shared" ref="F338:J338" si="185">F339</f>
        <v>2935400</v>
      </c>
      <c r="G338" s="120">
        <f t="shared" si="185"/>
        <v>2161900</v>
      </c>
      <c r="H338" s="120">
        <f t="shared" si="185"/>
        <v>209200</v>
      </c>
      <c r="I338" s="120">
        <f t="shared" si="185"/>
        <v>0</v>
      </c>
      <c r="J338" s="120">
        <f t="shared" si="185"/>
        <v>0</v>
      </c>
      <c r="K338" s="120">
        <f t="shared" ref="K338" si="186">K339</f>
        <v>0</v>
      </c>
      <c r="L338" s="120">
        <f t="shared" ref="L338" si="187">L339</f>
        <v>0</v>
      </c>
      <c r="M338" s="120">
        <f t="shared" ref="M338" si="188">M339</f>
        <v>0</v>
      </c>
      <c r="N338" s="120">
        <f t="shared" ref="N338" si="189">N339</f>
        <v>0</v>
      </c>
      <c r="O338" s="120">
        <f t="shared" ref="O338" si="190">O339</f>
        <v>0</v>
      </c>
      <c r="P338" s="120">
        <f>P339</f>
        <v>2935400</v>
      </c>
      <c r="Q338" s="225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  <c r="IU338" s="32"/>
      <c r="IV338" s="32"/>
      <c r="IW338" s="32"/>
      <c r="IX338" s="32"/>
      <c r="IY338" s="32"/>
      <c r="IZ338" s="32"/>
      <c r="JA338" s="32"/>
      <c r="JB338" s="32"/>
      <c r="JC338" s="32"/>
      <c r="JD338" s="32"/>
      <c r="JE338" s="32"/>
      <c r="JF338" s="32"/>
      <c r="JG338" s="32"/>
      <c r="JH338" s="32"/>
      <c r="JI338" s="32"/>
      <c r="JJ338" s="32"/>
      <c r="JK338" s="32"/>
      <c r="JL338" s="32"/>
      <c r="JM338" s="32"/>
      <c r="JN338" s="32"/>
      <c r="JO338" s="32"/>
      <c r="JP338" s="32"/>
      <c r="JQ338" s="32"/>
      <c r="JR338" s="32"/>
      <c r="JS338" s="32"/>
      <c r="JT338" s="32"/>
      <c r="JU338" s="32"/>
      <c r="JV338" s="32"/>
      <c r="JW338" s="32"/>
      <c r="JX338" s="32"/>
      <c r="JY338" s="32"/>
      <c r="JZ338" s="32"/>
      <c r="KA338" s="32"/>
      <c r="KB338" s="32"/>
      <c r="KC338" s="32"/>
      <c r="KD338" s="32"/>
      <c r="KE338" s="32"/>
      <c r="KF338" s="32"/>
      <c r="KG338" s="32"/>
      <c r="KH338" s="32"/>
      <c r="KI338" s="32"/>
      <c r="KJ338" s="32"/>
      <c r="KK338" s="32"/>
      <c r="KL338" s="32"/>
      <c r="KM338" s="32"/>
      <c r="KN338" s="32"/>
      <c r="KO338" s="32"/>
      <c r="KP338" s="32"/>
      <c r="KQ338" s="32"/>
      <c r="KR338" s="32"/>
      <c r="KS338" s="32"/>
      <c r="KT338" s="32"/>
      <c r="KU338" s="32"/>
      <c r="KV338" s="32"/>
      <c r="KW338" s="32"/>
      <c r="KX338" s="32"/>
      <c r="KY338" s="32"/>
      <c r="KZ338" s="32"/>
      <c r="LA338" s="32"/>
      <c r="LB338" s="32"/>
      <c r="LC338" s="32"/>
      <c r="LD338" s="32"/>
      <c r="LE338" s="32"/>
      <c r="LF338" s="32"/>
      <c r="LG338" s="32"/>
      <c r="LH338" s="32"/>
      <c r="LI338" s="32"/>
      <c r="LJ338" s="32"/>
      <c r="LK338" s="32"/>
      <c r="LL338" s="32"/>
      <c r="LM338" s="32"/>
      <c r="LN338" s="32"/>
      <c r="LO338" s="32"/>
      <c r="LP338" s="32"/>
      <c r="LQ338" s="32"/>
      <c r="LR338" s="32"/>
      <c r="LS338" s="32"/>
      <c r="LT338" s="32"/>
      <c r="LU338" s="32"/>
      <c r="LV338" s="32"/>
      <c r="LW338" s="32"/>
      <c r="LX338" s="32"/>
      <c r="LY338" s="32"/>
      <c r="LZ338" s="32"/>
      <c r="MA338" s="32"/>
      <c r="MB338" s="32"/>
      <c r="MC338" s="32"/>
      <c r="MD338" s="32"/>
      <c r="ME338" s="32"/>
      <c r="MF338" s="32"/>
      <c r="MG338" s="32"/>
      <c r="MH338" s="32"/>
      <c r="MI338" s="32"/>
      <c r="MJ338" s="32"/>
      <c r="MK338" s="32"/>
      <c r="ML338" s="32"/>
      <c r="MM338" s="32"/>
      <c r="MN338" s="32"/>
      <c r="MO338" s="32"/>
      <c r="MP338" s="32"/>
      <c r="MQ338" s="32"/>
      <c r="MR338" s="32"/>
      <c r="MS338" s="32"/>
      <c r="MT338" s="32"/>
      <c r="MU338" s="32"/>
      <c r="MV338" s="32"/>
      <c r="MW338" s="32"/>
      <c r="MX338" s="32"/>
      <c r="MY338" s="32"/>
      <c r="MZ338" s="32"/>
      <c r="NA338" s="32"/>
      <c r="NB338" s="32"/>
      <c r="NC338" s="32"/>
      <c r="ND338" s="32"/>
      <c r="NE338" s="32"/>
      <c r="NF338" s="32"/>
      <c r="NG338" s="32"/>
      <c r="NH338" s="32"/>
      <c r="NI338" s="32"/>
      <c r="NJ338" s="32"/>
      <c r="NK338" s="32"/>
      <c r="NL338" s="32"/>
      <c r="NM338" s="32"/>
      <c r="NN338" s="32"/>
      <c r="NO338" s="32"/>
      <c r="NP338" s="32"/>
      <c r="NQ338" s="32"/>
      <c r="NR338" s="32"/>
      <c r="NS338" s="32"/>
      <c r="NT338" s="32"/>
      <c r="NU338" s="32"/>
      <c r="NV338" s="32"/>
      <c r="NW338" s="32"/>
      <c r="NX338" s="32"/>
      <c r="NY338" s="32"/>
      <c r="NZ338" s="32"/>
      <c r="OA338" s="32"/>
      <c r="OB338" s="32"/>
      <c r="OC338" s="32"/>
      <c r="OD338" s="32"/>
      <c r="OE338" s="32"/>
      <c r="OF338" s="32"/>
      <c r="OG338" s="32"/>
      <c r="OH338" s="32"/>
      <c r="OI338" s="32"/>
      <c r="OJ338" s="32"/>
      <c r="OK338" s="32"/>
      <c r="OL338" s="32"/>
      <c r="OM338" s="32"/>
      <c r="ON338" s="32"/>
      <c r="OO338" s="32"/>
      <c r="OP338" s="32"/>
      <c r="OQ338" s="32"/>
      <c r="OR338" s="32"/>
      <c r="OS338" s="32"/>
      <c r="OT338" s="32"/>
      <c r="OU338" s="32"/>
      <c r="OV338" s="32"/>
      <c r="OW338" s="32"/>
      <c r="OX338" s="32"/>
      <c r="OY338" s="32"/>
      <c r="OZ338" s="32"/>
      <c r="PA338" s="32"/>
      <c r="PB338" s="32"/>
      <c r="PC338" s="32"/>
      <c r="PD338" s="32"/>
      <c r="PE338" s="32"/>
      <c r="PF338" s="32"/>
      <c r="PG338" s="32"/>
      <c r="PH338" s="32"/>
      <c r="PI338" s="32"/>
      <c r="PJ338" s="32"/>
      <c r="PK338" s="32"/>
      <c r="PL338" s="32"/>
      <c r="PM338" s="32"/>
      <c r="PN338" s="32"/>
      <c r="PO338" s="32"/>
      <c r="PP338" s="32"/>
      <c r="PQ338" s="32"/>
      <c r="PR338" s="32"/>
      <c r="PS338" s="32"/>
      <c r="PT338" s="32"/>
      <c r="PU338" s="32"/>
      <c r="PV338" s="32"/>
      <c r="PW338" s="32"/>
      <c r="PX338" s="32"/>
      <c r="PY338" s="32"/>
      <c r="PZ338" s="32"/>
      <c r="QA338" s="32"/>
      <c r="QB338" s="32"/>
      <c r="QC338" s="32"/>
      <c r="QD338" s="32"/>
      <c r="QE338" s="32"/>
      <c r="QF338" s="32"/>
      <c r="QG338" s="32"/>
      <c r="QH338" s="32"/>
      <c r="QI338" s="32"/>
      <c r="QJ338" s="32"/>
      <c r="QK338" s="32"/>
      <c r="QL338" s="32"/>
      <c r="QM338" s="32"/>
      <c r="QN338" s="32"/>
      <c r="QO338" s="32"/>
      <c r="QP338" s="32"/>
      <c r="QQ338" s="32"/>
      <c r="QR338" s="32"/>
      <c r="QS338" s="32"/>
      <c r="QT338" s="32"/>
      <c r="QU338" s="32"/>
      <c r="QV338" s="32"/>
      <c r="QW338" s="32"/>
      <c r="QX338" s="32"/>
      <c r="QY338" s="32"/>
      <c r="QZ338" s="32"/>
      <c r="RA338" s="32"/>
      <c r="RB338" s="32"/>
      <c r="RC338" s="32"/>
      <c r="RD338" s="32"/>
      <c r="RE338" s="32"/>
      <c r="RF338" s="32"/>
      <c r="RG338" s="32"/>
      <c r="RH338" s="32"/>
      <c r="RI338" s="32"/>
      <c r="RJ338" s="32"/>
      <c r="RK338" s="32"/>
      <c r="RL338" s="32"/>
      <c r="RM338" s="32"/>
      <c r="RN338" s="32"/>
      <c r="RO338" s="32"/>
      <c r="RP338" s="32"/>
      <c r="RQ338" s="32"/>
      <c r="RR338" s="32"/>
      <c r="RS338" s="32"/>
      <c r="RT338" s="32"/>
      <c r="RU338" s="32"/>
      <c r="RV338" s="32"/>
      <c r="RW338" s="32"/>
      <c r="RX338" s="32"/>
      <c r="RY338" s="32"/>
      <c r="RZ338" s="32"/>
      <c r="SA338" s="32"/>
      <c r="SB338" s="32"/>
      <c r="SC338" s="32"/>
      <c r="SD338" s="32"/>
      <c r="SE338" s="32"/>
      <c r="SF338" s="32"/>
      <c r="SG338" s="32"/>
      <c r="SH338" s="32"/>
      <c r="SI338" s="32"/>
      <c r="SJ338" s="32"/>
      <c r="SK338" s="32"/>
      <c r="SL338" s="32"/>
      <c r="SM338" s="32"/>
      <c r="SN338" s="32"/>
      <c r="SO338" s="32"/>
      <c r="SP338" s="32"/>
      <c r="SQ338" s="32"/>
      <c r="SR338" s="32"/>
      <c r="SS338" s="32"/>
      <c r="ST338" s="32"/>
      <c r="SU338" s="32"/>
      <c r="SV338" s="32"/>
      <c r="SW338" s="32"/>
      <c r="SX338" s="32"/>
      <c r="SY338" s="32"/>
      <c r="SZ338" s="32"/>
      <c r="TA338" s="32"/>
      <c r="TB338" s="32"/>
      <c r="TC338" s="32"/>
      <c r="TD338" s="32"/>
      <c r="TE338" s="32"/>
    </row>
    <row r="339" spans="1:525" s="34" customFormat="1" ht="32.25" customHeight="1" x14ac:dyDescent="0.25">
      <c r="A339" s="84" t="s">
        <v>211</v>
      </c>
      <c r="B339" s="93"/>
      <c r="C339" s="93"/>
      <c r="D339" s="68" t="s">
        <v>38</v>
      </c>
      <c r="E339" s="121">
        <f>E340+E341++E342+E343+E344+E345</f>
        <v>2935400</v>
      </c>
      <c r="F339" s="121">
        <f t="shared" ref="F339:P339" si="191">F340+F341++F342+F343+F344+F345</f>
        <v>2935400</v>
      </c>
      <c r="G339" s="121">
        <f t="shared" si="191"/>
        <v>2161900</v>
      </c>
      <c r="H339" s="121">
        <f t="shared" si="191"/>
        <v>209200</v>
      </c>
      <c r="I339" s="121">
        <f t="shared" si="191"/>
        <v>0</v>
      </c>
      <c r="J339" s="121">
        <f t="shared" si="191"/>
        <v>0</v>
      </c>
      <c r="K339" s="121">
        <f>K340+K341++K342+K343+K344+K345</f>
        <v>0</v>
      </c>
      <c r="L339" s="121">
        <f t="shared" si="191"/>
        <v>0</v>
      </c>
      <c r="M339" s="121">
        <f t="shared" si="191"/>
        <v>0</v>
      </c>
      <c r="N339" s="121">
        <f t="shared" si="191"/>
        <v>0</v>
      </c>
      <c r="O339" s="121">
        <f t="shared" si="191"/>
        <v>0</v>
      </c>
      <c r="P339" s="121">
        <f t="shared" si="191"/>
        <v>2935400</v>
      </c>
      <c r="Q339" s="186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  <c r="HP339" s="33"/>
      <c r="HQ339" s="33"/>
      <c r="HR339" s="33"/>
      <c r="HS339" s="33"/>
      <c r="HT339" s="33"/>
      <c r="HU339" s="33"/>
      <c r="HV339" s="33"/>
      <c r="HW339" s="33"/>
      <c r="HX339" s="33"/>
      <c r="HY339" s="33"/>
      <c r="HZ339" s="33"/>
      <c r="IA339" s="33"/>
      <c r="IB339" s="33"/>
      <c r="IC339" s="33"/>
      <c r="ID339" s="33"/>
      <c r="IE339" s="33"/>
      <c r="IF339" s="33"/>
      <c r="IG339" s="33"/>
      <c r="IH339" s="33"/>
      <c r="II339" s="33"/>
      <c r="IJ339" s="33"/>
      <c r="IK339" s="33"/>
      <c r="IL339" s="33"/>
      <c r="IM339" s="33"/>
      <c r="IN339" s="33"/>
      <c r="IO339" s="33"/>
      <c r="IP339" s="33"/>
      <c r="IQ339" s="33"/>
      <c r="IR339" s="33"/>
      <c r="IS339" s="33"/>
      <c r="IT339" s="33"/>
      <c r="IU339" s="33"/>
      <c r="IV339" s="33"/>
      <c r="IW339" s="33"/>
      <c r="IX339" s="33"/>
      <c r="IY339" s="33"/>
      <c r="IZ339" s="33"/>
      <c r="JA339" s="33"/>
      <c r="JB339" s="33"/>
      <c r="JC339" s="33"/>
      <c r="JD339" s="33"/>
      <c r="JE339" s="33"/>
      <c r="JF339" s="33"/>
      <c r="JG339" s="33"/>
      <c r="JH339" s="33"/>
      <c r="JI339" s="33"/>
      <c r="JJ339" s="33"/>
      <c r="JK339" s="33"/>
      <c r="JL339" s="33"/>
      <c r="JM339" s="33"/>
      <c r="JN339" s="33"/>
      <c r="JO339" s="33"/>
      <c r="JP339" s="33"/>
      <c r="JQ339" s="33"/>
      <c r="JR339" s="33"/>
      <c r="JS339" s="33"/>
      <c r="JT339" s="33"/>
      <c r="JU339" s="33"/>
      <c r="JV339" s="33"/>
      <c r="JW339" s="33"/>
      <c r="JX339" s="33"/>
      <c r="JY339" s="33"/>
      <c r="JZ339" s="33"/>
      <c r="KA339" s="33"/>
      <c r="KB339" s="33"/>
      <c r="KC339" s="33"/>
      <c r="KD339" s="33"/>
      <c r="KE339" s="33"/>
      <c r="KF339" s="33"/>
      <c r="KG339" s="33"/>
      <c r="KH339" s="33"/>
      <c r="KI339" s="33"/>
      <c r="KJ339" s="33"/>
      <c r="KK339" s="33"/>
      <c r="KL339" s="33"/>
      <c r="KM339" s="33"/>
      <c r="KN339" s="33"/>
      <c r="KO339" s="33"/>
      <c r="KP339" s="33"/>
      <c r="KQ339" s="33"/>
      <c r="KR339" s="33"/>
      <c r="KS339" s="33"/>
      <c r="KT339" s="33"/>
      <c r="KU339" s="33"/>
      <c r="KV339" s="33"/>
      <c r="KW339" s="33"/>
      <c r="KX339" s="33"/>
      <c r="KY339" s="33"/>
      <c r="KZ339" s="33"/>
      <c r="LA339" s="33"/>
      <c r="LB339" s="33"/>
      <c r="LC339" s="33"/>
      <c r="LD339" s="33"/>
      <c r="LE339" s="33"/>
      <c r="LF339" s="33"/>
      <c r="LG339" s="33"/>
      <c r="LH339" s="33"/>
      <c r="LI339" s="33"/>
      <c r="LJ339" s="33"/>
      <c r="LK339" s="33"/>
      <c r="LL339" s="33"/>
      <c r="LM339" s="33"/>
      <c r="LN339" s="33"/>
      <c r="LO339" s="33"/>
      <c r="LP339" s="33"/>
      <c r="LQ339" s="33"/>
      <c r="LR339" s="33"/>
      <c r="LS339" s="33"/>
      <c r="LT339" s="33"/>
      <c r="LU339" s="33"/>
      <c r="LV339" s="33"/>
      <c r="LW339" s="33"/>
      <c r="LX339" s="33"/>
      <c r="LY339" s="33"/>
      <c r="LZ339" s="33"/>
      <c r="MA339" s="33"/>
      <c r="MB339" s="33"/>
      <c r="MC339" s="33"/>
      <c r="MD339" s="33"/>
      <c r="ME339" s="33"/>
      <c r="MF339" s="33"/>
      <c r="MG339" s="33"/>
      <c r="MH339" s="33"/>
      <c r="MI339" s="33"/>
      <c r="MJ339" s="33"/>
      <c r="MK339" s="33"/>
      <c r="ML339" s="33"/>
      <c r="MM339" s="33"/>
      <c r="MN339" s="33"/>
      <c r="MO339" s="33"/>
      <c r="MP339" s="33"/>
      <c r="MQ339" s="33"/>
      <c r="MR339" s="33"/>
      <c r="MS339" s="33"/>
      <c r="MT339" s="33"/>
      <c r="MU339" s="33"/>
      <c r="MV339" s="33"/>
      <c r="MW339" s="33"/>
      <c r="MX339" s="33"/>
      <c r="MY339" s="33"/>
      <c r="MZ339" s="33"/>
      <c r="NA339" s="33"/>
      <c r="NB339" s="33"/>
      <c r="NC339" s="33"/>
      <c r="ND339" s="33"/>
      <c r="NE339" s="33"/>
      <c r="NF339" s="33"/>
      <c r="NG339" s="33"/>
      <c r="NH339" s="33"/>
      <c r="NI339" s="33"/>
      <c r="NJ339" s="33"/>
      <c r="NK339" s="33"/>
      <c r="NL339" s="33"/>
      <c r="NM339" s="33"/>
      <c r="NN339" s="33"/>
      <c r="NO339" s="33"/>
      <c r="NP339" s="33"/>
      <c r="NQ339" s="33"/>
      <c r="NR339" s="33"/>
      <c r="NS339" s="33"/>
      <c r="NT339" s="33"/>
      <c r="NU339" s="33"/>
      <c r="NV339" s="33"/>
      <c r="NW339" s="33"/>
      <c r="NX339" s="33"/>
      <c r="NY339" s="33"/>
      <c r="NZ339" s="33"/>
      <c r="OA339" s="33"/>
      <c r="OB339" s="33"/>
      <c r="OC339" s="33"/>
      <c r="OD339" s="33"/>
      <c r="OE339" s="33"/>
      <c r="OF339" s="33"/>
      <c r="OG339" s="33"/>
      <c r="OH339" s="33"/>
      <c r="OI339" s="33"/>
      <c r="OJ339" s="33"/>
      <c r="OK339" s="33"/>
      <c r="OL339" s="33"/>
      <c r="OM339" s="33"/>
      <c r="ON339" s="33"/>
      <c r="OO339" s="33"/>
      <c r="OP339" s="33"/>
      <c r="OQ339" s="33"/>
      <c r="OR339" s="33"/>
      <c r="OS339" s="33"/>
      <c r="OT339" s="33"/>
      <c r="OU339" s="33"/>
      <c r="OV339" s="33"/>
      <c r="OW339" s="33"/>
      <c r="OX339" s="33"/>
      <c r="OY339" s="33"/>
      <c r="OZ339" s="33"/>
      <c r="PA339" s="33"/>
      <c r="PB339" s="33"/>
      <c r="PC339" s="33"/>
      <c r="PD339" s="33"/>
      <c r="PE339" s="33"/>
      <c r="PF339" s="33"/>
      <c r="PG339" s="33"/>
      <c r="PH339" s="33"/>
      <c r="PI339" s="33"/>
      <c r="PJ339" s="33"/>
      <c r="PK339" s="33"/>
      <c r="PL339" s="33"/>
      <c r="PM339" s="33"/>
      <c r="PN339" s="33"/>
      <c r="PO339" s="33"/>
      <c r="PP339" s="33"/>
      <c r="PQ339" s="33"/>
      <c r="PR339" s="33"/>
      <c r="PS339" s="33"/>
      <c r="PT339" s="33"/>
      <c r="PU339" s="33"/>
      <c r="PV339" s="33"/>
      <c r="PW339" s="33"/>
      <c r="PX339" s="33"/>
      <c r="PY339" s="33"/>
      <c r="PZ339" s="33"/>
      <c r="QA339" s="33"/>
      <c r="QB339" s="33"/>
      <c r="QC339" s="33"/>
      <c r="QD339" s="33"/>
      <c r="QE339" s="33"/>
      <c r="QF339" s="33"/>
      <c r="QG339" s="33"/>
      <c r="QH339" s="33"/>
      <c r="QI339" s="33"/>
      <c r="QJ339" s="33"/>
      <c r="QK339" s="33"/>
      <c r="QL339" s="33"/>
      <c r="QM339" s="33"/>
      <c r="QN339" s="33"/>
      <c r="QO339" s="33"/>
      <c r="QP339" s="33"/>
      <c r="QQ339" s="33"/>
      <c r="QR339" s="33"/>
      <c r="QS339" s="33"/>
      <c r="QT339" s="33"/>
      <c r="QU339" s="33"/>
      <c r="QV339" s="33"/>
      <c r="QW339" s="33"/>
      <c r="QX339" s="33"/>
      <c r="QY339" s="33"/>
      <c r="QZ339" s="33"/>
      <c r="RA339" s="33"/>
      <c r="RB339" s="33"/>
      <c r="RC339" s="33"/>
      <c r="RD339" s="33"/>
      <c r="RE339" s="33"/>
      <c r="RF339" s="33"/>
      <c r="RG339" s="33"/>
      <c r="RH339" s="33"/>
      <c r="RI339" s="33"/>
      <c r="RJ339" s="33"/>
      <c r="RK339" s="33"/>
      <c r="RL339" s="33"/>
      <c r="RM339" s="33"/>
      <c r="RN339" s="33"/>
      <c r="RO339" s="33"/>
      <c r="RP339" s="33"/>
      <c r="RQ339" s="33"/>
      <c r="RR339" s="33"/>
      <c r="RS339" s="33"/>
      <c r="RT339" s="33"/>
      <c r="RU339" s="33"/>
      <c r="RV339" s="33"/>
      <c r="RW339" s="33"/>
      <c r="RX339" s="33"/>
      <c r="RY339" s="33"/>
      <c r="RZ339" s="33"/>
      <c r="SA339" s="33"/>
      <c r="SB339" s="33"/>
      <c r="SC339" s="33"/>
      <c r="SD339" s="33"/>
      <c r="SE339" s="33"/>
      <c r="SF339" s="33"/>
      <c r="SG339" s="33"/>
      <c r="SH339" s="33"/>
      <c r="SI339" s="33"/>
      <c r="SJ339" s="33"/>
      <c r="SK339" s="33"/>
      <c r="SL339" s="33"/>
      <c r="SM339" s="33"/>
      <c r="SN339" s="33"/>
      <c r="SO339" s="33"/>
      <c r="SP339" s="33"/>
      <c r="SQ339" s="33"/>
      <c r="SR339" s="33"/>
      <c r="SS339" s="33"/>
      <c r="ST339" s="33"/>
      <c r="SU339" s="33"/>
      <c r="SV339" s="33"/>
      <c r="SW339" s="33"/>
      <c r="SX339" s="33"/>
      <c r="SY339" s="33"/>
      <c r="SZ339" s="33"/>
      <c r="TA339" s="33"/>
      <c r="TB339" s="33"/>
      <c r="TC339" s="33"/>
      <c r="TD339" s="33"/>
      <c r="TE339" s="33"/>
    </row>
    <row r="340" spans="1:525" s="22" customFormat="1" ht="50.25" customHeight="1" x14ac:dyDescent="0.25">
      <c r="A340" s="56" t="s">
        <v>212</v>
      </c>
      <c r="B340" s="82" t="str">
        <f>'дод 4'!A19</f>
        <v>0160</v>
      </c>
      <c r="C340" s="82" t="str">
        <f>'дод 4'!B19</f>
        <v>0111</v>
      </c>
      <c r="D340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340" s="122">
        <f t="shared" ref="E340:E345" si="192">F340+I340</f>
        <v>2935400</v>
      </c>
      <c r="F340" s="122">
        <v>2935400</v>
      </c>
      <c r="G340" s="122">
        <v>2161900</v>
      </c>
      <c r="H340" s="122">
        <v>209200</v>
      </c>
      <c r="I340" s="122"/>
      <c r="J340" s="122">
        <f>L340+O340</f>
        <v>0</v>
      </c>
      <c r="K340" s="122"/>
      <c r="L340" s="122"/>
      <c r="M340" s="122"/>
      <c r="N340" s="122"/>
      <c r="O340" s="122"/>
      <c r="P340" s="122">
        <f t="shared" ref="P340:P345" si="193">E340+J340</f>
        <v>2935400</v>
      </c>
      <c r="Q340" s="186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  <c r="IW340" s="23"/>
      <c r="IX340" s="23"/>
      <c r="IY340" s="23"/>
      <c r="IZ340" s="23"/>
      <c r="JA340" s="23"/>
      <c r="JB340" s="23"/>
      <c r="JC340" s="23"/>
      <c r="JD340" s="23"/>
      <c r="JE340" s="23"/>
      <c r="JF340" s="23"/>
      <c r="JG340" s="23"/>
      <c r="JH340" s="23"/>
      <c r="JI340" s="23"/>
      <c r="JJ340" s="23"/>
      <c r="JK340" s="23"/>
      <c r="JL340" s="23"/>
      <c r="JM340" s="23"/>
      <c r="JN340" s="23"/>
      <c r="JO340" s="23"/>
      <c r="JP340" s="23"/>
      <c r="JQ340" s="23"/>
      <c r="JR340" s="23"/>
      <c r="JS340" s="23"/>
      <c r="JT340" s="23"/>
      <c r="JU340" s="23"/>
      <c r="JV340" s="23"/>
      <c r="JW340" s="23"/>
      <c r="JX340" s="23"/>
      <c r="JY340" s="23"/>
      <c r="JZ340" s="23"/>
      <c r="KA340" s="23"/>
      <c r="KB340" s="23"/>
      <c r="KC340" s="23"/>
      <c r="KD340" s="23"/>
      <c r="KE340" s="23"/>
      <c r="KF340" s="23"/>
      <c r="KG340" s="23"/>
      <c r="KH340" s="23"/>
      <c r="KI340" s="23"/>
      <c r="KJ340" s="23"/>
      <c r="KK340" s="23"/>
      <c r="KL340" s="23"/>
      <c r="KM340" s="23"/>
      <c r="KN340" s="23"/>
      <c r="KO340" s="23"/>
      <c r="KP340" s="23"/>
      <c r="KQ340" s="23"/>
      <c r="KR340" s="23"/>
      <c r="KS340" s="23"/>
      <c r="KT340" s="23"/>
      <c r="KU340" s="23"/>
      <c r="KV340" s="23"/>
      <c r="KW340" s="23"/>
      <c r="KX340" s="23"/>
      <c r="KY340" s="23"/>
      <c r="KZ340" s="23"/>
      <c r="LA340" s="23"/>
      <c r="LB340" s="23"/>
      <c r="LC340" s="23"/>
      <c r="LD340" s="23"/>
      <c r="LE340" s="23"/>
      <c r="LF340" s="23"/>
      <c r="LG340" s="23"/>
      <c r="LH340" s="23"/>
      <c r="LI340" s="23"/>
      <c r="LJ340" s="23"/>
      <c r="LK340" s="23"/>
      <c r="LL340" s="23"/>
      <c r="LM340" s="23"/>
      <c r="LN340" s="23"/>
      <c r="LO340" s="23"/>
      <c r="LP340" s="23"/>
      <c r="LQ340" s="23"/>
      <c r="LR340" s="23"/>
      <c r="LS340" s="23"/>
      <c r="LT340" s="23"/>
      <c r="LU340" s="23"/>
      <c r="LV340" s="23"/>
      <c r="LW340" s="23"/>
      <c r="LX340" s="23"/>
      <c r="LY340" s="23"/>
      <c r="LZ340" s="23"/>
      <c r="MA340" s="23"/>
      <c r="MB340" s="23"/>
      <c r="MC340" s="23"/>
      <c r="MD340" s="23"/>
      <c r="ME340" s="23"/>
      <c r="MF340" s="23"/>
      <c r="MG340" s="23"/>
      <c r="MH340" s="23"/>
      <c r="MI340" s="23"/>
      <c r="MJ340" s="23"/>
      <c r="MK340" s="23"/>
      <c r="ML340" s="23"/>
      <c r="MM340" s="23"/>
      <c r="MN340" s="23"/>
      <c r="MO340" s="23"/>
      <c r="MP340" s="23"/>
      <c r="MQ340" s="23"/>
      <c r="MR340" s="23"/>
      <c r="MS340" s="23"/>
      <c r="MT340" s="23"/>
      <c r="MU340" s="23"/>
      <c r="MV340" s="23"/>
      <c r="MW340" s="23"/>
      <c r="MX340" s="23"/>
      <c r="MY340" s="23"/>
      <c r="MZ340" s="23"/>
      <c r="NA340" s="23"/>
      <c r="NB340" s="23"/>
      <c r="NC340" s="23"/>
      <c r="ND340" s="23"/>
      <c r="NE340" s="23"/>
      <c r="NF340" s="23"/>
      <c r="NG340" s="23"/>
      <c r="NH340" s="23"/>
      <c r="NI340" s="23"/>
      <c r="NJ340" s="23"/>
      <c r="NK340" s="23"/>
      <c r="NL340" s="23"/>
      <c r="NM340" s="23"/>
      <c r="NN340" s="23"/>
      <c r="NO340" s="23"/>
      <c r="NP340" s="23"/>
      <c r="NQ340" s="23"/>
      <c r="NR340" s="23"/>
      <c r="NS340" s="23"/>
      <c r="NT340" s="23"/>
      <c r="NU340" s="23"/>
      <c r="NV340" s="23"/>
      <c r="NW340" s="23"/>
      <c r="NX340" s="23"/>
      <c r="NY340" s="23"/>
      <c r="NZ340" s="23"/>
      <c r="OA340" s="23"/>
      <c r="OB340" s="23"/>
      <c r="OC340" s="23"/>
      <c r="OD340" s="23"/>
      <c r="OE340" s="23"/>
      <c r="OF340" s="23"/>
      <c r="OG340" s="23"/>
      <c r="OH340" s="23"/>
      <c r="OI340" s="23"/>
      <c r="OJ340" s="23"/>
      <c r="OK340" s="23"/>
      <c r="OL340" s="23"/>
      <c r="OM340" s="23"/>
      <c r="ON340" s="23"/>
      <c r="OO340" s="23"/>
      <c r="OP340" s="23"/>
      <c r="OQ340" s="23"/>
      <c r="OR340" s="23"/>
      <c r="OS340" s="23"/>
      <c r="OT340" s="23"/>
      <c r="OU340" s="23"/>
      <c r="OV340" s="23"/>
      <c r="OW340" s="23"/>
      <c r="OX340" s="23"/>
      <c r="OY340" s="23"/>
      <c r="OZ340" s="23"/>
      <c r="PA340" s="23"/>
      <c r="PB340" s="23"/>
      <c r="PC340" s="23"/>
      <c r="PD340" s="23"/>
      <c r="PE340" s="23"/>
      <c r="PF340" s="23"/>
      <c r="PG340" s="23"/>
      <c r="PH340" s="23"/>
      <c r="PI340" s="23"/>
      <c r="PJ340" s="23"/>
      <c r="PK340" s="23"/>
      <c r="PL340" s="23"/>
      <c r="PM340" s="23"/>
      <c r="PN340" s="23"/>
      <c r="PO340" s="23"/>
      <c r="PP340" s="23"/>
      <c r="PQ340" s="23"/>
      <c r="PR340" s="23"/>
      <c r="PS340" s="23"/>
      <c r="PT340" s="23"/>
      <c r="PU340" s="23"/>
      <c r="PV340" s="23"/>
      <c r="PW340" s="23"/>
      <c r="PX340" s="23"/>
      <c r="PY340" s="23"/>
      <c r="PZ340" s="23"/>
      <c r="QA340" s="23"/>
      <c r="QB340" s="23"/>
      <c r="QC340" s="23"/>
      <c r="QD340" s="23"/>
      <c r="QE340" s="23"/>
      <c r="QF340" s="23"/>
      <c r="QG340" s="23"/>
      <c r="QH340" s="23"/>
      <c r="QI340" s="23"/>
      <c r="QJ340" s="23"/>
      <c r="QK340" s="23"/>
      <c r="QL340" s="23"/>
      <c r="QM340" s="23"/>
      <c r="QN340" s="23"/>
      <c r="QO340" s="23"/>
      <c r="QP340" s="23"/>
      <c r="QQ340" s="23"/>
      <c r="QR340" s="23"/>
      <c r="QS340" s="23"/>
      <c r="QT340" s="23"/>
      <c r="QU340" s="23"/>
      <c r="QV340" s="23"/>
      <c r="QW340" s="23"/>
      <c r="QX340" s="23"/>
      <c r="QY340" s="23"/>
      <c r="QZ340" s="23"/>
      <c r="RA340" s="23"/>
      <c r="RB340" s="23"/>
      <c r="RC340" s="23"/>
      <c r="RD340" s="23"/>
      <c r="RE340" s="23"/>
      <c r="RF340" s="23"/>
      <c r="RG340" s="23"/>
      <c r="RH340" s="23"/>
      <c r="RI340" s="23"/>
      <c r="RJ340" s="23"/>
      <c r="RK340" s="23"/>
      <c r="RL340" s="23"/>
      <c r="RM340" s="23"/>
      <c r="RN340" s="23"/>
      <c r="RO340" s="23"/>
      <c r="RP340" s="23"/>
      <c r="RQ340" s="23"/>
      <c r="RR340" s="23"/>
      <c r="RS340" s="23"/>
      <c r="RT340" s="23"/>
      <c r="RU340" s="23"/>
      <c r="RV340" s="23"/>
      <c r="RW340" s="23"/>
      <c r="RX340" s="23"/>
      <c r="RY340" s="23"/>
      <c r="RZ340" s="23"/>
      <c r="SA340" s="23"/>
      <c r="SB340" s="23"/>
      <c r="SC340" s="23"/>
      <c r="SD340" s="23"/>
      <c r="SE340" s="23"/>
      <c r="SF340" s="23"/>
      <c r="SG340" s="23"/>
      <c r="SH340" s="23"/>
      <c r="SI340" s="23"/>
      <c r="SJ340" s="23"/>
      <c r="SK340" s="23"/>
      <c r="SL340" s="23"/>
      <c r="SM340" s="23"/>
      <c r="SN340" s="23"/>
      <c r="SO340" s="23"/>
      <c r="SP340" s="23"/>
      <c r="SQ340" s="23"/>
      <c r="SR340" s="23"/>
      <c r="SS340" s="23"/>
      <c r="ST340" s="23"/>
      <c r="SU340" s="23"/>
      <c r="SV340" s="23"/>
      <c r="SW340" s="23"/>
      <c r="SX340" s="23"/>
      <c r="SY340" s="23"/>
      <c r="SZ340" s="23"/>
      <c r="TA340" s="23"/>
      <c r="TB340" s="23"/>
      <c r="TC340" s="23"/>
      <c r="TD340" s="23"/>
      <c r="TE340" s="23"/>
    </row>
    <row r="341" spans="1:525" s="25" customFormat="1" ht="21" hidden="1" customHeight="1" x14ac:dyDescent="0.25">
      <c r="A341" s="56" t="s">
        <v>213</v>
      </c>
      <c r="B341" s="82" t="str">
        <f>'дод 4'!A185</f>
        <v>7130</v>
      </c>
      <c r="C341" s="82" t="str">
        <f>'дод 4'!B185</f>
        <v>0421</v>
      </c>
      <c r="D341" s="57" t="str">
        <f>'дод 4'!C185</f>
        <v>Здійснення заходів із землеустрою</v>
      </c>
      <c r="E341" s="122">
        <f t="shared" si="192"/>
        <v>0</v>
      </c>
      <c r="F341" s="122"/>
      <c r="G341" s="122"/>
      <c r="H341" s="122"/>
      <c r="I341" s="122"/>
      <c r="J341" s="122">
        <f t="shared" ref="J341:J345" si="194">L341+O341</f>
        <v>0</v>
      </c>
      <c r="K341" s="122"/>
      <c r="L341" s="122"/>
      <c r="M341" s="122"/>
      <c r="N341" s="122"/>
      <c r="O341" s="122"/>
      <c r="P341" s="122">
        <f t="shared" si="193"/>
        <v>0</v>
      </c>
      <c r="Q341" s="186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  <c r="IQ341" s="31"/>
      <c r="IR341" s="31"/>
      <c r="IS341" s="31"/>
      <c r="IT341" s="31"/>
      <c r="IU341" s="31"/>
      <c r="IV341" s="31"/>
      <c r="IW341" s="31"/>
      <c r="IX341" s="31"/>
      <c r="IY341" s="31"/>
      <c r="IZ341" s="31"/>
      <c r="JA341" s="31"/>
      <c r="JB341" s="31"/>
      <c r="JC341" s="31"/>
      <c r="JD341" s="31"/>
      <c r="JE341" s="31"/>
      <c r="JF341" s="31"/>
      <c r="JG341" s="31"/>
      <c r="JH341" s="31"/>
      <c r="JI341" s="31"/>
      <c r="JJ341" s="31"/>
      <c r="JK341" s="31"/>
      <c r="JL341" s="31"/>
      <c r="JM341" s="31"/>
      <c r="JN341" s="31"/>
      <c r="JO341" s="31"/>
      <c r="JP341" s="31"/>
      <c r="JQ341" s="31"/>
      <c r="JR341" s="31"/>
      <c r="JS341" s="31"/>
      <c r="JT341" s="31"/>
      <c r="JU341" s="31"/>
      <c r="JV341" s="31"/>
      <c r="JW341" s="31"/>
      <c r="JX341" s="31"/>
      <c r="JY341" s="31"/>
      <c r="JZ341" s="31"/>
      <c r="KA341" s="31"/>
      <c r="KB341" s="31"/>
      <c r="KC341" s="31"/>
      <c r="KD341" s="31"/>
      <c r="KE341" s="31"/>
      <c r="KF341" s="31"/>
      <c r="KG341" s="31"/>
      <c r="KH341" s="31"/>
      <c r="KI341" s="31"/>
      <c r="KJ341" s="31"/>
      <c r="KK341" s="31"/>
      <c r="KL341" s="31"/>
      <c r="KM341" s="31"/>
      <c r="KN341" s="31"/>
      <c r="KO341" s="31"/>
      <c r="KP341" s="31"/>
      <c r="KQ341" s="31"/>
      <c r="KR341" s="31"/>
      <c r="KS341" s="31"/>
      <c r="KT341" s="31"/>
      <c r="KU341" s="31"/>
      <c r="KV341" s="31"/>
      <c r="KW341" s="31"/>
      <c r="KX341" s="31"/>
      <c r="KY341" s="31"/>
      <c r="KZ341" s="31"/>
      <c r="LA341" s="31"/>
      <c r="LB341" s="31"/>
      <c r="LC341" s="31"/>
      <c r="LD341" s="31"/>
      <c r="LE341" s="31"/>
      <c r="LF341" s="31"/>
      <c r="LG341" s="31"/>
      <c r="LH341" s="31"/>
      <c r="LI341" s="31"/>
      <c r="LJ341" s="31"/>
      <c r="LK341" s="31"/>
      <c r="LL341" s="31"/>
      <c r="LM341" s="31"/>
      <c r="LN341" s="31"/>
      <c r="LO341" s="31"/>
      <c r="LP341" s="31"/>
      <c r="LQ341" s="31"/>
      <c r="LR341" s="31"/>
      <c r="LS341" s="31"/>
      <c r="LT341" s="31"/>
      <c r="LU341" s="31"/>
      <c r="LV341" s="31"/>
      <c r="LW341" s="31"/>
      <c r="LX341" s="31"/>
      <c r="LY341" s="31"/>
      <c r="LZ341" s="31"/>
      <c r="MA341" s="31"/>
      <c r="MB341" s="31"/>
      <c r="MC341" s="31"/>
      <c r="MD341" s="31"/>
      <c r="ME341" s="31"/>
      <c r="MF341" s="31"/>
      <c r="MG341" s="31"/>
      <c r="MH341" s="31"/>
      <c r="MI341" s="31"/>
      <c r="MJ341" s="31"/>
      <c r="MK341" s="31"/>
      <c r="ML341" s="31"/>
      <c r="MM341" s="31"/>
      <c r="MN341" s="31"/>
      <c r="MO341" s="31"/>
      <c r="MP341" s="31"/>
      <c r="MQ341" s="31"/>
      <c r="MR341" s="31"/>
      <c r="MS341" s="31"/>
      <c r="MT341" s="31"/>
      <c r="MU341" s="31"/>
      <c r="MV341" s="31"/>
      <c r="MW341" s="31"/>
      <c r="MX341" s="31"/>
      <c r="MY341" s="31"/>
      <c r="MZ341" s="31"/>
      <c r="NA341" s="31"/>
      <c r="NB341" s="31"/>
      <c r="NC341" s="31"/>
      <c r="ND341" s="31"/>
      <c r="NE341" s="31"/>
      <c r="NF341" s="31"/>
      <c r="NG341" s="31"/>
      <c r="NH341" s="31"/>
      <c r="NI341" s="31"/>
      <c r="NJ341" s="31"/>
      <c r="NK341" s="31"/>
      <c r="NL341" s="31"/>
      <c r="NM341" s="31"/>
      <c r="NN341" s="31"/>
      <c r="NO341" s="31"/>
      <c r="NP341" s="31"/>
      <c r="NQ341" s="31"/>
      <c r="NR341" s="31"/>
      <c r="NS341" s="31"/>
      <c r="NT341" s="31"/>
      <c r="NU341" s="31"/>
      <c r="NV341" s="31"/>
      <c r="NW341" s="31"/>
      <c r="NX341" s="31"/>
      <c r="NY341" s="31"/>
      <c r="NZ341" s="31"/>
      <c r="OA341" s="31"/>
      <c r="OB341" s="31"/>
      <c r="OC341" s="31"/>
      <c r="OD341" s="31"/>
      <c r="OE341" s="31"/>
      <c r="OF341" s="31"/>
      <c r="OG341" s="31"/>
      <c r="OH341" s="31"/>
      <c r="OI341" s="31"/>
      <c r="OJ341" s="31"/>
      <c r="OK341" s="31"/>
      <c r="OL341" s="31"/>
      <c r="OM341" s="31"/>
      <c r="ON341" s="31"/>
      <c r="OO341" s="31"/>
      <c r="OP341" s="31"/>
      <c r="OQ341" s="31"/>
      <c r="OR341" s="31"/>
      <c r="OS341" s="31"/>
      <c r="OT341" s="31"/>
      <c r="OU341" s="31"/>
      <c r="OV341" s="31"/>
      <c r="OW341" s="31"/>
      <c r="OX341" s="31"/>
      <c r="OY341" s="31"/>
      <c r="OZ341" s="31"/>
      <c r="PA341" s="31"/>
      <c r="PB341" s="31"/>
      <c r="PC341" s="31"/>
      <c r="PD341" s="31"/>
      <c r="PE341" s="31"/>
      <c r="PF341" s="31"/>
      <c r="PG341" s="31"/>
      <c r="PH341" s="31"/>
      <c r="PI341" s="31"/>
      <c r="PJ341" s="31"/>
      <c r="PK341" s="31"/>
      <c r="PL341" s="31"/>
      <c r="PM341" s="31"/>
      <c r="PN341" s="31"/>
      <c r="PO341" s="31"/>
      <c r="PP341" s="31"/>
      <c r="PQ341" s="31"/>
      <c r="PR341" s="31"/>
      <c r="PS341" s="31"/>
      <c r="PT341" s="31"/>
      <c r="PU341" s="31"/>
      <c r="PV341" s="31"/>
      <c r="PW341" s="31"/>
      <c r="PX341" s="31"/>
      <c r="PY341" s="31"/>
      <c r="PZ341" s="31"/>
      <c r="QA341" s="31"/>
      <c r="QB341" s="31"/>
      <c r="QC341" s="31"/>
      <c r="QD341" s="31"/>
      <c r="QE341" s="31"/>
      <c r="QF341" s="31"/>
      <c r="QG341" s="31"/>
      <c r="QH341" s="31"/>
      <c r="QI341" s="31"/>
      <c r="QJ341" s="31"/>
      <c r="QK341" s="31"/>
      <c r="QL341" s="31"/>
      <c r="QM341" s="31"/>
      <c r="QN341" s="31"/>
      <c r="QO341" s="31"/>
      <c r="QP341" s="31"/>
      <c r="QQ341" s="31"/>
      <c r="QR341" s="31"/>
      <c r="QS341" s="31"/>
      <c r="QT341" s="31"/>
      <c r="QU341" s="31"/>
      <c r="QV341" s="31"/>
      <c r="QW341" s="31"/>
      <c r="QX341" s="31"/>
      <c r="QY341" s="31"/>
      <c r="QZ341" s="31"/>
      <c r="RA341" s="31"/>
      <c r="RB341" s="31"/>
      <c r="RC341" s="31"/>
      <c r="RD341" s="31"/>
      <c r="RE341" s="31"/>
      <c r="RF341" s="31"/>
      <c r="RG341" s="31"/>
      <c r="RH341" s="31"/>
      <c r="RI341" s="31"/>
      <c r="RJ341" s="31"/>
      <c r="RK341" s="31"/>
      <c r="RL341" s="31"/>
      <c r="RM341" s="31"/>
      <c r="RN341" s="31"/>
      <c r="RO341" s="31"/>
      <c r="RP341" s="31"/>
      <c r="RQ341" s="31"/>
      <c r="RR341" s="31"/>
      <c r="RS341" s="31"/>
      <c r="RT341" s="31"/>
      <c r="RU341" s="31"/>
      <c r="RV341" s="31"/>
      <c r="RW341" s="31"/>
      <c r="RX341" s="31"/>
      <c r="RY341" s="31"/>
      <c r="RZ341" s="31"/>
      <c r="SA341" s="31"/>
      <c r="SB341" s="31"/>
      <c r="SC341" s="31"/>
      <c r="SD341" s="31"/>
      <c r="SE341" s="31"/>
      <c r="SF341" s="31"/>
      <c r="SG341" s="31"/>
      <c r="SH341" s="31"/>
      <c r="SI341" s="31"/>
      <c r="SJ341" s="31"/>
      <c r="SK341" s="31"/>
      <c r="SL341" s="31"/>
      <c r="SM341" s="31"/>
      <c r="SN341" s="31"/>
      <c r="SO341" s="31"/>
      <c r="SP341" s="31"/>
      <c r="SQ341" s="31"/>
      <c r="SR341" s="31"/>
      <c r="SS341" s="31"/>
      <c r="ST341" s="31"/>
      <c r="SU341" s="31"/>
      <c r="SV341" s="31"/>
      <c r="SW341" s="31"/>
      <c r="SX341" s="31"/>
      <c r="SY341" s="31"/>
      <c r="SZ341" s="31"/>
      <c r="TA341" s="31"/>
      <c r="TB341" s="31"/>
      <c r="TC341" s="31"/>
      <c r="TD341" s="31"/>
      <c r="TE341" s="31"/>
    </row>
    <row r="342" spans="1:525" s="22" customFormat="1" ht="36" hidden="1" customHeight="1" x14ac:dyDescent="0.25">
      <c r="A342" s="87" t="s">
        <v>214</v>
      </c>
      <c r="B342" s="42" t="str">
        <f>'дод 4'!A226</f>
        <v>7610</v>
      </c>
      <c r="C342" s="42" t="str">
        <f>'дод 4'!B226</f>
        <v>0411</v>
      </c>
      <c r="D342" s="36" t="str">
        <f>'дод 4'!C226</f>
        <v>Сприяння розвитку малого та середнього підприємництва</v>
      </c>
      <c r="E342" s="122">
        <f t="shared" si="192"/>
        <v>0</v>
      </c>
      <c r="F342" s="122"/>
      <c r="G342" s="122"/>
      <c r="H342" s="122"/>
      <c r="I342" s="122"/>
      <c r="J342" s="122">
        <f t="shared" si="194"/>
        <v>0</v>
      </c>
      <c r="K342" s="122"/>
      <c r="L342" s="122"/>
      <c r="M342" s="122"/>
      <c r="N342" s="122"/>
      <c r="O342" s="122"/>
      <c r="P342" s="122">
        <f t="shared" si="193"/>
        <v>0</v>
      </c>
      <c r="Q342" s="186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  <c r="IW342" s="23"/>
      <c r="IX342" s="23"/>
      <c r="IY342" s="23"/>
      <c r="IZ342" s="23"/>
      <c r="JA342" s="23"/>
      <c r="JB342" s="23"/>
      <c r="JC342" s="23"/>
      <c r="JD342" s="23"/>
      <c r="JE342" s="23"/>
      <c r="JF342" s="23"/>
      <c r="JG342" s="23"/>
      <c r="JH342" s="23"/>
      <c r="JI342" s="23"/>
      <c r="JJ342" s="23"/>
      <c r="JK342" s="23"/>
      <c r="JL342" s="23"/>
      <c r="JM342" s="23"/>
      <c r="JN342" s="23"/>
      <c r="JO342" s="23"/>
      <c r="JP342" s="23"/>
      <c r="JQ342" s="23"/>
      <c r="JR342" s="23"/>
      <c r="JS342" s="23"/>
      <c r="JT342" s="23"/>
      <c r="JU342" s="23"/>
      <c r="JV342" s="23"/>
      <c r="JW342" s="23"/>
      <c r="JX342" s="23"/>
      <c r="JY342" s="23"/>
      <c r="JZ342" s="23"/>
      <c r="KA342" s="23"/>
      <c r="KB342" s="23"/>
      <c r="KC342" s="23"/>
      <c r="KD342" s="23"/>
      <c r="KE342" s="23"/>
      <c r="KF342" s="23"/>
      <c r="KG342" s="23"/>
      <c r="KH342" s="23"/>
      <c r="KI342" s="23"/>
      <c r="KJ342" s="23"/>
      <c r="KK342" s="23"/>
      <c r="KL342" s="23"/>
      <c r="KM342" s="23"/>
      <c r="KN342" s="23"/>
      <c r="KO342" s="23"/>
      <c r="KP342" s="23"/>
      <c r="KQ342" s="23"/>
      <c r="KR342" s="23"/>
      <c r="KS342" s="23"/>
      <c r="KT342" s="23"/>
      <c r="KU342" s="23"/>
      <c r="KV342" s="23"/>
      <c r="KW342" s="23"/>
      <c r="KX342" s="23"/>
      <c r="KY342" s="23"/>
      <c r="KZ342" s="23"/>
      <c r="LA342" s="23"/>
      <c r="LB342" s="23"/>
      <c r="LC342" s="23"/>
      <c r="LD342" s="23"/>
      <c r="LE342" s="23"/>
      <c r="LF342" s="23"/>
      <c r="LG342" s="23"/>
      <c r="LH342" s="23"/>
      <c r="LI342" s="23"/>
      <c r="LJ342" s="23"/>
      <c r="LK342" s="23"/>
      <c r="LL342" s="23"/>
      <c r="LM342" s="23"/>
      <c r="LN342" s="23"/>
      <c r="LO342" s="23"/>
      <c r="LP342" s="23"/>
      <c r="LQ342" s="23"/>
      <c r="LR342" s="23"/>
      <c r="LS342" s="23"/>
      <c r="LT342" s="23"/>
      <c r="LU342" s="23"/>
      <c r="LV342" s="23"/>
      <c r="LW342" s="23"/>
      <c r="LX342" s="23"/>
      <c r="LY342" s="23"/>
      <c r="LZ342" s="23"/>
      <c r="MA342" s="23"/>
      <c r="MB342" s="23"/>
      <c r="MC342" s="23"/>
      <c r="MD342" s="23"/>
      <c r="ME342" s="23"/>
      <c r="MF342" s="23"/>
      <c r="MG342" s="23"/>
      <c r="MH342" s="23"/>
      <c r="MI342" s="23"/>
      <c r="MJ342" s="23"/>
      <c r="MK342" s="23"/>
      <c r="ML342" s="23"/>
      <c r="MM342" s="23"/>
      <c r="MN342" s="23"/>
      <c r="MO342" s="23"/>
      <c r="MP342" s="23"/>
      <c r="MQ342" s="23"/>
      <c r="MR342" s="23"/>
      <c r="MS342" s="23"/>
      <c r="MT342" s="23"/>
      <c r="MU342" s="23"/>
      <c r="MV342" s="23"/>
      <c r="MW342" s="23"/>
      <c r="MX342" s="23"/>
      <c r="MY342" s="23"/>
      <c r="MZ342" s="23"/>
      <c r="NA342" s="23"/>
      <c r="NB342" s="23"/>
      <c r="NC342" s="23"/>
      <c r="ND342" s="23"/>
      <c r="NE342" s="23"/>
      <c r="NF342" s="23"/>
      <c r="NG342" s="23"/>
      <c r="NH342" s="23"/>
      <c r="NI342" s="23"/>
      <c r="NJ342" s="23"/>
      <c r="NK342" s="23"/>
      <c r="NL342" s="23"/>
      <c r="NM342" s="23"/>
      <c r="NN342" s="23"/>
      <c r="NO342" s="23"/>
      <c r="NP342" s="23"/>
      <c r="NQ342" s="23"/>
      <c r="NR342" s="23"/>
      <c r="NS342" s="23"/>
      <c r="NT342" s="23"/>
      <c r="NU342" s="23"/>
      <c r="NV342" s="23"/>
      <c r="NW342" s="23"/>
      <c r="NX342" s="23"/>
      <c r="NY342" s="23"/>
      <c r="NZ342" s="23"/>
      <c r="OA342" s="23"/>
      <c r="OB342" s="23"/>
      <c r="OC342" s="23"/>
      <c r="OD342" s="23"/>
      <c r="OE342" s="23"/>
      <c r="OF342" s="23"/>
      <c r="OG342" s="23"/>
      <c r="OH342" s="23"/>
      <c r="OI342" s="23"/>
      <c r="OJ342" s="23"/>
      <c r="OK342" s="23"/>
      <c r="OL342" s="23"/>
      <c r="OM342" s="23"/>
      <c r="ON342" s="23"/>
      <c r="OO342" s="23"/>
      <c r="OP342" s="23"/>
      <c r="OQ342" s="23"/>
      <c r="OR342" s="23"/>
      <c r="OS342" s="23"/>
      <c r="OT342" s="23"/>
      <c r="OU342" s="23"/>
      <c r="OV342" s="23"/>
      <c r="OW342" s="23"/>
      <c r="OX342" s="23"/>
      <c r="OY342" s="23"/>
      <c r="OZ342" s="23"/>
      <c r="PA342" s="23"/>
      <c r="PB342" s="23"/>
      <c r="PC342" s="23"/>
      <c r="PD342" s="23"/>
      <c r="PE342" s="23"/>
      <c r="PF342" s="23"/>
      <c r="PG342" s="23"/>
      <c r="PH342" s="23"/>
      <c r="PI342" s="23"/>
      <c r="PJ342" s="23"/>
      <c r="PK342" s="23"/>
      <c r="PL342" s="23"/>
      <c r="PM342" s="23"/>
      <c r="PN342" s="23"/>
      <c r="PO342" s="23"/>
      <c r="PP342" s="23"/>
      <c r="PQ342" s="23"/>
      <c r="PR342" s="23"/>
      <c r="PS342" s="23"/>
      <c r="PT342" s="23"/>
      <c r="PU342" s="23"/>
      <c r="PV342" s="23"/>
      <c r="PW342" s="23"/>
      <c r="PX342" s="23"/>
      <c r="PY342" s="23"/>
      <c r="PZ342" s="23"/>
      <c r="QA342" s="23"/>
      <c r="QB342" s="23"/>
      <c r="QC342" s="23"/>
      <c r="QD342" s="23"/>
      <c r="QE342" s="23"/>
      <c r="QF342" s="23"/>
      <c r="QG342" s="23"/>
      <c r="QH342" s="23"/>
      <c r="QI342" s="23"/>
      <c r="QJ342" s="23"/>
      <c r="QK342" s="23"/>
      <c r="QL342" s="23"/>
      <c r="QM342" s="23"/>
      <c r="QN342" s="23"/>
      <c r="QO342" s="23"/>
      <c r="QP342" s="23"/>
      <c r="QQ342" s="23"/>
      <c r="QR342" s="23"/>
      <c r="QS342" s="23"/>
      <c r="QT342" s="23"/>
      <c r="QU342" s="23"/>
      <c r="QV342" s="23"/>
      <c r="QW342" s="23"/>
      <c r="QX342" s="23"/>
      <c r="QY342" s="23"/>
      <c r="QZ342" s="23"/>
      <c r="RA342" s="23"/>
      <c r="RB342" s="23"/>
      <c r="RC342" s="23"/>
      <c r="RD342" s="23"/>
      <c r="RE342" s="23"/>
      <c r="RF342" s="23"/>
      <c r="RG342" s="23"/>
      <c r="RH342" s="23"/>
      <c r="RI342" s="23"/>
      <c r="RJ342" s="23"/>
      <c r="RK342" s="23"/>
      <c r="RL342" s="23"/>
      <c r="RM342" s="23"/>
      <c r="RN342" s="23"/>
      <c r="RO342" s="23"/>
      <c r="RP342" s="23"/>
      <c r="RQ342" s="23"/>
      <c r="RR342" s="23"/>
      <c r="RS342" s="23"/>
      <c r="RT342" s="23"/>
      <c r="RU342" s="23"/>
      <c r="RV342" s="23"/>
      <c r="RW342" s="23"/>
      <c r="RX342" s="23"/>
      <c r="RY342" s="23"/>
      <c r="RZ342" s="23"/>
      <c r="SA342" s="23"/>
      <c r="SB342" s="23"/>
      <c r="SC342" s="23"/>
      <c r="SD342" s="23"/>
      <c r="SE342" s="23"/>
      <c r="SF342" s="23"/>
      <c r="SG342" s="23"/>
      <c r="SH342" s="23"/>
      <c r="SI342" s="23"/>
      <c r="SJ342" s="23"/>
      <c r="SK342" s="23"/>
      <c r="SL342" s="23"/>
      <c r="SM342" s="23"/>
      <c r="SN342" s="23"/>
      <c r="SO342" s="23"/>
      <c r="SP342" s="23"/>
      <c r="SQ342" s="23"/>
      <c r="SR342" s="23"/>
      <c r="SS342" s="23"/>
      <c r="ST342" s="23"/>
      <c r="SU342" s="23"/>
      <c r="SV342" s="23"/>
      <c r="SW342" s="23"/>
      <c r="SX342" s="23"/>
      <c r="SY342" s="23"/>
      <c r="SZ342" s="23"/>
      <c r="TA342" s="23"/>
      <c r="TB342" s="23"/>
      <c r="TC342" s="23"/>
      <c r="TD342" s="23"/>
      <c r="TE342" s="23"/>
    </row>
    <row r="343" spans="1:525" s="22" customFormat="1" ht="32.25" hidden="1" customHeight="1" x14ac:dyDescent="0.25">
      <c r="A343" s="87" t="s">
        <v>263</v>
      </c>
      <c r="B343" s="42" t="str">
        <f>'дод 4'!A229</f>
        <v>7650</v>
      </c>
      <c r="C343" s="42" t="str">
        <f>'дод 4'!B229</f>
        <v>0490</v>
      </c>
      <c r="D343" s="36" t="str">
        <f>'дод 4'!C229</f>
        <v>Проведення експертної грошової оцінки земельної ділянки чи права на неї</v>
      </c>
      <c r="E343" s="122">
        <f t="shared" si="192"/>
        <v>0</v>
      </c>
      <c r="F343" s="122"/>
      <c r="G343" s="122"/>
      <c r="H343" s="122"/>
      <c r="I343" s="122"/>
      <c r="J343" s="122">
        <f t="shared" si="194"/>
        <v>0</v>
      </c>
      <c r="K343" s="122"/>
      <c r="L343" s="122"/>
      <c r="M343" s="122"/>
      <c r="N343" s="122"/>
      <c r="O343" s="122"/>
      <c r="P343" s="122">
        <f t="shared" si="193"/>
        <v>0</v>
      </c>
      <c r="Q343" s="186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  <c r="IW343" s="23"/>
      <c r="IX343" s="23"/>
      <c r="IY343" s="23"/>
      <c r="IZ343" s="23"/>
      <c r="JA343" s="23"/>
      <c r="JB343" s="23"/>
      <c r="JC343" s="23"/>
      <c r="JD343" s="23"/>
      <c r="JE343" s="23"/>
      <c r="JF343" s="23"/>
      <c r="JG343" s="23"/>
      <c r="JH343" s="23"/>
      <c r="JI343" s="23"/>
      <c r="JJ343" s="23"/>
      <c r="JK343" s="23"/>
      <c r="JL343" s="23"/>
      <c r="JM343" s="23"/>
      <c r="JN343" s="23"/>
      <c r="JO343" s="23"/>
      <c r="JP343" s="23"/>
      <c r="JQ343" s="23"/>
      <c r="JR343" s="23"/>
      <c r="JS343" s="23"/>
      <c r="JT343" s="23"/>
      <c r="JU343" s="23"/>
      <c r="JV343" s="23"/>
      <c r="JW343" s="23"/>
      <c r="JX343" s="23"/>
      <c r="JY343" s="23"/>
      <c r="JZ343" s="23"/>
      <c r="KA343" s="23"/>
      <c r="KB343" s="23"/>
      <c r="KC343" s="23"/>
      <c r="KD343" s="23"/>
      <c r="KE343" s="23"/>
      <c r="KF343" s="23"/>
      <c r="KG343" s="23"/>
      <c r="KH343" s="23"/>
      <c r="KI343" s="23"/>
      <c r="KJ343" s="23"/>
      <c r="KK343" s="23"/>
      <c r="KL343" s="23"/>
      <c r="KM343" s="23"/>
      <c r="KN343" s="23"/>
      <c r="KO343" s="23"/>
      <c r="KP343" s="23"/>
      <c r="KQ343" s="23"/>
      <c r="KR343" s="23"/>
      <c r="KS343" s="23"/>
      <c r="KT343" s="23"/>
      <c r="KU343" s="23"/>
      <c r="KV343" s="23"/>
      <c r="KW343" s="23"/>
      <c r="KX343" s="23"/>
      <c r="KY343" s="23"/>
      <c r="KZ343" s="23"/>
      <c r="LA343" s="23"/>
      <c r="LB343" s="23"/>
      <c r="LC343" s="23"/>
      <c r="LD343" s="23"/>
      <c r="LE343" s="23"/>
      <c r="LF343" s="23"/>
      <c r="LG343" s="23"/>
      <c r="LH343" s="23"/>
      <c r="LI343" s="23"/>
      <c r="LJ343" s="23"/>
      <c r="LK343" s="23"/>
      <c r="LL343" s="23"/>
      <c r="LM343" s="23"/>
      <c r="LN343" s="23"/>
      <c r="LO343" s="23"/>
      <c r="LP343" s="23"/>
      <c r="LQ343" s="23"/>
      <c r="LR343" s="23"/>
      <c r="LS343" s="23"/>
      <c r="LT343" s="23"/>
      <c r="LU343" s="23"/>
      <c r="LV343" s="23"/>
      <c r="LW343" s="23"/>
      <c r="LX343" s="23"/>
      <c r="LY343" s="23"/>
      <c r="LZ343" s="23"/>
      <c r="MA343" s="23"/>
      <c r="MB343" s="23"/>
      <c r="MC343" s="23"/>
      <c r="MD343" s="23"/>
      <c r="ME343" s="23"/>
      <c r="MF343" s="23"/>
      <c r="MG343" s="23"/>
      <c r="MH343" s="23"/>
      <c r="MI343" s="23"/>
      <c r="MJ343" s="23"/>
      <c r="MK343" s="23"/>
      <c r="ML343" s="23"/>
      <c r="MM343" s="23"/>
      <c r="MN343" s="23"/>
      <c r="MO343" s="23"/>
      <c r="MP343" s="23"/>
      <c r="MQ343" s="23"/>
      <c r="MR343" s="23"/>
      <c r="MS343" s="23"/>
      <c r="MT343" s="23"/>
      <c r="MU343" s="23"/>
      <c r="MV343" s="23"/>
      <c r="MW343" s="23"/>
      <c r="MX343" s="23"/>
      <c r="MY343" s="23"/>
      <c r="MZ343" s="23"/>
      <c r="NA343" s="23"/>
      <c r="NB343" s="23"/>
      <c r="NC343" s="23"/>
      <c r="ND343" s="23"/>
      <c r="NE343" s="23"/>
      <c r="NF343" s="23"/>
      <c r="NG343" s="23"/>
      <c r="NH343" s="23"/>
      <c r="NI343" s="23"/>
      <c r="NJ343" s="23"/>
      <c r="NK343" s="23"/>
      <c r="NL343" s="23"/>
      <c r="NM343" s="23"/>
      <c r="NN343" s="23"/>
      <c r="NO343" s="23"/>
      <c r="NP343" s="23"/>
      <c r="NQ343" s="23"/>
      <c r="NR343" s="23"/>
      <c r="NS343" s="23"/>
      <c r="NT343" s="23"/>
      <c r="NU343" s="23"/>
      <c r="NV343" s="23"/>
      <c r="NW343" s="23"/>
      <c r="NX343" s="23"/>
      <c r="NY343" s="23"/>
      <c r="NZ343" s="23"/>
      <c r="OA343" s="23"/>
      <c r="OB343" s="23"/>
      <c r="OC343" s="23"/>
      <c r="OD343" s="23"/>
      <c r="OE343" s="23"/>
      <c r="OF343" s="23"/>
      <c r="OG343" s="23"/>
      <c r="OH343" s="23"/>
      <c r="OI343" s="23"/>
      <c r="OJ343" s="23"/>
      <c r="OK343" s="23"/>
      <c r="OL343" s="23"/>
      <c r="OM343" s="23"/>
      <c r="ON343" s="23"/>
      <c r="OO343" s="23"/>
      <c r="OP343" s="23"/>
      <c r="OQ343" s="23"/>
      <c r="OR343" s="23"/>
      <c r="OS343" s="23"/>
      <c r="OT343" s="23"/>
      <c r="OU343" s="23"/>
      <c r="OV343" s="23"/>
      <c r="OW343" s="23"/>
      <c r="OX343" s="23"/>
      <c r="OY343" s="23"/>
      <c r="OZ343" s="23"/>
      <c r="PA343" s="23"/>
      <c r="PB343" s="23"/>
      <c r="PC343" s="23"/>
      <c r="PD343" s="23"/>
      <c r="PE343" s="23"/>
      <c r="PF343" s="23"/>
      <c r="PG343" s="23"/>
      <c r="PH343" s="23"/>
      <c r="PI343" s="23"/>
      <c r="PJ343" s="23"/>
      <c r="PK343" s="23"/>
      <c r="PL343" s="23"/>
      <c r="PM343" s="23"/>
      <c r="PN343" s="23"/>
      <c r="PO343" s="23"/>
      <c r="PP343" s="23"/>
      <c r="PQ343" s="23"/>
      <c r="PR343" s="23"/>
      <c r="PS343" s="23"/>
      <c r="PT343" s="23"/>
      <c r="PU343" s="23"/>
      <c r="PV343" s="23"/>
      <c r="PW343" s="23"/>
      <c r="PX343" s="23"/>
      <c r="PY343" s="23"/>
      <c r="PZ343" s="23"/>
      <c r="QA343" s="23"/>
      <c r="QB343" s="23"/>
      <c r="QC343" s="23"/>
      <c r="QD343" s="23"/>
      <c r="QE343" s="23"/>
      <c r="QF343" s="23"/>
      <c r="QG343" s="23"/>
      <c r="QH343" s="23"/>
      <c r="QI343" s="23"/>
      <c r="QJ343" s="23"/>
      <c r="QK343" s="23"/>
      <c r="QL343" s="23"/>
      <c r="QM343" s="23"/>
      <c r="QN343" s="23"/>
      <c r="QO343" s="23"/>
      <c r="QP343" s="23"/>
      <c r="QQ343" s="23"/>
      <c r="QR343" s="23"/>
      <c r="QS343" s="23"/>
      <c r="QT343" s="23"/>
      <c r="QU343" s="23"/>
      <c r="QV343" s="23"/>
      <c r="QW343" s="23"/>
      <c r="QX343" s="23"/>
      <c r="QY343" s="23"/>
      <c r="QZ343" s="23"/>
      <c r="RA343" s="23"/>
      <c r="RB343" s="23"/>
      <c r="RC343" s="23"/>
      <c r="RD343" s="23"/>
      <c r="RE343" s="23"/>
      <c r="RF343" s="23"/>
      <c r="RG343" s="23"/>
      <c r="RH343" s="23"/>
      <c r="RI343" s="23"/>
      <c r="RJ343" s="23"/>
      <c r="RK343" s="23"/>
      <c r="RL343" s="23"/>
      <c r="RM343" s="23"/>
      <c r="RN343" s="23"/>
      <c r="RO343" s="23"/>
      <c r="RP343" s="23"/>
      <c r="RQ343" s="23"/>
      <c r="RR343" s="23"/>
      <c r="RS343" s="23"/>
      <c r="RT343" s="23"/>
      <c r="RU343" s="23"/>
      <c r="RV343" s="23"/>
      <c r="RW343" s="23"/>
      <c r="RX343" s="23"/>
      <c r="RY343" s="23"/>
      <c r="RZ343" s="23"/>
      <c r="SA343" s="23"/>
      <c r="SB343" s="23"/>
      <c r="SC343" s="23"/>
      <c r="SD343" s="23"/>
      <c r="SE343" s="23"/>
      <c r="SF343" s="23"/>
      <c r="SG343" s="23"/>
      <c r="SH343" s="23"/>
      <c r="SI343" s="23"/>
      <c r="SJ343" s="23"/>
      <c r="SK343" s="23"/>
      <c r="SL343" s="23"/>
      <c r="SM343" s="23"/>
      <c r="SN343" s="23"/>
      <c r="SO343" s="23"/>
      <c r="SP343" s="23"/>
      <c r="SQ343" s="23"/>
      <c r="SR343" s="23"/>
      <c r="SS343" s="23"/>
      <c r="ST343" s="23"/>
      <c r="SU343" s="23"/>
      <c r="SV343" s="23"/>
      <c r="SW343" s="23"/>
      <c r="SX343" s="23"/>
      <c r="SY343" s="23"/>
      <c r="SZ343" s="23"/>
      <c r="TA343" s="23"/>
      <c r="TB343" s="23"/>
      <c r="TC343" s="23"/>
      <c r="TD343" s="23"/>
      <c r="TE343" s="23"/>
    </row>
    <row r="344" spans="1:525" s="22" customFormat="1" ht="63" hidden="1" customHeight="1" x14ac:dyDescent="0.25">
      <c r="A344" s="87" t="s">
        <v>265</v>
      </c>
      <c r="B344" s="42" t="str">
        <f>'дод 4'!A230</f>
        <v>7660</v>
      </c>
      <c r="C344" s="42" t="str">
        <f>'дод 4'!B230</f>
        <v>0490</v>
      </c>
      <c r="D344" s="36" t="str">
        <f>'дод 4'!C230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44" s="122">
        <f t="shared" si="192"/>
        <v>0</v>
      </c>
      <c r="F344" s="122"/>
      <c r="G344" s="122"/>
      <c r="H344" s="122"/>
      <c r="I344" s="122"/>
      <c r="J344" s="122">
        <f t="shared" si="194"/>
        <v>0</v>
      </c>
      <c r="K344" s="122"/>
      <c r="L344" s="122"/>
      <c r="M344" s="122"/>
      <c r="N344" s="122"/>
      <c r="O344" s="122"/>
      <c r="P344" s="122">
        <f t="shared" si="193"/>
        <v>0</v>
      </c>
      <c r="Q344" s="186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  <c r="IW344" s="23"/>
      <c r="IX344" s="23"/>
      <c r="IY344" s="23"/>
      <c r="IZ344" s="23"/>
      <c r="JA344" s="23"/>
      <c r="JB344" s="23"/>
      <c r="JC344" s="23"/>
      <c r="JD344" s="23"/>
      <c r="JE344" s="23"/>
      <c r="JF344" s="23"/>
      <c r="JG344" s="23"/>
      <c r="JH344" s="23"/>
      <c r="JI344" s="23"/>
      <c r="JJ344" s="23"/>
      <c r="JK344" s="23"/>
      <c r="JL344" s="23"/>
      <c r="JM344" s="23"/>
      <c r="JN344" s="23"/>
      <c r="JO344" s="23"/>
      <c r="JP344" s="23"/>
      <c r="JQ344" s="23"/>
      <c r="JR344" s="23"/>
      <c r="JS344" s="23"/>
      <c r="JT344" s="23"/>
      <c r="JU344" s="23"/>
      <c r="JV344" s="23"/>
      <c r="JW344" s="23"/>
      <c r="JX344" s="23"/>
      <c r="JY344" s="23"/>
      <c r="JZ344" s="23"/>
      <c r="KA344" s="23"/>
      <c r="KB344" s="23"/>
      <c r="KC344" s="23"/>
      <c r="KD344" s="23"/>
      <c r="KE344" s="23"/>
      <c r="KF344" s="23"/>
      <c r="KG344" s="23"/>
      <c r="KH344" s="23"/>
      <c r="KI344" s="23"/>
      <c r="KJ344" s="23"/>
      <c r="KK344" s="23"/>
      <c r="KL344" s="23"/>
      <c r="KM344" s="23"/>
      <c r="KN344" s="23"/>
      <c r="KO344" s="23"/>
      <c r="KP344" s="23"/>
      <c r="KQ344" s="23"/>
      <c r="KR344" s="23"/>
      <c r="KS344" s="23"/>
      <c r="KT344" s="23"/>
      <c r="KU344" s="23"/>
      <c r="KV344" s="23"/>
      <c r="KW344" s="23"/>
      <c r="KX344" s="23"/>
      <c r="KY344" s="23"/>
      <c r="KZ344" s="23"/>
      <c r="LA344" s="23"/>
      <c r="LB344" s="23"/>
      <c r="LC344" s="23"/>
      <c r="LD344" s="23"/>
      <c r="LE344" s="23"/>
      <c r="LF344" s="23"/>
      <c r="LG344" s="23"/>
      <c r="LH344" s="23"/>
      <c r="LI344" s="23"/>
      <c r="LJ344" s="23"/>
      <c r="LK344" s="23"/>
      <c r="LL344" s="23"/>
      <c r="LM344" s="23"/>
      <c r="LN344" s="23"/>
      <c r="LO344" s="23"/>
      <c r="LP344" s="23"/>
      <c r="LQ344" s="23"/>
      <c r="LR344" s="23"/>
      <c r="LS344" s="23"/>
      <c r="LT344" s="23"/>
      <c r="LU344" s="23"/>
      <c r="LV344" s="23"/>
      <c r="LW344" s="23"/>
      <c r="LX344" s="23"/>
      <c r="LY344" s="23"/>
      <c r="LZ344" s="23"/>
      <c r="MA344" s="23"/>
      <c r="MB344" s="23"/>
      <c r="MC344" s="23"/>
      <c r="MD344" s="23"/>
      <c r="ME344" s="23"/>
      <c r="MF344" s="23"/>
      <c r="MG344" s="23"/>
      <c r="MH344" s="23"/>
      <c r="MI344" s="23"/>
      <c r="MJ344" s="23"/>
      <c r="MK344" s="23"/>
      <c r="ML344" s="23"/>
      <c r="MM344" s="23"/>
      <c r="MN344" s="23"/>
      <c r="MO344" s="23"/>
      <c r="MP344" s="23"/>
      <c r="MQ344" s="23"/>
      <c r="MR344" s="23"/>
      <c r="MS344" s="23"/>
      <c r="MT344" s="23"/>
      <c r="MU344" s="23"/>
      <c r="MV344" s="23"/>
      <c r="MW344" s="23"/>
      <c r="MX344" s="23"/>
      <c r="MY344" s="23"/>
      <c r="MZ344" s="23"/>
      <c r="NA344" s="23"/>
      <c r="NB344" s="23"/>
      <c r="NC344" s="23"/>
      <c r="ND344" s="23"/>
      <c r="NE344" s="23"/>
      <c r="NF344" s="23"/>
      <c r="NG344" s="23"/>
      <c r="NH344" s="23"/>
      <c r="NI344" s="23"/>
      <c r="NJ344" s="23"/>
      <c r="NK344" s="23"/>
      <c r="NL344" s="23"/>
      <c r="NM344" s="23"/>
      <c r="NN344" s="23"/>
      <c r="NO344" s="23"/>
      <c r="NP344" s="23"/>
      <c r="NQ344" s="23"/>
      <c r="NR344" s="23"/>
      <c r="NS344" s="23"/>
      <c r="NT344" s="23"/>
      <c r="NU344" s="23"/>
      <c r="NV344" s="23"/>
      <c r="NW344" s="23"/>
      <c r="NX344" s="23"/>
      <c r="NY344" s="23"/>
      <c r="NZ344" s="23"/>
      <c r="OA344" s="23"/>
      <c r="OB344" s="23"/>
      <c r="OC344" s="23"/>
      <c r="OD344" s="23"/>
      <c r="OE344" s="23"/>
      <c r="OF344" s="23"/>
      <c r="OG344" s="23"/>
      <c r="OH344" s="23"/>
      <c r="OI344" s="23"/>
      <c r="OJ344" s="23"/>
      <c r="OK344" s="23"/>
      <c r="OL344" s="23"/>
      <c r="OM344" s="23"/>
      <c r="ON344" s="23"/>
      <c r="OO344" s="23"/>
      <c r="OP344" s="23"/>
      <c r="OQ344" s="23"/>
      <c r="OR344" s="23"/>
      <c r="OS344" s="23"/>
      <c r="OT344" s="23"/>
      <c r="OU344" s="23"/>
      <c r="OV344" s="23"/>
      <c r="OW344" s="23"/>
      <c r="OX344" s="23"/>
      <c r="OY344" s="23"/>
      <c r="OZ344" s="23"/>
      <c r="PA344" s="23"/>
      <c r="PB344" s="23"/>
      <c r="PC344" s="23"/>
      <c r="PD344" s="23"/>
      <c r="PE344" s="23"/>
      <c r="PF344" s="23"/>
      <c r="PG344" s="23"/>
      <c r="PH344" s="23"/>
      <c r="PI344" s="23"/>
      <c r="PJ344" s="23"/>
      <c r="PK344" s="23"/>
      <c r="PL344" s="23"/>
      <c r="PM344" s="23"/>
      <c r="PN344" s="23"/>
      <c r="PO344" s="23"/>
      <c r="PP344" s="23"/>
      <c r="PQ344" s="23"/>
      <c r="PR344" s="23"/>
      <c r="PS344" s="23"/>
      <c r="PT344" s="23"/>
      <c r="PU344" s="23"/>
      <c r="PV344" s="23"/>
      <c r="PW344" s="23"/>
      <c r="PX344" s="23"/>
      <c r="PY344" s="23"/>
      <c r="PZ344" s="23"/>
      <c r="QA344" s="23"/>
      <c r="QB344" s="23"/>
      <c r="QC344" s="23"/>
      <c r="QD344" s="23"/>
      <c r="QE344" s="23"/>
      <c r="QF344" s="23"/>
      <c r="QG344" s="23"/>
      <c r="QH344" s="23"/>
      <c r="QI344" s="23"/>
      <c r="QJ344" s="23"/>
      <c r="QK344" s="23"/>
      <c r="QL344" s="23"/>
      <c r="QM344" s="23"/>
      <c r="QN344" s="23"/>
      <c r="QO344" s="23"/>
      <c r="QP344" s="23"/>
      <c r="QQ344" s="23"/>
      <c r="QR344" s="23"/>
      <c r="QS344" s="23"/>
      <c r="QT344" s="23"/>
      <c r="QU344" s="23"/>
      <c r="QV344" s="23"/>
      <c r="QW344" s="23"/>
      <c r="QX344" s="23"/>
      <c r="QY344" s="23"/>
      <c r="QZ344" s="23"/>
      <c r="RA344" s="23"/>
      <c r="RB344" s="23"/>
      <c r="RC344" s="23"/>
      <c r="RD344" s="23"/>
      <c r="RE344" s="23"/>
      <c r="RF344" s="23"/>
      <c r="RG344" s="23"/>
      <c r="RH344" s="23"/>
      <c r="RI344" s="23"/>
      <c r="RJ344" s="23"/>
      <c r="RK344" s="23"/>
      <c r="RL344" s="23"/>
      <c r="RM344" s="23"/>
      <c r="RN344" s="23"/>
      <c r="RO344" s="23"/>
      <c r="RP344" s="23"/>
      <c r="RQ344" s="23"/>
      <c r="RR344" s="23"/>
      <c r="RS344" s="23"/>
      <c r="RT344" s="23"/>
      <c r="RU344" s="23"/>
      <c r="RV344" s="23"/>
      <c r="RW344" s="23"/>
      <c r="RX344" s="23"/>
      <c r="RY344" s="23"/>
      <c r="RZ344" s="23"/>
      <c r="SA344" s="23"/>
      <c r="SB344" s="23"/>
      <c r="SC344" s="23"/>
      <c r="SD344" s="23"/>
      <c r="SE344" s="23"/>
      <c r="SF344" s="23"/>
      <c r="SG344" s="23"/>
      <c r="SH344" s="23"/>
      <c r="SI344" s="23"/>
      <c r="SJ344" s="23"/>
      <c r="SK344" s="23"/>
      <c r="SL344" s="23"/>
      <c r="SM344" s="23"/>
      <c r="SN344" s="23"/>
      <c r="SO344" s="23"/>
      <c r="SP344" s="23"/>
      <c r="SQ344" s="23"/>
      <c r="SR344" s="23"/>
      <c r="SS344" s="23"/>
      <c r="ST344" s="23"/>
      <c r="SU344" s="23"/>
      <c r="SV344" s="23"/>
      <c r="SW344" s="23"/>
      <c r="SX344" s="23"/>
      <c r="SY344" s="23"/>
      <c r="SZ344" s="23"/>
      <c r="TA344" s="23"/>
      <c r="TB344" s="23"/>
      <c r="TC344" s="23"/>
      <c r="TD344" s="23"/>
      <c r="TE344" s="23"/>
    </row>
    <row r="345" spans="1:525" s="22" customFormat="1" ht="22.5" hidden="1" customHeight="1" x14ac:dyDescent="0.25">
      <c r="A345" s="87" t="s">
        <v>261</v>
      </c>
      <c r="B345" s="42" t="str">
        <f>'дод 4'!A235</f>
        <v>7693</v>
      </c>
      <c r="C345" s="42" t="str">
        <f>'дод 4'!B235</f>
        <v>0490</v>
      </c>
      <c r="D345" s="36" t="str">
        <f>'дод 4'!C235</f>
        <v>Інші заходи, пов'язані з економічною діяльністю</v>
      </c>
      <c r="E345" s="122">
        <f t="shared" si="192"/>
        <v>0</v>
      </c>
      <c r="F345" s="122"/>
      <c r="G345" s="122"/>
      <c r="H345" s="122"/>
      <c r="I345" s="122"/>
      <c r="J345" s="122">
        <f t="shared" si="194"/>
        <v>0</v>
      </c>
      <c r="K345" s="122"/>
      <c r="L345" s="122"/>
      <c r="M345" s="122"/>
      <c r="N345" s="122"/>
      <c r="O345" s="122"/>
      <c r="P345" s="122">
        <f t="shared" si="193"/>
        <v>0</v>
      </c>
      <c r="Q345" s="186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  <c r="IW345" s="23"/>
      <c r="IX345" s="23"/>
      <c r="IY345" s="23"/>
      <c r="IZ345" s="23"/>
      <c r="JA345" s="23"/>
      <c r="JB345" s="23"/>
      <c r="JC345" s="23"/>
      <c r="JD345" s="23"/>
      <c r="JE345" s="23"/>
      <c r="JF345" s="23"/>
      <c r="JG345" s="23"/>
      <c r="JH345" s="23"/>
      <c r="JI345" s="23"/>
      <c r="JJ345" s="23"/>
      <c r="JK345" s="23"/>
      <c r="JL345" s="23"/>
      <c r="JM345" s="23"/>
      <c r="JN345" s="23"/>
      <c r="JO345" s="23"/>
      <c r="JP345" s="23"/>
      <c r="JQ345" s="23"/>
      <c r="JR345" s="23"/>
      <c r="JS345" s="23"/>
      <c r="JT345" s="23"/>
      <c r="JU345" s="23"/>
      <c r="JV345" s="23"/>
      <c r="JW345" s="23"/>
      <c r="JX345" s="23"/>
      <c r="JY345" s="23"/>
      <c r="JZ345" s="23"/>
      <c r="KA345" s="23"/>
      <c r="KB345" s="23"/>
      <c r="KC345" s="23"/>
      <c r="KD345" s="23"/>
      <c r="KE345" s="23"/>
      <c r="KF345" s="23"/>
      <c r="KG345" s="23"/>
      <c r="KH345" s="23"/>
      <c r="KI345" s="23"/>
      <c r="KJ345" s="23"/>
      <c r="KK345" s="23"/>
      <c r="KL345" s="23"/>
      <c r="KM345" s="23"/>
      <c r="KN345" s="23"/>
      <c r="KO345" s="23"/>
      <c r="KP345" s="23"/>
      <c r="KQ345" s="23"/>
      <c r="KR345" s="23"/>
      <c r="KS345" s="23"/>
      <c r="KT345" s="23"/>
      <c r="KU345" s="23"/>
      <c r="KV345" s="23"/>
      <c r="KW345" s="23"/>
      <c r="KX345" s="23"/>
      <c r="KY345" s="23"/>
      <c r="KZ345" s="23"/>
      <c r="LA345" s="23"/>
      <c r="LB345" s="23"/>
      <c r="LC345" s="23"/>
      <c r="LD345" s="23"/>
      <c r="LE345" s="23"/>
      <c r="LF345" s="23"/>
      <c r="LG345" s="23"/>
      <c r="LH345" s="23"/>
      <c r="LI345" s="23"/>
      <c r="LJ345" s="23"/>
      <c r="LK345" s="23"/>
      <c r="LL345" s="23"/>
      <c r="LM345" s="23"/>
      <c r="LN345" s="23"/>
      <c r="LO345" s="23"/>
      <c r="LP345" s="23"/>
      <c r="LQ345" s="23"/>
      <c r="LR345" s="23"/>
      <c r="LS345" s="23"/>
      <c r="LT345" s="23"/>
      <c r="LU345" s="23"/>
      <c r="LV345" s="23"/>
      <c r="LW345" s="23"/>
      <c r="LX345" s="23"/>
      <c r="LY345" s="23"/>
      <c r="LZ345" s="23"/>
      <c r="MA345" s="23"/>
      <c r="MB345" s="23"/>
      <c r="MC345" s="23"/>
      <c r="MD345" s="23"/>
      <c r="ME345" s="23"/>
      <c r="MF345" s="23"/>
      <c r="MG345" s="23"/>
      <c r="MH345" s="23"/>
      <c r="MI345" s="23"/>
      <c r="MJ345" s="23"/>
      <c r="MK345" s="23"/>
      <c r="ML345" s="23"/>
      <c r="MM345" s="23"/>
      <c r="MN345" s="23"/>
      <c r="MO345" s="23"/>
      <c r="MP345" s="23"/>
      <c r="MQ345" s="23"/>
      <c r="MR345" s="23"/>
      <c r="MS345" s="23"/>
      <c r="MT345" s="23"/>
      <c r="MU345" s="23"/>
      <c r="MV345" s="23"/>
      <c r="MW345" s="23"/>
      <c r="MX345" s="23"/>
      <c r="MY345" s="23"/>
      <c r="MZ345" s="23"/>
      <c r="NA345" s="23"/>
      <c r="NB345" s="23"/>
      <c r="NC345" s="23"/>
      <c r="ND345" s="23"/>
      <c r="NE345" s="23"/>
      <c r="NF345" s="23"/>
      <c r="NG345" s="23"/>
      <c r="NH345" s="23"/>
      <c r="NI345" s="23"/>
      <c r="NJ345" s="23"/>
      <c r="NK345" s="23"/>
      <c r="NL345" s="23"/>
      <c r="NM345" s="23"/>
      <c r="NN345" s="23"/>
      <c r="NO345" s="23"/>
      <c r="NP345" s="23"/>
      <c r="NQ345" s="23"/>
      <c r="NR345" s="23"/>
      <c r="NS345" s="23"/>
      <c r="NT345" s="23"/>
      <c r="NU345" s="23"/>
      <c r="NV345" s="23"/>
      <c r="NW345" s="23"/>
      <c r="NX345" s="23"/>
      <c r="NY345" s="23"/>
      <c r="NZ345" s="23"/>
      <c r="OA345" s="23"/>
      <c r="OB345" s="23"/>
      <c r="OC345" s="23"/>
      <c r="OD345" s="23"/>
      <c r="OE345" s="23"/>
      <c r="OF345" s="23"/>
      <c r="OG345" s="23"/>
      <c r="OH345" s="23"/>
      <c r="OI345" s="23"/>
      <c r="OJ345" s="23"/>
      <c r="OK345" s="23"/>
      <c r="OL345" s="23"/>
      <c r="OM345" s="23"/>
      <c r="ON345" s="23"/>
      <c r="OO345" s="23"/>
      <c r="OP345" s="23"/>
      <c r="OQ345" s="23"/>
      <c r="OR345" s="23"/>
      <c r="OS345" s="23"/>
      <c r="OT345" s="23"/>
      <c r="OU345" s="23"/>
      <c r="OV345" s="23"/>
      <c r="OW345" s="23"/>
      <c r="OX345" s="23"/>
      <c r="OY345" s="23"/>
      <c r="OZ345" s="23"/>
      <c r="PA345" s="23"/>
      <c r="PB345" s="23"/>
      <c r="PC345" s="23"/>
      <c r="PD345" s="23"/>
      <c r="PE345" s="23"/>
      <c r="PF345" s="23"/>
      <c r="PG345" s="23"/>
      <c r="PH345" s="23"/>
      <c r="PI345" s="23"/>
      <c r="PJ345" s="23"/>
      <c r="PK345" s="23"/>
      <c r="PL345" s="23"/>
      <c r="PM345" s="23"/>
      <c r="PN345" s="23"/>
      <c r="PO345" s="23"/>
      <c r="PP345" s="23"/>
      <c r="PQ345" s="23"/>
      <c r="PR345" s="23"/>
      <c r="PS345" s="23"/>
      <c r="PT345" s="23"/>
      <c r="PU345" s="23"/>
      <c r="PV345" s="23"/>
      <c r="PW345" s="23"/>
      <c r="PX345" s="23"/>
      <c r="PY345" s="23"/>
      <c r="PZ345" s="23"/>
      <c r="QA345" s="23"/>
      <c r="QB345" s="23"/>
      <c r="QC345" s="23"/>
      <c r="QD345" s="23"/>
      <c r="QE345" s="23"/>
      <c r="QF345" s="23"/>
      <c r="QG345" s="23"/>
      <c r="QH345" s="23"/>
      <c r="QI345" s="23"/>
      <c r="QJ345" s="23"/>
      <c r="QK345" s="23"/>
      <c r="QL345" s="23"/>
      <c r="QM345" s="23"/>
      <c r="QN345" s="23"/>
      <c r="QO345" s="23"/>
      <c r="QP345" s="23"/>
      <c r="QQ345" s="23"/>
      <c r="QR345" s="23"/>
      <c r="QS345" s="23"/>
      <c r="QT345" s="23"/>
      <c r="QU345" s="23"/>
      <c r="QV345" s="23"/>
      <c r="QW345" s="23"/>
      <c r="QX345" s="23"/>
      <c r="QY345" s="23"/>
      <c r="QZ345" s="23"/>
      <c r="RA345" s="23"/>
      <c r="RB345" s="23"/>
      <c r="RC345" s="23"/>
      <c r="RD345" s="23"/>
      <c r="RE345" s="23"/>
      <c r="RF345" s="23"/>
      <c r="RG345" s="23"/>
      <c r="RH345" s="23"/>
      <c r="RI345" s="23"/>
      <c r="RJ345" s="23"/>
      <c r="RK345" s="23"/>
      <c r="RL345" s="23"/>
      <c r="RM345" s="23"/>
      <c r="RN345" s="23"/>
      <c r="RO345" s="23"/>
      <c r="RP345" s="23"/>
      <c r="RQ345" s="23"/>
      <c r="RR345" s="23"/>
      <c r="RS345" s="23"/>
      <c r="RT345" s="23"/>
      <c r="RU345" s="23"/>
      <c r="RV345" s="23"/>
      <c r="RW345" s="23"/>
      <c r="RX345" s="23"/>
      <c r="RY345" s="23"/>
      <c r="RZ345" s="23"/>
      <c r="SA345" s="23"/>
      <c r="SB345" s="23"/>
      <c r="SC345" s="23"/>
      <c r="SD345" s="23"/>
      <c r="SE345" s="23"/>
      <c r="SF345" s="23"/>
      <c r="SG345" s="23"/>
      <c r="SH345" s="23"/>
      <c r="SI345" s="23"/>
      <c r="SJ345" s="23"/>
      <c r="SK345" s="23"/>
      <c r="SL345" s="23"/>
      <c r="SM345" s="23"/>
      <c r="SN345" s="23"/>
      <c r="SO345" s="23"/>
      <c r="SP345" s="23"/>
      <c r="SQ345" s="23"/>
      <c r="SR345" s="23"/>
      <c r="SS345" s="23"/>
      <c r="ST345" s="23"/>
      <c r="SU345" s="23"/>
      <c r="SV345" s="23"/>
      <c r="SW345" s="23"/>
      <c r="SX345" s="23"/>
      <c r="SY345" s="23"/>
      <c r="SZ345" s="23"/>
      <c r="TA345" s="23"/>
      <c r="TB345" s="23"/>
      <c r="TC345" s="23"/>
      <c r="TD345" s="23"/>
      <c r="TE345" s="23"/>
    </row>
    <row r="346" spans="1:525" s="27" customFormat="1" ht="33" customHeight="1" x14ac:dyDescent="0.25">
      <c r="A346" s="94" t="s">
        <v>210</v>
      </c>
      <c r="B346" s="96"/>
      <c r="C346" s="96"/>
      <c r="D346" s="91" t="s">
        <v>653</v>
      </c>
      <c r="E346" s="120">
        <f>E347</f>
        <v>8029800</v>
      </c>
      <c r="F346" s="120">
        <f t="shared" ref="F346:O346" si="195">F347</f>
        <v>8029800</v>
      </c>
      <c r="G346" s="120">
        <f t="shared" si="195"/>
        <v>6156700</v>
      </c>
      <c r="H346" s="120">
        <f t="shared" si="195"/>
        <v>153900</v>
      </c>
      <c r="I346" s="120">
        <f t="shared" si="195"/>
        <v>0</v>
      </c>
      <c r="J346" s="120">
        <f t="shared" si="195"/>
        <v>0</v>
      </c>
      <c r="K346" s="120">
        <f t="shared" si="195"/>
        <v>0</v>
      </c>
      <c r="L346" s="120">
        <f t="shared" si="195"/>
        <v>0</v>
      </c>
      <c r="M346" s="120">
        <f t="shared" si="195"/>
        <v>0</v>
      </c>
      <c r="N346" s="120">
        <f t="shared" si="195"/>
        <v>0</v>
      </c>
      <c r="O346" s="120">
        <f t="shared" si="195"/>
        <v>0</v>
      </c>
      <c r="P346" s="120">
        <f>P347</f>
        <v>8029800</v>
      </c>
      <c r="Q346" s="186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  <c r="IU346" s="32"/>
      <c r="IV346" s="32"/>
      <c r="IW346" s="32"/>
      <c r="IX346" s="32"/>
      <c r="IY346" s="32"/>
      <c r="IZ346" s="32"/>
      <c r="JA346" s="32"/>
      <c r="JB346" s="32"/>
      <c r="JC346" s="32"/>
      <c r="JD346" s="32"/>
      <c r="JE346" s="32"/>
      <c r="JF346" s="32"/>
      <c r="JG346" s="32"/>
      <c r="JH346" s="32"/>
      <c r="JI346" s="32"/>
      <c r="JJ346" s="32"/>
      <c r="JK346" s="32"/>
      <c r="JL346" s="32"/>
      <c r="JM346" s="32"/>
      <c r="JN346" s="32"/>
      <c r="JO346" s="32"/>
      <c r="JP346" s="32"/>
      <c r="JQ346" s="32"/>
      <c r="JR346" s="32"/>
      <c r="JS346" s="32"/>
      <c r="JT346" s="32"/>
      <c r="JU346" s="32"/>
      <c r="JV346" s="32"/>
      <c r="JW346" s="32"/>
      <c r="JX346" s="32"/>
      <c r="JY346" s="32"/>
      <c r="JZ346" s="32"/>
      <c r="KA346" s="32"/>
      <c r="KB346" s="32"/>
      <c r="KC346" s="32"/>
      <c r="KD346" s="32"/>
      <c r="KE346" s="32"/>
      <c r="KF346" s="32"/>
      <c r="KG346" s="32"/>
      <c r="KH346" s="32"/>
      <c r="KI346" s="32"/>
      <c r="KJ346" s="32"/>
      <c r="KK346" s="32"/>
      <c r="KL346" s="32"/>
      <c r="KM346" s="32"/>
      <c r="KN346" s="32"/>
      <c r="KO346" s="32"/>
      <c r="KP346" s="32"/>
      <c r="KQ346" s="32"/>
      <c r="KR346" s="32"/>
      <c r="KS346" s="32"/>
      <c r="KT346" s="32"/>
      <c r="KU346" s="32"/>
      <c r="KV346" s="32"/>
      <c r="KW346" s="32"/>
      <c r="KX346" s="32"/>
      <c r="KY346" s="32"/>
      <c r="KZ346" s="32"/>
      <c r="LA346" s="32"/>
      <c r="LB346" s="32"/>
      <c r="LC346" s="32"/>
      <c r="LD346" s="32"/>
      <c r="LE346" s="32"/>
      <c r="LF346" s="32"/>
      <c r="LG346" s="32"/>
      <c r="LH346" s="32"/>
      <c r="LI346" s="32"/>
      <c r="LJ346" s="32"/>
      <c r="LK346" s="32"/>
      <c r="LL346" s="32"/>
      <c r="LM346" s="32"/>
      <c r="LN346" s="32"/>
      <c r="LO346" s="32"/>
      <c r="LP346" s="32"/>
      <c r="LQ346" s="32"/>
      <c r="LR346" s="32"/>
      <c r="LS346" s="32"/>
      <c r="LT346" s="32"/>
      <c r="LU346" s="32"/>
      <c r="LV346" s="32"/>
      <c r="LW346" s="32"/>
      <c r="LX346" s="32"/>
      <c r="LY346" s="32"/>
      <c r="LZ346" s="32"/>
      <c r="MA346" s="32"/>
      <c r="MB346" s="32"/>
      <c r="MC346" s="32"/>
      <c r="MD346" s="32"/>
      <c r="ME346" s="32"/>
      <c r="MF346" s="32"/>
      <c r="MG346" s="32"/>
      <c r="MH346" s="32"/>
      <c r="MI346" s="32"/>
      <c r="MJ346" s="32"/>
      <c r="MK346" s="32"/>
      <c r="ML346" s="32"/>
      <c r="MM346" s="32"/>
      <c r="MN346" s="32"/>
      <c r="MO346" s="32"/>
      <c r="MP346" s="32"/>
      <c r="MQ346" s="32"/>
      <c r="MR346" s="32"/>
      <c r="MS346" s="32"/>
      <c r="MT346" s="32"/>
      <c r="MU346" s="32"/>
      <c r="MV346" s="32"/>
      <c r="MW346" s="32"/>
      <c r="MX346" s="32"/>
      <c r="MY346" s="32"/>
      <c r="MZ346" s="32"/>
      <c r="NA346" s="32"/>
      <c r="NB346" s="32"/>
      <c r="NC346" s="32"/>
      <c r="ND346" s="32"/>
      <c r="NE346" s="32"/>
      <c r="NF346" s="32"/>
      <c r="NG346" s="32"/>
      <c r="NH346" s="32"/>
      <c r="NI346" s="32"/>
      <c r="NJ346" s="32"/>
      <c r="NK346" s="32"/>
      <c r="NL346" s="32"/>
      <c r="NM346" s="32"/>
      <c r="NN346" s="32"/>
      <c r="NO346" s="32"/>
      <c r="NP346" s="32"/>
      <c r="NQ346" s="32"/>
      <c r="NR346" s="32"/>
      <c r="NS346" s="32"/>
      <c r="NT346" s="32"/>
      <c r="NU346" s="32"/>
      <c r="NV346" s="32"/>
      <c r="NW346" s="32"/>
      <c r="NX346" s="32"/>
      <c r="NY346" s="32"/>
      <c r="NZ346" s="32"/>
      <c r="OA346" s="32"/>
      <c r="OB346" s="32"/>
      <c r="OC346" s="32"/>
      <c r="OD346" s="32"/>
      <c r="OE346" s="32"/>
      <c r="OF346" s="32"/>
      <c r="OG346" s="32"/>
      <c r="OH346" s="32"/>
      <c r="OI346" s="32"/>
      <c r="OJ346" s="32"/>
      <c r="OK346" s="32"/>
      <c r="OL346" s="32"/>
      <c r="OM346" s="32"/>
      <c r="ON346" s="32"/>
      <c r="OO346" s="32"/>
      <c r="OP346" s="32"/>
      <c r="OQ346" s="32"/>
      <c r="OR346" s="32"/>
      <c r="OS346" s="32"/>
      <c r="OT346" s="32"/>
      <c r="OU346" s="32"/>
      <c r="OV346" s="32"/>
      <c r="OW346" s="32"/>
      <c r="OX346" s="32"/>
      <c r="OY346" s="32"/>
      <c r="OZ346" s="32"/>
      <c r="PA346" s="32"/>
      <c r="PB346" s="32"/>
      <c r="PC346" s="32"/>
      <c r="PD346" s="32"/>
      <c r="PE346" s="32"/>
      <c r="PF346" s="32"/>
      <c r="PG346" s="32"/>
      <c r="PH346" s="32"/>
      <c r="PI346" s="32"/>
      <c r="PJ346" s="32"/>
      <c r="PK346" s="32"/>
      <c r="PL346" s="32"/>
      <c r="PM346" s="32"/>
      <c r="PN346" s="32"/>
      <c r="PO346" s="32"/>
      <c r="PP346" s="32"/>
      <c r="PQ346" s="32"/>
      <c r="PR346" s="32"/>
      <c r="PS346" s="32"/>
      <c r="PT346" s="32"/>
      <c r="PU346" s="32"/>
      <c r="PV346" s="32"/>
      <c r="PW346" s="32"/>
      <c r="PX346" s="32"/>
      <c r="PY346" s="32"/>
      <c r="PZ346" s="32"/>
      <c r="QA346" s="32"/>
      <c r="QB346" s="32"/>
      <c r="QC346" s="32"/>
      <c r="QD346" s="32"/>
      <c r="QE346" s="32"/>
      <c r="QF346" s="32"/>
      <c r="QG346" s="32"/>
      <c r="QH346" s="32"/>
      <c r="QI346" s="32"/>
      <c r="QJ346" s="32"/>
      <c r="QK346" s="32"/>
      <c r="QL346" s="32"/>
      <c r="QM346" s="32"/>
      <c r="QN346" s="32"/>
      <c r="QO346" s="32"/>
      <c r="QP346" s="32"/>
      <c r="QQ346" s="32"/>
      <c r="QR346" s="32"/>
      <c r="QS346" s="32"/>
      <c r="QT346" s="32"/>
      <c r="QU346" s="32"/>
      <c r="QV346" s="32"/>
      <c r="QW346" s="32"/>
      <c r="QX346" s="32"/>
      <c r="QY346" s="32"/>
      <c r="QZ346" s="32"/>
      <c r="RA346" s="32"/>
      <c r="RB346" s="32"/>
      <c r="RC346" s="32"/>
      <c r="RD346" s="32"/>
      <c r="RE346" s="32"/>
      <c r="RF346" s="32"/>
      <c r="RG346" s="32"/>
      <c r="RH346" s="32"/>
      <c r="RI346" s="32"/>
      <c r="RJ346" s="32"/>
      <c r="RK346" s="32"/>
      <c r="RL346" s="32"/>
      <c r="RM346" s="32"/>
      <c r="RN346" s="32"/>
      <c r="RO346" s="32"/>
      <c r="RP346" s="32"/>
      <c r="RQ346" s="32"/>
      <c r="RR346" s="32"/>
      <c r="RS346" s="32"/>
      <c r="RT346" s="32"/>
      <c r="RU346" s="32"/>
      <c r="RV346" s="32"/>
      <c r="RW346" s="32"/>
      <c r="RX346" s="32"/>
      <c r="RY346" s="32"/>
      <c r="RZ346" s="32"/>
      <c r="SA346" s="32"/>
      <c r="SB346" s="32"/>
      <c r="SC346" s="32"/>
      <c r="SD346" s="32"/>
      <c r="SE346" s="32"/>
      <c r="SF346" s="32"/>
      <c r="SG346" s="32"/>
      <c r="SH346" s="32"/>
      <c r="SI346" s="32"/>
      <c r="SJ346" s="32"/>
      <c r="SK346" s="32"/>
      <c r="SL346" s="32"/>
      <c r="SM346" s="32"/>
      <c r="SN346" s="32"/>
      <c r="SO346" s="32"/>
      <c r="SP346" s="32"/>
      <c r="SQ346" s="32"/>
      <c r="SR346" s="32"/>
      <c r="SS346" s="32"/>
      <c r="ST346" s="32"/>
      <c r="SU346" s="32"/>
      <c r="SV346" s="32"/>
      <c r="SW346" s="32"/>
      <c r="SX346" s="32"/>
      <c r="SY346" s="32"/>
      <c r="SZ346" s="32"/>
      <c r="TA346" s="32"/>
      <c r="TB346" s="32"/>
      <c r="TC346" s="32"/>
      <c r="TD346" s="32"/>
      <c r="TE346" s="32"/>
    </row>
    <row r="347" spans="1:525" s="34" customFormat="1" ht="32.25" customHeight="1" x14ac:dyDescent="0.25">
      <c r="A347" s="84" t="s">
        <v>211</v>
      </c>
      <c r="B347" s="93"/>
      <c r="C347" s="93"/>
      <c r="D347" s="68" t="s">
        <v>653</v>
      </c>
      <c r="E347" s="121">
        <f>E348+E349++E350+E351+E352+E353</f>
        <v>8029800</v>
      </c>
      <c r="F347" s="121">
        <f t="shared" ref="F347:J347" si="196">F348+F349++F350+F351+F352+F353</f>
        <v>8029800</v>
      </c>
      <c r="G347" s="121">
        <f t="shared" si="196"/>
        <v>6156700</v>
      </c>
      <c r="H347" s="121">
        <f t="shared" si="196"/>
        <v>153900</v>
      </c>
      <c r="I347" s="121">
        <f t="shared" si="196"/>
        <v>0</v>
      </c>
      <c r="J347" s="121">
        <f t="shared" si="196"/>
        <v>0</v>
      </c>
      <c r="K347" s="121">
        <f>K348+K349++K350+K351+K352+K353</f>
        <v>0</v>
      </c>
      <c r="L347" s="121">
        <f t="shared" ref="L347:P347" si="197">L348+L349++L350+L351+L352+L353</f>
        <v>0</v>
      </c>
      <c r="M347" s="121">
        <f t="shared" si="197"/>
        <v>0</v>
      </c>
      <c r="N347" s="121">
        <f t="shared" si="197"/>
        <v>0</v>
      </c>
      <c r="O347" s="121">
        <f t="shared" si="197"/>
        <v>0</v>
      </c>
      <c r="P347" s="121">
        <f t="shared" si="197"/>
        <v>8029800</v>
      </c>
      <c r="Q347" s="186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  <c r="HP347" s="33"/>
      <c r="HQ347" s="33"/>
      <c r="HR347" s="33"/>
      <c r="HS347" s="33"/>
      <c r="HT347" s="33"/>
      <c r="HU347" s="33"/>
      <c r="HV347" s="33"/>
      <c r="HW347" s="33"/>
      <c r="HX347" s="33"/>
      <c r="HY347" s="33"/>
      <c r="HZ347" s="33"/>
      <c r="IA347" s="33"/>
      <c r="IB347" s="33"/>
      <c r="IC347" s="33"/>
      <c r="ID347" s="33"/>
      <c r="IE347" s="33"/>
      <c r="IF347" s="33"/>
      <c r="IG347" s="33"/>
      <c r="IH347" s="33"/>
      <c r="II347" s="33"/>
      <c r="IJ347" s="33"/>
      <c r="IK347" s="33"/>
      <c r="IL347" s="33"/>
      <c r="IM347" s="33"/>
      <c r="IN347" s="33"/>
      <c r="IO347" s="33"/>
      <c r="IP347" s="33"/>
      <c r="IQ347" s="33"/>
      <c r="IR347" s="33"/>
      <c r="IS347" s="33"/>
      <c r="IT347" s="33"/>
      <c r="IU347" s="33"/>
      <c r="IV347" s="33"/>
      <c r="IW347" s="33"/>
      <c r="IX347" s="33"/>
      <c r="IY347" s="33"/>
      <c r="IZ347" s="33"/>
      <c r="JA347" s="33"/>
      <c r="JB347" s="33"/>
      <c r="JC347" s="33"/>
      <c r="JD347" s="33"/>
      <c r="JE347" s="33"/>
      <c r="JF347" s="33"/>
      <c r="JG347" s="33"/>
      <c r="JH347" s="33"/>
      <c r="JI347" s="33"/>
      <c r="JJ347" s="33"/>
      <c r="JK347" s="33"/>
      <c r="JL347" s="33"/>
      <c r="JM347" s="33"/>
      <c r="JN347" s="33"/>
      <c r="JO347" s="33"/>
      <c r="JP347" s="33"/>
      <c r="JQ347" s="33"/>
      <c r="JR347" s="33"/>
      <c r="JS347" s="33"/>
      <c r="JT347" s="33"/>
      <c r="JU347" s="33"/>
      <c r="JV347" s="33"/>
      <c r="JW347" s="33"/>
      <c r="JX347" s="33"/>
      <c r="JY347" s="33"/>
      <c r="JZ347" s="33"/>
      <c r="KA347" s="33"/>
      <c r="KB347" s="33"/>
      <c r="KC347" s="33"/>
      <c r="KD347" s="33"/>
      <c r="KE347" s="33"/>
      <c r="KF347" s="33"/>
      <c r="KG347" s="33"/>
      <c r="KH347" s="33"/>
      <c r="KI347" s="33"/>
      <c r="KJ347" s="33"/>
      <c r="KK347" s="33"/>
      <c r="KL347" s="33"/>
      <c r="KM347" s="33"/>
      <c r="KN347" s="33"/>
      <c r="KO347" s="33"/>
      <c r="KP347" s="33"/>
      <c r="KQ347" s="33"/>
      <c r="KR347" s="33"/>
      <c r="KS347" s="33"/>
      <c r="KT347" s="33"/>
      <c r="KU347" s="33"/>
      <c r="KV347" s="33"/>
      <c r="KW347" s="33"/>
      <c r="KX347" s="33"/>
      <c r="KY347" s="33"/>
      <c r="KZ347" s="33"/>
      <c r="LA347" s="33"/>
      <c r="LB347" s="33"/>
      <c r="LC347" s="33"/>
      <c r="LD347" s="33"/>
      <c r="LE347" s="33"/>
      <c r="LF347" s="33"/>
      <c r="LG347" s="33"/>
      <c r="LH347" s="33"/>
      <c r="LI347" s="33"/>
      <c r="LJ347" s="33"/>
      <c r="LK347" s="33"/>
      <c r="LL347" s="33"/>
      <c r="LM347" s="33"/>
      <c r="LN347" s="33"/>
      <c r="LO347" s="33"/>
      <c r="LP347" s="33"/>
      <c r="LQ347" s="33"/>
      <c r="LR347" s="33"/>
      <c r="LS347" s="33"/>
      <c r="LT347" s="33"/>
      <c r="LU347" s="33"/>
      <c r="LV347" s="33"/>
      <c r="LW347" s="33"/>
      <c r="LX347" s="33"/>
      <c r="LY347" s="33"/>
      <c r="LZ347" s="33"/>
      <c r="MA347" s="33"/>
      <c r="MB347" s="33"/>
      <c r="MC347" s="33"/>
      <c r="MD347" s="33"/>
      <c r="ME347" s="33"/>
      <c r="MF347" s="33"/>
      <c r="MG347" s="33"/>
      <c r="MH347" s="33"/>
      <c r="MI347" s="33"/>
      <c r="MJ347" s="33"/>
      <c r="MK347" s="33"/>
      <c r="ML347" s="33"/>
      <c r="MM347" s="33"/>
      <c r="MN347" s="33"/>
      <c r="MO347" s="33"/>
      <c r="MP347" s="33"/>
      <c r="MQ347" s="33"/>
      <c r="MR347" s="33"/>
      <c r="MS347" s="33"/>
      <c r="MT347" s="33"/>
      <c r="MU347" s="33"/>
      <c r="MV347" s="33"/>
      <c r="MW347" s="33"/>
      <c r="MX347" s="33"/>
      <c r="MY347" s="33"/>
      <c r="MZ347" s="33"/>
      <c r="NA347" s="33"/>
      <c r="NB347" s="33"/>
      <c r="NC347" s="33"/>
      <c r="ND347" s="33"/>
      <c r="NE347" s="33"/>
      <c r="NF347" s="33"/>
      <c r="NG347" s="33"/>
      <c r="NH347" s="33"/>
      <c r="NI347" s="33"/>
      <c r="NJ347" s="33"/>
      <c r="NK347" s="33"/>
      <c r="NL347" s="33"/>
      <c r="NM347" s="33"/>
      <c r="NN347" s="33"/>
      <c r="NO347" s="33"/>
      <c r="NP347" s="33"/>
      <c r="NQ347" s="33"/>
      <c r="NR347" s="33"/>
      <c r="NS347" s="33"/>
      <c r="NT347" s="33"/>
      <c r="NU347" s="33"/>
      <c r="NV347" s="33"/>
      <c r="NW347" s="33"/>
      <c r="NX347" s="33"/>
      <c r="NY347" s="33"/>
      <c r="NZ347" s="33"/>
      <c r="OA347" s="33"/>
      <c r="OB347" s="33"/>
      <c r="OC347" s="33"/>
      <c r="OD347" s="33"/>
      <c r="OE347" s="33"/>
      <c r="OF347" s="33"/>
      <c r="OG347" s="33"/>
      <c r="OH347" s="33"/>
      <c r="OI347" s="33"/>
      <c r="OJ347" s="33"/>
      <c r="OK347" s="33"/>
      <c r="OL347" s="33"/>
      <c r="OM347" s="33"/>
      <c r="ON347" s="33"/>
      <c r="OO347" s="33"/>
      <c r="OP347" s="33"/>
      <c r="OQ347" s="33"/>
      <c r="OR347" s="33"/>
      <c r="OS347" s="33"/>
      <c r="OT347" s="33"/>
      <c r="OU347" s="33"/>
      <c r="OV347" s="33"/>
      <c r="OW347" s="33"/>
      <c r="OX347" s="33"/>
      <c r="OY347" s="33"/>
      <c r="OZ347" s="33"/>
      <c r="PA347" s="33"/>
      <c r="PB347" s="33"/>
      <c r="PC347" s="33"/>
      <c r="PD347" s="33"/>
      <c r="PE347" s="33"/>
      <c r="PF347" s="33"/>
      <c r="PG347" s="33"/>
      <c r="PH347" s="33"/>
      <c r="PI347" s="33"/>
      <c r="PJ347" s="33"/>
      <c r="PK347" s="33"/>
      <c r="PL347" s="33"/>
      <c r="PM347" s="33"/>
      <c r="PN347" s="33"/>
      <c r="PO347" s="33"/>
      <c r="PP347" s="33"/>
      <c r="PQ347" s="33"/>
      <c r="PR347" s="33"/>
      <c r="PS347" s="33"/>
      <c r="PT347" s="33"/>
      <c r="PU347" s="33"/>
      <c r="PV347" s="33"/>
      <c r="PW347" s="33"/>
      <c r="PX347" s="33"/>
      <c r="PY347" s="33"/>
      <c r="PZ347" s="33"/>
      <c r="QA347" s="33"/>
      <c r="QB347" s="33"/>
      <c r="QC347" s="33"/>
      <c r="QD347" s="33"/>
      <c r="QE347" s="33"/>
      <c r="QF347" s="33"/>
      <c r="QG347" s="33"/>
      <c r="QH347" s="33"/>
      <c r="QI347" s="33"/>
      <c r="QJ347" s="33"/>
      <c r="QK347" s="33"/>
      <c r="QL347" s="33"/>
      <c r="QM347" s="33"/>
      <c r="QN347" s="33"/>
      <c r="QO347" s="33"/>
      <c r="QP347" s="33"/>
      <c r="QQ347" s="33"/>
      <c r="QR347" s="33"/>
      <c r="QS347" s="33"/>
      <c r="QT347" s="33"/>
      <c r="QU347" s="33"/>
      <c r="QV347" s="33"/>
      <c r="QW347" s="33"/>
      <c r="QX347" s="33"/>
      <c r="QY347" s="33"/>
      <c r="QZ347" s="33"/>
      <c r="RA347" s="33"/>
      <c r="RB347" s="33"/>
      <c r="RC347" s="33"/>
      <c r="RD347" s="33"/>
      <c r="RE347" s="33"/>
      <c r="RF347" s="33"/>
      <c r="RG347" s="33"/>
      <c r="RH347" s="33"/>
      <c r="RI347" s="33"/>
      <c r="RJ347" s="33"/>
      <c r="RK347" s="33"/>
      <c r="RL347" s="33"/>
      <c r="RM347" s="33"/>
      <c r="RN347" s="33"/>
      <c r="RO347" s="33"/>
      <c r="RP347" s="33"/>
      <c r="RQ347" s="33"/>
      <c r="RR347" s="33"/>
      <c r="RS347" s="33"/>
      <c r="RT347" s="33"/>
      <c r="RU347" s="33"/>
      <c r="RV347" s="33"/>
      <c r="RW347" s="33"/>
      <c r="RX347" s="33"/>
      <c r="RY347" s="33"/>
      <c r="RZ347" s="33"/>
      <c r="SA347" s="33"/>
      <c r="SB347" s="33"/>
      <c r="SC347" s="33"/>
      <c r="SD347" s="33"/>
      <c r="SE347" s="33"/>
      <c r="SF347" s="33"/>
      <c r="SG347" s="33"/>
      <c r="SH347" s="33"/>
      <c r="SI347" s="33"/>
      <c r="SJ347" s="33"/>
      <c r="SK347" s="33"/>
      <c r="SL347" s="33"/>
      <c r="SM347" s="33"/>
      <c r="SN347" s="33"/>
      <c r="SO347" s="33"/>
      <c r="SP347" s="33"/>
      <c r="SQ347" s="33"/>
      <c r="SR347" s="33"/>
      <c r="SS347" s="33"/>
      <c r="ST347" s="33"/>
      <c r="SU347" s="33"/>
      <c r="SV347" s="33"/>
      <c r="SW347" s="33"/>
      <c r="SX347" s="33"/>
      <c r="SY347" s="33"/>
      <c r="SZ347" s="33"/>
      <c r="TA347" s="33"/>
      <c r="TB347" s="33"/>
      <c r="TC347" s="33"/>
      <c r="TD347" s="33"/>
      <c r="TE347" s="33"/>
    </row>
    <row r="348" spans="1:525" s="22" customFormat="1" ht="50.25" customHeight="1" x14ac:dyDescent="0.25">
      <c r="A348" s="56" t="s">
        <v>212</v>
      </c>
      <c r="B348" s="82" t="str">
        <f>'дод 4'!A19</f>
        <v>0160</v>
      </c>
      <c r="C348" s="82" t="str">
        <f>'дод 4'!B19</f>
        <v>0111</v>
      </c>
      <c r="D348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348" s="122">
        <f t="shared" ref="E348:E353" si="198">F348+I348</f>
        <v>7869800</v>
      </c>
      <c r="F348" s="122">
        <v>7869800</v>
      </c>
      <c r="G348" s="122">
        <v>6156700</v>
      </c>
      <c r="H348" s="122">
        <v>153900</v>
      </c>
      <c r="I348" s="122"/>
      <c r="J348" s="122">
        <f>L348+O348</f>
        <v>0</v>
      </c>
      <c r="K348" s="122"/>
      <c r="L348" s="122"/>
      <c r="M348" s="122"/>
      <c r="N348" s="122"/>
      <c r="O348" s="122"/>
      <c r="P348" s="122">
        <f t="shared" ref="P348:P353" si="199">E348+J348</f>
        <v>7869800</v>
      </c>
      <c r="Q348" s="226">
        <v>24</v>
      </c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  <c r="IV348" s="23"/>
      <c r="IW348" s="23"/>
      <c r="IX348" s="23"/>
      <c r="IY348" s="23"/>
      <c r="IZ348" s="23"/>
      <c r="JA348" s="23"/>
      <c r="JB348" s="23"/>
      <c r="JC348" s="23"/>
      <c r="JD348" s="23"/>
      <c r="JE348" s="23"/>
      <c r="JF348" s="23"/>
      <c r="JG348" s="23"/>
      <c r="JH348" s="23"/>
      <c r="JI348" s="23"/>
      <c r="JJ348" s="23"/>
      <c r="JK348" s="23"/>
      <c r="JL348" s="23"/>
      <c r="JM348" s="23"/>
      <c r="JN348" s="23"/>
      <c r="JO348" s="23"/>
      <c r="JP348" s="23"/>
      <c r="JQ348" s="23"/>
      <c r="JR348" s="23"/>
      <c r="JS348" s="23"/>
      <c r="JT348" s="23"/>
      <c r="JU348" s="23"/>
      <c r="JV348" s="23"/>
      <c r="JW348" s="23"/>
      <c r="JX348" s="23"/>
      <c r="JY348" s="23"/>
      <c r="JZ348" s="23"/>
      <c r="KA348" s="23"/>
      <c r="KB348" s="23"/>
      <c r="KC348" s="23"/>
      <c r="KD348" s="23"/>
      <c r="KE348" s="23"/>
      <c r="KF348" s="23"/>
      <c r="KG348" s="23"/>
      <c r="KH348" s="23"/>
      <c r="KI348" s="23"/>
      <c r="KJ348" s="23"/>
      <c r="KK348" s="23"/>
      <c r="KL348" s="23"/>
      <c r="KM348" s="23"/>
      <c r="KN348" s="23"/>
      <c r="KO348" s="23"/>
      <c r="KP348" s="23"/>
      <c r="KQ348" s="23"/>
      <c r="KR348" s="23"/>
      <c r="KS348" s="23"/>
      <c r="KT348" s="23"/>
      <c r="KU348" s="23"/>
      <c r="KV348" s="23"/>
      <c r="KW348" s="23"/>
      <c r="KX348" s="23"/>
      <c r="KY348" s="23"/>
      <c r="KZ348" s="23"/>
      <c r="LA348" s="23"/>
      <c r="LB348" s="23"/>
      <c r="LC348" s="23"/>
      <c r="LD348" s="23"/>
      <c r="LE348" s="23"/>
      <c r="LF348" s="23"/>
      <c r="LG348" s="23"/>
      <c r="LH348" s="23"/>
      <c r="LI348" s="23"/>
      <c r="LJ348" s="23"/>
      <c r="LK348" s="23"/>
      <c r="LL348" s="23"/>
      <c r="LM348" s="23"/>
      <c r="LN348" s="23"/>
      <c r="LO348" s="23"/>
      <c r="LP348" s="23"/>
      <c r="LQ348" s="23"/>
      <c r="LR348" s="23"/>
      <c r="LS348" s="23"/>
      <c r="LT348" s="23"/>
      <c r="LU348" s="23"/>
      <c r="LV348" s="23"/>
      <c r="LW348" s="23"/>
      <c r="LX348" s="23"/>
      <c r="LY348" s="23"/>
      <c r="LZ348" s="23"/>
      <c r="MA348" s="23"/>
      <c r="MB348" s="23"/>
      <c r="MC348" s="23"/>
      <c r="MD348" s="23"/>
      <c r="ME348" s="23"/>
      <c r="MF348" s="23"/>
      <c r="MG348" s="23"/>
      <c r="MH348" s="23"/>
      <c r="MI348" s="23"/>
      <c r="MJ348" s="23"/>
      <c r="MK348" s="23"/>
      <c r="ML348" s="23"/>
      <c r="MM348" s="23"/>
      <c r="MN348" s="23"/>
      <c r="MO348" s="23"/>
      <c r="MP348" s="23"/>
      <c r="MQ348" s="23"/>
      <c r="MR348" s="23"/>
      <c r="MS348" s="23"/>
      <c r="MT348" s="23"/>
      <c r="MU348" s="23"/>
      <c r="MV348" s="23"/>
      <c r="MW348" s="23"/>
      <c r="MX348" s="23"/>
      <c r="MY348" s="23"/>
      <c r="MZ348" s="23"/>
      <c r="NA348" s="23"/>
      <c r="NB348" s="23"/>
      <c r="NC348" s="23"/>
      <c r="ND348" s="23"/>
      <c r="NE348" s="23"/>
      <c r="NF348" s="23"/>
      <c r="NG348" s="23"/>
      <c r="NH348" s="23"/>
      <c r="NI348" s="23"/>
      <c r="NJ348" s="23"/>
      <c r="NK348" s="23"/>
      <c r="NL348" s="23"/>
      <c r="NM348" s="23"/>
      <c r="NN348" s="23"/>
      <c r="NO348" s="23"/>
      <c r="NP348" s="23"/>
      <c r="NQ348" s="23"/>
      <c r="NR348" s="23"/>
      <c r="NS348" s="23"/>
      <c r="NT348" s="23"/>
      <c r="NU348" s="23"/>
      <c r="NV348" s="23"/>
      <c r="NW348" s="23"/>
      <c r="NX348" s="23"/>
      <c r="NY348" s="23"/>
      <c r="NZ348" s="23"/>
      <c r="OA348" s="23"/>
      <c r="OB348" s="23"/>
      <c r="OC348" s="23"/>
      <c r="OD348" s="23"/>
      <c r="OE348" s="23"/>
      <c r="OF348" s="23"/>
      <c r="OG348" s="23"/>
      <c r="OH348" s="23"/>
      <c r="OI348" s="23"/>
      <c r="OJ348" s="23"/>
      <c r="OK348" s="23"/>
      <c r="OL348" s="23"/>
      <c r="OM348" s="23"/>
      <c r="ON348" s="23"/>
      <c r="OO348" s="23"/>
      <c r="OP348" s="23"/>
      <c r="OQ348" s="23"/>
      <c r="OR348" s="23"/>
      <c r="OS348" s="23"/>
      <c r="OT348" s="23"/>
      <c r="OU348" s="23"/>
      <c r="OV348" s="23"/>
      <c r="OW348" s="23"/>
      <c r="OX348" s="23"/>
      <c r="OY348" s="23"/>
      <c r="OZ348" s="23"/>
      <c r="PA348" s="23"/>
      <c r="PB348" s="23"/>
      <c r="PC348" s="23"/>
      <c r="PD348" s="23"/>
      <c r="PE348" s="23"/>
      <c r="PF348" s="23"/>
      <c r="PG348" s="23"/>
      <c r="PH348" s="23"/>
      <c r="PI348" s="23"/>
      <c r="PJ348" s="23"/>
      <c r="PK348" s="23"/>
      <c r="PL348" s="23"/>
      <c r="PM348" s="23"/>
      <c r="PN348" s="23"/>
      <c r="PO348" s="23"/>
      <c r="PP348" s="23"/>
      <c r="PQ348" s="23"/>
      <c r="PR348" s="23"/>
      <c r="PS348" s="23"/>
      <c r="PT348" s="23"/>
      <c r="PU348" s="23"/>
      <c r="PV348" s="23"/>
      <c r="PW348" s="23"/>
      <c r="PX348" s="23"/>
      <c r="PY348" s="23"/>
      <c r="PZ348" s="23"/>
      <c r="QA348" s="23"/>
      <c r="QB348" s="23"/>
      <c r="QC348" s="23"/>
      <c r="QD348" s="23"/>
      <c r="QE348" s="23"/>
      <c r="QF348" s="23"/>
      <c r="QG348" s="23"/>
      <c r="QH348" s="23"/>
      <c r="QI348" s="23"/>
      <c r="QJ348" s="23"/>
      <c r="QK348" s="23"/>
      <c r="QL348" s="23"/>
      <c r="QM348" s="23"/>
      <c r="QN348" s="23"/>
      <c r="QO348" s="23"/>
      <c r="QP348" s="23"/>
      <c r="QQ348" s="23"/>
      <c r="QR348" s="23"/>
      <c r="QS348" s="23"/>
      <c r="QT348" s="23"/>
      <c r="QU348" s="23"/>
      <c r="QV348" s="23"/>
      <c r="QW348" s="23"/>
      <c r="QX348" s="23"/>
      <c r="QY348" s="23"/>
      <c r="QZ348" s="23"/>
      <c r="RA348" s="23"/>
      <c r="RB348" s="23"/>
      <c r="RC348" s="23"/>
      <c r="RD348" s="23"/>
      <c r="RE348" s="23"/>
      <c r="RF348" s="23"/>
      <c r="RG348" s="23"/>
      <c r="RH348" s="23"/>
      <c r="RI348" s="23"/>
      <c r="RJ348" s="23"/>
      <c r="RK348" s="23"/>
      <c r="RL348" s="23"/>
      <c r="RM348" s="23"/>
      <c r="RN348" s="23"/>
      <c r="RO348" s="23"/>
      <c r="RP348" s="23"/>
      <c r="RQ348" s="23"/>
      <c r="RR348" s="23"/>
      <c r="RS348" s="23"/>
      <c r="RT348" s="23"/>
      <c r="RU348" s="23"/>
      <c r="RV348" s="23"/>
      <c r="RW348" s="23"/>
      <c r="RX348" s="23"/>
      <c r="RY348" s="23"/>
      <c r="RZ348" s="23"/>
      <c r="SA348" s="23"/>
      <c r="SB348" s="23"/>
      <c r="SC348" s="23"/>
      <c r="SD348" s="23"/>
      <c r="SE348" s="23"/>
      <c r="SF348" s="23"/>
      <c r="SG348" s="23"/>
      <c r="SH348" s="23"/>
      <c r="SI348" s="23"/>
      <c r="SJ348" s="23"/>
      <c r="SK348" s="23"/>
      <c r="SL348" s="23"/>
      <c r="SM348" s="23"/>
      <c r="SN348" s="23"/>
      <c r="SO348" s="23"/>
      <c r="SP348" s="23"/>
      <c r="SQ348" s="23"/>
      <c r="SR348" s="23"/>
      <c r="SS348" s="23"/>
      <c r="ST348" s="23"/>
      <c r="SU348" s="23"/>
      <c r="SV348" s="23"/>
      <c r="SW348" s="23"/>
      <c r="SX348" s="23"/>
      <c r="SY348" s="23"/>
      <c r="SZ348" s="23"/>
      <c r="TA348" s="23"/>
      <c r="TB348" s="23"/>
      <c r="TC348" s="23"/>
      <c r="TD348" s="23"/>
      <c r="TE348" s="23"/>
    </row>
    <row r="349" spans="1:525" s="25" customFormat="1" ht="21" hidden="1" customHeight="1" x14ac:dyDescent="0.25">
      <c r="A349" s="56" t="s">
        <v>213</v>
      </c>
      <c r="B349" s="82" t="str">
        <f>'дод 4'!A185</f>
        <v>7130</v>
      </c>
      <c r="C349" s="82" t="str">
        <f>'дод 4'!B185</f>
        <v>0421</v>
      </c>
      <c r="D349" s="57" t="str">
        <f>'дод 4'!C185</f>
        <v>Здійснення заходів із землеустрою</v>
      </c>
      <c r="E349" s="122">
        <f t="shared" si="198"/>
        <v>0</v>
      </c>
      <c r="F349" s="122"/>
      <c r="G349" s="122"/>
      <c r="H349" s="122"/>
      <c r="I349" s="122"/>
      <c r="J349" s="122">
        <f t="shared" ref="J349:J353" si="200">L349+O349</f>
        <v>0</v>
      </c>
      <c r="K349" s="122"/>
      <c r="L349" s="122"/>
      <c r="M349" s="122"/>
      <c r="N349" s="122"/>
      <c r="O349" s="122"/>
      <c r="P349" s="122">
        <f t="shared" si="199"/>
        <v>0</v>
      </c>
      <c r="Q349" s="226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  <c r="IP349" s="31"/>
      <c r="IQ349" s="31"/>
      <c r="IR349" s="31"/>
      <c r="IS349" s="31"/>
      <c r="IT349" s="31"/>
      <c r="IU349" s="31"/>
      <c r="IV349" s="31"/>
      <c r="IW349" s="31"/>
      <c r="IX349" s="31"/>
      <c r="IY349" s="31"/>
      <c r="IZ349" s="31"/>
      <c r="JA349" s="31"/>
      <c r="JB349" s="31"/>
      <c r="JC349" s="31"/>
      <c r="JD349" s="31"/>
      <c r="JE349" s="31"/>
      <c r="JF349" s="31"/>
      <c r="JG349" s="31"/>
      <c r="JH349" s="31"/>
      <c r="JI349" s="31"/>
      <c r="JJ349" s="31"/>
      <c r="JK349" s="31"/>
      <c r="JL349" s="31"/>
      <c r="JM349" s="31"/>
      <c r="JN349" s="31"/>
      <c r="JO349" s="31"/>
      <c r="JP349" s="31"/>
      <c r="JQ349" s="31"/>
      <c r="JR349" s="31"/>
      <c r="JS349" s="31"/>
      <c r="JT349" s="31"/>
      <c r="JU349" s="31"/>
      <c r="JV349" s="31"/>
      <c r="JW349" s="31"/>
      <c r="JX349" s="31"/>
      <c r="JY349" s="31"/>
      <c r="JZ349" s="31"/>
      <c r="KA349" s="31"/>
      <c r="KB349" s="31"/>
      <c r="KC349" s="31"/>
      <c r="KD349" s="31"/>
      <c r="KE349" s="31"/>
      <c r="KF349" s="31"/>
      <c r="KG349" s="31"/>
      <c r="KH349" s="31"/>
      <c r="KI349" s="31"/>
      <c r="KJ349" s="31"/>
      <c r="KK349" s="31"/>
      <c r="KL349" s="31"/>
      <c r="KM349" s="31"/>
      <c r="KN349" s="31"/>
      <c r="KO349" s="31"/>
      <c r="KP349" s="31"/>
      <c r="KQ349" s="31"/>
      <c r="KR349" s="31"/>
      <c r="KS349" s="31"/>
      <c r="KT349" s="31"/>
      <c r="KU349" s="31"/>
      <c r="KV349" s="31"/>
      <c r="KW349" s="31"/>
      <c r="KX349" s="31"/>
      <c r="KY349" s="31"/>
      <c r="KZ349" s="31"/>
      <c r="LA349" s="31"/>
      <c r="LB349" s="31"/>
      <c r="LC349" s="31"/>
      <c r="LD349" s="31"/>
      <c r="LE349" s="31"/>
      <c r="LF349" s="31"/>
      <c r="LG349" s="31"/>
      <c r="LH349" s="31"/>
      <c r="LI349" s="31"/>
      <c r="LJ349" s="31"/>
      <c r="LK349" s="31"/>
      <c r="LL349" s="31"/>
      <c r="LM349" s="31"/>
      <c r="LN349" s="31"/>
      <c r="LO349" s="31"/>
      <c r="LP349" s="31"/>
      <c r="LQ349" s="31"/>
      <c r="LR349" s="31"/>
      <c r="LS349" s="31"/>
      <c r="LT349" s="31"/>
      <c r="LU349" s="31"/>
      <c r="LV349" s="31"/>
      <c r="LW349" s="31"/>
      <c r="LX349" s="31"/>
      <c r="LY349" s="31"/>
      <c r="LZ349" s="31"/>
      <c r="MA349" s="31"/>
      <c r="MB349" s="31"/>
      <c r="MC349" s="31"/>
      <c r="MD349" s="31"/>
      <c r="ME349" s="31"/>
      <c r="MF349" s="31"/>
      <c r="MG349" s="31"/>
      <c r="MH349" s="31"/>
      <c r="MI349" s="31"/>
      <c r="MJ349" s="31"/>
      <c r="MK349" s="31"/>
      <c r="ML349" s="31"/>
      <c r="MM349" s="31"/>
      <c r="MN349" s="31"/>
      <c r="MO349" s="31"/>
      <c r="MP349" s="31"/>
      <c r="MQ349" s="31"/>
      <c r="MR349" s="31"/>
      <c r="MS349" s="31"/>
      <c r="MT349" s="31"/>
      <c r="MU349" s="31"/>
      <c r="MV349" s="31"/>
      <c r="MW349" s="31"/>
      <c r="MX349" s="31"/>
      <c r="MY349" s="31"/>
      <c r="MZ349" s="31"/>
      <c r="NA349" s="31"/>
      <c r="NB349" s="31"/>
      <c r="NC349" s="31"/>
      <c r="ND349" s="31"/>
      <c r="NE349" s="31"/>
      <c r="NF349" s="31"/>
      <c r="NG349" s="31"/>
      <c r="NH349" s="31"/>
      <c r="NI349" s="31"/>
      <c r="NJ349" s="31"/>
      <c r="NK349" s="31"/>
      <c r="NL349" s="31"/>
      <c r="NM349" s="31"/>
      <c r="NN349" s="31"/>
      <c r="NO349" s="31"/>
      <c r="NP349" s="31"/>
      <c r="NQ349" s="31"/>
      <c r="NR349" s="31"/>
      <c r="NS349" s="31"/>
      <c r="NT349" s="31"/>
      <c r="NU349" s="31"/>
      <c r="NV349" s="31"/>
      <c r="NW349" s="31"/>
      <c r="NX349" s="31"/>
      <c r="NY349" s="31"/>
      <c r="NZ349" s="31"/>
      <c r="OA349" s="31"/>
      <c r="OB349" s="31"/>
      <c r="OC349" s="31"/>
      <c r="OD349" s="31"/>
      <c r="OE349" s="31"/>
      <c r="OF349" s="31"/>
      <c r="OG349" s="31"/>
      <c r="OH349" s="31"/>
      <c r="OI349" s="31"/>
      <c r="OJ349" s="31"/>
      <c r="OK349" s="31"/>
      <c r="OL349" s="31"/>
      <c r="OM349" s="31"/>
      <c r="ON349" s="31"/>
      <c r="OO349" s="31"/>
      <c r="OP349" s="31"/>
      <c r="OQ349" s="31"/>
      <c r="OR349" s="31"/>
      <c r="OS349" s="31"/>
      <c r="OT349" s="31"/>
      <c r="OU349" s="31"/>
      <c r="OV349" s="31"/>
      <c r="OW349" s="31"/>
      <c r="OX349" s="31"/>
      <c r="OY349" s="31"/>
      <c r="OZ349" s="31"/>
      <c r="PA349" s="31"/>
      <c r="PB349" s="31"/>
      <c r="PC349" s="31"/>
      <c r="PD349" s="31"/>
      <c r="PE349" s="31"/>
      <c r="PF349" s="31"/>
      <c r="PG349" s="31"/>
      <c r="PH349" s="31"/>
      <c r="PI349" s="31"/>
      <c r="PJ349" s="31"/>
      <c r="PK349" s="31"/>
      <c r="PL349" s="31"/>
      <c r="PM349" s="31"/>
      <c r="PN349" s="31"/>
      <c r="PO349" s="31"/>
      <c r="PP349" s="31"/>
      <c r="PQ349" s="31"/>
      <c r="PR349" s="31"/>
      <c r="PS349" s="31"/>
      <c r="PT349" s="31"/>
      <c r="PU349" s="31"/>
      <c r="PV349" s="31"/>
      <c r="PW349" s="31"/>
      <c r="PX349" s="31"/>
      <c r="PY349" s="31"/>
      <c r="PZ349" s="31"/>
      <c r="QA349" s="31"/>
      <c r="QB349" s="31"/>
      <c r="QC349" s="31"/>
      <c r="QD349" s="31"/>
      <c r="QE349" s="31"/>
      <c r="QF349" s="31"/>
      <c r="QG349" s="31"/>
      <c r="QH349" s="31"/>
      <c r="QI349" s="31"/>
      <c r="QJ349" s="31"/>
      <c r="QK349" s="31"/>
      <c r="QL349" s="31"/>
      <c r="QM349" s="31"/>
      <c r="QN349" s="31"/>
      <c r="QO349" s="31"/>
      <c r="QP349" s="31"/>
      <c r="QQ349" s="31"/>
      <c r="QR349" s="31"/>
      <c r="QS349" s="31"/>
      <c r="QT349" s="31"/>
      <c r="QU349" s="31"/>
      <c r="QV349" s="31"/>
      <c r="QW349" s="31"/>
      <c r="QX349" s="31"/>
      <c r="QY349" s="31"/>
      <c r="QZ349" s="31"/>
      <c r="RA349" s="31"/>
      <c r="RB349" s="31"/>
      <c r="RC349" s="31"/>
      <c r="RD349" s="31"/>
      <c r="RE349" s="31"/>
      <c r="RF349" s="31"/>
      <c r="RG349" s="31"/>
      <c r="RH349" s="31"/>
      <c r="RI349" s="31"/>
      <c r="RJ349" s="31"/>
      <c r="RK349" s="31"/>
      <c r="RL349" s="31"/>
      <c r="RM349" s="31"/>
      <c r="RN349" s="31"/>
      <c r="RO349" s="31"/>
      <c r="RP349" s="31"/>
      <c r="RQ349" s="31"/>
      <c r="RR349" s="31"/>
      <c r="RS349" s="31"/>
      <c r="RT349" s="31"/>
      <c r="RU349" s="31"/>
      <c r="RV349" s="31"/>
      <c r="RW349" s="31"/>
      <c r="RX349" s="31"/>
      <c r="RY349" s="31"/>
      <c r="RZ349" s="31"/>
      <c r="SA349" s="31"/>
      <c r="SB349" s="31"/>
      <c r="SC349" s="31"/>
      <c r="SD349" s="31"/>
      <c r="SE349" s="31"/>
      <c r="SF349" s="31"/>
      <c r="SG349" s="31"/>
      <c r="SH349" s="31"/>
      <c r="SI349" s="31"/>
      <c r="SJ349" s="31"/>
      <c r="SK349" s="31"/>
      <c r="SL349" s="31"/>
      <c r="SM349" s="31"/>
      <c r="SN349" s="31"/>
      <c r="SO349" s="31"/>
      <c r="SP349" s="31"/>
      <c r="SQ349" s="31"/>
      <c r="SR349" s="31"/>
      <c r="SS349" s="31"/>
      <c r="ST349" s="31"/>
      <c r="SU349" s="31"/>
      <c r="SV349" s="31"/>
      <c r="SW349" s="31"/>
      <c r="SX349" s="31"/>
      <c r="SY349" s="31"/>
      <c r="SZ349" s="31"/>
      <c r="TA349" s="31"/>
      <c r="TB349" s="31"/>
      <c r="TC349" s="31"/>
      <c r="TD349" s="31"/>
      <c r="TE349" s="31"/>
    </row>
    <row r="350" spans="1:525" s="22" customFormat="1" ht="33.75" hidden="1" customHeight="1" x14ac:dyDescent="0.25">
      <c r="A350" s="87" t="s">
        <v>214</v>
      </c>
      <c r="B350" s="42" t="str">
        <f>'дод 4'!A226</f>
        <v>7610</v>
      </c>
      <c r="C350" s="42" t="str">
        <f>'дод 4'!B226</f>
        <v>0411</v>
      </c>
      <c r="D350" s="36" t="str">
        <f>'дод 4'!C226</f>
        <v>Сприяння розвитку малого та середнього підприємництва</v>
      </c>
      <c r="E350" s="122">
        <f t="shared" si="198"/>
        <v>0</v>
      </c>
      <c r="F350" s="122"/>
      <c r="G350" s="122"/>
      <c r="H350" s="122"/>
      <c r="I350" s="122"/>
      <c r="J350" s="122">
        <f t="shared" si="200"/>
        <v>0</v>
      </c>
      <c r="K350" s="122"/>
      <c r="L350" s="122"/>
      <c r="M350" s="122"/>
      <c r="N350" s="122"/>
      <c r="O350" s="122"/>
      <c r="P350" s="122">
        <f t="shared" si="199"/>
        <v>0</v>
      </c>
      <c r="Q350" s="226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  <c r="IS350" s="23"/>
      <c r="IT350" s="23"/>
      <c r="IU350" s="23"/>
      <c r="IV350" s="23"/>
      <c r="IW350" s="23"/>
      <c r="IX350" s="23"/>
      <c r="IY350" s="23"/>
      <c r="IZ350" s="23"/>
      <c r="JA350" s="23"/>
      <c r="JB350" s="23"/>
      <c r="JC350" s="23"/>
      <c r="JD350" s="23"/>
      <c r="JE350" s="23"/>
      <c r="JF350" s="23"/>
      <c r="JG350" s="23"/>
      <c r="JH350" s="23"/>
      <c r="JI350" s="23"/>
      <c r="JJ350" s="23"/>
      <c r="JK350" s="23"/>
      <c r="JL350" s="23"/>
      <c r="JM350" s="23"/>
      <c r="JN350" s="23"/>
      <c r="JO350" s="23"/>
      <c r="JP350" s="23"/>
      <c r="JQ350" s="23"/>
      <c r="JR350" s="23"/>
      <c r="JS350" s="23"/>
      <c r="JT350" s="23"/>
      <c r="JU350" s="23"/>
      <c r="JV350" s="23"/>
      <c r="JW350" s="23"/>
      <c r="JX350" s="23"/>
      <c r="JY350" s="23"/>
      <c r="JZ350" s="23"/>
      <c r="KA350" s="23"/>
      <c r="KB350" s="23"/>
      <c r="KC350" s="23"/>
      <c r="KD350" s="23"/>
      <c r="KE350" s="23"/>
      <c r="KF350" s="23"/>
      <c r="KG350" s="23"/>
      <c r="KH350" s="23"/>
      <c r="KI350" s="23"/>
      <c r="KJ350" s="23"/>
      <c r="KK350" s="23"/>
      <c r="KL350" s="23"/>
      <c r="KM350" s="23"/>
      <c r="KN350" s="23"/>
      <c r="KO350" s="23"/>
      <c r="KP350" s="23"/>
      <c r="KQ350" s="23"/>
      <c r="KR350" s="23"/>
      <c r="KS350" s="23"/>
      <c r="KT350" s="23"/>
      <c r="KU350" s="23"/>
      <c r="KV350" s="23"/>
      <c r="KW350" s="23"/>
      <c r="KX350" s="23"/>
      <c r="KY350" s="23"/>
      <c r="KZ350" s="23"/>
      <c r="LA350" s="23"/>
      <c r="LB350" s="23"/>
      <c r="LC350" s="23"/>
      <c r="LD350" s="23"/>
      <c r="LE350" s="23"/>
      <c r="LF350" s="23"/>
      <c r="LG350" s="23"/>
      <c r="LH350" s="23"/>
      <c r="LI350" s="23"/>
      <c r="LJ350" s="23"/>
      <c r="LK350" s="23"/>
      <c r="LL350" s="23"/>
      <c r="LM350" s="23"/>
      <c r="LN350" s="23"/>
      <c r="LO350" s="23"/>
      <c r="LP350" s="23"/>
      <c r="LQ350" s="23"/>
      <c r="LR350" s="23"/>
      <c r="LS350" s="23"/>
      <c r="LT350" s="23"/>
      <c r="LU350" s="23"/>
      <c r="LV350" s="23"/>
      <c r="LW350" s="23"/>
      <c r="LX350" s="23"/>
      <c r="LY350" s="23"/>
      <c r="LZ350" s="23"/>
      <c r="MA350" s="23"/>
      <c r="MB350" s="23"/>
      <c r="MC350" s="23"/>
      <c r="MD350" s="23"/>
      <c r="ME350" s="23"/>
      <c r="MF350" s="23"/>
      <c r="MG350" s="23"/>
      <c r="MH350" s="23"/>
      <c r="MI350" s="23"/>
      <c r="MJ350" s="23"/>
      <c r="MK350" s="23"/>
      <c r="ML350" s="23"/>
      <c r="MM350" s="23"/>
      <c r="MN350" s="23"/>
      <c r="MO350" s="23"/>
      <c r="MP350" s="23"/>
      <c r="MQ350" s="23"/>
      <c r="MR350" s="23"/>
      <c r="MS350" s="23"/>
      <c r="MT350" s="23"/>
      <c r="MU350" s="23"/>
      <c r="MV350" s="23"/>
      <c r="MW350" s="23"/>
      <c r="MX350" s="23"/>
      <c r="MY350" s="23"/>
      <c r="MZ350" s="23"/>
      <c r="NA350" s="23"/>
      <c r="NB350" s="23"/>
      <c r="NC350" s="23"/>
      <c r="ND350" s="23"/>
      <c r="NE350" s="23"/>
      <c r="NF350" s="23"/>
      <c r="NG350" s="23"/>
      <c r="NH350" s="23"/>
      <c r="NI350" s="23"/>
      <c r="NJ350" s="23"/>
      <c r="NK350" s="23"/>
      <c r="NL350" s="23"/>
      <c r="NM350" s="23"/>
      <c r="NN350" s="23"/>
      <c r="NO350" s="23"/>
      <c r="NP350" s="23"/>
      <c r="NQ350" s="23"/>
      <c r="NR350" s="23"/>
      <c r="NS350" s="23"/>
      <c r="NT350" s="23"/>
      <c r="NU350" s="23"/>
      <c r="NV350" s="23"/>
      <c r="NW350" s="23"/>
      <c r="NX350" s="23"/>
      <c r="NY350" s="23"/>
      <c r="NZ350" s="23"/>
      <c r="OA350" s="23"/>
      <c r="OB350" s="23"/>
      <c r="OC350" s="23"/>
      <c r="OD350" s="23"/>
      <c r="OE350" s="23"/>
      <c r="OF350" s="23"/>
      <c r="OG350" s="23"/>
      <c r="OH350" s="23"/>
      <c r="OI350" s="23"/>
      <c r="OJ350" s="23"/>
      <c r="OK350" s="23"/>
      <c r="OL350" s="23"/>
      <c r="OM350" s="23"/>
      <c r="ON350" s="23"/>
      <c r="OO350" s="23"/>
      <c r="OP350" s="23"/>
      <c r="OQ350" s="23"/>
      <c r="OR350" s="23"/>
      <c r="OS350" s="23"/>
      <c r="OT350" s="23"/>
      <c r="OU350" s="23"/>
      <c r="OV350" s="23"/>
      <c r="OW350" s="23"/>
      <c r="OX350" s="23"/>
      <c r="OY350" s="23"/>
      <c r="OZ350" s="23"/>
      <c r="PA350" s="23"/>
      <c r="PB350" s="23"/>
      <c r="PC350" s="23"/>
      <c r="PD350" s="23"/>
      <c r="PE350" s="23"/>
      <c r="PF350" s="23"/>
      <c r="PG350" s="23"/>
      <c r="PH350" s="23"/>
      <c r="PI350" s="23"/>
      <c r="PJ350" s="23"/>
      <c r="PK350" s="23"/>
      <c r="PL350" s="23"/>
      <c r="PM350" s="23"/>
      <c r="PN350" s="23"/>
      <c r="PO350" s="23"/>
      <c r="PP350" s="23"/>
      <c r="PQ350" s="23"/>
      <c r="PR350" s="23"/>
      <c r="PS350" s="23"/>
      <c r="PT350" s="23"/>
      <c r="PU350" s="23"/>
      <c r="PV350" s="23"/>
      <c r="PW350" s="23"/>
      <c r="PX350" s="23"/>
      <c r="PY350" s="23"/>
      <c r="PZ350" s="23"/>
      <c r="QA350" s="23"/>
      <c r="QB350" s="23"/>
      <c r="QC350" s="23"/>
      <c r="QD350" s="23"/>
      <c r="QE350" s="23"/>
      <c r="QF350" s="23"/>
      <c r="QG350" s="23"/>
      <c r="QH350" s="23"/>
      <c r="QI350" s="23"/>
      <c r="QJ350" s="23"/>
      <c r="QK350" s="23"/>
      <c r="QL350" s="23"/>
      <c r="QM350" s="23"/>
      <c r="QN350" s="23"/>
      <c r="QO350" s="23"/>
      <c r="QP350" s="23"/>
      <c r="QQ350" s="23"/>
      <c r="QR350" s="23"/>
      <c r="QS350" s="23"/>
      <c r="QT350" s="23"/>
      <c r="QU350" s="23"/>
      <c r="QV350" s="23"/>
      <c r="QW350" s="23"/>
      <c r="QX350" s="23"/>
      <c r="QY350" s="23"/>
      <c r="QZ350" s="23"/>
      <c r="RA350" s="23"/>
      <c r="RB350" s="23"/>
      <c r="RC350" s="23"/>
      <c r="RD350" s="23"/>
      <c r="RE350" s="23"/>
      <c r="RF350" s="23"/>
      <c r="RG350" s="23"/>
      <c r="RH350" s="23"/>
      <c r="RI350" s="23"/>
      <c r="RJ350" s="23"/>
      <c r="RK350" s="23"/>
      <c r="RL350" s="23"/>
      <c r="RM350" s="23"/>
      <c r="RN350" s="23"/>
      <c r="RO350" s="23"/>
      <c r="RP350" s="23"/>
      <c r="RQ350" s="23"/>
      <c r="RR350" s="23"/>
      <c r="RS350" s="23"/>
      <c r="RT350" s="23"/>
      <c r="RU350" s="23"/>
      <c r="RV350" s="23"/>
      <c r="RW350" s="23"/>
      <c r="RX350" s="23"/>
      <c r="RY350" s="23"/>
      <c r="RZ350" s="23"/>
      <c r="SA350" s="23"/>
      <c r="SB350" s="23"/>
      <c r="SC350" s="23"/>
      <c r="SD350" s="23"/>
      <c r="SE350" s="23"/>
      <c r="SF350" s="23"/>
      <c r="SG350" s="23"/>
      <c r="SH350" s="23"/>
      <c r="SI350" s="23"/>
      <c r="SJ350" s="23"/>
      <c r="SK350" s="23"/>
      <c r="SL350" s="23"/>
      <c r="SM350" s="23"/>
      <c r="SN350" s="23"/>
      <c r="SO350" s="23"/>
      <c r="SP350" s="23"/>
      <c r="SQ350" s="23"/>
      <c r="SR350" s="23"/>
      <c r="SS350" s="23"/>
      <c r="ST350" s="23"/>
      <c r="SU350" s="23"/>
      <c r="SV350" s="23"/>
      <c r="SW350" s="23"/>
      <c r="SX350" s="23"/>
      <c r="SY350" s="23"/>
      <c r="SZ350" s="23"/>
      <c r="TA350" s="23"/>
      <c r="TB350" s="23"/>
      <c r="TC350" s="23"/>
      <c r="TD350" s="23"/>
      <c r="TE350" s="23"/>
    </row>
    <row r="351" spans="1:525" s="22" customFormat="1" ht="32.25" hidden="1" customHeight="1" x14ac:dyDescent="0.25">
      <c r="A351" s="87" t="s">
        <v>263</v>
      </c>
      <c r="B351" s="42" t="str">
        <f>'дод 4'!A229</f>
        <v>7650</v>
      </c>
      <c r="C351" s="42" t="str">
        <f>'дод 4'!B229</f>
        <v>0490</v>
      </c>
      <c r="D351" s="36" t="str">
        <f>'дод 4'!C229</f>
        <v>Проведення експертної грошової оцінки земельної ділянки чи права на неї</v>
      </c>
      <c r="E351" s="122">
        <f t="shared" si="198"/>
        <v>0</v>
      </c>
      <c r="F351" s="122"/>
      <c r="G351" s="122"/>
      <c r="H351" s="122"/>
      <c r="I351" s="122"/>
      <c r="J351" s="122">
        <f t="shared" si="200"/>
        <v>0</v>
      </c>
      <c r="K351" s="122"/>
      <c r="L351" s="122"/>
      <c r="M351" s="122"/>
      <c r="N351" s="122"/>
      <c r="O351" s="122"/>
      <c r="P351" s="122">
        <f t="shared" si="199"/>
        <v>0</v>
      </c>
      <c r="Q351" s="226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3"/>
      <c r="IR351" s="23"/>
      <c r="IS351" s="23"/>
      <c r="IT351" s="23"/>
      <c r="IU351" s="23"/>
      <c r="IV351" s="23"/>
      <c r="IW351" s="23"/>
      <c r="IX351" s="23"/>
      <c r="IY351" s="23"/>
      <c r="IZ351" s="23"/>
      <c r="JA351" s="23"/>
      <c r="JB351" s="23"/>
      <c r="JC351" s="23"/>
      <c r="JD351" s="23"/>
      <c r="JE351" s="23"/>
      <c r="JF351" s="23"/>
      <c r="JG351" s="23"/>
      <c r="JH351" s="23"/>
      <c r="JI351" s="23"/>
      <c r="JJ351" s="23"/>
      <c r="JK351" s="23"/>
      <c r="JL351" s="23"/>
      <c r="JM351" s="23"/>
      <c r="JN351" s="23"/>
      <c r="JO351" s="23"/>
      <c r="JP351" s="23"/>
      <c r="JQ351" s="23"/>
      <c r="JR351" s="23"/>
      <c r="JS351" s="23"/>
      <c r="JT351" s="23"/>
      <c r="JU351" s="23"/>
      <c r="JV351" s="23"/>
      <c r="JW351" s="23"/>
      <c r="JX351" s="23"/>
      <c r="JY351" s="23"/>
      <c r="JZ351" s="23"/>
      <c r="KA351" s="23"/>
      <c r="KB351" s="23"/>
      <c r="KC351" s="23"/>
      <c r="KD351" s="23"/>
      <c r="KE351" s="23"/>
      <c r="KF351" s="23"/>
      <c r="KG351" s="23"/>
      <c r="KH351" s="23"/>
      <c r="KI351" s="23"/>
      <c r="KJ351" s="23"/>
      <c r="KK351" s="23"/>
      <c r="KL351" s="23"/>
      <c r="KM351" s="23"/>
      <c r="KN351" s="23"/>
      <c r="KO351" s="23"/>
      <c r="KP351" s="23"/>
      <c r="KQ351" s="23"/>
      <c r="KR351" s="23"/>
      <c r="KS351" s="23"/>
      <c r="KT351" s="23"/>
      <c r="KU351" s="23"/>
      <c r="KV351" s="23"/>
      <c r="KW351" s="23"/>
      <c r="KX351" s="23"/>
      <c r="KY351" s="23"/>
      <c r="KZ351" s="23"/>
      <c r="LA351" s="23"/>
      <c r="LB351" s="23"/>
      <c r="LC351" s="23"/>
      <c r="LD351" s="23"/>
      <c r="LE351" s="23"/>
      <c r="LF351" s="23"/>
      <c r="LG351" s="23"/>
      <c r="LH351" s="23"/>
      <c r="LI351" s="23"/>
      <c r="LJ351" s="23"/>
      <c r="LK351" s="23"/>
      <c r="LL351" s="23"/>
      <c r="LM351" s="23"/>
      <c r="LN351" s="23"/>
      <c r="LO351" s="23"/>
      <c r="LP351" s="23"/>
      <c r="LQ351" s="23"/>
      <c r="LR351" s="23"/>
      <c r="LS351" s="23"/>
      <c r="LT351" s="23"/>
      <c r="LU351" s="23"/>
      <c r="LV351" s="23"/>
      <c r="LW351" s="23"/>
      <c r="LX351" s="23"/>
      <c r="LY351" s="23"/>
      <c r="LZ351" s="23"/>
      <c r="MA351" s="23"/>
      <c r="MB351" s="23"/>
      <c r="MC351" s="23"/>
      <c r="MD351" s="23"/>
      <c r="ME351" s="23"/>
      <c r="MF351" s="23"/>
      <c r="MG351" s="23"/>
      <c r="MH351" s="23"/>
      <c r="MI351" s="23"/>
      <c r="MJ351" s="23"/>
      <c r="MK351" s="23"/>
      <c r="ML351" s="23"/>
      <c r="MM351" s="23"/>
      <c r="MN351" s="23"/>
      <c r="MO351" s="23"/>
      <c r="MP351" s="23"/>
      <c r="MQ351" s="23"/>
      <c r="MR351" s="23"/>
      <c r="MS351" s="23"/>
      <c r="MT351" s="23"/>
      <c r="MU351" s="23"/>
      <c r="MV351" s="23"/>
      <c r="MW351" s="23"/>
      <c r="MX351" s="23"/>
      <c r="MY351" s="23"/>
      <c r="MZ351" s="23"/>
      <c r="NA351" s="23"/>
      <c r="NB351" s="23"/>
      <c r="NC351" s="23"/>
      <c r="ND351" s="23"/>
      <c r="NE351" s="23"/>
      <c r="NF351" s="23"/>
      <c r="NG351" s="23"/>
      <c r="NH351" s="23"/>
      <c r="NI351" s="23"/>
      <c r="NJ351" s="23"/>
      <c r="NK351" s="23"/>
      <c r="NL351" s="23"/>
      <c r="NM351" s="23"/>
      <c r="NN351" s="23"/>
      <c r="NO351" s="23"/>
      <c r="NP351" s="23"/>
      <c r="NQ351" s="23"/>
      <c r="NR351" s="23"/>
      <c r="NS351" s="23"/>
      <c r="NT351" s="23"/>
      <c r="NU351" s="23"/>
      <c r="NV351" s="23"/>
      <c r="NW351" s="23"/>
      <c r="NX351" s="23"/>
      <c r="NY351" s="23"/>
      <c r="NZ351" s="23"/>
      <c r="OA351" s="23"/>
      <c r="OB351" s="23"/>
      <c r="OC351" s="23"/>
      <c r="OD351" s="23"/>
      <c r="OE351" s="23"/>
      <c r="OF351" s="23"/>
      <c r="OG351" s="23"/>
      <c r="OH351" s="23"/>
      <c r="OI351" s="23"/>
      <c r="OJ351" s="23"/>
      <c r="OK351" s="23"/>
      <c r="OL351" s="23"/>
      <c r="OM351" s="23"/>
      <c r="ON351" s="23"/>
      <c r="OO351" s="23"/>
      <c r="OP351" s="23"/>
      <c r="OQ351" s="23"/>
      <c r="OR351" s="23"/>
      <c r="OS351" s="23"/>
      <c r="OT351" s="23"/>
      <c r="OU351" s="23"/>
      <c r="OV351" s="23"/>
      <c r="OW351" s="23"/>
      <c r="OX351" s="23"/>
      <c r="OY351" s="23"/>
      <c r="OZ351" s="23"/>
      <c r="PA351" s="23"/>
      <c r="PB351" s="23"/>
      <c r="PC351" s="23"/>
      <c r="PD351" s="23"/>
      <c r="PE351" s="23"/>
      <c r="PF351" s="23"/>
      <c r="PG351" s="23"/>
      <c r="PH351" s="23"/>
      <c r="PI351" s="23"/>
      <c r="PJ351" s="23"/>
      <c r="PK351" s="23"/>
      <c r="PL351" s="23"/>
      <c r="PM351" s="23"/>
      <c r="PN351" s="23"/>
      <c r="PO351" s="23"/>
      <c r="PP351" s="23"/>
      <c r="PQ351" s="23"/>
      <c r="PR351" s="23"/>
      <c r="PS351" s="23"/>
      <c r="PT351" s="23"/>
      <c r="PU351" s="23"/>
      <c r="PV351" s="23"/>
      <c r="PW351" s="23"/>
      <c r="PX351" s="23"/>
      <c r="PY351" s="23"/>
      <c r="PZ351" s="23"/>
      <c r="QA351" s="23"/>
      <c r="QB351" s="23"/>
      <c r="QC351" s="23"/>
      <c r="QD351" s="23"/>
      <c r="QE351" s="23"/>
      <c r="QF351" s="23"/>
      <c r="QG351" s="23"/>
      <c r="QH351" s="23"/>
      <c r="QI351" s="23"/>
      <c r="QJ351" s="23"/>
      <c r="QK351" s="23"/>
      <c r="QL351" s="23"/>
      <c r="QM351" s="23"/>
      <c r="QN351" s="23"/>
      <c r="QO351" s="23"/>
      <c r="QP351" s="23"/>
      <c r="QQ351" s="23"/>
      <c r="QR351" s="23"/>
      <c r="QS351" s="23"/>
      <c r="QT351" s="23"/>
      <c r="QU351" s="23"/>
      <c r="QV351" s="23"/>
      <c r="QW351" s="23"/>
      <c r="QX351" s="23"/>
      <c r="QY351" s="23"/>
      <c r="QZ351" s="23"/>
      <c r="RA351" s="23"/>
      <c r="RB351" s="23"/>
      <c r="RC351" s="23"/>
      <c r="RD351" s="23"/>
      <c r="RE351" s="23"/>
      <c r="RF351" s="23"/>
      <c r="RG351" s="23"/>
      <c r="RH351" s="23"/>
      <c r="RI351" s="23"/>
      <c r="RJ351" s="23"/>
      <c r="RK351" s="23"/>
      <c r="RL351" s="23"/>
      <c r="RM351" s="23"/>
      <c r="RN351" s="23"/>
      <c r="RO351" s="23"/>
      <c r="RP351" s="23"/>
      <c r="RQ351" s="23"/>
      <c r="RR351" s="23"/>
      <c r="RS351" s="23"/>
      <c r="RT351" s="23"/>
      <c r="RU351" s="23"/>
      <c r="RV351" s="23"/>
      <c r="RW351" s="23"/>
      <c r="RX351" s="23"/>
      <c r="RY351" s="23"/>
      <c r="RZ351" s="23"/>
      <c r="SA351" s="23"/>
      <c r="SB351" s="23"/>
      <c r="SC351" s="23"/>
      <c r="SD351" s="23"/>
      <c r="SE351" s="23"/>
      <c r="SF351" s="23"/>
      <c r="SG351" s="23"/>
      <c r="SH351" s="23"/>
      <c r="SI351" s="23"/>
      <c r="SJ351" s="23"/>
      <c r="SK351" s="23"/>
      <c r="SL351" s="23"/>
      <c r="SM351" s="23"/>
      <c r="SN351" s="23"/>
      <c r="SO351" s="23"/>
      <c r="SP351" s="23"/>
      <c r="SQ351" s="23"/>
      <c r="SR351" s="23"/>
      <c r="SS351" s="23"/>
      <c r="ST351" s="23"/>
      <c r="SU351" s="23"/>
      <c r="SV351" s="23"/>
      <c r="SW351" s="23"/>
      <c r="SX351" s="23"/>
      <c r="SY351" s="23"/>
      <c r="SZ351" s="23"/>
      <c r="TA351" s="23"/>
      <c r="TB351" s="23"/>
      <c r="TC351" s="23"/>
      <c r="TD351" s="23"/>
      <c r="TE351" s="23"/>
    </row>
    <row r="352" spans="1:525" s="22" customFormat="1" ht="63" hidden="1" customHeight="1" x14ac:dyDescent="0.25">
      <c r="A352" s="87" t="s">
        <v>265</v>
      </c>
      <c r="B352" s="42" t="str">
        <f>'дод 4'!A230</f>
        <v>7660</v>
      </c>
      <c r="C352" s="42" t="str">
        <f>'дод 4'!B230</f>
        <v>0490</v>
      </c>
      <c r="D352" s="36" t="str">
        <f>'дод 4'!C230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52" s="122">
        <f t="shared" si="198"/>
        <v>0</v>
      </c>
      <c r="F352" s="122"/>
      <c r="G352" s="122"/>
      <c r="H352" s="122"/>
      <c r="I352" s="122"/>
      <c r="J352" s="122">
        <f t="shared" si="200"/>
        <v>0</v>
      </c>
      <c r="K352" s="122"/>
      <c r="L352" s="122"/>
      <c r="M352" s="122"/>
      <c r="N352" s="122"/>
      <c r="O352" s="122"/>
      <c r="P352" s="122">
        <f t="shared" si="199"/>
        <v>0</v>
      </c>
      <c r="Q352" s="226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  <c r="IO352" s="23"/>
      <c r="IP352" s="23"/>
      <c r="IQ352" s="23"/>
      <c r="IR352" s="23"/>
      <c r="IS352" s="23"/>
      <c r="IT352" s="23"/>
      <c r="IU352" s="23"/>
      <c r="IV352" s="23"/>
      <c r="IW352" s="23"/>
      <c r="IX352" s="23"/>
      <c r="IY352" s="23"/>
      <c r="IZ352" s="23"/>
      <c r="JA352" s="23"/>
      <c r="JB352" s="23"/>
      <c r="JC352" s="23"/>
      <c r="JD352" s="23"/>
      <c r="JE352" s="23"/>
      <c r="JF352" s="23"/>
      <c r="JG352" s="23"/>
      <c r="JH352" s="23"/>
      <c r="JI352" s="23"/>
      <c r="JJ352" s="23"/>
      <c r="JK352" s="23"/>
      <c r="JL352" s="23"/>
      <c r="JM352" s="23"/>
      <c r="JN352" s="23"/>
      <c r="JO352" s="23"/>
      <c r="JP352" s="23"/>
      <c r="JQ352" s="23"/>
      <c r="JR352" s="23"/>
      <c r="JS352" s="23"/>
      <c r="JT352" s="23"/>
      <c r="JU352" s="23"/>
      <c r="JV352" s="23"/>
      <c r="JW352" s="23"/>
      <c r="JX352" s="23"/>
      <c r="JY352" s="23"/>
      <c r="JZ352" s="23"/>
      <c r="KA352" s="23"/>
      <c r="KB352" s="23"/>
      <c r="KC352" s="23"/>
      <c r="KD352" s="23"/>
      <c r="KE352" s="23"/>
      <c r="KF352" s="23"/>
      <c r="KG352" s="23"/>
      <c r="KH352" s="23"/>
      <c r="KI352" s="23"/>
      <c r="KJ352" s="23"/>
      <c r="KK352" s="23"/>
      <c r="KL352" s="23"/>
      <c r="KM352" s="23"/>
      <c r="KN352" s="23"/>
      <c r="KO352" s="23"/>
      <c r="KP352" s="23"/>
      <c r="KQ352" s="23"/>
      <c r="KR352" s="23"/>
      <c r="KS352" s="23"/>
      <c r="KT352" s="23"/>
      <c r="KU352" s="23"/>
      <c r="KV352" s="23"/>
      <c r="KW352" s="23"/>
      <c r="KX352" s="23"/>
      <c r="KY352" s="23"/>
      <c r="KZ352" s="23"/>
      <c r="LA352" s="23"/>
      <c r="LB352" s="23"/>
      <c r="LC352" s="23"/>
      <c r="LD352" s="23"/>
      <c r="LE352" s="23"/>
      <c r="LF352" s="23"/>
      <c r="LG352" s="23"/>
      <c r="LH352" s="23"/>
      <c r="LI352" s="23"/>
      <c r="LJ352" s="23"/>
      <c r="LK352" s="23"/>
      <c r="LL352" s="23"/>
      <c r="LM352" s="23"/>
      <c r="LN352" s="23"/>
      <c r="LO352" s="23"/>
      <c r="LP352" s="23"/>
      <c r="LQ352" s="23"/>
      <c r="LR352" s="23"/>
      <c r="LS352" s="23"/>
      <c r="LT352" s="23"/>
      <c r="LU352" s="23"/>
      <c r="LV352" s="23"/>
      <c r="LW352" s="23"/>
      <c r="LX352" s="23"/>
      <c r="LY352" s="23"/>
      <c r="LZ352" s="23"/>
      <c r="MA352" s="23"/>
      <c r="MB352" s="23"/>
      <c r="MC352" s="23"/>
      <c r="MD352" s="23"/>
      <c r="ME352" s="23"/>
      <c r="MF352" s="23"/>
      <c r="MG352" s="23"/>
      <c r="MH352" s="23"/>
      <c r="MI352" s="23"/>
      <c r="MJ352" s="23"/>
      <c r="MK352" s="23"/>
      <c r="ML352" s="23"/>
      <c r="MM352" s="23"/>
      <c r="MN352" s="23"/>
      <c r="MO352" s="23"/>
      <c r="MP352" s="23"/>
      <c r="MQ352" s="23"/>
      <c r="MR352" s="23"/>
      <c r="MS352" s="23"/>
      <c r="MT352" s="23"/>
      <c r="MU352" s="23"/>
      <c r="MV352" s="23"/>
      <c r="MW352" s="23"/>
      <c r="MX352" s="23"/>
      <c r="MY352" s="23"/>
      <c r="MZ352" s="23"/>
      <c r="NA352" s="23"/>
      <c r="NB352" s="23"/>
      <c r="NC352" s="23"/>
      <c r="ND352" s="23"/>
      <c r="NE352" s="23"/>
      <c r="NF352" s="23"/>
      <c r="NG352" s="23"/>
      <c r="NH352" s="23"/>
      <c r="NI352" s="23"/>
      <c r="NJ352" s="23"/>
      <c r="NK352" s="23"/>
      <c r="NL352" s="23"/>
      <c r="NM352" s="23"/>
      <c r="NN352" s="23"/>
      <c r="NO352" s="23"/>
      <c r="NP352" s="23"/>
      <c r="NQ352" s="23"/>
      <c r="NR352" s="23"/>
      <c r="NS352" s="23"/>
      <c r="NT352" s="23"/>
      <c r="NU352" s="23"/>
      <c r="NV352" s="23"/>
      <c r="NW352" s="23"/>
      <c r="NX352" s="23"/>
      <c r="NY352" s="23"/>
      <c r="NZ352" s="23"/>
      <c r="OA352" s="23"/>
      <c r="OB352" s="23"/>
      <c r="OC352" s="23"/>
      <c r="OD352" s="23"/>
      <c r="OE352" s="23"/>
      <c r="OF352" s="23"/>
      <c r="OG352" s="23"/>
      <c r="OH352" s="23"/>
      <c r="OI352" s="23"/>
      <c r="OJ352" s="23"/>
      <c r="OK352" s="23"/>
      <c r="OL352" s="23"/>
      <c r="OM352" s="23"/>
      <c r="ON352" s="23"/>
      <c r="OO352" s="23"/>
      <c r="OP352" s="23"/>
      <c r="OQ352" s="23"/>
      <c r="OR352" s="23"/>
      <c r="OS352" s="23"/>
      <c r="OT352" s="23"/>
      <c r="OU352" s="23"/>
      <c r="OV352" s="23"/>
      <c r="OW352" s="23"/>
      <c r="OX352" s="23"/>
      <c r="OY352" s="23"/>
      <c r="OZ352" s="23"/>
      <c r="PA352" s="23"/>
      <c r="PB352" s="23"/>
      <c r="PC352" s="23"/>
      <c r="PD352" s="23"/>
      <c r="PE352" s="23"/>
      <c r="PF352" s="23"/>
      <c r="PG352" s="23"/>
      <c r="PH352" s="23"/>
      <c r="PI352" s="23"/>
      <c r="PJ352" s="23"/>
      <c r="PK352" s="23"/>
      <c r="PL352" s="23"/>
      <c r="PM352" s="23"/>
      <c r="PN352" s="23"/>
      <c r="PO352" s="23"/>
      <c r="PP352" s="23"/>
      <c r="PQ352" s="23"/>
      <c r="PR352" s="23"/>
      <c r="PS352" s="23"/>
      <c r="PT352" s="23"/>
      <c r="PU352" s="23"/>
      <c r="PV352" s="23"/>
      <c r="PW352" s="23"/>
      <c r="PX352" s="23"/>
      <c r="PY352" s="23"/>
      <c r="PZ352" s="23"/>
      <c r="QA352" s="23"/>
      <c r="QB352" s="23"/>
      <c r="QC352" s="23"/>
      <c r="QD352" s="23"/>
      <c r="QE352" s="23"/>
      <c r="QF352" s="23"/>
      <c r="QG352" s="23"/>
      <c r="QH352" s="23"/>
      <c r="QI352" s="23"/>
      <c r="QJ352" s="23"/>
      <c r="QK352" s="23"/>
      <c r="QL352" s="23"/>
      <c r="QM352" s="23"/>
      <c r="QN352" s="23"/>
      <c r="QO352" s="23"/>
      <c r="QP352" s="23"/>
      <c r="QQ352" s="23"/>
      <c r="QR352" s="23"/>
      <c r="QS352" s="23"/>
      <c r="QT352" s="23"/>
      <c r="QU352" s="23"/>
      <c r="QV352" s="23"/>
      <c r="QW352" s="23"/>
      <c r="QX352" s="23"/>
      <c r="QY352" s="23"/>
      <c r="QZ352" s="23"/>
      <c r="RA352" s="23"/>
      <c r="RB352" s="23"/>
      <c r="RC352" s="23"/>
      <c r="RD352" s="23"/>
      <c r="RE352" s="23"/>
      <c r="RF352" s="23"/>
      <c r="RG352" s="23"/>
      <c r="RH352" s="23"/>
      <c r="RI352" s="23"/>
      <c r="RJ352" s="23"/>
      <c r="RK352" s="23"/>
      <c r="RL352" s="23"/>
      <c r="RM352" s="23"/>
      <c r="RN352" s="23"/>
      <c r="RO352" s="23"/>
      <c r="RP352" s="23"/>
      <c r="RQ352" s="23"/>
      <c r="RR352" s="23"/>
      <c r="RS352" s="23"/>
      <c r="RT352" s="23"/>
      <c r="RU352" s="23"/>
      <c r="RV352" s="23"/>
      <c r="RW352" s="23"/>
      <c r="RX352" s="23"/>
      <c r="RY352" s="23"/>
      <c r="RZ352" s="23"/>
      <c r="SA352" s="23"/>
      <c r="SB352" s="23"/>
      <c r="SC352" s="23"/>
      <c r="SD352" s="23"/>
      <c r="SE352" s="23"/>
      <c r="SF352" s="23"/>
      <c r="SG352" s="23"/>
      <c r="SH352" s="23"/>
      <c r="SI352" s="23"/>
      <c r="SJ352" s="23"/>
      <c r="SK352" s="23"/>
      <c r="SL352" s="23"/>
      <c r="SM352" s="23"/>
      <c r="SN352" s="23"/>
      <c r="SO352" s="23"/>
      <c r="SP352" s="23"/>
      <c r="SQ352" s="23"/>
      <c r="SR352" s="23"/>
      <c r="SS352" s="23"/>
      <c r="ST352" s="23"/>
      <c r="SU352" s="23"/>
      <c r="SV352" s="23"/>
      <c r="SW352" s="23"/>
      <c r="SX352" s="23"/>
      <c r="SY352" s="23"/>
      <c r="SZ352" s="23"/>
      <c r="TA352" s="23"/>
      <c r="TB352" s="23"/>
      <c r="TC352" s="23"/>
      <c r="TD352" s="23"/>
      <c r="TE352" s="23"/>
    </row>
    <row r="353" spans="1:525" s="22" customFormat="1" ht="22.5" customHeight="1" x14ac:dyDescent="0.25">
      <c r="A353" s="87" t="s">
        <v>261</v>
      </c>
      <c r="B353" s="42" t="str">
        <f>'дод 4'!A235</f>
        <v>7693</v>
      </c>
      <c r="C353" s="42" t="str">
        <f>'дод 4'!B235</f>
        <v>0490</v>
      </c>
      <c r="D353" s="36" t="str">
        <f>'дод 4'!C235</f>
        <v>Інші заходи, пов'язані з економічною діяльністю</v>
      </c>
      <c r="E353" s="122">
        <f t="shared" si="198"/>
        <v>160000</v>
      </c>
      <c r="F353" s="122">
        <v>160000</v>
      </c>
      <c r="G353" s="122"/>
      <c r="H353" s="122"/>
      <c r="I353" s="122"/>
      <c r="J353" s="122">
        <f t="shared" si="200"/>
        <v>0</v>
      </c>
      <c r="K353" s="122"/>
      <c r="L353" s="122"/>
      <c r="M353" s="122"/>
      <c r="N353" s="122"/>
      <c r="O353" s="122"/>
      <c r="P353" s="122">
        <f t="shared" si="199"/>
        <v>160000</v>
      </c>
      <c r="Q353" s="226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  <c r="IG353" s="23"/>
      <c r="IH353" s="23"/>
      <c r="II353" s="23"/>
      <c r="IJ353" s="23"/>
      <c r="IK353" s="23"/>
      <c r="IL353" s="23"/>
      <c r="IM353" s="23"/>
      <c r="IN353" s="23"/>
      <c r="IO353" s="23"/>
      <c r="IP353" s="23"/>
      <c r="IQ353" s="23"/>
      <c r="IR353" s="23"/>
      <c r="IS353" s="23"/>
      <c r="IT353" s="23"/>
      <c r="IU353" s="23"/>
      <c r="IV353" s="23"/>
      <c r="IW353" s="23"/>
      <c r="IX353" s="23"/>
      <c r="IY353" s="23"/>
      <c r="IZ353" s="23"/>
      <c r="JA353" s="23"/>
      <c r="JB353" s="23"/>
      <c r="JC353" s="23"/>
      <c r="JD353" s="23"/>
      <c r="JE353" s="23"/>
      <c r="JF353" s="23"/>
      <c r="JG353" s="23"/>
      <c r="JH353" s="23"/>
      <c r="JI353" s="23"/>
      <c r="JJ353" s="23"/>
      <c r="JK353" s="23"/>
      <c r="JL353" s="23"/>
      <c r="JM353" s="23"/>
      <c r="JN353" s="23"/>
      <c r="JO353" s="23"/>
      <c r="JP353" s="23"/>
      <c r="JQ353" s="23"/>
      <c r="JR353" s="23"/>
      <c r="JS353" s="23"/>
      <c r="JT353" s="23"/>
      <c r="JU353" s="23"/>
      <c r="JV353" s="23"/>
      <c r="JW353" s="23"/>
      <c r="JX353" s="23"/>
      <c r="JY353" s="23"/>
      <c r="JZ353" s="23"/>
      <c r="KA353" s="23"/>
      <c r="KB353" s="23"/>
      <c r="KC353" s="23"/>
      <c r="KD353" s="23"/>
      <c r="KE353" s="23"/>
      <c r="KF353" s="23"/>
      <c r="KG353" s="23"/>
      <c r="KH353" s="23"/>
      <c r="KI353" s="23"/>
      <c r="KJ353" s="23"/>
      <c r="KK353" s="23"/>
      <c r="KL353" s="23"/>
      <c r="KM353" s="23"/>
      <c r="KN353" s="23"/>
      <c r="KO353" s="23"/>
      <c r="KP353" s="23"/>
      <c r="KQ353" s="23"/>
      <c r="KR353" s="23"/>
      <c r="KS353" s="23"/>
      <c r="KT353" s="23"/>
      <c r="KU353" s="23"/>
      <c r="KV353" s="23"/>
      <c r="KW353" s="23"/>
      <c r="KX353" s="23"/>
      <c r="KY353" s="23"/>
      <c r="KZ353" s="23"/>
      <c r="LA353" s="23"/>
      <c r="LB353" s="23"/>
      <c r="LC353" s="23"/>
      <c r="LD353" s="23"/>
      <c r="LE353" s="23"/>
      <c r="LF353" s="23"/>
      <c r="LG353" s="23"/>
      <c r="LH353" s="23"/>
      <c r="LI353" s="23"/>
      <c r="LJ353" s="23"/>
      <c r="LK353" s="23"/>
      <c r="LL353" s="23"/>
      <c r="LM353" s="23"/>
      <c r="LN353" s="23"/>
      <c r="LO353" s="23"/>
      <c r="LP353" s="23"/>
      <c r="LQ353" s="23"/>
      <c r="LR353" s="23"/>
      <c r="LS353" s="23"/>
      <c r="LT353" s="23"/>
      <c r="LU353" s="23"/>
      <c r="LV353" s="23"/>
      <c r="LW353" s="23"/>
      <c r="LX353" s="23"/>
      <c r="LY353" s="23"/>
      <c r="LZ353" s="23"/>
      <c r="MA353" s="23"/>
      <c r="MB353" s="23"/>
      <c r="MC353" s="23"/>
      <c r="MD353" s="23"/>
      <c r="ME353" s="23"/>
      <c r="MF353" s="23"/>
      <c r="MG353" s="23"/>
      <c r="MH353" s="23"/>
      <c r="MI353" s="23"/>
      <c r="MJ353" s="23"/>
      <c r="MK353" s="23"/>
      <c r="ML353" s="23"/>
      <c r="MM353" s="23"/>
      <c r="MN353" s="23"/>
      <c r="MO353" s="23"/>
      <c r="MP353" s="23"/>
      <c r="MQ353" s="23"/>
      <c r="MR353" s="23"/>
      <c r="MS353" s="23"/>
      <c r="MT353" s="23"/>
      <c r="MU353" s="23"/>
      <c r="MV353" s="23"/>
      <c r="MW353" s="23"/>
      <c r="MX353" s="23"/>
      <c r="MY353" s="23"/>
      <c r="MZ353" s="23"/>
      <c r="NA353" s="23"/>
      <c r="NB353" s="23"/>
      <c r="NC353" s="23"/>
      <c r="ND353" s="23"/>
      <c r="NE353" s="23"/>
      <c r="NF353" s="23"/>
      <c r="NG353" s="23"/>
      <c r="NH353" s="23"/>
      <c r="NI353" s="23"/>
      <c r="NJ353" s="23"/>
      <c r="NK353" s="23"/>
      <c r="NL353" s="23"/>
      <c r="NM353" s="23"/>
      <c r="NN353" s="23"/>
      <c r="NO353" s="23"/>
      <c r="NP353" s="23"/>
      <c r="NQ353" s="23"/>
      <c r="NR353" s="23"/>
      <c r="NS353" s="23"/>
      <c r="NT353" s="23"/>
      <c r="NU353" s="23"/>
      <c r="NV353" s="23"/>
      <c r="NW353" s="23"/>
      <c r="NX353" s="23"/>
      <c r="NY353" s="23"/>
      <c r="NZ353" s="23"/>
      <c r="OA353" s="23"/>
      <c r="OB353" s="23"/>
      <c r="OC353" s="23"/>
      <c r="OD353" s="23"/>
      <c r="OE353" s="23"/>
      <c r="OF353" s="23"/>
      <c r="OG353" s="23"/>
      <c r="OH353" s="23"/>
      <c r="OI353" s="23"/>
      <c r="OJ353" s="23"/>
      <c r="OK353" s="23"/>
      <c r="OL353" s="23"/>
      <c r="OM353" s="23"/>
      <c r="ON353" s="23"/>
      <c r="OO353" s="23"/>
      <c r="OP353" s="23"/>
      <c r="OQ353" s="23"/>
      <c r="OR353" s="23"/>
      <c r="OS353" s="23"/>
      <c r="OT353" s="23"/>
      <c r="OU353" s="23"/>
      <c r="OV353" s="23"/>
      <c r="OW353" s="23"/>
      <c r="OX353" s="23"/>
      <c r="OY353" s="23"/>
      <c r="OZ353" s="23"/>
      <c r="PA353" s="23"/>
      <c r="PB353" s="23"/>
      <c r="PC353" s="23"/>
      <c r="PD353" s="23"/>
      <c r="PE353" s="23"/>
      <c r="PF353" s="23"/>
      <c r="PG353" s="23"/>
      <c r="PH353" s="23"/>
      <c r="PI353" s="23"/>
      <c r="PJ353" s="23"/>
      <c r="PK353" s="23"/>
      <c r="PL353" s="23"/>
      <c r="PM353" s="23"/>
      <c r="PN353" s="23"/>
      <c r="PO353" s="23"/>
      <c r="PP353" s="23"/>
      <c r="PQ353" s="23"/>
      <c r="PR353" s="23"/>
      <c r="PS353" s="23"/>
      <c r="PT353" s="23"/>
      <c r="PU353" s="23"/>
      <c r="PV353" s="23"/>
      <c r="PW353" s="23"/>
      <c r="PX353" s="23"/>
      <c r="PY353" s="23"/>
      <c r="PZ353" s="23"/>
      <c r="QA353" s="23"/>
      <c r="QB353" s="23"/>
      <c r="QC353" s="23"/>
      <c r="QD353" s="23"/>
      <c r="QE353" s="23"/>
      <c r="QF353" s="23"/>
      <c r="QG353" s="23"/>
      <c r="QH353" s="23"/>
      <c r="QI353" s="23"/>
      <c r="QJ353" s="23"/>
      <c r="QK353" s="23"/>
      <c r="QL353" s="23"/>
      <c r="QM353" s="23"/>
      <c r="QN353" s="23"/>
      <c r="QO353" s="23"/>
      <c r="QP353" s="23"/>
      <c r="QQ353" s="23"/>
      <c r="QR353" s="23"/>
      <c r="QS353" s="23"/>
      <c r="QT353" s="23"/>
      <c r="QU353" s="23"/>
      <c r="QV353" s="23"/>
      <c r="QW353" s="23"/>
      <c r="QX353" s="23"/>
      <c r="QY353" s="23"/>
      <c r="QZ353" s="23"/>
      <c r="RA353" s="23"/>
      <c r="RB353" s="23"/>
      <c r="RC353" s="23"/>
      <c r="RD353" s="23"/>
      <c r="RE353" s="23"/>
      <c r="RF353" s="23"/>
      <c r="RG353" s="23"/>
      <c r="RH353" s="23"/>
      <c r="RI353" s="23"/>
      <c r="RJ353" s="23"/>
      <c r="RK353" s="23"/>
      <c r="RL353" s="23"/>
      <c r="RM353" s="23"/>
      <c r="RN353" s="23"/>
      <c r="RO353" s="23"/>
      <c r="RP353" s="23"/>
      <c r="RQ353" s="23"/>
      <c r="RR353" s="23"/>
      <c r="RS353" s="23"/>
      <c r="RT353" s="23"/>
      <c r="RU353" s="23"/>
      <c r="RV353" s="23"/>
      <c r="RW353" s="23"/>
      <c r="RX353" s="23"/>
      <c r="RY353" s="23"/>
      <c r="RZ353" s="23"/>
      <c r="SA353" s="23"/>
      <c r="SB353" s="23"/>
      <c r="SC353" s="23"/>
      <c r="SD353" s="23"/>
      <c r="SE353" s="23"/>
      <c r="SF353" s="23"/>
      <c r="SG353" s="23"/>
      <c r="SH353" s="23"/>
      <c r="SI353" s="23"/>
      <c r="SJ353" s="23"/>
      <c r="SK353" s="23"/>
      <c r="SL353" s="23"/>
      <c r="SM353" s="23"/>
      <c r="SN353" s="23"/>
      <c r="SO353" s="23"/>
      <c r="SP353" s="23"/>
      <c r="SQ353" s="23"/>
      <c r="SR353" s="23"/>
      <c r="SS353" s="23"/>
      <c r="ST353" s="23"/>
      <c r="SU353" s="23"/>
      <c r="SV353" s="23"/>
      <c r="SW353" s="23"/>
      <c r="SX353" s="23"/>
      <c r="SY353" s="23"/>
      <c r="SZ353" s="23"/>
      <c r="TA353" s="23"/>
      <c r="TB353" s="23"/>
      <c r="TC353" s="23"/>
      <c r="TD353" s="23"/>
      <c r="TE353" s="23"/>
    </row>
    <row r="354" spans="1:525" s="27" customFormat="1" ht="33.75" customHeight="1" x14ac:dyDescent="0.25">
      <c r="A354" s="94" t="s">
        <v>650</v>
      </c>
      <c r="B354" s="96"/>
      <c r="C354" s="96"/>
      <c r="D354" s="91" t="s">
        <v>38</v>
      </c>
      <c r="E354" s="120">
        <f>E355</f>
        <v>19970200</v>
      </c>
      <c r="F354" s="120">
        <f t="shared" ref="F354:P354" si="201">F355</f>
        <v>19970200</v>
      </c>
      <c r="G354" s="120">
        <f t="shared" si="201"/>
        <v>13067600</v>
      </c>
      <c r="H354" s="120">
        <f t="shared" si="201"/>
        <v>591600</v>
      </c>
      <c r="I354" s="120">
        <f t="shared" si="201"/>
        <v>0</v>
      </c>
      <c r="J354" s="120">
        <f t="shared" si="201"/>
        <v>175000</v>
      </c>
      <c r="K354" s="120">
        <f t="shared" si="201"/>
        <v>175000</v>
      </c>
      <c r="L354" s="120">
        <f t="shared" si="201"/>
        <v>0</v>
      </c>
      <c r="M354" s="120">
        <f t="shared" si="201"/>
        <v>0</v>
      </c>
      <c r="N354" s="120">
        <f t="shared" si="201"/>
        <v>0</v>
      </c>
      <c r="O354" s="120">
        <f t="shared" si="201"/>
        <v>175000</v>
      </c>
      <c r="P354" s="120">
        <f t="shared" si="201"/>
        <v>20145200</v>
      </c>
      <c r="Q354" s="226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  <c r="IC354" s="32"/>
      <c r="ID354" s="32"/>
      <c r="IE354" s="32"/>
      <c r="IF354" s="32"/>
      <c r="IG354" s="32"/>
      <c r="IH354" s="32"/>
      <c r="II354" s="32"/>
      <c r="IJ354" s="32"/>
      <c r="IK354" s="32"/>
      <c r="IL354" s="32"/>
      <c r="IM354" s="32"/>
      <c r="IN354" s="32"/>
      <c r="IO354" s="32"/>
      <c r="IP354" s="32"/>
      <c r="IQ354" s="32"/>
      <c r="IR354" s="32"/>
      <c r="IS354" s="32"/>
      <c r="IT354" s="32"/>
      <c r="IU354" s="32"/>
      <c r="IV354" s="32"/>
      <c r="IW354" s="32"/>
      <c r="IX354" s="32"/>
      <c r="IY354" s="32"/>
      <c r="IZ354" s="32"/>
      <c r="JA354" s="32"/>
      <c r="JB354" s="32"/>
      <c r="JC354" s="32"/>
      <c r="JD354" s="32"/>
      <c r="JE354" s="32"/>
      <c r="JF354" s="32"/>
      <c r="JG354" s="32"/>
      <c r="JH354" s="32"/>
      <c r="JI354" s="32"/>
      <c r="JJ354" s="32"/>
      <c r="JK354" s="32"/>
      <c r="JL354" s="32"/>
      <c r="JM354" s="32"/>
      <c r="JN354" s="32"/>
      <c r="JO354" s="32"/>
      <c r="JP354" s="32"/>
      <c r="JQ354" s="32"/>
      <c r="JR354" s="32"/>
      <c r="JS354" s="32"/>
      <c r="JT354" s="32"/>
      <c r="JU354" s="32"/>
      <c r="JV354" s="32"/>
      <c r="JW354" s="32"/>
      <c r="JX354" s="32"/>
      <c r="JY354" s="32"/>
      <c r="JZ354" s="32"/>
      <c r="KA354" s="32"/>
      <c r="KB354" s="32"/>
      <c r="KC354" s="32"/>
      <c r="KD354" s="32"/>
      <c r="KE354" s="32"/>
      <c r="KF354" s="32"/>
      <c r="KG354" s="32"/>
      <c r="KH354" s="32"/>
      <c r="KI354" s="32"/>
      <c r="KJ354" s="32"/>
      <c r="KK354" s="32"/>
      <c r="KL354" s="32"/>
      <c r="KM354" s="32"/>
      <c r="KN354" s="32"/>
      <c r="KO354" s="32"/>
      <c r="KP354" s="32"/>
      <c r="KQ354" s="32"/>
      <c r="KR354" s="32"/>
      <c r="KS354" s="32"/>
      <c r="KT354" s="32"/>
      <c r="KU354" s="32"/>
      <c r="KV354" s="32"/>
      <c r="KW354" s="32"/>
      <c r="KX354" s="32"/>
      <c r="KY354" s="32"/>
      <c r="KZ354" s="32"/>
      <c r="LA354" s="32"/>
      <c r="LB354" s="32"/>
      <c r="LC354" s="32"/>
      <c r="LD354" s="32"/>
      <c r="LE354" s="32"/>
      <c r="LF354" s="32"/>
      <c r="LG354" s="32"/>
      <c r="LH354" s="32"/>
      <c r="LI354" s="32"/>
      <c r="LJ354" s="32"/>
      <c r="LK354" s="32"/>
      <c r="LL354" s="32"/>
      <c r="LM354" s="32"/>
      <c r="LN354" s="32"/>
      <c r="LO354" s="32"/>
      <c r="LP354" s="32"/>
      <c r="LQ354" s="32"/>
      <c r="LR354" s="32"/>
      <c r="LS354" s="32"/>
      <c r="LT354" s="32"/>
      <c r="LU354" s="32"/>
      <c r="LV354" s="32"/>
      <c r="LW354" s="32"/>
      <c r="LX354" s="32"/>
      <c r="LY354" s="32"/>
      <c r="LZ354" s="32"/>
      <c r="MA354" s="32"/>
      <c r="MB354" s="32"/>
      <c r="MC354" s="32"/>
      <c r="MD354" s="32"/>
      <c r="ME354" s="32"/>
      <c r="MF354" s="32"/>
      <c r="MG354" s="32"/>
      <c r="MH354" s="32"/>
      <c r="MI354" s="32"/>
      <c r="MJ354" s="32"/>
      <c r="MK354" s="32"/>
      <c r="ML354" s="32"/>
      <c r="MM354" s="32"/>
      <c r="MN354" s="32"/>
      <c r="MO354" s="32"/>
      <c r="MP354" s="32"/>
      <c r="MQ354" s="32"/>
      <c r="MR354" s="32"/>
      <c r="MS354" s="32"/>
      <c r="MT354" s="32"/>
      <c r="MU354" s="32"/>
      <c r="MV354" s="32"/>
      <c r="MW354" s="32"/>
      <c r="MX354" s="32"/>
      <c r="MY354" s="32"/>
      <c r="MZ354" s="32"/>
      <c r="NA354" s="32"/>
      <c r="NB354" s="32"/>
      <c r="NC354" s="32"/>
      <c r="ND354" s="32"/>
      <c r="NE354" s="32"/>
      <c r="NF354" s="32"/>
      <c r="NG354" s="32"/>
      <c r="NH354" s="32"/>
      <c r="NI354" s="32"/>
      <c r="NJ354" s="32"/>
      <c r="NK354" s="32"/>
      <c r="NL354" s="32"/>
      <c r="NM354" s="32"/>
      <c r="NN354" s="32"/>
      <c r="NO354" s="32"/>
      <c r="NP354" s="32"/>
      <c r="NQ354" s="32"/>
      <c r="NR354" s="32"/>
      <c r="NS354" s="32"/>
      <c r="NT354" s="32"/>
      <c r="NU354" s="32"/>
      <c r="NV354" s="32"/>
      <c r="NW354" s="32"/>
      <c r="NX354" s="32"/>
      <c r="NY354" s="32"/>
      <c r="NZ354" s="32"/>
      <c r="OA354" s="32"/>
      <c r="OB354" s="32"/>
      <c r="OC354" s="32"/>
      <c r="OD354" s="32"/>
      <c r="OE354" s="32"/>
      <c r="OF354" s="32"/>
      <c r="OG354" s="32"/>
      <c r="OH354" s="32"/>
      <c r="OI354" s="32"/>
      <c r="OJ354" s="32"/>
      <c r="OK354" s="32"/>
      <c r="OL354" s="32"/>
      <c r="OM354" s="32"/>
      <c r="ON354" s="32"/>
      <c r="OO354" s="32"/>
      <c r="OP354" s="32"/>
      <c r="OQ354" s="32"/>
      <c r="OR354" s="32"/>
      <c r="OS354" s="32"/>
      <c r="OT354" s="32"/>
      <c r="OU354" s="32"/>
      <c r="OV354" s="32"/>
      <c r="OW354" s="32"/>
      <c r="OX354" s="32"/>
      <c r="OY354" s="32"/>
      <c r="OZ354" s="32"/>
      <c r="PA354" s="32"/>
      <c r="PB354" s="32"/>
      <c r="PC354" s="32"/>
      <c r="PD354" s="32"/>
      <c r="PE354" s="32"/>
      <c r="PF354" s="32"/>
      <c r="PG354" s="32"/>
      <c r="PH354" s="32"/>
      <c r="PI354" s="32"/>
      <c r="PJ354" s="32"/>
      <c r="PK354" s="32"/>
      <c r="PL354" s="32"/>
      <c r="PM354" s="32"/>
      <c r="PN354" s="32"/>
      <c r="PO354" s="32"/>
      <c r="PP354" s="32"/>
      <c r="PQ354" s="32"/>
      <c r="PR354" s="32"/>
      <c r="PS354" s="32"/>
      <c r="PT354" s="32"/>
      <c r="PU354" s="32"/>
      <c r="PV354" s="32"/>
      <c r="PW354" s="32"/>
      <c r="PX354" s="32"/>
      <c r="PY354" s="32"/>
      <c r="PZ354" s="32"/>
      <c r="QA354" s="32"/>
      <c r="QB354" s="32"/>
      <c r="QC354" s="32"/>
      <c r="QD354" s="32"/>
      <c r="QE354" s="32"/>
      <c r="QF354" s="32"/>
      <c r="QG354" s="32"/>
      <c r="QH354" s="32"/>
      <c r="QI354" s="32"/>
      <c r="QJ354" s="32"/>
      <c r="QK354" s="32"/>
      <c r="QL354" s="32"/>
      <c r="QM354" s="32"/>
      <c r="QN354" s="32"/>
      <c r="QO354" s="32"/>
      <c r="QP354" s="32"/>
      <c r="QQ354" s="32"/>
      <c r="QR354" s="32"/>
      <c r="QS354" s="32"/>
      <c r="QT354" s="32"/>
      <c r="QU354" s="32"/>
      <c r="QV354" s="32"/>
      <c r="QW354" s="32"/>
      <c r="QX354" s="32"/>
      <c r="QY354" s="32"/>
      <c r="QZ354" s="32"/>
      <c r="RA354" s="32"/>
      <c r="RB354" s="32"/>
      <c r="RC354" s="32"/>
      <c r="RD354" s="32"/>
      <c r="RE354" s="32"/>
      <c r="RF354" s="32"/>
      <c r="RG354" s="32"/>
      <c r="RH354" s="32"/>
      <c r="RI354" s="32"/>
      <c r="RJ354" s="32"/>
      <c r="RK354" s="32"/>
      <c r="RL354" s="32"/>
      <c r="RM354" s="32"/>
      <c r="RN354" s="32"/>
      <c r="RO354" s="32"/>
      <c r="RP354" s="32"/>
      <c r="RQ354" s="32"/>
      <c r="RR354" s="32"/>
      <c r="RS354" s="32"/>
      <c r="RT354" s="32"/>
      <c r="RU354" s="32"/>
      <c r="RV354" s="32"/>
      <c r="RW354" s="32"/>
      <c r="RX354" s="32"/>
      <c r="RY354" s="32"/>
      <c r="RZ354" s="32"/>
      <c r="SA354" s="32"/>
      <c r="SB354" s="32"/>
      <c r="SC354" s="32"/>
      <c r="SD354" s="32"/>
      <c r="SE354" s="32"/>
      <c r="SF354" s="32"/>
      <c r="SG354" s="32"/>
      <c r="SH354" s="32"/>
      <c r="SI354" s="32"/>
      <c r="SJ354" s="32"/>
      <c r="SK354" s="32"/>
      <c r="SL354" s="32"/>
      <c r="SM354" s="32"/>
      <c r="SN354" s="32"/>
      <c r="SO354" s="32"/>
      <c r="SP354" s="32"/>
      <c r="SQ354" s="32"/>
      <c r="SR354" s="32"/>
      <c r="SS354" s="32"/>
      <c r="ST354" s="32"/>
      <c r="SU354" s="32"/>
      <c r="SV354" s="32"/>
      <c r="SW354" s="32"/>
      <c r="SX354" s="32"/>
      <c r="SY354" s="32"/>
      <c r="SZ354" s="32"/>
      <c r="TA354" s="32"/>
      <c r="TB354" s="32"/>
      <c r="TC354" s="32"/>
      <c r="TD354" s="32"/>
      <c r="TE354" s="32"/>
    </row>
    <row r="355" spans="1:525" s="34" customFormat="1" ht="36.75" customHeight="1" x14ac:dyDescent="0.25">
      <c r="A355" s="84" t="s">
        <v>651</v>
      </c>
      <c r="B355" s="93"/>
      <c r="C355" s="93"/>
      <c r="D355" s="68" t="s">
        <v>38</v>
      </c>
      <c r="E355" s="121">
        <f>E356+E357+E358+E359+E360+E361+E362+E363+E364</f>
        <v>19970200</v>
      </c>
      <c r="F355" s="121">
        <f t="shared" ref="F355:P355" si="202">F356+F357+F358+F359+F360+F361+F362+F363+F364</f>
        <v>19970200</v>
      </c>
      <c r="G355" s="121">
        <f t="shared" si="202"/>
        <v>13067600</v>
      </c>
      <c r="H355" s="121">
        <f t="shared" si="202"/>
        <v>591600</v>
      </c>
      <c r="I355" s="121">
        <f t="shared" si="202"/>
        <v>0</v>
      </c>
      <c r="J355" s="121">
        <f t="shared" si="202"/>
        <v>175000</v>
      </c>
      <c r="K355" s="121">
        <f t="shared" si="202"/>
        <v>175000</v>
      </c>
      <c r="L355" s="121">
        <f t="shared" si="202"/>
        <v>0</v>
      </c>
      <c r="M355" s="121">
        <f t="shared" si="202"/>
        <v>0</v>
      </c>
      <c r="N355" s="121">
        <f t="shared" si="202"/>
        <v>0</v>
      </c>
      <c r="O355" s="121">
        <f t="shared" si="202"/>
        <v>175000</v>
      </c>
      <c r="P355" s="121">
        <f t="shared" si="202"/>
        <v>20145200</v>
      </c>
      <c r="Q355" s="226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  <c r="HP355" s="33"/>
      <c r="HQ355" s="33"/>
      <c r="HR355" s="33"/>
      <c r="HS355" s="33"/>
      <c r="HT355" s="33"/>
      <c r="HU355" s="33"/>
      <c r="HV355" s="33"/>
      <c r="HW355" s="33"/>
      <c r="HX355" s="33"/>
      <c r="HY355" s="33"/>
      <c r="HZ355" s="33"/>
      <c r="IA355" s="33"/>
      <c r="IB355" s="33"/>
      <c r="IC355" s="33"/>
      <c r="ID355" s="33"/>
      <c r="IE355" s="33"/>
      <c r="IF355" s="33"/>
      <c r="IG355" s="33"/>
      <c r="IH355" s="33"/>
      <c r="II355" s="33"/>
      <c r="IJ355" s="33"/>
      <c r="IK355" s="33"/>
      <c r="IL355" s="33"/>
      <c r="IM355" s="33"/>
      <c r="IN355" s="33"/>
      <c r="IO355" s="33"/>
      <c r="IP355" s="33"/>
      <c r="IQ355" s="33"/>
      <c r="IR355" s="33"/>
      <c r="IS355" s="33"/>
      <c r="IT355" s="33"/>
      <c r="IU355" s="33"/>
      <c r="IV355" s="33"/>
      <c r="IW355" s="33"/>
      <c r="IX355" s="33"/>
      <c r="IY355" s="33"/>
      <c r="IZ355" s="33"/>
      <c r="JA355" s="33"/>
      <c r="JB355" s="33"/>
      <c r="JC355" s="33"/>
      <c r="JD355" s="33"/>
      <c r="JE355" s="33"/>
      <c r="JF355" s="33"/>
      <c r="JG355" s="33"/>
      <c r="JH355" s="33"/>
      <c r="JI355" s="33"/>
      <c r="JJ355" s="33"/>
      <c r="JK355" s="33"/>
      <c r="JL355" s="33"/>
      <c r="JM355" s="33"/>
      <c r="JN355" s="33"/>
      <c r="JO355" s="33"/>
      <c r="JP355" s="33"/>
      <c r="JQ355" s="33"/>
      <c r="JR355" s="33"/>
      <c r="JS355" s="33"/>
      <c r="JT355" s="33"/>
      <c r="JU355" s="33"/>
      <c r="JV355" s="33"/>
      <c r="JW355" s="33"/>
      <c r="JX355" s="33"/>
      <c r="JY355" s="33"/>
      <c r="JZ355" s="33"/>
      <c r="KA355" s="33"/>
      <c r="KB355" s="33"/>
      <c r="KC355" s="33"/>
      <c r="KD355" s="33"/>
      <c r="KE355" s="33"/>
      <c r="KF355" s="33"/>
      <c r="KG355" s="33"/>
      <c r="KH355" s="33"/>
      <c r="KI355" s="33"/>
      <c r="KJ355" s="33"/>
      <c r="KK355" s="33"/>
      <c r="KL355" s="33"/>
      <c r="KM355" s="33"/>
      <c r="KN355" s="33"/>
      <c r="KO355" s="33"/>
      <c r="KP355" s="33"/>
      <c r="KQ355" s="33"/>
      <c r="KR355" s="33"/>
      <c r="KS355" s="33"/>
      <c r="KT355" s="33"/>
      <c r="KU355" s="33"/>
      <c r="KV355" s="33"/>
      <c r="KW355" s="33"/>
      <c r="KX355" s="33"/>
      <c r="KY355" s="33"/>
      <c r="KZ355" s="33"/>
      <c r="LA355" s="33"/>
      <c r="LB355" s="33"/>
      <c r="LC355" s="33"/>
      <c r="LD355" s="33"/>
      <c r="LE355" s="33"/>
      <c r="LF355" s="33"/>
      <c r="LG355" s="33"/>
      <c r="LH355" s="33"/>
      <c r="LI355" s="33"/>
      <c r="LJ355" s="33"/>
      <c r="LK355" s="33"/>
      <c r="LL355" s="33"/>
      <c r="LM355" s="33"/>
      <c r="LN355" s="33"/>
      <c r="LO355" s="33"/>
      <c r="LP355" s="33"/>
      <c r="LQ355" s="33"/>
      <c r="LR355" s="33"/>
      <c r="LS355" s="33"/>
      <c r="LT355" s="33"/>
      <c r="LU355" s="33"/>
      <c r="LV355" s="33"/>
      <c r="LW355" s="33"/>
      <c r="LX355" s="33"/>
      <c r="LY355" s="33"/>
      <c r="LZ355" s="33"/>
      <c r="MA355" s="33"/>
      <c r="MB355" s="33"/>
      <c r="MC355" s="33"/>
      <c r="MD355" s="33"/>
      <c r="ME355" s="33"/>
      <c r="MF355" s="33"/>
      <c r="MG355" s="33"/>
      <c r="MH355" s="33"/>
      <c r="MI355" s="33"/>
      <c r="MJ355" s="33"/>
      <c r="MK355" s="33"/>
      <c r="ML355" s="33"/>
      <c r="MM355" s="33"/>
      <c r="MN355" s="33"/>
      <c r="MO355" s="33"/>
      <c r="MP355" s="33"/>
      <c r="MQ355" s="33"/>
      <c r="MR355" s="33"/>
      <c r="MS355" s="33"/>
      <c r="MT355" s="33"/>
      <c r="MU355" s="33"/>
      <c r="MV355" s="33"/>
      <c r="MW355" s="33"/>
      <c r="MX355" s="33"/>
      <c r="MY355" s="33"/>
      <c r="MZ355" s="33"/>
      <c r="NA355" s="33"/>
      <c r="NB355" s="33"/>
      <c r="NC355" s="33"/>
      <c r="ND355" s="33"/>
      <c r="NE355" s="33"/>
      <c r="NF355" s="33"/>
      <c r="NG355" s="33"/>
      <c r="NH355" s="33"/>
      <c r="NI355" s="33"/>
      <c r="NJ355" s="33"/>
      <c r="NK355" s="33"/>
      <c r="NL355" s="33"/>
      <c r="NM355" s="33"/>
      <c r="NN355" s="33"/>
      <c r="NO355" s="33"/>
      <c r="NP355" s="33"/>
      <c r="NQ355" s="33"/>
      <c r="NR355" s="33"/>
      <c r="NS355" s="33"/>
      <c r="NT355" s="33"/>
      <c r="NU355" s="33"/>
      <c r="NV355" s="33"/>
      <c r="NW355" s="33"/>
      <c r="NX355" s="33"/>
      <c r="NY355" s="33"/>
      <c r="NZ355" s="33"/>
      <c r="OA355" s="33"/>
      <c r="OB355" s="33"/>
      <c r="OC355" s="33"/>
      <c r="OD355" s="33"/>
      <c r="OE355" s="33"/>
      <c r="OF355" s="33"/>
      <c r="OG355" s="33"/>
      <c r="OH355" s="33"/>
      <c r="OI355" s="33"/>
      <c r="OJ355" s="33"/>
      <c r="OK355" s="33"/>
      <c r="OL355" s="33"/>
      <c r="OM355" s="33"/>
      <c r="ON355" s="33"/>
      <c r="OO355" s="33"/>
      <c r="OP355" s="33"/>
      <c r="OQ355" s="33"/>
      <c r="OR355" s="33"/>
      <c r="OS355" s="33"/>
      <c r="OT355" s="33"/>
      <c r="OU355" s="33"/>
      <c r="OV355" s="33"/>
      <c r="OW355" s="33"/>
      <c r="OX355" s="33"/>
      <c r="OY355" s="33"/>
      <c r="OZ355" s="33"/>
      <c r="PA355" s="33"/>
      <c r="PB355" s="33"/>
      <c r="PC355" s="33"/>
      <c r="PD355" s="33"/>
      <c r="PE355" s="33"/>
      <c r="PF355" s="33"/>
      <c r="PG355" s="33"/>
      <c r="PH355" s="33"/>
      <c r="PI355" s="33"/>
      <c r="PJ355" s="33"/>
      <c r="PK355" s="33"/>
      <c r="PL355" s="33"/>
      <c r="PM355" s="33"/>
      <c r="PN355" s="33"/>
      <c r="PO355" s="33"/>
      <c r="PP355" s="33"/>
      <c r="PQ355" s="33"/>
      <c r="PR355" s="33"/>
      <c r="PS355" s="33"/>
      <c r="PT355" s="33"/>
      <c r="PU355" s="33"/>
      <c r="PV355" s="33"/>
      <c r="PW355" s="33"/>
      <c r="PX355" s="33"/>
      <c r="PY355" s="33"/>
      <c r="PZ355" s="33"/>
      <c r="QA355" s="33"/>
      <c r="QB355" s="33"/>
      <c r="QC355" s="33"/>
      <c r="QD355" s="33"/>
      <c r="QE355" s="33"/>
      <c r="QF355" s="33"/>
      <c r="QG355" s="33"/>
      <c r="QH355" s="33"/>
      <c r="QI355" s="33"/>
      <c r="QJ355" s="33"/>
      <c r="QK355" s="33"/>
      <c r="QL355" s="33"/>
      <c r="QM355" s="33"/>
      <c r="QN355" s="33"/>
      <c r="QO355" s="33"/>
      <c r="QP355" s="33"/>
      <c r="QQ355" s="33"/>
      <c r="QR355" s="33"/>
      <c r="QS355" s="33"/>
      <c r="QT355" s="33"/>
      <c r="QU355" s="33"/>
      <c r="QV355" s="33"/>
      <c r="QW355" s="33"/>
      <c r="QX355" s="33"/>
      <c r="QY355" s="33"/>
      <c r="QZ355" s="33"/>
      <c r="RA355" s="33"/>
      <c r="RB355" s="33"/>
      <c r="RC355" s="33"/>
      <c r="RD355" s="33"/>
      <c r="RE355" s="33"/>
      <c r="RF355" s="33"/>
      <c r="RG355" s="33"/>
      <c r="RH355" s="33"/>
      <c r="RI355" s="33"/>
      <c r="RJ355" s="33"/>
      <c r="RK355" s="33"/>
      <c r="RL355" s="33"/>
      <c r="RM355" s="33"/>
      <c r="RN355" s="33"/>
      <c r="RO355" s="33"/>
      <c r="RP355" s="33"/>
      <c r="RQ355" s="33"/>
      <c r="RR355" s="33"/>
      <c r="RS355" s="33"/>
      <c r="RT355" s="33"/>
      <c r="RU355" s="33"/>
      <c r="RV355" s="33"/>
      <c r="RW355" s="33"/>
      <c r="RX355" s="33"/>
      <c r="RY355" s="33"/>
      <c r="RZ355" s="33"/>
      <c r="SA355" s="33"/>
      <c r="SB355" s="33"/>
      <c r="SC355" s="33"/>
      <c r="SD355" s="33"/>
      <c r="SE355" s="33"/>
      <c r="SF355" s="33"/>
      <c r="SG355" s="33"/>
      <c r="SH355" s="33"/>
      <c r="SI355" s="33"/>
      <c r="SJ355" s="33"/>
      <c r="SK355" s="33"/>
      <c r="SL355" s="33"/>
      <c r="SM355" s="33"/>
      <c r="SN355" s="33"/>
      <c r="SO355" s="33"/>
      <c r="SP355" s="33"/>
      <c r="SQ355" s="33"/>
      <c r="SR355" s="33"/>
      <c r="SS355" s="33"/>
      <c r="ST355" s="33"/>
      <c r="SU355" s="33"/>
      <c r="SV355" s="33"/>
      <c r="SW355" s="33"/>
      <c r="SX355" s="33"/>
      <c r="SY355" s="33"/>
      <c r="SZ355" s="33"/>
      <c r="TA355" s="33"/>
      <c r="TB355" s="33"/>
      <c r="TC355" s="33"/>
      <c r="TD355" s="33"/>
      <c r="TE355" s="33"/>
    </row>
    <row r="356" spans="1:525" s="22" customFormat="1" ht="51.75" customHeight="1" x14ac:dyDescent="0.25">
      <c r="A356" s="56" t="s">
        <v>652</v>
      </c>
      <c r="B356" s="82" t="str">
        <f>'дод 4'!A19</f>
        <v>0160</v>
      </c>
      <c r="C356" s="82" t="str">
        <f>'дод 4'!B19</f>
        <v>0111</v>
      </c>
      <c r="D356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356" s="122">
        <f>F356+I356</f>
        <v>17489700</v>
      </c>
      <c r="F356" s="122">
        <v>17489700</v>
      </c>
      <c r="G356" s="122">
        <v>13067600</v>
      </c>
      <c r="H356" s="122">
        <v>591600</v>
      </c>
      <c r="I356" s="122"/>
      <c r="J356" s="122">
        <f>L356+O356</f>
        <v>0</v>
      </c>
      <c r="K356" s="122">
        <f>8000-8000</f>
        <v>0</v>
      </c>
      <c r="L356" s="122"/>
      <c r="M356" s="122"/>
      <c r="N356" s="122"/>
      <c r="O356" s="122">
        <f>8000-8000</f>
        <v>0</v>
      </c>
      <c r="P356" s="122">
        <f>E356+J356</f>
        <v>17489700</v>
      </c>
      <c r="Q356" s="226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  <c r="IV356" s="23"/>
      <c r="IW356" s="23"/>
      <c r="IX356" s="23"/>
      <c r="IY356" s="23"/>
      <c r="IZ356" s="23"/>
      <c r="JA356" s="23"/>
      <c r="JB356" s="23"/>
      <c r="JC356" s="23"/>
      <c r="JD356" s="23"/>
      <c r="JE356" s="23"/>
      <c r="JF356" s="23"/>
      <c r="JG356" s="23"/>
      <c r="JH356" s="23"/>
      <c r="JI356" s="23"/>
      <c r="JJ356" s="23"/>
      <c r="JK356" s="23"/>
      <c r="JL356" s="23"/>
      <c r="JM356" s="23"/>
      <c r="JN356" s="23"/>
      <c r="JO356" s="23"/>
      <c r="JP356" s="23"/>
      <c r="JQ356" s="23"/>
      <c r="JR356" s="23"/>
      <c r="JS356" s="23"/>
      <c r="JT356" s="23"/>
      <c r="JU356" s="23"/>
      <c r="JV356" s="23"/>
      <c r="JW356" s="23"/>
      <c r="JX356" s="23"/>
      <c r="JY356" s="23"/>
      <c r="JZ356" s="23"/>
      <c r="KA356" s="23"/>
      <c r="KB356" s="23"/>
      <c r="KC356" s="23"/>
      <c r="KD356" s="23"/>
      <c r="KE356" s="23"/>
      <c r="KF356" s="23"/>
      <c r="KG356" s="23"/>
      <c r="KH356" s="23"/>
      <c r="KI356" s="23"/>
      <c r="KJ356" s="23"/>
      <c r="KK356" s="23"/>
      <c r="KL356" s="23"/>
      <c r="KM356" s="23"/>
      <c r="KN356" s="23"/>
      <c r="KO356" s="23"/>
      <c r="KP356" s="23"/>
      <c r="KQ356" s="23"/>
      <c r="KR356" s="23"/>
      <c r="KS356" s="23"/>
      <c r="KT356" s="23"/>
      <c r="KU356" s="23"/>
      <c r="KV356" s="23"/>
      <c r="KW356" s="23"/>
      <c r="KX356" s="23"/>
      <c r="KY356" s="23"/>
      <c r="KZ356" s="23"/>
      <c r="LA356" s="23"/>
      <c r="LB356" s="23"/>
      <c r="LC356" s="23"/>
      <c r="LD356" s="23"/>
      <c r="LE356" s="23"/>
      <c r="LF356" s="23"/>
      <c r="LG356" s="23"/>
      <c r="LH356" s="23"/>
      <c r="LI356" s="23"/>
      <c r="LJ356" s="23"/>
      <c r="LK356" s="23"/>
      <c r="LL356" s="23"/>
      <c r="LM356" s="23"/>
      <c r="LN356" s="23"/>
      <c r="LO356" s="23"/>
      <c r="LP356" s="23"/>
      <c r="LQ356" s="23"/>
      <c r="LR356" s="23"/>
      <c r="LS356" s="23"/>
      <c r="LT356" s="23"/>
      <c r="LU356" s="23"/>
      <c r="LV356" s="23"/>
      <c r="LW356" s="23"/>
      <c r="LX356" s="23"/>
      <c r="LY356" s="23"/>
      <c r="LZ356" s="23"/>
      <c r="MA356" s="23"/>
      <c r="MB356" s="23"/>
      <c r="MC356" s="23"/>
      <c r="MD356" s="23"/>
      <c r="ME356" s="23"/>
      <c r="MF356" s="23"/>
      <c r="MG356" s="23"/>
      <c r="MH356" s="23"/>
      <c r="MI356" s="23"/>
      <c r="MJ356" s="23"/>
      <c r="MK356" s="23"/>
      <c r="ML356" s="23"/>
      <c r="MM356" s="23"/>
      <c r="MN356" s="23"/>
      <c r="MO356" s="23"/>
      <c r="MP356" s="23"/>
      <c r="MQ356" s="23"/>
      <c r="MR356" s="23"/>
      <c r="MS356" s="23"/>
      <c r="MT356" s="23"/>
      <c r="MU356" s="23"/>
      <c r="MV356" s="23"/>
      <c r="MW356" s="23"/>
      <c r="MX356" s="23"/>
      <c r="MY356" s="23"/>
      <c r="MZ356" s="23"/>
      <c r="NA356" s="23"/>
      <c r="NB356" s="23"/>
      <c r="NC356" s="23"/>
      <c r="ND356" s="23"/>
      <c r="NE356" s="23"/>
      <c r="NF356" s="23"/>
      <c r="NG356" s="23"/>
      <c r="NH356" s="23"/>
      <c r="NI356" s="23"/>
      <c r="NJ356" s="23"/>
      <c r="NK356" s="23"/>
      <c r="NL356" s="23"/>
      <c r="NM356" s="23"/>
      <c r="NN356" s="23"/>
      <c r="NO356" s="23"/>
      <c r="NP356" s="23"/>
      <c r="NQ356" s="23"/>
      <c r="NR356" s="23"/>
      <c r="NS356" s="23"/>
      <c r="NT356" s="23"/>
      <c r="NU356" s="23"/>
      <c r="NV356" s="23"/>
      <c r="NW356" s="23"/>
      <c r="NX356" s="23"/>
      <c r="NY356" s="23"/>
      <c r="NZ356" s="23"/>
      <c r="OA356" s="23"/>
      <c r="OB356" s="23"/>
      <c r="OC356" s="23"/>
      <c r="OD356" s="23"/>
      <c r="OE356" s="23"/>
      <c r="OF356" s="23"/>
      <c r="OG356" s="23"/>
      <c r="OH356" s="23"/>
      <c r="OI356" s="23"/>
      <c r="OJ356" s="23"/>
      <c r="OK356" s="23"/>
      <c r="OL356" s="23"/>
      <c r="OM356" s="23"/>
      <c r="ON356" s="23"/>
      <c r="OO356" s="23"/>
      <c r="OP356" s="23"/>
      <c r="OQ356" s="23"/>
      <c r="OR356" s="23"/>
      <c r="OS356" s="23"/>
      <c r="OT356" s="23"/>
      <c r="OU356" s="23"/>
      <c r="OV356" s="23"/>
      <c r="OW356" s="23"/>
      <c r="OX356" s="23"/>
      <c r="OY356" s="23"/>
      <c r="OZ356" s="23"/>
      <c r="PA356" s="23"/>
      <c r="PB356" s="23"/>
      <c r="PC356" s="23"/>
      <c r="PD356" s="23"/>
      <c r="PE356" s="23"/>
      <c r="PF356" s="23"/>
      <c r="PG356" s="23"/>
      <c r="PH356" s="23"/>
      <c r="PI356" s="23"/>
      <c r="PJ356" s="23"/>
      <c r="PK356" s="23"/>
      <c r="PL356" s="23"/>
      <c r="PM356" s="23"/>
      <c r="PN356" s="23"/>
      <c r="PO356" s="23"/>
      <c r="PP356" s="23"/>
      <c r="PQ356" s="23"/>
      <c r="PR356" s="23"/>
      <c r="PS356" s="23"/>
      <c r="PT356" s="23"/>
      <c r="PU356" s="23"/>
      <c r="PV356" s="23"/>
      <c r="PW356" s="23"/>
      <c r="PX356" s="23"/>
      <c r="PY356" s="23"/>
      <c r="PZ356" s="23"/>
      <c r="QA356" s="23"/>
      <c r="QB356" s="23"/>
      <c r="QC356" s="23"/>
      <c r="QD356" s="23"/>
      <c r="QE356" s="23"/>
      <c r="QF356" s="23"/>
      <c r="QG356" s="23"/>
      <c r="QH356" s="23"/>
      <c r="QI356" s="23"/>
      <c r="QJ356" s="23"/>
      <c r="QK356" s="23"/>
      <c r="QL356" s="23"/>
      <c r="QM356" s="23"/>
      <c r="QN356" s="23"/>
      <c r="QO356" s="23"/>
      <c r="QP356" s="23"/>
      <c r="QQ356" s="23"/>
      <c r="QR356" s="23"/>
      <c r="QS356" s="23"/>
      <c r="QT356" s="23"/>
      <c r="QU356" s="23"/>
      <c r="QV356" s="23"/>
      <c r="QW356" s="23"/>
      <c r="QX356" s="23"/>
      <c r="QY356" s="23"/>
      <c r="QZ356" s="23"/>
      <c r="RA356" s="23"/>
      <c r="RB356" s="23"/>
      <c r="RC356" s="23"/>
      <c r="RD356" s="23"/>
      <c r="RE356" s="23"/>
      <c r="RF356" s="23"/>
      <c r="RG356" s="23"/>
      <c r="RH356" s="23"/>
      <c r="RI356" s="23"/>
      <c r="RJ356" s="23"/>
      <c r="RK356" s="23"/>
      <c r="RL356" s="23"/>
      <c r="RM356" s="23"/>
      <c r="RN356" s="23"/>
      <c r="RO356" s="23"/>
      <c r="RP356" s="23"/>
      <c r="RQ356" s="23"/>
      <c r="RR356" s="23"/>
      <c r="RS356" s="23"/>
      <c r="RT356" s="23"/>
      <c r="RU356" s="23"/>
      <c r="RV356" s="23"/>
      <c r="RW356" s="23"/>
      <c r="RX356" s="23"/>
      <c r="RY356" s="23"/>
      <c r="RZ356" s="23"/>
      <c r="SA356" s="23"/>
      <c r="SB356" s="23"/>
      <c r="SC356" s="23"/>
      <c r="SD356" s="23"/>
      <c r="SE356" s="23"/>
      <c r="SF356" s="23"/>
      <c r="SG356" s="23"/>
      <c r="SH356" s="23"/>
      <c r="SI356" s="23"/>
      <c r="SJ356" s="23"/>
      <c r="SK356" s="23"/>
      <c r="SL356" s="23"/>
      <c r="SM356" s="23"/>
      <c r="SN356" s="23"/>
      <c r="SO356" s="23"/>
      <c r="SP356" s="23"/>
      <c r="SQ356" s="23"/>
      <c r="SR356" s="23"/>
      <c r="SS356" s="23"/>
      <c r="ST356" s="23"/>
      <c r="SU356" s="23"/>
      <c r="SV356" s="23"/>
      <c r="SW356" s="23"/>
      <c r="SX356" s="23"/>
      <c r="SY356" s="23"/>
      <c r="SZ356" s="23"/>
      <c r="TA356" s="23"/>
      <c r="TB356" s="23"/>
      <c r="TC356" s="23"/>
      <c r="TD356" s="23"/>
      <c r="TE356" s="23"/>
    </row>
    <row r="357" spans="1:525" s="22" customFormat="1" ht="30" customHeight="1" x14ac:dyDescent="0.25">
      <c r="A357" s="56" t="s">
        <v>654</v>
      </c>
      <c r="B357" s="82" t="str">
        <f>'дод 4'!A178</f>
        <v>6090</v>
      </c>
      <c r="C357" s="82" t="str">
        <f>'дод 4'!B178</f>
        <v>0640</v>
      </c>
      <c r="D357" s="97" t="str">
        <f>'дод 4'!C178</f>
        <v>Інша діяльність у сфері житлово-комунального господарства</v>
      </c>
      <c r="E357" s="122">
        <f t="shared" ref="E357:E364" si="203">F357+I357</f>
        <v>70500</v>
      </c>
      <c r="F357" s="122">
        <v>70500</v>
      </c>
      <c r="G357" s="122"/>
      <c r="H357" s="122"/>
      <c r="I357" s="122"/>
      <c r="J357" s="122">
        <f t="shared" ref="J357:J364" si="204">L357+O357</f>
        <v>0</v>
      </c>
      <c r="K357" s="122">
        <f t="shared" ref="K357:K364" si="205">8000-8000</f>
        <v>0</v>
      </c>
      <c r="L357" s="122"/>
      <c r="M357" s="122"/>
      <c r="N357" s="122"/>
      <c r="O357" s="122">
        <f t="shared" ref="O357:O364" si="206">8000-8000</f>
        <v>0</v>
      </c>
      <c r="P357" s="122">
        <f t="shared" ref="P357:P364" si="207">E357+J357</f>
        <v>70500</v>
      </c>
      <c r="Q357" s="226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  <c r="IS357" s="23"/>
      <c r="IT357" s="23"/>
      <c r="IU357" s="23"/>
      <c r="IV357" s="23"/>
      <c r="IW357" s="23"/>
      <c r="IX357" s="23"/>
      <c r="IY357" s="23"/>
      <c r="IZ357" s="23"/>
      <c r="JA357" s="23"/>
      <c r="JB357" s="23"/>
      <c r="JC357" s="23"/>
      <c r="JD357" s="23"/>
      <c r="JE357" s="23"/>
      <c r="JF357" s="23"/>
      <c r="JG357" s="23"/>
      <c r="JH357" s="23"/>
      <c r="JI357" s="23"/>
      <c r="JJ357" s="23"/>
      <c r="JK357" s="23"/>
      <c r="JL357" s="23"/>
      <c r="JM357" s="23"/>
      <c r="JN357" s="23"/>
      <c r="JO357" s="23"/>
      <c r="JP357" s="23"/>
      <c r="JQ357" s="23"/>
      <c r="JR357" s="23"/>
      <c r="JS357" s="23"/>
      <c r="JT357" s="23"/>
      <c r="JU357" s="23"/>
      <c r="JV357" s="23"/>
      <c r="JW357" s="23"/>
      <c r="JX357" s="23"/>
      <c r="JY357" s="23"/>
      <c r="JZ357" s="23"/>
      <c r="KA357" s="23"/>
      <c r="KB357" s="23"/>
      <c r="KC357" s="23"/>
      <c r="KD357" s="23"/>
      <c r="KE357" s="23"/>
      <c r="KF357" s="23"/>
      <c r="KG357" s="23"/>
      <c r="KH357" s="23"/>
      <c r="KI357" s="23"/>
      <c r="KJ357" s="23"/>
      <c r="KK357" s="23"/>
      <c r="KL357" s="23"/>
      <c r="KM357" s="23"/>
      <c r="KN357" s="23"/>
      <c r="KO357" s="23"/>
      <c r="KP357" s="23"/>
      <c r="KQ357" s="23"/>
      <c r="KR357" s="23"/>
      <c r="KS357" s="23"/>
      <c r="KT357" s="23"/>
      <c r="KU357" s="23"/>
      <c r="KV357" s="23"/>
      <c r="KW357" s="23"/>
      <c r="KX357" s="23"/>
      <c r="KY357" s="23"/>
      <c r="KZ357" s="23"/>
      <c r="LA357" s="23"/>
      <c r="LB357" s="23"/>
      <c r="LC357" s="23"/>
      <c r="LD357" s="23"/>
      <c r="LE357" s="23"/>
      <c r="LF357" s="23"/>
      <c r="LG357" s="23"/>
      <c r="LH357" s="23"/>
      <c r="LI357" s="23"/>
      <c r="LJ357" s="23"/>
      <c r="LK357" s="23"/>
      <c r="LL357" s="23"/>
      <c r="LM357" s="23"/>
      <c r="LN357" s="23"/>
      <c r="LO357" s="23"/>
      <c r="LP357" s="23"/>
      <c r="LQ357" s="23"/>
      <c r="LR357" s="23"/>
      <c r="LS357" s="23"/>
      <c r="LT357" s="23"/>
      <c r="LU357" s="23"/>
      <c r="LV357" s="23"/>
      <c r="LW357" s="23"/>
      <c r="LX357" s="23"/>
      <c r="LY357" s="23"/>
      <c r="LZ357" s="23"/>
      <c r="MA357" s="23"/>
      <c r="MB357" s="23"/>
      <c r="MC357" s="23"/>
      <c r="MD357" s="23"/>
      <c r="ME357" s="23"/>
      <c r="MF357" s="23"/>
      <c r="MG357" s="23"/>
      <c r="MH357" s="23"/>
      <c r="MI357" s="23"/>
      <c r="MJ357" s="23"/>
      <c r="MK357" s="23"/>
      <c r="ML357" s="23"/>
      <c r="MM357" s="23"/>
      <c r="MN357" s="23"/>
      <c r="MO357" s="23"/>
      <c r="MP357" s="23"/>
      <c r="MQ357" s="23"/>
      <c r="MR357" s="23"/>
      <c r="MS357" s="23"/>
      <c r="MT357" s="23"/>
      <c r="MU357" s="23"/>
      <c r="MV357" s="23"/>
      <c r="MW357" s="23"/>
      <c r="MX357" s="23"/>
      <c r="MY357" s="23"/>
      <c r="MZ357" s="23"/>
      <c r="NA357" s="23"/>
      <c r="NB357" s="23"/>
      <c r="NC357" s="23"/>
      <c r="ND357" s="23"/>
      <c r="NE357" s="23"/>
      <c r="NF357" s="23"/>
      <c r="NG357" s="23"/>
      <c r="NH357" s="23"/>
      <c r="NI357" s="23"/>
      <c r="NJ357" s="23"/>
      <c r="NK357" s="23"/>
      <c r="NL357" s="23"/>
      <c r="NM357" s="23"/>
      <c r="NN357" s="23"/>
      <c r="NO357" s="23"/>
      <c r="NP357" s="23"/>
      <c r="NQ357" s="23"/>
      <c r="NR357" s="23"/>
      <c r="NS357" s="23"/>
      <c r="NT357" s="23"/>
      <c r="NU357" s="23"/>
      <c r="NV357" s="23"/>
      <c r="NW357" s="23"/>
      <c r="NX357" s="23"/>
      <c r="NY357" s="23"/>
      <c r="NZ357" s="23"/>
      <c r="OA357" s="23"/>
      <c r="OB357" s="23"/>
      <c r="OC357" s="23"/>
      <c r="OD357" s="23"/>
      <c r="OE357" s="23"/>
      <c r="OF357" s="23"/>
      <c r="OG357" s="23"/>
      <c r="OH357" s="23"/>
      <c r="OI357" s="23"/>
      <c r="OJ357" s="23"/>
      <c r="OK357" s="23"/>
      <c r="OL357" s="23"/>
      <c r="OM357" s="23"/>
      <c r="ON357" s="23"/>
      <c r="OO357" s="23"/>
      <c r="OP357" s="23"/>
      <c r="OQ357" s="23"/>
      <c r="OR357" s="23"/>
      <c r="OS357" s="23"/>
      <c r="OT357" s="23"/>
      <c r="OU357" s="23"/>
      <c r="OV357" s="23"/>
      <c r="OW357" s="23"/>
      <c r="OX357" s="23"/>
      <c r="OY357" s="23"/>
      <c r="OZ357" s="23"/>
      <c r="PA357" s="23"/>
      <c r="PB357" s="23"/>
      <c r="PC357" s="23"/>
      <c r="PD357" s="23"/>
      <c r="PE357" s="23"/>
      <c r="PF357" s="23"/>
      <c r="PG357" s="23"/>
      <c r="PH357" s="23"/>
      <c r="PI357" s="23"/>
      <c r="PJ357" s="23"/>
      <c r="PK357" s="23"/>
      <c r="PL357" s="23"/>
      <c r="PM357" s="23"/>
      <c r="PN357" s="23"/>
      <c r="PO357" s="23"/>
      <c r="PP357" s="23"/>
      <c r="PQ357" s="23"/>
      <c r="PR357" s="23"/>
      <c r="PS357" s="23"/>
      <c r="PT357" s="23"/>
      <c r="PU357" s="23"/>
      <c r="PV357" s="23"/>
      <c r="PW357" s="23"/>
      <c r="PX357" s="23"/>
      <c r="PY357" s="23"/>
      <c r="PZ357" s="23"/>
      <c r="QA357" s="23"/>
      <c r="QB357" s="23"/>
      <c r="QC357" s="23"/>
      <c r="QD357" s="23"/>
      <c r="QE357" s="23"/>
      <c r="QF357" s="23"/>
      <c r="QG357" s="23"/>
      <c r="QH357" s="23"/>
      <c r="QI357" s="23"/>
      <c r="QJ357" s="23"/>
      <c r="QK357" s="23"/>
      <c r="QL357" s="23"/>
      <c r="QM357" s="23"/>
      <c r="QN357" s="23"/>
      <c r="QO357" s="23"/>
      <c r="QP357" s="23"/>
      <c r="QQ357" s="23"/>
      <c r="QR357" s="23"/>
      <c r="QS357" s="23"/>
      <c r="QT357" s="23"/>
      <c r="QU357" s="23"/>
      <c r="QV357" s="23"/>
      <c r="QW357" s="23"/>
      <c r="QX357" s="23"/>
      <c r="QY357" s="23"/>
      <c r="QZ357" s="23"/>
      <c r="RA357" s="23"/>
      <c r="RB357" s="23"/>
      <c r="RC357" s="23"/>
      <c r="RD357" s="23"/>
      <c r="RE357" s="23"/>
      <c r="RF357" s="23"/>
      <c r="RG357" s="23"/>
      <c r="RH357" s="23"/>
      <c r="RI357" s="23"/>
      <c r="RJ357" s="23"/>
      <c r="RK357" s="23"/>
      <c r="RL357" s="23"/>
      <c r="RM357" s="23"/>
      <c r="RN357" s="23"/>
      <c r="RO357" s="23"/>
      <c r="RP357" s="23"/>
      <c r="RQ357" s="23"/>
      <c r="RR357" s="23"/>
      <c r="RS357" s="23"/>
      <c r="RT357" s="23"/>
      <c r="RU357" s="23"/>
      <c r="RV357" s="23"/>
      <c r="RW357" s="23"/>
      <c r="RX357" s="23"/>
      <c r="RY357" s="23"/>
      <c r="RZ357" s="23"/>
      <c r="SA357" s="23"/>
      <c r="SB357" s="23"/>
      <c r="SC357" s="23"/>
      <c r="SD357" s="23"/>
      <c r="SE357" s="23"/>
      <c r="SF357" s="23"/>
      <c r="SG357" s="23"/>
      <c r="SH357" s="23"/>
      <c r="SI357" s="23"/>
      <c r="SJ357" s="23"/>
      <c r="SK357" s="23"/>
      <c r="SL357" s="23"/>
      <c r="SM357" s="23"/>
      <c r="SN357" s="23"/>
      <c r="SO357" s="23"/>
      <c r="SP357" s="23"/>
      <c r="SQ357" s="23"/>
      <c r="SR357" s="23"/>
      <c r="SS357" s="23"/>
      <c r="ST357" s="23"/>
      <c r="SU357" s="23"/>
      <c r="SV357" s="23"/>
      <c r="SW357" s="23"/>
      <c r="SX357" s="23"/>
      <c r="SY357" s="23"/>
      <c r="SZ357" s="23"/>
      <c r="TA357" s="23"/>
      <c r="TB357" s="23"/>
      <c r="TC357" s="23"/>
      <c r="TD357" s="23"/>
      <c r="TE357" s="23"/>
    </row>
    <row r="358" spans="1:525" s="22" customFormat="1" ht="27.75" customHeight="1" x14ac:dyDescent="0.25">
      <c r="A358" s="56" t="s">
        <v>657</v>
      </c>
      <c r="B358" s="82" t="str">
        <f>'дод 4'!A185</f>
        <v>7130</v>
      </c>
      <c r="C358" s="82" t="str">
        <f>'дод 4'!B185</f>
        <v>0421</v>
      </c>
      <c r="D358" s="97" t="str">
        <f>'дод 4'!C185</f>
        <v>Здійснення заходів із землеустрою</v>
      </c>
      <c r="E358" s="122">
        <f t="shared" si="203"/>
        <v>1750000</v>
      </c>
      <c r="F358" s="122">
        <v>1750000</v>
      </c>
      <c r="G358" s="122"/>
      <c r="H358" s="122"/>
      <c r="I358" s="122"/>
      <c r="J358" s="122">
        <f t="shared" si="204"/>
        <v>0</v>
      </c>
      <c r="K358" s="122">
        <f t="shared" si="205"/>
        <v>0</v>
      </c>
      <c r="L358" s="122"/>
      <c r="M358" s="122"/>
      <c r="N358" s="122"/>
      <c r="O358" s="122">
        <f t="shared" si="206"/>
        <v>0</v>
      </c>
      <c r="P358" s="122">
        <f t="shared" si="207"/>
        <v>1750000</v>
      </c>
      <c r="Q358" s="226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  <c r="IS358" s="23"/>
      <c r="IT358" s="23"/>
      <c r="IU358" s="23"/>
      <c r="IV358" s="23"/>
      <c r="IW358" s="23"/>
      <c r="IX358" s="23"/>
      <c r="IY358" s="23"/>
      <c r="IZ358" s="23"/>
      <c r="JA358" s="23"/>
      <c r="JB358" s="23"/>
      <c r="JC358" s="23"/>
      <c r="JD358" s="23"/>
      <c r="JE358" s="23"/>
      <c r="JF358" s="23"/>
      <c r="JG358" s="23"/>
      <c r="JH358" s="23"/>
      <c r="JI358" s="23"/>
      <c r="JJ358" s="23"/>
      <c r="JK358" s="23"/>
      <c r="JL358" s="23"/>
      <c r="JM358" s="23"/>
      <c r="JN358" s="23"/>
      <c r="JO358" s="23"/>
      <c r="JP358" s="23"/>
      <c r="JQ358" s="23"/>
      <c r="JR358" s="23"/>
      <c r="JS358" s="23"/>
      <c r="JT358" s="23"/>
      <c r="JU358" s="23"/>
      <c r="JV358" s="23"/>
      <c r="JW358" s="23"/>
      <c r="JX358" s="23"/>
      <c r="JY358" s="23"/>
      <c r="JZ358" s="23"/>
      <c r="KA358" s="23"/>
      <c r="KB358" s="23"/>
      <c r="KC358" s="23"/>
      <c r="KD358" s="23"/>
      <c r="KE358" s="23"/>
      <c r="KF358" s="23"/>
      <c r="KG358" s="23"/>
      <c r="KH358" s="23"/>
      <c r="KI358" s="23"/>
      <c r="KJ358" s="23"/>
      <c r="KK358" s="23"/>
      <c r="KL358" s="23"/>
      <c r="KM358" s="23"/>
      <c r="KN358" s="23"/>
      <c r="KO358" s="23"/>
      <c r="KP358" s="23"/>
      <c r="KQ358" s="23"/>
      <c r="KR358" s="23"/>
      <c r="KS358" s="23"/>
      <c r="KT358" s="23"/>
      <c r="KU358" s="23"/>
      <c r="KV358" s="23"/>
      <c r="KW358" s="23"/>
      <c r="KX358" s="23"/>
      <c r="KY358" s="23"/>
      <c r="KZ358" s="23"/>
      <c r="LA358" s="23"/>
      <c r="LB358" s="23"/>
      <c r="LC358" s="23"/>
      <c r="LD358" s="23"/>
      <c r="LE358" s="23"/>
      <c r="LF358" s="23"/>
      <c r="LG358" s="23"/>
      <c r="LH358" s="23"/>
      <c r="LI358" s="23"/>
      <c r="LJ358" s="23"/>
      <c r="LK358" s="23"/>
      <c r="LL358" s="23"/>
      <c r="LM358" s="23"/>
      <c r="LN358" s="23"/>
      <c r="LO358" s="23"/>
      <c r="LP358" s="23"/>
      <c r="LQ358" s="23"/>
      <c r="LR358" s="23"/>
      <c r="LS358" s="23"/>
      <c r="LT358" s="23"/>
      <c r="LU358" s="23"/>
      <c r="LV358" s="23"/>
      <c r="LW358" s="23"/>
      <c r="LX358" s="23"/>
      <c r="LY358" s="23"/>
      <c r="LZ358" s="23"/>
      <c r="MA358" s="23"/>
      <c r="MB358" s="23"/>
      <c r="MC358" s="23"/>
      <c r="MD358" s="23"/>
      <c r="ME358" s="23"/>
      <c r="MF358" s="23"/>
      <c r="MG358" s="23"/>
      <c r="MH358" s="23"/>
      <c r="MI358" s="23"/>
      <c r="MJ358" s="23"/>
      <c r="MK358" s="23"/>
      <c r="ML358" s="23"/>
      <c r="MM358" s="23"/>
      <c r="MN358" s="23"/>
      <c r="MO358" s="23"/>
      <c r="MP358" s="23"/>
      <c r="MQ358" s="23"/>
      <c r="MR358" s="23"/>
      <c r="MS358" s="23"/>
      <c r="MT358" s="23"/>
      <c r="MU358" s="23"/>
      <c r="MV358" s="23"/>
      <c r="MW358" s="23"/>
      <c r="MX358" s="23"/>
      <c r="MY358" s="23"/>
      <c r="MZ358" s="23"/>
      <c r="NA358" s="23"/>
      <c r="NB358" s="23"/>
      <c r="NC358" s="23"/>
      <c r="ND358" s="23"/>
      <c r="NE358" s="23"/>
      <c r="NF358" s="23"/>
      <c r="NG358" s="23"/>
      <c r="NH358" s="23"/>
      <c r="NI358" s="23"/>
      <c r="NJ358" s="23"/>
      <c r="NK358" s="23"/>
      <c r="NL358" s="23"/>
      <c r="NM358" s="23"/>
      <c r="NN358" s="23"/>
      <c r="NO358" s="23"/>
      <c r="NP358" s="23"/>
      <c r="NQ358" s="23"/>
      <c r="NR358" s="23"/>
      <c r="NS358" s="23"/>
      <c r="NT358" s="23"/>
      <c r="NU358" s="23"/>
      <c r="NV358" s="23"/>
      <c r="NW358" s="23"/>
      <c r="NX358" s="23"/>
      <c r="NY358" s="23"/>
      <c r="NZ358" s="23"/>
      <c r="OA358" s="23"/>
      <c r="OB358" s="23"/>
      <c r="OC358" s="23"/>
      <c r="OD358" s="23"/>
      <c r="OE358" s="23"/>
      <c r="OF358" s="23"/>
      <c r="OG358" s="23"/>
      <c r="OH358" s="23"/>
      <c r="OI358" s="23"/>
      <c r="OJ358" s="23"/>
      <c r="OK358" s="23"/>
      <c r="OL358" s="23"/>
      <c r="OM358" s="23"/>
      <c r="ON358" s="23"/>
      <c r="OO358" s="23"/>
      <c r="OP358" s="23"/>
      <c r="OQ358" s="23"/>
      <c r="OR358" s="23"/>
      <c r="OS358" s="23"/>
      <c r="OT358" s="23"/>
      <c r="OU358" s="23"/>
      <c r="OV358" s="23"/>
      <c r="OW358" s="23"/>
      <c r="OX358" s="23"/>
      <c r="OY358" s="23"/>
      <c r="OZ358" s="23"/>
      <c r="PA358" s="23"/>
      <c r="PB358" s="23"/>
      <c r="PC358" s="23"/>
      <c r="PD358" s="23"/>
      <c r="PE358" s="23"/>
      <c r="PF358" s="23"/>
      <c r="PG358" s="23"/>
      <c r="PH358" s="23"/>
      <c r="PI358" s="23"/>
      <c r="PJ358" s="23"/>
      <c r="PK358" s="23"/>
      <c r="PL358" s="23"/>
      <c r="PM358" s="23"/>
      <c r="PN358" s="23"/>
      <c r="PO358" s="23"/>
      <c r="PP358" s="23"/>
      <c r="PQ358" s="23"/>
      <c r="PR358" s="23"/>
      <c r="PS358" s="23"/>
      <c r="PT358" s="23"/>
      <c r="PU358" s="23"/>
      <c r="PV358" s="23"/>
      <c r="PW358" s="23"/>
      <c r="PX358" s="23"/>
      <c r="PY358" s="23"/>
      <c r="PZ358" s="23"/>
      <c r="QA358" s="23"/>
      <c r="QB358" s="23"/>
      <c r="QC358" s="23"/>
      <c r="QD358" s="23"/>
      <c r="QE358" s="23"/>
      <c r="QF358" s="23"/>
      <c r="QG358" s="23"/>
      <c r="QH358" s="23"/>
      <c r="QI358" s="23"/>
      <c r="QJ358" s="23"/>
      <c r="QK358" s="23"/>
      <c r="QL358" s="23"/>
      <c r="QM358" s="23"/>
      <c r="QN358" s="23"/>
      <c r="QO358" s="23"/>
      <c r="QP358" s="23"/>
      <c r="QQ358" s="23"/>
      <c r="QR358" s="23"/>
      <c r="QS358" s="23"/>
      <c r="QT358" s="23"/>
      <c r="QU358" s="23"/>
      <c r="QV358" s="23"/>
      <c r="QW358" s="23"/>
      <c r="QX358" s="23"/>
      <c r="QY358" s="23"/>
      <c r="QZ358" s="23"/>
      <c r="RA358" s="23"/>
      <c r="RB358" s="23"/>
      <c r="RC358" s="23"/>
      <c r="RD358" s="23"/>
      <c r="RE358" s="23"/>
      <c r="RF358" s="23"/>
      <c r="RG358" s="23"/>
      <c r="RH358" s="23"/>
      <c r="RI358" s="23"/>
      <c r="RJ358" s="23"/>
      <c r="RK358" s="23"/>
      <c r="RL358" s="23"/>
      <c r="RM358" s="23"/>
      <c r="RN358" s="23"/>
      <c r="RO358" s="23"/>
      <c r="RP358" s="23"/>
      <c r="RQ358" s="23"/>
      <c r="RR358" s="23"/>
      <c r="RS358" s="23"/>
      <c r="RT358" s="23"/>
      <c r="RU358" s="23"/>
      <c r="RV358" s="23"/>
      <c r="RW358" s="23"/>
      <c r="RX358" s="23"/>
      <c r="RY358" s="23"/>
      <c r="RZ358" s="23"/>
      <c r="SA358" s="23"/>
      <c r="SB358" s="23"/>
      <c r="SC358" s="23"/>
      <c r="SD358" s="23"/>
      <c r="SE358" s="23"/>
      <c r="SF358" s="23"/>
      <c r="SG358" s="23"/>
      <c r="SH358" s="23"/>
      <c r="SI358" s="23"/>
      <c r="SJ358" s="23"/>
      <c r="SK358" s="23"/>
      <c r="SL358" s="23"/>
      <c r="SM358" s="23"/>
      <c r="SN358" s="23"/>
      <c r="SO358" s="23"/>
      <c r="SP358" s="23"/>
      <c r="SQ358" s="23"/>
      <c r="SR358" s="23"/>
      <c r="SS358" s="23"/>
      <c r="ST358" s="23"/>
      <c r="SU358" s="23"/>
      <c r="SV358" s="23"/>
      <c r="SW358" s="23"/>
      <c r="SX358" s="23"/>
      <c r="SY358" s="23"/>
      <c r="SZ358" s="23"/>
      <c r="TA358" s="23"/>
      <c r="TB358" s="23"/>
      <c r="TC358" s="23"/>
      <c r="TD358" s="23"/>
      <c r="TE358" s="23"/>
    </row>
    <row r="359" spans="1:525" s="22" customFormat="1" ht="31.5" hidden="1" customHeight="1" x14ac:dyDescent="0.25">
      <c r="A359" s="56" t="s">
        <v>655</v>
      </c>
      <c r="B359" s="82" t="str">
        <f>'дод 4'!A197</f>
        <v>7340</v>
      </c>
      <c r="C359" s="82" t="str">
        <f>'дод 4'!B197</f>
        <v>0443</v>
      </c>
      <c r="D359" s="97" t="str">
        <f>'дод 4'!C197</f>
        <v>Проектування, реставрація та охорона пам'яток архітектури</v>
      </c>
      <c r="E359" s="122">
        <f t="shared" si="203"/>
        <v>0</v>
      </c>
      <c r="F359" s="122"/>
      <c r="G359" s="122"/>
      <c r="H359" s="122"/>
      <c r="I359" s="122"/>
      <c r="J359" s="122">
        <f t="shared" si="204"/>
        <v>0</v>
      </c>
      <c r="K359" s="122">
        <f t="shared" si="205"/>
        <v>0</v>
      </c>
      <c r="L359" s="122"/>
      <c r="M359" s="122"/>
      <c r="N359" s="122"/>
      <c r="O359" s="122">
        <f t="shared" si="206"/>
        <v>0</v>
      </c>
      <c r="P359" s="122">
        <f t="shared" si="207"/>
        <v>0</v>
      </c>
      <c r="Q359" s="226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  <c r="ID359" s="23"/>
      <c r="IE359" s="23"/>
      <c r="IF359" s="23"/>
      <c r="IG359" s="23"/>
      <c r="IH359" s="23"/>
      <c r="II359" s="23"/>
      <c r="IJ359" s="23"/>
      <c r="IK359" s="23"/>
      <c r="IL359" s="23"/>
      <c r="IM359" s="23"/>
      <c r="IN359" s="23"/>
      <c r="IO359" s="23"/>
      <c r="IP359" s="23"/>
      <c r="IQ359" s="23"/>
      <c r="IR359" s="23"/>
      <c r="IS359" s="23"/>
      <c r="IT359" s="23"/>
      <c r="IU359" s="23"/>
      <c r="IV359" s="23"/>
      <c r="IW359" s="23"/>
      <c r="IX359" s="23"/>
      <c r="IY359" s="23"/>
      <c r="IZ359" s="23"/>
      <c r="JA359" s="23"/>
      <c r="JB359" s="23"/>
      <c r="JC359" s="23"/>
      <c r="JD359" s="23"/>
      <c r="JE359" s="23"/>
      <c r="JF359" s="23"/>
      <c r="JG359" s="23"/>
      <c r="JH359" s="23"/>
      <c r="JI359" s="23"/>
      <c r="JJ359" s="23"/>
      <c r="JK359" s="23"/>
      <c r="JL359" s="23"/>
      <c r="JM359" s="23"/>
      <c r="JN359" s="23"/>
      <c r="JO359" s="23"/>
      <c r="JP359" s="23"/>
      <c r="JQ359" s="23"/>
      <c r="JR359" s="23"/>
      <c r="JS359" s="23"/>
      <c r="JT359" s="23"/>
      <c r="JU359" s="23"/>
      <c r="JV359" s="23"/>
      <c r="JW359" s="23"/>
      <c r="JX359" s="23"/>
      <c r="JY359" s="23"/>
      <c r="JZ359" s="23"/>
      <c r="KA359" s="23"/>
      <c r="KB359" s="23"/>
      <c r="KC359" s="23"/>
      <c r="KD359" s="23"/>
      <c r="KE359" s="23"/>
      <c r="KF359" s="23"/>
      <c r="KG359" s="23"/>
      <c r="KH359" s="23"/>
      <c r="KI359" s="23"/>
      <c r="KJ359" s="23"/>
      <c r="KK359" s="23"/>
      <c r="KL359" s="23"/>
      <c r="KM359" s="23"/>
      <c r="KN359" s="23"/>
      <c r="KO359" s="23"/>
      <c r="KP359" s="23"/>
      <c r="KQ359" s="23"/>
      <c r="KR359" s="23"/>
      <c r="KS359" s="23"/>
      <c r="KT359" s="23"/>
      <c r="KU359" s="23"/>
      <c r="KV359" s="23"/>
      <c r="KW359" s="23"/>
      <c r="KX359" s="23"/>
      <c r="KY359" s="23"/>
      <c r="KZ359" s="23"/>
      <c r="LA359" s="23"/>
      <c r="LB359" s="23"/>
      <c r="LC359" s="23"/>
      <c r="LD359" s="23"/>
      <c r="LE359" s="23"/>
      <c r="LF359" s="23"/>
      <c r="LG359" s="23"/>
      <c r="LH359" s="23"/>
      <c r="LI359" s="23"/>
      <c r="LJ359" s="23"/>
      <c r="LK359" s="23"/>
      <c r="LL359" s="23"/>
      <c r="LM359" s="23"/>
      <c r="LN359" s="23"/>
      <c r="LO359" s="23"/>
      <c r="LP359" s="23"/>
      <c r="LQ359" s="23"/>
      <c r="LR359" s="23"/>
      <c r="LS359" s="23"/>
      <c r="LT359" s="23"/>
      <c r="LU359" s="23"/>
      <c r="LV359" s="23"/>
      <c r="LW359" s="23"/>
      <c r="LX359" s="23"/>
      <c r="LY359" s="23"/>
      <c r="LZ359" s="23"/>
      <c r="MA359" s="23"/>
      <c r="MB359" s="23"/>
      <c r="MC359" s="23"/>
      <c r="MD359" s="23"/>
      <c r="ME359" s="23"/>
      <c r="MF359" s="23"/>
      <c r="MG359" s="23"/>
      <c r="MH359" s="23"/>
      <c r="MI359" s="23"/>
      <c r="MJ359" s="23"/>
      <c r="MK359" s="23"/>
      <c r="ML359" s="23"/>
      <c r="MM359" s="23"/>
      <c r="MN359" s="23"/>
      <c r="MO359" s="23"/>
      <c r="MP359" s="23"/>
      <c r="MQ359" s="23"/>
      <c r="MR359" s="23"/>
      <c r="MS359" s="23"/>
      <c r="MT359" s="23"/>
      <c r="MU359" s="23"/>
      <c r="MV359" s="23"/>
      <c r="MW359" s="23"/>
      <c r="MX359" s="23"/>
      <c r="MY359" s="23"/>
      <c r="MZ359" s="23"/>
      <c r="NA359" s="23"/>
      <c r="NB359" s="23"/>
      <c r="NC359" s="23"/>
      <c r="ND359" s="23"/>
      <c r="NE359" s="23"/>
      <c r="NF359" s="23"/>
      <c r="NG359" s="23"/>
      <c r="NH359" s="23"/>
      <c r="NI359" s="23"/>
      <c r="NJ359" s="23"/>
      <c r="NK359" s="23"/>
      <c r="NL359" s="23"/>
      <c r="NM359" s="23"/>
      <c r="NN359" s="23"/>
      <c r="NO359" s="23"/>
      <c r="NP359" s="23"/>
      <c r="NQ359" s="23"/>
      <c r="NR359" s="23"/>
      <c r="NS359" s="23"/>
      <c r="NT359" s="23"/>
      <c r="NU359" s="23"/>
      <c r="NV359" s="23"/>
      <c r="NW359" s="23"/>
      <c r="NX359" s="23"/>
      <c r="NY359" s="23"/>
      <c r="NZ359" s="23"/>
      <c r="OA359" s="23"/>
      <c r="OB359" s="23"/>
      <c r="OC359" s="23"/>
      <c r="OD359" s="23"/>
      <c r="OE359" s="23"/>
      <c r="OF359" s="23"/>
      <c r="OG359" s="23"/>
      <c r="OH359" s="23"/>
      <c r="OI359" s="23"/>
      <c r="OJ359" s="23"/>
      <c r="OK359" s="23"/>
      <c r="OL359" s="23"/>
      <c r="OM359" s="23"/>
      <c r="ON359" s="23"/>
      <c r="OO359" s="23"/>
      <c r="OP359" s="23"/>
      <c r="OQ359" s="23"/>
      <c r="OR359" s="23"/>
      <c r="OS359" s="23"/>
      <c r="OT359" s="23"/>
      <c r="OU359" s="23"/>
      <c r="OV359" s="23"/>
      <c r="OW359" s="23"/>
      <c r="OX359" s="23"/>
      <c r="OY359" s="23"/>
      <c r="OZ359" s="23"/>
      <c r="PA359" s="23"/>
      <c r="PB359" s="23"/>
      <c r="PC359" s="23"/>
      <c r="PD359" s="23"/>
      <c r="PE359" s="23"/>
      <c r="PF359" s="23"/>
      <c r="PG359" s="23"/>
      <c r="PH359" s="23"/>
      <c r="PI359" s="23"/>
      <c r="PJ359" s="23"/>
      <c r="PK359" s="23"/>
      <c r="PL359" s="23"/>
      <c r="PM359" s="23"/>
      <c r="PN359" s="23"/>
      <c r="PO359" s="23"/>
      <c r="PP359" s="23"/>
      <c r="PQ359" s="23"/>
      <c r="PR359" s="23"/>
      <c r="PS359" s="23"/>
      <c r="PT359" s="23"/>
      <c r="PU359" s="23"/>
      <c r="PV359" s="23"/>
      <c r="PW359" s="23"/>
      <c r="PX359" s="23"/>
      <c r="PY359" s="23"/>
      <c r="PZ359" s="23"/>
      <c r="QA359" s="23"/>
      <c r="QB359" s="23"/>
      <c r="QC359" s="23"/>
      <c r="QD359" s="23"/>
      <c r="QE359" s="23"/>
      <c r="QF359" s="23"/>
      <c r="QG359" s="23"/>
      <c r="QH359" s="23"/>
      <c r="QI359" s="23"/>
      <c r="QJ359" s="23"/>
      <c r="QK359" s="23"/>
      <c r="QL359" s="23"/>
      <c r="QM359" s="23"/>
      <c r="QN359" s="23"/>
      <c r="QO359" s="23"/>
      <c r="QP359" s="23"/>
      <c r="QQ359" s="23"/>
      <c r="QR359" s="23"/>
      <c r="QS359" s="23"/>
      <c r="QT359" s="23"/>
      <c r="QU359" s="23"/>
      <c r="QV359" s="23"/>
      <c r="QW359" s="23"/>
      <c r="QX359" s="23"/>
      <c r="QY359" s="23"/>
      <c r="QZ359" s="23"/>
      <c r="RA359" s="23"/>
      <c r="RB359" s="23"/>
      <c r="RC359" s="23"/>
      <c r="RD359" s="23"/>
      <c r="RE359" s="23"/>
      <c r="RF359" s="23"/>
      <c r="RG359" s="23"/>
      <c r="RH359" s="23"/>
      <c r="RI359" s="23"/>
      <c r="RJ359" s="23"/>
      <c r="RK359" s="23"/>
      <c r="RL359" s="23"/>
      <c r="RM359" s="23"/>
      <c r="RN359" s="23"/>
      <c r="RO359" s="23"/>
      <c r="RP359" s="23"/>
      <c r="RQ359" s="23"/>
      <c r="RR359" s="23"/>
      <c r="RS359" s="23"/>
      <c r="RT359" s="23"/>
      <c r="RU359" s="23"/>
      <c r="RV359" s="23"/>
      <c r="RW359" s="23"/>
      <c r="RX359" s="23"/>
      <c r="RY359" s="23"/>
      <c r="RZ359" s="23"/>
      <c r="SA359" s="23"/>
      <c r="SB359" s="23"/>
      <c r="SC359" s="23"/>
      <c r="SD359" s="23"/>
      <c r="SE359" s="23"/>
      <c r="SF359" s="23"/>
      <c r="SG359" s="23"/>
      <c r="SH359" s="23"/>
      <c r="SI359" s="23"/>
      <c r="SJ359" s="23"/>
      <c r="SK359" s="23"/>
      <c r="SL359" s="23"/>
      <c r="SM359" s="23"/>
      <c r="SN359" s="23"/>
      <c r="SO359" s="23"/>
      <c r="SP359" s="23"/>
      <c r="SQ359" s="23"/>
      <c r="SR359" s="23"/>
      <c r="SS359" s="23"/>
      <c r="ST359" s="23"/>
      <c r="SU359" s="23"/>
      <c r="SV359" s="23"/>
      <c r="SW359" s="23"/>
      <c r="SX359" s="23"/>
      <c r="SY359" s="23"/>
      <c r="SZ359" s="23"/>
      <c r="TA359" s="23"/>
      <c r="TB359" s="23"/>
      <c r="TC359" s="23"/>
      <c r="TD359" s="23"/>
      <c r="TE359" s="23"/>
    </row>
    <row r="360" spans="1:525" s="22" customFormat="1" ht="30" hidden="1" customHeight="1" x14ac:dyDescent="0.25">
      <c r="A360" s="56" t="s">
        <v>656</v>
      </c>
      <c r="B360" s="82">
        <f>'дод 4'!A205</f>
        <v>7370</v>
      </c>
      <c r="C360" s="82" t="str">
        <f>'дод 4'!B205</f>
        <v>0490</v>
      </c>
      <c r="D360" s="97" t="str">
        <f>'дод 4'!C205</f>
        <v>Реалізація інших заходів щодо соціально-економічного розвитку територій</v>
      </c>
      <c r="E360" s="122">
        <f t="shared" si="203"/>
        <v>0</v>
      </c>
      <c r="F360" s="122"/>
      <c r="G360" s="122"/>
      <c r="H360" s="122"/>
      <c r="I360" s="122"/>
      <c r="J360" s="122">
        <f t="shared" si="204"/>
        <v>0</v>
      </c>
      <c r="K360" s="122">
        <f t="shared" si="205"/>
        <v>0</v>
      </c>
      <c r="L360" s="122"/>
      <c r="M360" s="122"/>
      <c r="N360" s="122"/>
      <c r="O360" s="122">
        <f t="shared" si="206"/>
        <v>0</v>
      </c>
      <c r="P360" s="122">
        <f t="shared" si="207"/>
        <v>0</v>
      </c>
      <c r="Q360" s="226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3"/>
      <c r="IR360" s="23"/>
      <c r="IS360" s="23"/>
      <c r="IT360" s="23"/>
      <c r="IU360" s="23"/>
      <c r="IV360" s="23"/>
      <c r="IW360" s="23"/>
      <c r="IX360" s="23"/>
      <c r="IY360" s="23"/>
      <c r="IZ360" s="23"/>
      <c r="JA360" s="23"/>
      <c r="JB360" s="23"/>
      <c r="JC360" s="23"/>
      <c r="JD360" s="23"/>
      <c r="JE360" s="23"/>
      <c r="JF360" s="23"/>
      <c r="JG360" s="23"/>
      <c r="JH360" s="23"/>
      <c r="JI360" s="23"/>
      <c r="JJ360" s="23"/>
      <c r="JK360" s="23"/>
      <c r="JL360" s="23"/>
      <c r="JM360" s="23"/>
      <c r="JN360" s="23"/>
      <c r="JO360" s="23"/>
      <c r="JP360" s="23"/>
      <c r="JQ360" s="23"/>
      <c r="JR360" s="23"/>
      <c r="JS360" s="23"/>
      <c r="JT360" s="23"/>
      <c r="JU360" s="23"/>
      <c r="JV360" s="23"/>
      <c r="JW360" s="23"/>
      <c r="JX360" s="23"/>
      <c r="JY360" s="23"/>
      <c r="JZ360" s="23"/>
      <c r="KA360" s="23"/>
      <c r="KB360" s="23"/>
      <c r="KC360" s="23"/>
      <c r="KD360" s="23"/>
      <c r="KE360" s="23"/>
      <c r="KF360" s="23"/>
      <c r="KG360" s="23"/>
      <c r="KH360" s="23"/>
      <c r="KI360" s="23"/>
      <c r="KJ360" s="23"/>
      <c r="KK360" s="23"/>
      <c r="KL360" s="23"/>
      <c r="KM360" s="23"/>
      <c r="KN360" s="23"/>
      <c r="KO360" s="23"/>
      <c r="KP360" s="23"/>
      <c r="KQ360" s="23"/>
      <c r="KR360" s="23"/>
      <c r="KS360" s="23"/>
      <c r="KT360" s="23"/>
      <c r="KU360" s="23"/>
      <c r="KV360" s="23"/>
      <c r="KW360" s="23"/>
      <c r="KX360" s="23"/>
      <c r="KY360" s="23"/>
      <c r="KZ360" s="23"/>
      <c r="LA360" s="23"/>
      <c r="LB360" s="23"/>
      <c r="LC360" s="23"/>
      <c r="LD360" s="23"/>
      <c r="LE360" s="23"/>
      <c r="LF360" s="23"/>
      <c r="LG360" s="23"/>
      <c r="LH360" s="23"/>
      <c r="LI360" s="23"/>
      <c r="LJ360" s="23"/>
      <c r="LK360" s="23"/>
      <c r="LL360" s="23"/>
      <c r="LM360" s="23"/>
      <c r="LN360" s="23"/>
      <c r="LO360" s="23"/>
      <c r="LP360" s="23"/>
      <c r="LQ360" s="23"/>
      <c r="LR360" s="23"/>
      <c r="LS360" s="23"/>
      <c r="LT360" s="23"/>
      <c r="LU360" s="23"/>
      <c r="LV360" s="23"/>
      <c r="LW360" s="23"/>
      <c r="LX360" s="23"/>
      <c r="LY360" s="23"/>
      <c r="LZ360" s="23"/>
      <c r="MA360" s="23"/>
      <c r="MB360" s="23"/>
      <c r="MC360" s="23"/>
      <c r="MD360" s="23"/>
      <c r="ME360" s="23"/>
      <c r="MF360" s="23"/>
      <c r="MG360" s="23"/>
      <c r="MH360" s="23"/>
      <c r="MI360" s="23"/>
      <c r="MJ360" s="23"/>
      <c r="MK360" s="23"/>
      <c r="ML360" s="23"/>
      <c r="MM360" s="23"/>
      <c r="MN360" s="23"/>
      <c r="MO360" s="23"/>
      <c r="MP360" s="23"/>
      <c r="MQ360" s="23"/>
      <c r="MR360" s="23"/>
      <c r="MS360" s="23"/>
      <c r="MT360" s="23"/>
      <c r="MU360" s="23"/>
      <c r="MV360" s="23"/>
      <c r="MW360" s="23"/>
      <c r="MX360" s="23"/>
      <c r="MY360" s="23"/>
      <c r="MZ360" s="23"/>
      <c r="NA360" s="23"/>
      <c r="NB360" s="23"/>
      <c r="NC360" s="23"/>
      <c r="ND360" s="23"/>
      <c r="NE360" s="23"/>
      <c r="NF360" s="23"/>
      <c r="NG360" s="23"/>
      <c r="NH360" s="23"/>
      <c r="NI360" s="23"/>
      <c r="NJ360" s="23"/>
      <c r="NK360" s="23"/>
      <c r="NL360" s="23"/>
      <c r="NM360" s="23"/>
      <c r="NN360" s="23"/>
      <c r="NO360" s="23"/>
      <c r="NP360" s="23"/>
      <c r="NQ360" s="23"/>
      <c r="NR360" s="23"/>
      <c r="NS360" s="23"/>
      <c r="NT360" s="23"/>
      <c r="NU360" s="23"/>
      <c r="NV360" s="23"/>
      <c r="NW360" s="23"/>
      <c r="NX360" s="23"/>
      <c r="NY360" s="23"/>
      <c r="NZ360" s="23"/>
      <c r="OA360" s="23"/>
      <c r="OB360" s="23"/>
      <c r="OC360" s="23"/>
      <c r="OD360" s="23"/>
      <c r="OE360" s="23"/>
      <c r="OF360" s="23"/>
      <c r="OG360" s="23"/>
      <c r="OH360" s="23"/>
      <c r="OI360" s="23"/>
      <c r="OJ360" s="23"/>
      <c r="OK360" s="23"/>
      <c r="OL360" s="23"/>
      <c r="OM360" s="23"/>
      <c r="ON360" s="23"/>
      <c r="OO360" s="23"/>
      <c r="OP360" s="23"/>
      <c r="OQ360" s="23"/>
      <c r="OR360" s="23"/>
      <c r="OS360" s="23"/>
      <c r="OT360" s="23"/>
      <c r="OU360" s="23"/>
      <c r="OV360" s="23"/>
      <c r="OW360" s="23"/>
      <c r="OX360" s="23"/>
      <c r="OY360" s="23"/>
      <c r="OZ360" s="23"/>
      <c r="PA360" s="23"/>
      <c r="PB360" s="23"/>
      <c r="PC360" s="23"/>
      <c r="PD360" s="23"/>
      <c r="PE360" s="23"/>
      <c r="PF360" s="23"/>
      <c r="PG360" s="23"/>
      <c r="PH360" s="23"/>
      <c r="PI360" s="23"/>
      <c r="PJ360" s="23"/>
      <c r="PK360" s="23"/>
      <c r="PL360" s="23"/>
      <c r="PM360" s="23"/>
      <c r="PN360" s="23"/>
      <c r="PO360" s="23"/>
      <c r="PP360" s="23"/>
      <c r="PQ360" s="23"/>
      <c r="PR360" s="23"/>
      <c r="PS360" s="23"/>
      <c r="PT360" s="23"/>
      <c r="PU360" s="23"/>
      <c r="PV360" s="23"/>
      <c r="PW360" s="23"/>
      <c r="PX360" s="23"/>
      <c r="PY360" s="23"/>
      <c r="PZ360" s="23"/>
      <c r="QA360" s="23"/>
      <c r="QB360" s="23"/>
      <c r="QC360" s="23"/>
      <c r="QD360" s="23"/>
      <c r="QE360" s="23"/>
      <c r="QF360" s="23"/>
      <c r="QG360" s="23"/>
      <c r="QH360" s="23"/>
      <c r="QI360" s="23"/>
      <c r="QJ360" s="23"/>
      <c r="QK360" s="23"/>
      <c r="QL360" s="23"/>
      <c r="QM360" s="23"/>
      <c r="QN360" s="23"/>
      <c r="QO360" s="23"/>
      <c r="QP360" s="23"/>
      <c r="QQ360" s="23"/>
      <c r="QR360" s="23"/>
      <c r="QS360" s="23"/>
      <c r="QT360" s="23"/>
      <c r="QU360" s="23"/>
      <c r="QV360" s="23"/>
      <c r="QW360" s="23"/>
      <c r="QX360" s="23"/>
      <c r="QY360" s="23"/>
      <c r="QZ360" s="23"/>
      <c r="RA360" s="23"/>
      <c r="RB360" s="23"/>
      <c r="RC360" s="23"/>
      <c r="RD360" s="23"/>
      <c r="RE360" s="23"/>
      <c r="RF360" s="23"/>
      <c r="RG360" s="23"/>
      <c r="RH360" s="23"/>
      <c r="RI360" s="23"/>
      <c r="RJ360" s="23"/>
      <c r="RK360" s="23"/>
      <c r="RL360" s="23"/>
      <c r="RM360" s="23"/>
      <c r="RN360" s="23"/>
      <c r="RO360" s="23"/>
      <c r="RP360" s="23"/>
      <c r="RQ360" s="23"/>
      <c r="RR360" s="23"/>
      <c r="RS360" s="23"/>
      <c r="RT360" s="23"/>
      <c r="RU360" s="23"/>
      <c r="RV360" s="23"/>
      <c r="RW360" s="23"/>
      <c r="RX360" s="23"/>
      <c r="RY360" s="23"/>
      <c r="RZ360" s="23"/>
      <c r="SA360" s="23"/>
      <c r="SB360" s="23"/>
      <c r="SC360" s="23"/>
      <c r="SD360" s="23"/>
      <c r="SE360" s="23"/>
      <c r="SF360" s="23"/>
      <c r="SG360" s="23"/>
      <c r="SH360" s="23"/>
      <c r="SI360" s="23"/>
      <c r="SJ360" s="23"/>
      <c r="SK360" s="23"/>
      <c r="SL360" s="23"/>
      <c r="SM360" s="23"/>
      <c r="SN360" s="23"/>
      <c r="SO360" s="23"/>
      <c r="SP360" s="23"/>
      <c r="SQ360" s="23"/>
      <c r="SR360" s="23"/>
      <c r="SS360" s="23"/>
      <c r="ST360" s="23"/>
      <c r="SU360" s="23"/>
      <c r="SV360" s="23"/>
      <c r="SW360" s="23"/>
      <c r="SX360" s="23"/>
      <c r="SY360" s="23"/>
      <c r="SZ360" s="23"/>
      <c r="TA360" s="23"/>
      <c r="TB360" s="23"/>
      <c r="TC360" s="23"/>
      <c r="TD360" s="23"/>
      <c r="TE360" s="23"/>
    </row>
    <row r="361" spans="1:525" s="22" customFormat="1" ht="33" hidden="1" customHeight="1" x14ac:dyDescent="0.25">
      <c r="A361" s="87" t="s">
        <v>658</v>
      </c>
      <c r="B361" s="82" t="str">
        <f>'дод 4'!A226</f>
        <v>7610</v>
      </c>
      <c r="C361" s="82" t="str">
        <f>'дод 4'!B226</f>
        <v>0411</v>
      </c>
      <c r="D361" s="97" t="str">
        <f>'дод 4'!C226</f>
        <v>Сприяння розвитку малого та середнього підприємництва</v>
      </c>
      <c r="E361" s="122">
        <f t="shared" si="203"/>
        <v>0</v>
      </c>
      <c r="F361" s="122"/>
      <c r="G361" s="122"/>
      <c r="H361" s="122"/>
      <c r="I361" s="122"/>
      <c r="J361" s="122">
        <f t="shared" si="204"/>
        <v>0</v>
      </c>
      <c r="K361" s="122">
        <f t="shared" si="205"/>
        <v>0</v>
      </c>
      <c r="L361" s="122"/>
      <c r="M361" s="122"/>
      <c r="N361" s="122"/>
      <c r="O361" s="122">
        <f t="shared" si="206"/>
        <v>0</v>
      </c>
      <c r="P361" s="122">
        <f t="shared" si="207"/>
        <v>0</v>
      </c>
      <c r="Q361" s="226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  <c r="IO361" s="23"/>
      <c r="IP361" s="23"/>
      <c r="IQ361" s="23"/>
      <c r="IR361" s="23"/>
      <c r="IS361" s="23"/>
      <c r="IT361" s="23"/>
      <c r="IU361" s="23"/>
      <c r="IV361" s="23"/>
      <c r="IW361" s="23"/>
      <c r="IX361" s="23"/>
      <c r="IY361" s="23"/>
      <c r="IZ361" s="23"/>
      <c r="JA361" s="23"/>
      <c r="JB361" s="23"/>
      <c r="JC361" s="23"/>
      <c r="JD361" s="23"/>
      <c r="JE361" s="23"/>
      <c r="JF361" s="23"/>
      <c r="JG361" s="23"/>
      <c r="JH361" s="23"/>
      <c r="JI361" s="23"/>
      <c r="JJ361" s="23"/>
      <c r="JK361" s="23"/>
      <c r="JL361" s="23"/>
      <c r="JM361" s="23"/>
      <c r="JN361" s="23"/>
      <c r="JO361" s="23"/>
      <c r="JP361" s="23"/>
      <c r="JQ361" s="23"/>
      <c r="JR361" s="23"/>
      <c r="JS361" s="23"/>
      <c r="JT361" s="23"/>
      <c r="JU361" s="23"/>
      <c r="JV361" s="23"/>
      <c r="JW361" s="23"/>
      <c r="JX361" s="23"/>
      <c r="JY361" s="23"/>
      <c r="JZ361" s="23"/>
      <c r="KA361" s="23"/>
      <c r="KB361" s="23"/>
      <c r="KC361" s="23"/>
      <c r="KD361" s="23"/>
      <c r="KE361" s="23"/>
      <c r="KF361" s="23"/>
      <c r="KG361" s="23"/>
      <c r="KH361" s="23"/>
      <c r="KI361" s="23"/>
      <c r="KJ361" s="23"/>
      <c r="KK361" s="23"/>
      <c r="KL361" s="23"/>
      <c r="KM361" s="23"/>
      <c r="KN361" s="23"/>
      <c r="KO361" s="23"/>
      <c r="KP361" s="23"/>
      <c r="KQ361" s="23"/>
      <c r="KR361" s="23"/>
      <c r="KS361" s="23"/>
      <c r="KT361" s="23"/>
      <c r="KU361" s="23"/>
      <c r="KV361" s="23"/>
      <c r="KW361" s="23"/>
      <c r="KX361" s="23"/>
      <c r="KY361" s="23"/>
      <c r="KZ361" s="23"/>
      <c r="LA361" s="23"/>
      <c r="LB361" s="23"/>
      <c r="LC361" s="23"/>
      <c r="LD361" s="23"/>
      <c r="LE361" s="23"/>
      <c r="LF361" s="23"/>
      <c r="LG361" s="23"/>
      <c r="LH361" s="23"/>
      <c r="LI361" s="23"/>
      <c r="LJ361" s="23"/>
      <c r="LK361" s="23"/>
      <c r="LL361" s="23"/>
      <c r="LM361" s="23"/>
      <c r="LN361" s="23"/>
      <c r="LO361" s="23"/>
      <c r="LP361" s="23"/>
      <c r="LQ361" s="23"/>
      <c r="LR361" s="23"/>
      <c r="LS361" s="23"/>
      <c r="LT361" s="23"/>
      <c r="LU361" s="23"/>
      <c r="LV361" s="23"/>
      <c r="LW361" s="23"/>
      <c r="LX361" s="23"/>
      <c r="LY361" s="23"/>
      <c r="LZ361" s="23"/>
      <c r="MA361" s="23"/>
      <c r="MB361" s="23"/>
      <c r="MC361" s="23"/>
      <c r="MD361" s="23"/>
      <c r="ME361" s="23"/>
      <c r="MF361" s="23"/>
      <c r="MG361" s="23"/>
      <c r="MH361" s="23"/>
      <c r="MI361" s="23"/>
      <c r="MJ361" s="23"/>
      <c r="MK361" s="23"/>
      <c r="ML361" s="23"/>
      <c r="MM361" s="23"/>
      <c r="MN361" s="23"/>
      <c r="MO361" s="23"/>
      <c r="MP361" s="23"/>
      <c r="MQ361" s="23"/>
      <c r="MR361" s="23"/>
      <c r="MS361" s="23"/>
      <c r="MT361" s="23"/>
      <c r="MU361" s="23"/>
      <c r="MV361" s="23"/>
      <c r="MW361" s="23"/>
      <c r="MX361" s="23"/>
      <c r="MY361" s="23"/>
      <c r="MZ361" s="23"/>
      <c r="NA361" s="23"/>
      <c r="NB361" s="23"/>
      <c r="NC361" s="23"/>
      <c r="ND361" s="23"/>
      <c r="NE361" s="23"/>
      <c r="NF361" s="23"/>
      <c r="NG361" s="23"/>
      <c r="NH361" s="23"/>
      <c r="NI361" s="23"/>
      <c r="NJ361" s="23"/>
      <c r="NK361" s="23"/>
      <c r="NL361" s="23"/>
      <c r="NM361" s="23"/>
      <c r="NN361" s="23"/>
      <c r="NO361" s="23"/>
      <c r="NP361" s="23"/>
      <c r="NQ361" s="23"/>
      <c r="NR361" s="23"/>
      <c r="NS361" s="23"/>
      <c r="NT361" s="23"/>
      <c r="NU361" s="23"/>
      <c r="NV361" s="23"/>
      <c r="NW361" s="23"/>
      <c r="NX361" s="23"/>
      <c r="NY361" s="23"/>
      <c r="NZ361" s="23"/>
      <c r="OA361" s="23"/>
      <c r="OB361" s="23"/>
      <c r="OC361" s="23"/>
      <c r="OD361" s="23"/>
      <c r="OE361" s="23"/>
      <c r="OF361" s="23"/>
      <c r="OG361" s="23"/>
      <c r="OH361" s="23"/>
      <c r="OI361" s="23"/>
      <c r="OJ361" s="23"/>
      <c r="OK361" s="23"/>
      <c r="OL361" s="23"/>
      <c r="OM361" s="23"/>
      <c r="ON361" s="23"/>
      <c r="OO361" s="23"/>
      <c r="OP361" s="23"/>
      <c r="OQ361" s="23"/>
      <c r="OR361" s="23"/>
      <c r="OS361" s="23"/>
      <c r="OT361" s="23"/>
      <c r="OU361" s="23"/>
      <c r="OV361" s="23"/>
      <c r="OW361" s="23"/>
      <c r="OX361" s="23"/>
      <c r="OY361" s="23"/>
      <c r="OZ361" s="23"/>
      <c r="PA361" s="23"/>
      <c r="PB361" s="23"/>
      <c r="PC361" s="23"/>
      <c r="PD361" s="23"/>
      <c r="PE361" s="23"/>
      <c r="PF361" s="23"/>
      <c r="PG361" s="23"/>
      <c r="PH361" s="23"/>
      <c r="PI361" s="23"/>
      <c r="PJ361" s="23"/>
      <c r="PK361" s="23"/>
      <c r="PL361" s="23"/>
      <c r="PM361" s="23"/>
      <c r="PN361" s="23"/>
      <c r="PO361" s="23"/>
      <c r="PP361" s="23"/>
      <c r="PQ361" s="23"/>
      <c r="PR361" s="23"/>
      <c r="PS361" s="23"/>
      <c r="PT361" s="23"/>
      <c r="PU361" s="23"/>
      <c r="PV361" s="23"/>
      <c r="PW361" s="23"/>
      <c r="PX361" s="23"/>
      <c r="PY361" s="23"/>
      <c r="PZ361" s="23"/>
      <c r="QA361" s="23"/>
      <c r="QB361" s="23"/>
      <c r="QC361" s="23"/>
      <c r="QD361" s="23"/>
      <c r="QE361" s="23"/>
      <c r="QF361" s="23"/>
      <c r="QG361" s="23"/>
      <c r="QH361" s="23"/>
      <c r="QI361" s="23"/>
      <c r="QJ361" s="23"/>
      <c r="QK361" s="23"/>
      <c r="QL361" s="23"/>
      <c r="QM361" s="23"/>
      <c r="QN361" s="23"/>
      <c r="QO361" s="23"/>
      <c r="QP361" s="23"/>
      <c r="QQ361" s="23"/>
      <c r="QR361" s="23"/>
      <c r="QS361" s="23"/>
      <c r="QT361" s="23"/>
      <c r="QU361" s="23"/>
      <c r="QV361" s="23"/>
      <c r="QW361" s="23"/>
      <c r="QX361" s="23"/>
      <c r="QY361" s="23"/>
      <c r="QZ361" s="23"/>
      <c r="RA361" s="23"/>
      <c r="RB361" s="23"/>
      <c r="RC361" s="23"/>
      <c r="RD361" s="23"/>
      <c r="RE361" s="23"/>
      <c r="RF361" s="23"/>
      <c r="RG361" s="23"/>
      <c r="RH361" s="23"/>
      <c r="RI361" s="23"/>
      <c r="RJ361" s="23"/>
      <c r="RK361" s="23"/>
      <c r="RL361" s="23"/>
      <c r="RM361" s="23"/>
      <c r="RN361" s="23"/>
      <c r="RO361" s="23"/>
      <c r="RP361" s="23"/>
      <c r="RQ361" s="23"/>
      <c r="RR361" s="23"/>
      <c r="RS361" s="23"/>
      <c r="RT361" s="23"/>
      <c r="RU361" s="23"/>
      <c r="RV361" s="23"/>
      <c r="RW361" s="23"/>
      <c r="RX361" s="23"/>
      <c r="RY361" s="23"/>
      <c r="RZ361" s="23"/>
      <c r="SA361" s="23"/>
      <c r="SB361" s="23"/>
      <c r="SC361" s="23"/>
      <c r="SD361" s="23"/>
      <c r="SE361" s="23"/>
      <c r="SF361" s="23"/>
      <c r="SG361" s="23"/>
      <c r="SH361" s="23"/>
      <c r="SI361" s="23"/>
      <c r="SJ361" s="23"/>
      <c r="SK361" s="23"/>
      <c r="SL361" s="23"/>
      <c r="SM361" s="23"/>
      <c r="SN361" s="23"/>
      <c r="SO361" s="23"/>
      <c r="SP361" s="23"/>
      <c r="SQ361" s="23"/>
      <c r="SR361" s="23"/>
      <c r="SS361" s="23"/>
      <c r="ST361" s="23"/>
      <c r="SU361" s="23"/>
      <c r="SV361" s="23"/>
      <c r="SW361" s="23"/>
      <c r="SX361" s="23"/>
      <c r="SY361" s="23"/>
      <c r="SZ361" s="23"/>
      <c r="TA361" s="23"/>
      <c r="TB361" s="23"/>
      <c r="TC361" s="23"/>
      <c r="TD361" s="23"/>
      <c r="TE361" s="23"/>
    </row>
    <row r="362" spans="1:525" s="22" customFormat="1" ht="37.5" customHeight="1" x14ac:dyDescent="0.25">
      <c r="A362" s="87" t="s">
        <v>659</v>
      </c>
      <c r="B362" s="82" t="str">
        <f>'дод 4'!A229</f>
        <v>7650</v>
      </c>
      <c r="C362" s="82" t="str">
        <f>'дод 4'!B229</f>
        <v>0490</v>
      </c>
      <c r="D362" s="97" t="str">
        <f>'дод 4'!C229</f>
        <v>Проведення експертної грошової оцінки земельної ділянки чи права на неї</v>
      </c>
      <c r="E362" s="122">
        <f t="shared" si="203"/>
        <v>0</v>
      </c>
      <c r="F362" s="122"/>
      <c r="G362" s="122"/>
      <c r="H362" s="122"/>
      <c r="I362" s="122"/>
      <c r="J362" s="122">
        <f t="shared" si="204"/>
        <v>30000</v>
      </c>
      <c r="K362" s="122">
        <v>30000</v>
      </c>
      <c r="L362" s="122"/>
      <c r="M362" s="122"/>
      <c r="N362" s="122"/>
      <c r="O362" s="122">
        <v>30000</v>
      </c>
      <c r="P362" s="122">
        <f t="shared" si="207"/>
        <v>30000</v>
      </c>
      <c r="Q362" s="226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  <c r="ID362" s="23"/>
      <c r="IE362" s="23"/>
      <c r="IF362" s="23"/>
      <c r="IG362" s="23"/>
      <c r="IH362" s="23"/>
      <c r="II362" s="23"/>
      <c r="IJ362" s="23"/>
      <c r="IK362" s="23"/>
      <c r="IL362" s="23"/>
      <c r="IM362" s="23"/>
      <c r="IN362" s="23"/>
      <c r="IO362" s="23"/>
      <c r="IP362" s="23"/>
      <c r="IQ362" s="23"/>
      <c r="IR362" s="23"/>
      <c r="IS362" s="23"/>
      <c r="IT362" s="23"/>
      <c r="IU362" s="23"/>
      <c r="IV362" s="23"/>
      <c r="IW362" s="23"/>
      <c r="IX362" s="23"/>
      <c r="IY362" s="23"/>
      <c r="IZ362" s="23"/>
      <c r="JA362" s="23"/>
      <c r="JB362" s="23"/>
      <c r="JC362" s="23"/>
      <c r="JD362" s="23"/>
      <c r="JE362" s="23"/>
      <c r="JF362" s="23"/>
      <c r="JG362" s="23"/>
      <c r="JH362" s="23"/>
      <c r="JI362" s="23"/>
      <c r="JJ362" s="23"/>
      <c r="JK362" s="23"/>
      <c r="JL362" s="23"/>
      <c r="JM362" s="23"/>
      <c r="JN362" s="23"/>
      <c r="JO362" s="23"/>
      <c r="JP362" s="23"/>
      <c r="JQ362" s="23"/>
      <c r="JR362" s="23"/>
      <c r="JS362" s="23"/>
      <c r="JT362" s="23"/>
      <c r="JU362" s="23"/>
      <c r="JV362" s="23"/>
      <c r="JW362" s="23"/>
      <c r="JX362" s="23"/>
      <c r="JY362" s="23"/>
      <c r="JZ362" s="23"/>
      <c r="KA362" s="23"/>
      <c r="KB362" s="23"/>
      <c r="KC362" s="23"/>
      <c r="KD362" s="23"/>
      <c r="KE362" s="23"/>
      <c r="KF362" s="23"/>
      <c r="KG362" s="23"/>
      <c r="KH362" s="23"/>
      <c r="KI362" s="23"/>
      <c r="KJ362" s="23"/>
      <c r="KK362" s="23"/>
      <c r="KL362" s="23"/>
      <c r="KM362" s="23"/>
      <c r="KN362" s="23"/>
      <c r="KO362" s="23"/>
      <c r="KP362" s="23"/>
      <c r="KQ362" s="23"/>
      <c r="KR362" s="23"/>
      <c r="KS362" s="23"/>
      <c r="KT362" s="23"/>
      <c r="KU362" s="23"/>
      <c r="KV362" s="23"/>
      <c r="KW362" s="23"/>
      <c r="KX362" s="23"/>
      <c r="KY362" s="23"/>
      <c r="KZ362" s="23"/>
      <c r="LA362" s="23"/>
      <c r="LB362" s="23"/>
      <c r="LC362" s="23"/>
      <c r="LD362" s="23"/>
      <c r="LE362" s="23"/>
      <c r="LF362" s="23"/>
      <c r="LG362" s="23"/>
      <c r="LH362" s="23"/>
      <c r="LI362" s="23"/>
      <c r="LJ362" s="23"/>
      <c r="LK362" s="23"/>
      <c r="LL362" s="23"/>
      <c r="LM362" s="23"/>
      <c r="LN362" s="23"/>
      <c r="LO362" s="23"/>
      <c r="LP362" s="23"/>
      <c r="LQ362" s="23"/>
      <c r="LR362" s="23"/>
      <c r="LS362" s="23"/>
      <c r="LT362" s="23"/>
      <c r="LU362" s="23"/>
      <c r="LV362" s="23"/>
      <c r="LW362" s="23"/>
      <c r="LX362" s="23"/>
      <c r="LY362" s="23"/>
      <c r="LZ362" s="23"/>
      <c r="MA362" s="23"/>
      <c r="MB362" s="23"/>
      <c r="MC362" s="23"/>
      <c r="MD362" s="23"/>
      <c r="ME362" s="23"/>
      <c r="MF362" s="23"/>
      <c r="MG362" s="23"/>
      <c r="MH362" s="23"/>
      <c r="MI362" s="23"/>
      <c r="MJ362" s="23"/>
      <c r="MK362" s="23"/>
      <c r="ML362" s="23"/>
      <c r="MM362" s="23"/>
      <c r="MN362" s="23"/>
      <c r="MO362" s="23"/>
      <c r="MP362" s="23"/>
      <c r="MQ362" s="23"/>
      <c r="MR362" s="23"/>
      <c r="MS362" s="23"/>
      <c r="MT362" s="23"/>
      <c r="MU362" s="23"/>
      <c r="MV362" s="23"/>
      <c r="MW362" s="23"/>
      <c r="MX362" s="23"/>
      <c r="MY362" s="23"/>
      <c r="MZ362" s="23"/>
      <c r="NA362" s="23"/>
      <c r="NB362" s="23"/>
      <c r="NC362" s="23"/>
      <c r="ND362" s="23"/>
      <c r="NE362" s="23"/>
      <c r="NF362" s="23"/>
      <c r="NG362" s="23"/>
      <c r="NH362" s="23"/>
      <c r="NI362" s="23"/>
      <c r="NJ362" s="23"/>
      <c r="NK362" s="23"/>
      <c r="NL362" s="23"/>
      <c r="NM362" s="23"/>
      <c r="NN362" s="23"/>
      <c r="NO362" s="23"/>
      <c r="NP362" s="23"/>
      <c r="NQ362" s="23"/>
      <c r="NR362" s="23"/>
      <c r="NS362" s="23"/>
      <c r="NT362" s="23"/>
      <c r="NU362" s="23"/>
      <c r="NV362" s="23"/>
      <c r="NW362" s="23"/>
      <c r="NX362" s="23"/>
      <c r="NY362" s="23"/>
      <c r="NZ362" s="23"/>
      <c r="OA362" s="23"/>
      <c r="OB362" s="23"/>
      <c r="OC362" s="23"/>
      <c r="OD362" s="23"/>
      <c r="OE362" s="23"/>
      <c r="OF362" s="23"/>
      <c r="OG362" s="23"/>
      <c r="OH362" s="23"/>
      <c r="OI362" s="23"/>
      <c r="OJ362" s="23"/>
      <c r="OK362" s="23"/>
      <c r="OL362" s="23"/>
      <c r="OM362" s="23"/>
      <c r="ON362" s="23"/>
      <c r="OO362" s="23"/>
      <c r="OP362" s="23"/>
      <c r="OQ362" s="23"/>
      <c r="OR362" s="23"/>
      <c r="OS362" s="23"/>
      <c r="OT362" s="23"/>
      <c r="OU362" s="23"/>
      <c r="OV362" s="23"/>
      <c r="OW362" s="23"/>
      <c r="OX362" s="23"/>
      <c r="OY362" s="23"/>
      <c r="OZ362" s="23"/>
      <c r="PA362" s="23"/>
      <c r="PB362" s="23"/>
      <c r="PC362" s="23"/>
      <c r="PD362" s="23"/>
      <c r="PE362" s="23"/>
      <c r="PF362" s="23"/>
      <c r="PG362" s="23"/>
      <c r="PH362" s="23"/>
      <c r="PI362" s="23"/>
      <c r="PJ362" s="23"/>
      <c r="PK362" s="23"/>
      <c r="PL362" s="23"/>
      <c r="PM362" s="23"/>
      <c r="PN362" s="23"/>
      <c r="PO362" s="23"/>
      <c r="PP362" s="23"/>
      <c r="PQ362" s="23"/>
      <c r="PR362" s="23"/>
      <c r="PS362" s="23"/>
      <c r="PT362" s="23"/>
      <c r="PU362" s="23"/>
      <c r="PV362" s="23"/>
      <c r="PW362" s="23"/>
      <c r="PX362" s="23"/>
      <c r="PY362" s="23"/>
      <c r="PZ362" s="23"/>
      <c r="QA362" s="23"/>
      <c r="QB362" s="23"/>
      <c r="QC362" s="23"/>
      <c r="QD362" s="23"/>
      <c r="QE362" s="23"/>
      <c r="QF362" s="23"/>
      <c r="QG362" s="23"/>
      <c r="QH362" s="23"/>
      <c r="QI362" s="23"/>
      <c r="QJ362" s="23"/>
      <c r="QK362" s="23"/>
      <c r="QL362" s="23"/>
      <c r="QM362" s="23"/>
      <c r="QN362" s="23"/>
      <c r="QO362" s="23"/>
      <c r="QP362" s="23"/>
      <c r="QQ362" s="23"/>
      <c r="QR362" s="23"/>
      <c r="QS362" s="23"/>
      <c r="QT362" s="23"/>
      <c r="QU362" s="23"/>
      <c r="QV362" s="23"/>
      <c r="QW362" s="23"/>
      <c r="QX362" s="23"/>
      <c r="QY362" s="23"/>
      <c r="QZ362" s="23"/>
      <c r="RA362" s="23"/>
      <c r="RB362" s="23"/>
      <c r="RC362" s="23"/>
      <c r="RD362" s="23"/>
      <c r="RE362" s="23"/>
      <c r="RF362" s="23"/>
      <c r="RG362" s="23"/>
      <c r="RH362" s="23"/>
      <c r="RI362" s="23"/>
      <c r="RJ362" s="23"/>
      <c r="RK362" s="23"/>
      <c r="RL362" s="23"/>
      <c r="RM362" s="23"/>
      <c r="RN362" s="23"/>
      <c r="RO362" s="23"/>
      <c r="RP362" s="23"/>
      <c r="RQ362" s="23"/>
      <c r="RR362" s="23"/>
      <c r="RS362" s="23"/>
      <c r="RT362" s="23"/>
      <c r="RU362" s="23"/>
      <c r="RV362" s="23"/>
      <c r="RW362" s="23"/>
      <c r="RX362" s="23"/>
      <c r="RY362" s="23"/>
      <c r="RZ362" s="23"/>
      <c r="SA362" s="23"/>
      <c r="SB362" s="23"/>
      <c r="SC362" s="23"/>
      <c r="SD362" s="23"/>
      <c r="SE362" s="23"/>
      <c r="SF362" s="23"/>
      <c r="SG362" s="23"/>
      <c r="SH362" s="23"/>
      <c r="SI362" s="23"/>
      <c r="SJ362" s="23"/>
      <c r="SK362" s="23"/>
      <c r="SL362" s="23"/>
      <c r="SM362" s="23"/>
      <c r="SN362" s="23"/>
      <c r="SO362" s="23"/>
      <c r="SP362" s="23"/>
      <c r="SQ362" s="23"/>
      <c r="SR362" s="23"/>
      <c r="SS362" s="23"/>
      <c r="ST362" s="23"/>
      <c r="SU362" s="23"/>
      <c r="SV362" s="23"/>
      <c r="SW362" s="23"/>
      <c r="SX362" s="23"/>
      <c r="SY362" s="23"/>
      <c r="SZ362" s="23"/>
      <c r="TA362" s="23"/>
      <c r="TB362" s="23"/>
      <c r="TC362" s="23"/>
      <c r="TD362" s="23"/>
      <c r="TE362" s="23"/>
    </row>
    <row r="363" spans="1:525" s="22" customFormat="1" ht="63" x14ac:dyDescent="0.25">
      <c r="A363" s="87" t="s">
        <v>660</v>
      </c>
      <c r="B363" s="82" t="str">
        <f>'дод 4'!A230</f>
        <v>7660</v>
      </c>
      <c r="C363" s="82" t="str">
        <f>'дод 4'!B230</f>
        <v>0490</v>
      </c>
      <c r="D363" s="97" t="str">
        <f>'дод 4'!C230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63" s="122">
        <f t="shared" si="203"/>
        <v>0</v>
      </c>
      <c r="F363" s="122"/>
      <c r="G363" s="122"/>
      <c r="H363" s="122"/>
      <c r="I363" s="122"/>
      <c r="J363" s="122">
        <f t="shared" si="204"/>
        <v>145000</v>
      </c>
      <c r="K363" s="122">
        <v>145000</v>
      </c>
      <c r="L363" s="122"/>
      <c r="M363" s="122"/>
      <c r="N363" s="122"/>
      <c r="O363" s="122">
        <v>145000</v>
      </c>
      <c r="P363" s="122">
        <f t="shared" si="207"/>
        <v>145000</v>
      </c>
      <c r="Q363" s="226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  <c r="IV363" s="23"/>
      <c r="IW363" s="23"/>
      <c r="IX363" s="23"/>
      <c r="IY363" s="23"/>
      <c r="IZ363" s="23"/>
      <c r="JA363" s="23"/>
      <c r="JB363" s="23"/>
      <c r="JC363" s="23"/>
      <c r="JD363" s="23"/>
      <c r="JE363" s="23"/>
      <c r="JF363" s="23"/>
      <c r="JG363" s="23"/>
      <c r="JH363" s="23"/>
      <c r="JI363" s="23"/>
      <c r="JJ363" s="23"/>
      <c r="JK363" s="23"/>
      <c r="JL363" s="23"/>
      <c r="JM363" s="23"/>
      <c r="JN363" s="23"/>
      <c r="JO363" s="23"/>
      <c r="JP363" s="23"/>
      <c r="JQ363" s="23"/>
      <c r="JR363" s="23"/>
      <c r="JS363" s="23"/>
      <c r="JT363" s="23"/>
      <c r="JU363" s="23"/>
      <c r="JV363" s="23"/>
      <c r="JW363" s="23"/>
      <c r="JX363" s="23"/>
      <c r="JY363" s="23"/>
      <c r="JZ363" s="23"/>
      <c r="KA363" s="23"/>
      <c r="KB363" s="23"/>
      <c r="KC363" s="23"/>
      <c r="KD363" s="23"/>
      <c r="KE363" s="23"/>
      <c r="KF363" s="23"/>
      <c r="KG363" s="23"/>
      <c r="KH363" s="23"/>
      <c r="KI363" s="23"/>
      <c r="KJ363" s="23"/>
      <c r="KK363" s="23"/>
      <c r="KL363" s="23"/>
      <c r="KM363" s="23"/>
      <c r="KN363" s="23"/>
      <c r="KO363" s="23"/>
      <c r="KP363" s="23"/>
      <c r="KQ363" s="23"/>
      <c r="KR363" s="23"/>
      <c r="KS363" s="23"/>
      <c r="KT363" s="23"/>
      <c r="KU363" s="23"/>
      <c r="KV363" s="23"/>
      <c r="KW363" s="23"/>
      <c r="KX363" s="23"/>
      <c r="KY363" s="23"/>
      <c r="KZ363" s="23"/>
      <c r="LA363" s="23"/>
      <c r="LB363" s="23"/>
      <c r="LC363" s="23"/>
      <c r="LD363" s="23"/>
      <c r="LE363" s="23"/>
      <c r="LF363" s="23"/>
      <c r="LG363" s="23"/>
      <c r="LH363" s="23"/>
      <c r="LI363" s="23"/>
      <c r="LJ363" s="23"/>
      <c r="LK363" s="23"/>
      <c r="LL363" s="23"/>
      <c r="LM363" s="23"/>
      <c r="LN363" s="23"/>
      <c r="LO363" s="23"/>
      <c r="LP363" s="23"/>
      <c r="LQ363" s="23"/>
      <c r="LR363" s="23"/>
      <c r="LS363" s="23"/>
      <c r="LT363" s="23"/>
      <c r="LU363" s="23"/>
      <c r="LV363" s="23"/>
      <c r="LW363" s="23"/>
      <c r="LX363" s="23"/>
      <c r="LY363" s="23"/>
      <c r="LZ363" s="23"/>
      <c r="MA363" s="23"/>
      <c r="MB363" s="23"/>
      <c r="MC363" s="23"/>
      <c r="MD363" s="23"/>
      <c r="ME363" s="23"/>
      <c r="MF363" s="23"/>
      <c r="MG363" s="23"/>
      <c r="MH363" s="23"/>
      <c r="MI363" s="23"/>
      <c r="MJ363" s="23"/>
      <c r="MK363" s="23"/>
      <c r="ML363" s="23"/>
      <c r="MM363" s="23"/>
      <c r="MN363" s="23"/>
      <c r="MO363" s="23"/>
      <c r="MP363" s="23"/>
      <c r="MQ363" s="23"/>
      <c r="MR363" s="23"/>
      <c r="MS363" s="23"/>
      <c r="MT363" s="23"/>
      <c r="MU363" s="23"/>
      <c r="MV363" s="23"/>
      <c r="MW363" s="23"/>
      <c r="MX363" s="23"/>
      <c r="MY363" s="23"/>
      <c r="MZ363" s="23"/>
      <c r="NA363" s="23"/>
      <c r="NB363" s="23"/>
      <c r="NC363" s="23"/>
      <c r="ND363" s="23"/>
      <c r="NE363" s="23"/>
      <c r="NF363" s="23"/>
      <c r="NG363" s="23"/>
      <c r="NH363" s="23"/>
      <c r="NI363" s="23"/>
      <c r="NJ363" s="23"/>
      <c r="NK363" s="23"/>
      <c r="NL363" s="23"/>
      <c r="NM363" s="23"/>
      <c r="NN363" s="23"/>
      <c r="NO363" s="23"/>
      <c r="NP363" s="23"/>
      <c r="NQ363" s="23"/>
      <c r="NR363" s="23"/>
      <c r="NS363" s="23"/>
      <c r="NT363" s="23"/>
      <c r="NU363" s="23"/>
      <c r="NV363" s="23"/>
      <c r="NW363" s="23"/>
      <c r="NX363" s="23"/>
      <c r="NY363" s="23"/>
      <c r="NZ363" s="23"/>
      <c r="OA363" s="23"/>
      <c r="OB363" s="23"/>
      <c r="OC363" s="23"/>
      <c r="OD363" s="23"/>
      <c r="OE363" s="23"/>
      <c r="OF363" s="23"/>
      <c r="OG363" s="23"/>
      <c r="OH363" s="23"/>
      <c r="OI363" s="23"/>
      <c r="OJ363" s="23"/>
      <c r="OK363" s="23"/>
      <c r="OL363" s="23"/>
      <c r="OM363" s="23"/>
      <c r="ON363" s="23"/>
      <c r="OO363" s="23"/>
      <c r="OP363" s="23"/>
      <c r="OQ363" s="23"/>
      <c r="OR363" s="23"/>
      <c r="OS363" s="23"/>
      <c r="OT363" s="23"/>
      <c r="OU363" s="23"/>
      <c r="OV363" s="23"/>
      <c r="OW363" s="23"/>
      <c r="OX363" s="23"/>
      <c r="OY363" s="23"/>
      <c r="OZ363" s="23"/>
      <c r="PA363" s="23"/>
      <c r="PB363" s="23"/>
      <c r="PC363" s="23"/>
      <c r="PD363" s="23"/>
      <c r="PE363" s="23"/>
      <c r="PF363" s="23"/>
      <c r="PG363" s="23"/>
      <c r="PH363" s="23"/>
      <c r="PI363" s="23"/>
      <c r="PJ363" s="23"/>
      <c r="PK363" s="23"/>
      <c r="PL363" s="23"/>
      <c r="PM363" s="23"/>
      <c r="PN363" s="23"/>
      <c r="PO363" s="23"/>
      <c r="PP363" s="23"/>
      <c r="PQ363" s="23"/>
      <c r="PR363" s="23"/>
      <c r="PS363" s="23"/>
      <c r="PT363" s="23"/>
      <c r="PU363" s="23"/>
      <c r="PV363" s="23"/>
      <c r="PW363" s="23"/>
      <c r="PX363" s="23"/>
      <c r="PY363" s="23"/>
      <c r="PZ363" s="23"/>
      <c r="QA363" s="23"/>
      <c r="QB363" s="23"/>
      <c r="QC363" s="23"/>
      <c r="QD363" s="23"/>
      <c r="QE363" s="23"/>
      <c r="QF363" s="23"/>
      <c r="QG363" s="23"/>
      <c r="QH363" s="23"/>
      <c r="QI363" s="23"/>
      <c r="QJ363" s="23"/>
      <c r="QK363" s="23"/>
      <c r="QL363" s="23"/>
      <c r="QM363" s="23"/>
      <c r="QN363" s="23"/>
      <c r="QO363" s="23"/>
      <c r="QP363" s="23"/>
      <c r="QQ363" s="23"/>
      <c r="QR363" s="23"/>
      <c r="QS363" s="23"/>
      <c r="QT363" s="23"/>
      <c r="QU363" s="23"/>
      <c r="QV363" s="23"/>
      <c r="QW363" s="23"/>
      <c r="QX363" s="23"/>
      <c r="QY363" s="23"/>
      <c r="QZ363" s="23"/>
      <c r="RA363" s="23"/>
      <c r="RB363" s="23"/>
      <c r="RC363" s="23"/>
      <c r="RD363" s="23"/>
      <c r="RE363" s="23"/>
      <c r="RF363" s="23"/>
      <c r="RG363" s="23"/>
      <c r="RH363" s="23"/>
      <c r="RI363" s="23"/>
      <c r="RJ363" s="23"/>
      <c r="RK363" s="23"/>
      <c r="RL363" s="23"/>
      <c r="RM363" s="23"/>
      <c r="RN363" s="23"/>
      <c r="RO363" s="23"/>
      <c r="RP363" s="23"/>
      <c r="RQ363" s="23"/>
      <c r="RR363" s="23"/>
      <c r="RS363" s="23"/>
      <c r="RT363" s="23"/>
      <c r="RU363" s="23"/>
      <c r="RV363" s="23"/>
      <c r="RW363" s="23"/>
      <c r="RX363" s="23"/>
      <c r="RY363" s="23"/>
      <c r="RZ363" s="23"/>
      <c r="SA363" s="23"/>
      <c r="SB363" s="23"/>
      <c r="SC363" s="23"/>
      <c r="SD363" s="23"/>
      <c r="SE363" s="23"/>
      <c r="SF363" s="23"/>
      <c r="SG363" s="23"/>
      <c r="SH363" s="23"/>
      <c r="SI363" s="23"/>
      <c r="SJ363" s="23"/>
      <c r="SK363" s="23"/>
      <c r="SL363" s="23"/>
      <c r="SM363" s="23"/>
      <c r="SN363" s="23"/>
      <c r="SO363" s="23"/>
      <c r="SP363" s="23"/>
      <c r="SQ363" s="23"/>
      <c r="SR363" s="23"/>
      <c r="SS363" s="23"/>
      <c r="ST363" s="23"/>
      <c r="SU363" s="23"/>
      <c r="SV363" s="23"/>
      <c r="SW363" s="23"/>
      <c r="SX363" s="23"/>
      <c r="SY363" s="23"/>
      <c r="SZ363" s="23"/>
      <c r="TA363" s="23"/>
      <c r="TB363" s="23"/>
      <c r="TC363" s="23"/>
      <c r="TD363" s="23"/>
      <c r="TE363" s="23"/>
    </row>
    <row r="364" spans="1:525" s="22" customFormat="1" ht="27.75" customHeight="1" x14ac:dyDescent="0.25">
      <c r="A364" s="87" t="s">
        <v>661</v>
      </c>
      <c r="B364" s="82" t="str">
        <f>'дод 4'!A235</f>
        <v>7693</v>
      </c>
      <c r="C364" s="82" t="str">
        <f>'дод 4'!B235</f>
        <v>0490</v>
      </c>
      <c r="D364" s="97" t="str">
        <f>'дод 4'!C235</f>
        <v>Інші заходи, пов'язані з економічною діяльністю</v>
      </c>
      <c r="E364" s="122">
        <f t="shared" si="203"/>
        <v>660000</v>
      </c>
      <c r="F364" s="122">
        <v>660000</v>
      </c>
      <c r="G364" s="122"/>
      <c r="H364" s="122"/>
      <c r="I364" s="122"/>
      <c r="J364" s="122">
        <f t="shared" si="204"/>
        <v>0</v>
      </c>
      <c r="K364" s="122">
        <f t="shared" si="205"/>
        <v>0</v>
      </c>
      <c r="L364" s="122"/>
      <c r="M364" s="122"/>
      <c r="N364" s="122"/>
      <c r="O364" s="122">
        <f t="shared" si="206"/>
        <v>0</v>
      </c>
      <c r="P364" s="122">
        <f t="shared" si="207"/>
        <v>660000</v>
      </c>
      <c r="Q364" s="226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3"/>
      <c r="IR364" s="23"/>
      <c r="IS364" s="23"/>
      <c r="IT364" s="23"/>
      <c r="IU364" s="23"/>
      <c r="IV364" s="23"/>
      <c r="IW364" s="23"/>
      <c r="IX364" s="23"/>
      <c r="IY364" s="23"/>
      <c r="IZ364" s="23"/>
      <c r="JA364" s="23"/>
      <c r="JB364" s="23"/>
      <c r="JC364" s="23"/>
      <c r="JD364" s="23"/>
      <c r="JE364" s="23"/>
      <c r="JF364" s="23"/>
      <c r="JG364" s="23"/>
      <c r="JH364" s="23"/>
      <c r="JI364" s="23"/>
      <c r="JJ364" s="23"/>
      <c r="JK364" s="23"/>
      <c r="JL364" s="23"/>
      <c r="JM364" s="23"/>
      <c r="JN364" s="23"/>
      <c r="JO364" s="23"/>
      <c r="JP364" s="23"/>
      <c r="JQ364" s="23"/>
      <c r="JR364" s="23"/>
      <c r="JS364" s="23"/>
      <c r="JT364" s="23"/>
      <c r="JU364" s="23"/>
      <c r="JV364" s="23"/>
      <c r="JW364" s="23"/>
      <c r="JX364" s="23"/>
      <c r="JY364" s="23"/>
      <c r="JZ364" s="23"/>
      <c r="KA364" s="23"/>
      <c r="KB364" s="23"/>
      <c r="KC364" s="23"/>
      <c r="KD364" s="23"/>
      <c r="KE364" s="23"/>
      <c r="KF364" s="23"/>
      <c r="KG364" s="23"/>
      <c r="KH364" s="23"/>
      <c r="KI364" s="23"/>
      <c r="KJ364" s="23"/>
      <c r="KK364" s="23"/>
      <c r="KL364" s="23"/>
      <c r="KM364" s="23"/>
      <c r="KN364" s="23"/>
      <c r="KO364" s="23"/>
      <c r="KP364" s="23"/>
      <c r="KQ364" s="23"/>
      <c r="KR364" s="23"/>
      <c r="KS364" s="23"/>
      <c r="KT364" s="23"/>
      <c r="KU364" s="23"/>
      <c r="KV364" s="23"/>
      <c r="KW364" s="23"/>
      <c r="KX364" s="23"/>
      <c r="KY364" s="23"/>
      <c r="KZ364" s="23"/>
      <c r="LA364" s="23"/>
      <c r="LB364" s="23"/>
      <c r="LC364" s="23"/>
      <c r="LD364" s="23"/>
      <c r="LE364" s="23"/>
      <c r="LF364" s="23"/>
      <c r="LG364" s="23"/>
      <c r="LH364" s="23"/>
      <c r="LI364" s="23"/>
      <c r="LJ364" s="23"/>
      <c r="LK364" s="23"/>
      <c r="LL364" s="23"/>
      <c r="LM364" s="23"/>
      <c r="LN364" s="23"/>
      <c r="LO364" s="23"/>
      <c r="LP364" s="23"/>
      <c r="LQ364" s="23"/>
      <c r="LR364" s="23"/>
      <c r="LS364" s="23"/>
      <c r="LT364" s="23"/>
      <c r="LU364" s="23"/>
      <c r="LV364" s="23"/>
      <c r="LW364" s="23"/>
      <c r="LX364" s="23"/>
      <c r="LY364" s="23"/>
      <c r="LZ364" s="23"/>
      <c r="MA364" s="23"/>
      <c r="MB364" s="23"/>
      <c r="MC364" s="23"/>
      <c r="MD364" s="23"/>
      <c r="ME364" s="23"/>
      <c r="MF364" s="23"/>
      <c r="MG364" s="23"/>
      <c r="MH364" s="23"/>
      <c r="MI364" s="23"/>
      <c r="MJ364" s="23"/>
      <c r="MK364" s="23"/>
      <c r="ML364" s="23"/>
      <c r="MM364" s="23"/>
      <c r="MN364" s="23"/>
      <c r="MO364" s="23"/>
      <c r="MP364" s="23"/>
      <c r="MQ364" s="23"/>
      <c r="MR364" s="23"/>
      <c r="MS364" s="23"/>
      <c r="MT364" s="23"/>
      <c r="MU364" s="23"/>
      <c r="MV364" s="23"/>
      <c r="MW364" s="23"/>
      <c r="MX364" s="23"/>
      <c r="MY364" s="23"/>
      <c r="MZ364" s="23"/>
      <c r="NA364" s="23"/>
      <c r="NB364" s="23"/>
      <c r="NC364" s="23"/>
      <c r="ND364" s="23"/>
      <c r="NE364" s="23"/>
      <c r="NF364" s="23"/>
      <c r="NG364" s="23"/>
      <c r="NH364" s="23"/>
      <c r="NI364" s="23"/>
      <c r="NJ364" s="23"/>
      <c r="NK364" s="23"/>
      <c r="NL364" s="23"/>
      <c r="NM364" s="23"/>
      <c r="NN364" s="23"/>
      <c r="NO364" s="23"/>
      <c r="NP364" s="23"/>
      <c r="NQ364" s="23"/>
      <c r="NR364" s="23"/>
      <c r="NS364" s="23"/>
      <c r="NT364" s="23"/>
      <c r="NU364" s="23"/>
      <c r="NV364" s="23"/>
      <c r="NW364" s="23"/>
      <c r="NX364" s="23"/>
      <c r="NY364" s="23"/>
      <c r="NZ364" s="23"/>
      <c r="OA364" s="23"/>
      <c r="OB364" s="23"/>
      <c r="OC364" s="23"/>
      <c r="OD364" s="23"/>
      <c r="OE364" s="23"/>
      <c r="OF364" s="23"/>
      <c r="OG364" s="23"/>
      <c r="OH364" s="23"/>
      <c r="OI364" s="23"/>
      <c r="OJ364" s="23"/>
      <c r="OK364" s="23"/>
      <c r="OL364" s="23"/>
      <c r="OM364" s="23"/>
      <c r="ON364" s="23"/>
      <c r="OO364" s="23"/>
      <c r="OP364" s="23"/>
      <c r="OQ364" s="23"/>
      <c r="OR364" s="23"/>
      <c r="OS364" s="23"/>
      <c r="OT364" s="23"/>
      <c r="OU364" s="23"/>
      <c r="OV364" s="23"/>
      <c r="OW364" s="23"/>
      <c r="OX364" s="23"/>
      <c r="OY364" s="23"/>
      <c r="OZ364" s="23"/>
      <c r="PA364" s="23"/>
      <c r="PB364" s="23"/>
      <c r="PC364" s="23"/>
      <c r="PD364" s="23"/>
      <c r="PE364" s="23"/>
      <c r="PF364" s="23"/>
      <c r="PG364" s="23"/>
      <c r="PH364" s="23"/>
      <c r="PI364" s="23"/>
      <c r="PJ364" s="23"/>
      <c r="PK364" s="23"/>
      <c r="PL364" s="23"/>
      <c r="PM364" s="23"/>
      <c r="PN364" s="23"/>
      <c r="PO364" s="23"/>
      <c r="PP364" s="23"/>
      <c r="PQ364" s="23"/>
      <c r="PR364" s="23"/>
      <c r="PS364" s="23"/>
      <c r="PT364" s="23"/>
      <c r="PU364" s="23"/>
      <c r="PV364" s="23"/>
      <c r="PW364" s="23"/>
      <c r="PX364" s="23"/>
      <c r="PY364" s="23"/>
      <c r="PZ364" s="23"/>
      <c r="QA364" s="23"/>
      <c r="QB364" s="23"/>
      <c r="QC364" s="23"/>
      <c r="QD364" s="23"/>
      <c r="QE364" s="23"/>
      <c r="QF364" s="23"/>
      <c r="QG364" s="23"/>
      <c r="QH364" s="23"/>
      <c r="QI364" s="23"/>
      <c r="QJ364" s="23"/>
      <c r="QK364" s="23"/>
      <c r="QL364" s="23"/>
      <c r="QM364" s="23"/>
      <c r="QN364" s="23"/>
      <c r="QO364" s="23"/>
      <c r="QP364" s="23"/>
      <c r="QQ364" s="23"/>
      <c r="QR364" s="23"/>
      <c r="QS364" s="23"/>
      <c r="QT364" s="23"/>
      <c r="QU364" s="23"/>
      <c r="QV364" s="23"/>
      <c r="QW364" s="23"/>
      <c r="QX364" s="23"/>
      <c r="QY364" s="23"/>
      <c r="QZ364" s="23"/>
      <c r="RA364" s="23"/>
      <c r="RB364" s="23"/>
      <c r="RC364" s="23"/>
      <c r="RD364" s="23"/>
      <c r="RE364" s="23"/>
      <c r="RF364" s="23"/>
      <c r="RG364" s="23"/>
      <c r="RH364" s="23"/>
      <c r="RI364" s="23"/>
      <c r="RJ364" s="23"/>
      <c r="RK364" s="23"/>
      <c r="RL364" s="23"/>
      <c r="RM364" s="23"/>
      <c r="RN364" s="23"/>
      <c r="RO364" s="23"/>
      <c r="RP364" s="23"/>
      <c r="RQ364" s="23"/>
      <c r="RR364" s="23"/>
      <c r="RS364" s="23"/>
      <c r="RT364" s="23"/>
      <c r="RU364" s="23"/>
      <c r="RV364" s="23"/>
      <c r="RW364" s="23"/>
      <c r="RX364" s="23"/>
      <c r="RY364" s="23"/>
      <c r="RZ364" s="23"/>
      <c r="SA364" s="23"/>
      <c r="SB364" s="23"/>
      <c r="SC364" s="23"/>
      <c r="SD364" s="23"/>
      <c r="SE364" s="23"/>
      <c r="SF364" s="23"/>
      <c r="SG364" s="23"/>
      <c r="SH364" s="23"/>
      <c r="SI364" s="23"/>
      <c r="SJ364" s="23"/>
      <c r="SK364" s="23"/>
      <c r="SL364" s="23"/>
      <c r="SM364" s="23"/>
      <c r="SN364" s="23"/>
      <c r="SO364" s="23"/>
      <c r="SP364" s="23"/>
      <c r="SQ364" s="23"/>
      <c r="SR364" s="23"/>
      <c r="SS364" s="23"/>
      <c r="ST364" s="23"/>
      <c r="SU364" s="23"/>
      <c r="SV364" s="23"/>
      <c r="SW364" s="23"/>
      <c r="SX364" s="23"/>
      <c r="SY364" s="23"/>
      <c r="SZ364" s="23"/>
      <c r="TA364" s="23"/>
      <c r="TB364" s="23"/>
      <c r="TC364" s="23"/>
      <c r="TD364" s="23"/>
      <c r="TE364" s="23"/>
    </row>
    <row r="365" spans="1:525" s="27" customFormat="1" ht="38.25" customHeight="1" x14ac:dyDescent="0.25">
      <c r="A365" s="94" t="s">
        <v>215</v>
      </c>
      <c r="B365" s="96"/>
      <c r="C365" s="96"/>
      <c r="D365" s="91" t="s">
        <v>40</v>
      </c>
      <c r="E365" s="120">
        <f>E366</f>
        <v>244147498</v>
      </c>
      <c r="F365" s="120">
        <f t="shared" ref="F365:J365" si="208">F366</f>
        <v>150412409</v>
      </c>
      <c r="G365" s="120">
        <f t="shared" si="208"/>
        <v>15957600</v>
      </c>
      <c r="H365" s="120">
        <f t="shared" si="208"/>
        <v>614000</v>
      </c>
      <c r="I365" s="120">
        <f t="shared" si="208"/>
        <v>0</v>
      </c>
      <c r="J365" s="120">
        <f t="shared" si="208"/>
        <v>190000</v>
      </c>
      <c r="K365" s="120">
        <f t="shared" ref="K365" si="209">K366</f>
        <v>0</v>
      </c>
      <c r="L365" s="120">
        <f t="shared" ref="L365" si="210">L366</f>
        <v>140000</v>
      </c>
      <c r="M365" s="120">
        <f t="shared" ref="M365" si="211">M366</f>
        <v>0</v>
      </c>
      <c r="N365" s="120">
        <f t="shared" ref="N365" si="212">N366</f>
        <v>0</v>
      </c>
      <c r="O365" s="120">
        <f t="shared" ref="O365:P365" si="213">O366</f>
        <v>50000</v>
      </c>
      <c r="P365" s="120">
        <f t="shared" si="213"/>
        <v>244337498</v>
      </c>
      <c r="Q365" s="226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  <c r="GH365" s="32"/>
      <c r="GI365" s="32"/>
      <c r="GJ365" s="32"/>
      <c r="GK365" s="32"/>
      <c r="GL365" s="32"/>
      <c r="GM365" s="32"/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  <c r="IC365" s="32"/>
      <c r="ID365" s="32"/>
      <c r="IE365" s="32"/>
      <c r="IF365" s="32"/>
      <c r="IG365" s="32"/>
      <c r="IH365" s="32"/>
      <c r="II365" s="32"/>
      <c r="IJ365" s="32"/>
      <c r="IK365" s="32"/>
      <c r="IL365" s="32"/>
      <c r="IM365" s="32"/>
      <c r="IN365" s="32"/>
      <c r="IO365" s="32"/>
      <c r="IP365" s="32"/>
      <c r="IQ365" s="32"/>
      <c r="IR365" s="32"/>
      <c r="IS365" s="32"/>
      <c r="IT365" s="32"/>
      <c r="IU365" s="32"/>
      <c r="IV365" s="32"/>
      <c r="IW365" s="32"/>
      <c r="IX365" s="32"/>
      <c r="IY365" s="32"/>
      <c r="IZ365" s="32"/>
      <c r="JA365" s="32"/>
      <c r="JB365" s="32"/>
      <c r="JC365" s="32"/>
      <c r="JD365" s="32"/>
      <c r="JE365" s="32"/>
      <c r="JF365" s="32"/>
      <c r="JG365" s="32"/>
      <c r="JH365" s="32"/>
      <c r="JI365" s="32"/>
      <c r="JJ365" s="32"/>
      <c r="JK365" s="32"/>
      <c r="JL365" s="32"/>
      <c r="JM365" s="32"/>
      <c r="JN365" s="32"/>
      <c r="JO365" s="32"/>
      <c r="JP365" s="32"/>
      <c r="JQ365" s="32"/>
      <c r="JR365" s="32"/>
      <c r="JS365" s="32"/>
      <c r="JT365" s="32"/>
      <c r="JU365" s="32"/>
      <c r="JV365" s="32"/>
      <c r="JW365" s="32"/>
      <c r="JX365" s="32"/>
      <c r="JY365" s="32"/>
      <c r="JZ365" s="32"/>
      <c r="KA365" s="32"/>
      <c r="KB365" s="32"/>
      <c r="KC365" s="32"/>
      <c r="KD365" s="32"/>
      <c r="KE365" s="32"/>
      <c r="KF365" s="32"/>
      <c r="KG365" s="32"/>
      <c r="KH365" s="32"/>
      <c r="KI365" s="32"/>
      <c r="KJ365" s="32"/>
      <c r="KK365" s="32"/>
      <c r="KL365" s="32"/>
      <c r="KM365" s="32"/>
      <c r="KN365" s="32"/>
      <c r="KO365" s="32"/>
      <c r="KP365" s="32"/>
      <c r="KQ365" s="32"/>
      <c r="KR365" s="32"/>
      <c r="KS365" s="32"/>
      <c r="KT365" s="32"/>
      <c r="KU365" s="32"/>
      <c r="KV365" s="32"/>
      <c r="KW365" s="32"/>
      <c r="KX365" s="32"/>
      <c r="KY365" s="32"/>
      <c r="KZ365" s="32"/>
      <c r="LA365" s="32"/>
      <c r="LB365" s="32"/>
      <c r="LC365" s="32"/>
      <c r="LD365" s="32"/>
      <c r="LE365" s="32"/>
      <c r="LF365" s="32"/>
      <c r="LG365" s="32"/>
      <c r="LH365" s="32"/>
      <c r="LI365" s="32"/>
      <c r="LJ365" s="32"/>
      <c r="LK365" s="32"/>
      <c r="LL365" s="32"/>
      <c r="LM365" s="32"/>
      <c r="LN365" s="32"/>
      <c r="LO365" s="32"/>
      <c r="LP365" s="32"/>
      <c r="LQ365" s="32"/>
      <c r="LR365" s="32"/>
      <c r="LS365" s="32"/>
      <c r="LT365" s="32"/>
      <c r="LU365" s="32"/>
      <c r="LV365" s="32"/>
      <c r="LW365" s="32"/>
      <c r="LX365" s="32"/>
      <c r="LY365" s="32"/>
      <c r="LZ365" s="32"/>
      <c r="MA365" s="32"/>
      <c r="MB365" s="32"/>
      <c r="MC365" s="32"/>
      <c r="MD365" s="32"/>
      <c r="ME365" s="32"/>
      <c r="MF365" s="32"/>
      <c r="MG365" s="32"/>
      <c r="MH365" s="32"/>
      <c r="MI365" s="32"/>
      <c r="MJ365" s="32"/>
      <c r="MK365" s="32"/>
      <c r="ML365" s="32"/>
      <c r="MM365" s="32"/>
      <c r="MN365" s="32"/>
      <c r="MO365" s="32"/>
      <c r="MP365" s="32"/>
      <c r="MQ365" s="32"/>
      <c r="MR365" s="32"/>
      <c r="MS365" s="32"/>
      <c r="MT365" s="32"/>
      <c r="MU365" s="32"/>
      <c r="MV365" s="32"/>
      <c r="MW365" s="32"/>
      <c r="MX365" s="32"/>
      <c r="MY365" s="32"/>
      <c r="MZ365" s="32"/>
      <c r="NA365" s="32"/>
      <c r="NB365" s="32"/>
      <c r="NC365" s="32"/>
      <c r="ND365" s="32"/>
      <c r="NE365" s="32"/>
      <c r="NF365" s="32"/>
      <c r="NG365" s="32"/>
      <c r="NH365" s="32"/>
      <c r="NI365" s="32"/>
      <c r="NJ365" s="32"/>
      <c r="NK365" s="32"/>
      <c r="NL365" s="32"/>
      <c r="NM365" s="32"/>
      <c r="NN365" s="32"/>
      <c r="NO365" s="32"/>
      <c r="NP365" s="32"/>
      <c r="NQ365" s="32"/>
      <c r="NR365" s="32"/>
      <c r="NS365" s="32"/>
      <c r="NT365" s="32"/>
      <c r="NU365" s="32"/>
      <c r="NV365" s="32"/>
      <c r="NW365" s="32"/>
      <c r="NX365" s="32"/>
      <c r="NY365" s="32"/>
      <c r="NZ365" s="32"/>
      <c r="OA365" s="32"/>
      <c r="OB365" s="32"/>
      <c r="OC365" s="32"/>
      <c r="OD365" s="32"/>
      <c r="OE365" s="32"/>
      <c r="OF365" s="32"/>
      <c r="OG365" s="32"/>
      <c r="OH365" s="32"/>
      <c r="OI365" s="32"/>
      <c r="OJ365" s="32"/>
      <c r="OK365" s="32"/>
      <c r="OL365" s="32"/>
      <c r="OM365" s="32"/>
      <c r="ON365" s="32"/>
      <c r="OO365" s="32"/>
      <c r="OP365" s="32"/>
      <c r="OQ365" s="32"/>
      <c r="OR365" s="32"/>
      <c r="OS365" s="32"/>
      <c r="OT365" s="32"/>
      <c r="OU365" s="32"/>
      <c r="OV365" s="32"/>
      <c r="OW365" s="32"/>
      <c r="OX365" s="32"/>
      <c r="OY365" s="32"/>
      <c r="OZ365" s="32"/>
      <c r="PA365" s="32"/>
      <c r="PB365" s="32"/>
      <c r="PC365" s="32"/>
      <c r="PD365" s="32"/>
      <c r="PE365" s="32"/>
      <c r="PF365" s="32"/>
      <c r="PG365" s="32"/>
      <c r="PH365" s="32"/>
      <c r="PI365" s="32"/>
      <c r="PJ365" s="32"/>
      <c r="PK365" s="32"/>
      <c r="PL365" s="32"/>
      <c r="PM365" s="32"/>
      <c r="PN365" s="32"/>
      <c r="PO365" s="32"/>
      <c r="PP365" s="32"/>
      <c r="PQ365" s="32"/>
      <c r="PR365" s="32"/>
      <c r="PS365" s="32"/>
      <c r="PT365" s="32"/>
      <c r="PU365" s="32"/>
      <c r="PV365" s="32"/>
      <c r="PW365" s="32"/>
      <c r="PX365" s="32"/>
      <c r="PY365" s="32"/>
      <c r="PZ365" s="32"/>
      <c r="QA365" s="32"/>
      <c r="QB365" s="32"/>
      <c r="QC365" s="32"/>
      <c r="QD365" s="32"/>
      <c r="QE365" s="32"/>
      <c r="QF365" s="32"/>
      <c r="QG365" s="32"/>
      <c r="QH365" s="32"/>
      <c r="QI365" s="32"/>
      <c r="QJ365" s="32"/>
      <c r="QK365" s="32"/>
      <c r="QL365" s="32"/>
      <c r="QM365" s="32"/>
      <c r="QN365" s="32"/>
      <c r="QO365" s="32"/>
      <c r="QP365" s="32"/>
      <c r="QQ365" s="32"/>
      <c r="QR365" s="32"/>
      <c r="QS365" s="32"/>
      <c r="QT365" s="32"/>
      <c r="QU365" s="32"/>
      <c r="QV365" s="32"/>
      <c r="QW365" s="32"/>
      <c r="QX365" s="32"/>
      <c r="QY365" s="32"/>
      <c r="QZ365" s="32"/>
      <c r="RA365" s="32"/>
      <c r="RB365" s="32"/>
      <c r="RC365" s="32"/>
      <c r="RD365" s="32"/>
      <c r="RE365" s="32"/>
      <c r="RF365" s="32"/>
      <c r="RG365" s="32"/>
      <c r="RH365" s="32"/>
      <c r="RI365" s="32"/>
      <c r="RJ365" s="32"/>
      <c r="RK365" s="32"/>
      <c r="RL365" s="32"/>
      <c r="RM365" s="32"/>
      <c r="RN365" s="32"/>
      <c r="RO365" s="32"/>
      <c r="RP365" s="32"/>
      <c r="RQ365" s="32"/>
      <c r="RR365" s="32"/>
      <c r="RS365" s="32"/>
      <c r="RT365" s="32"/>
      <c r="RU365" s="32"/>
      <c r="RV365" s="32"/>
      <c r="RW365" s="32"/>
      <c r="RX365" s="32"/>
      <c r="RY365" s="32"/>
      <c r="RZ365" s="32"/>
      <c r="SA365" s="32"/>
      <c r="SB365" s="32"/>
      <c r="SC365" s="32"/>
      <c r="SD365" s="32"/>
      <c r="SE365" s="32"/>
      <c r="SF365" s="32"/>
      <c r="SG365" s="32"/>
      <c r="SH365" s="32"/>
      <c r="SI365" s="32"/>
      <c r="SJ365" s="32"/>
      <c r="SK365" s="32"/>
      <c r="SL365" s="32"/>
      <c r="SM365" s="32"/>
      <c r="SN365" s="32"/>
      <c r="SO365" s="32"/>
      <c r="SP365" s="32"/>
      <c r="SQ365" s="32"/>
      <c r="SR365" s="32"/>
      <c r="SS365" s="32"/>
      <c r="ST365" s="32"/>
      <c r="SU365" s="32"/>
      <c r="SV365" s="32"/>
      <c r="SW365" s="32"/>
      <c r="SX365" s="32"/>
      <c r="SY365" s="32"/>
      <c r="SZ365" s="32"/>
      <c r="TA365" s="32"/>
      <c r="TB365" s="32"/>
      <c r="TC365" s="32"/>
      <c r="TD365" s="32"/>
      <c r="TE365" s="32"/>
    </row>
    <row r="366" spans="1:525" s="34" customFormat="1" ht="34.5" customHeight="1" x14ac:dyDescent="0.25">
      <c r="A366" s="84" t="s">
        <v>216</v>
      </c>
      <c r="B366" s="93"/>
      <c r="C366" s="93"/>
      <c r="D366" s="68" t="s">
        <v>40</v>
      </c>
      <c r="E366" s="121">
        <f>SUM(E367+E368+E369+E372+E373+E374+E375+E371+E370)</f>
        <v>244147498</v>
      </c>
      <c r="F366" s="121">
        <f t="shared" ref="F366:P366" si="214">SUM(F367+F368+F369+F372+F373+F374+F375+F371+F370)</f>
        <v>150412409</v>
      </c>
      <c r="G366" s="121">
        <f t="shared" si="214"/>
        <v>15957600</v>
      </c>
      <c r="H366" s="121">
        <f t="shared" si="214"/>
        <v>614000</v>
      </c>
      <c r="I366" s="121">
        <f t="shared" si="214"/>
        <v>0</v>
      </c>
      <c r="J366" s="121">
        <f t="shared" si="214"/>
        <v>190000</v>
      </c>
      <c r="K366" s="121">
        <f t="shared" si="214"/>
        <v>0</v>
      </c>
      <c r="L366" s="121">
        <f t="shared" si="214"/>
        <v>140000</v>
      </c>
      <c r="M366" s="121">
        <f t="shared" si="214"/>
        <v>0</v>
      </c>
      <c r="N366" s="121">
        <f t="shared" si="214"/>
        <v>0</v>
      </c>
      <c r="O366" s="121">
        <f t="shared" si="214"/>
        <v>50000</v>
      </c>
      <c r="P366" s="121">
        <f t="shared" si="214"/>
        <v>244337498</v>
      </c>
      <c r="Q366" s="226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  <c r="HP366" s="33"/>
      <c r="HQ366" s="33"/>
      <c r="HR366" s="33"/>
      <c r="HS366" s="33"/>
      <c r="HT366" s="33"/>
      <c r="HU366" s="33"/>
      <c r="HV366" s="33"/>
      <c r="HW366" s="33"/>
      <c r="HX366" s="33"/>
      <c r="HY366" s="33"/>
      <c r="HZ366" s="33"/>
      <c r="IA366" s="33"/>
      <c r="IB366" s="33"/>
      <c r="IC366" s="33"/>
      <c r="ID366" s="33"/>
      <c r="IE366" s="33"/>
      <c r="IF366" s="33"/>
      <c r="IG366" s="33"/>
      <c r="IH366" s="33"/>
      <c r="II366" s="33"/>
      <c r="IJ366" s="33"/>
      <c r="IK366" s="33"/>
      <c r="IL366" s="33"/>
      <c r="IM366" s="33"/>
      <c r="IN366" s="33"/>
      <c r="IO366" s="33"/>
      <c r="IP366" s="33"/>
      <c r="IQ366" s="33"/>
      <c r="IR366" s="33"/>
      <c r="IS366" s="33"/>
      <c r="IT366" s="33"/>
      <c r="IU366" s="33"/>
      <c r="IV366" s="33"/>
      <c r="IW366" s="33"/>
      <c r="IX366" s="33"/>
      <c r="IY366" s="33"/>
      <c r="IZ366" s="33"/>
      <c r="JA366" s="33"/>
      <c r="JB366" s="33"/>
      <c r="JC366" s="33"/>
      <c r="JD366" s="33"/>
      <c r="JE366" s="33"/>
      <c r="JF366" s="33"/>
      <c r="JG366" s="33"/>
      <c r="JH366" s="33"/>
      <c r="JI366" s="33"/>
      <c r="JJ366" s="33"/>
      <c r="JK366" s="33"/>
      <c r="JL366" s="33"/>
      <c r="JM366" s="33"/>
      <c r="JN366" s="33"/>
      <c r="JO366" s="33"/>
      <c r="JP366" s="33"/>
      <c r="JQ366" s="33"/>
      <c r="JR366" s="33"/>
      <c r="JS366" s="33"/>
      <c r="JT366" s="33"/>
      <c r="JU366" s="33"/>
      <c r="JV366" s="33"/>
      <c r="JW366" s="33"/>
      <c r="JX366" s="33"/>
      <c r="JY366" s="33"/>
      <c r="JZ366" s="33"/>
      <c r="KA366" s="33"/>
      <c r="KB366" s="33"/>
      <c r="KC366" s="33"/>
      <c r="KD366" s="33"/>
      <c r="KE366" s="33"/>
      <c r="KF366" s="33"/>
      <c r="KG366" s="33"/>
      <c r="KH366" s="33"/>
      <c r="KI366" s="33"/>
      <c r="KJ366" s="33"/>
      <c r="KK366" s="33"/>
      <c r="KL366" s="33"/>
      <c r="KM366" s="33"/>
      <c r="KN366" s="33"/>
      <c r="KO366" s="33"/>
      <c r="KP366" s="33"/>
      <c r="KQ366" s="33"/>
      <c r="KR366" s="33"/>
      <c r="KS366" s="33"/>
      <c r="KT366" s="33"/>
      <c r="KU366" s="33"/>
      <c r="KV366" s="33"/>
      <c r="KW366" s="33"/>
      <c r="KX366" s="33"/>
      <c r="KY366" s="33"/>
      <c r="KZ366" s="33"/>
      <c r="LA366" s="33"/>
      <c r="LB366" s="33"/>
      <c r="LC366" s="33"/>
      <c r="LD366" s="33"/>
      <c r="LE366" s="33"/>
      <c r="LF366" s="33"/>
      <c r="LG366" s="33"/>
      <c r="LH366" s="33"/>
      <c r="LI366" s="33"/>
      <c r="LJ366" s="33"/>
      <c r="LK366" s="33"/>
      <c r="LL366" s="33"/>
      <c r="LM366" s="33"/>
      <c r="LN366" s="33"/>
      <c r="LO366" s="33"/>
      <c r="LP366" s="33"/>
      <c r="LQ366" s="33"/>
      <c r="LR366" s="33"/>
      <c r="LS366" s="33"/>
      <c r="LT366" s="33"/>
      <c r="LU366" s="33"/>
      <c r="LV366" s="33"/>
      <c r="LW366" s="33"/>
      <c r="LX366" s="33"/>
      <c r="LY366" s="33"/>
      <c r="LZ366" s="33"/>
      <c r="MA366" s="33"/>
      <c r="MB366" s="33"/>
      <c r="MC366" s="33"/>
      <c r="MD366" s="33"/>
      <c r="ME366" s="33"/>
      <c r="MF366" s="33"/>
      <c r="MG366" s="33"/>
      <c r="MH366" s="33"/>
      <c r="MI366" s="33"/>
      <c r="MJ366" s="33"/>
      <c r="MK366" s="33"/>
      <c r="ML366" s="33"/>
      <c r="MM366" s="33"/>
      <c r="MN366" s="33"/>
      <c r="MO366" s="33"/>
      <c r="MP366" s="33"/>
      <c r="MQ366" s="33"/>
      <c r="MR366" s="33"/>
      <c r="MS366" s="33"/>
      <c r="MT366" s="33"/>
      <c r="MU366" s="33"/>
      <c r="MV366" s="33"/>
      <c r="MW366" s="33"/>
      <c r="MX366" s="33"/>
      <c r="MY366" s="33"/>
      <c r="MZ366" s="33"/>
      <c r="NA366" s="33"/>
      <c r="NB366" s="33"/>
      <c r="NC366" s="33"/>
      <c r="ND366" s="33"/>
      <c r="NE366" s="33"/>
      <c r="NF366" s="33"/>
      <c r="NG366" s="33"/>
      <c r="NH366" s="33"/>
      <c r="NI366" s="33"/>
      <c r="NJ366" s="33"/>
      <c r="NK366" s="33"/>
      <c r="NL366" s="33"/>
      <c r="NM366" s="33"/>
      <c r="NN366" s="33"/>
      <c r="NO366" s="33"/>
      <c r="NP366" s="33"/>
      <c r="NQ366" s="33"/>
      <c r="NR366" s="33"/>
      <c r="NS366" s="33"/>
      <c r="NT366" s="33"/>
      <c r="NU366" s="33"/>
      <c r="NV366" s="33"/>
      <c r="NW366" s="33"/>
      <c r="NX366" s="33"/>
      <c r="NY366" s="33"/>
      <c r="NZ366" s="33"/>
      <c r="OA366" s="33"/>
      <c r="OB366" s="33"/>
      <c r="OC366" s="33"/>
      <c r="OD366" s="33"/>
      <c r="OE366" s="33"/>
      <c r="OF366" s="33"/>
      <c r="OG366" s="33"/>
      <c r="OH366" s="33"/>
      <c r="OI366" s="33"/>
      <c r="OJ366" s="33"/>
      <c r="OK366" s="33"/>
      <c r="OL366" s="33"/>
      <c r="OM366" s="33"/>
      <c r="ON366" s="33"/>
      <c r="OO366" s="33"/>
      <c r="OP366" s="33"/>
      <c r="OQ366" s="33"/>
      <c r="OR366" s="33"/>
      <c r="OS366" s="33"/>
      <c r="OT366" s="33"/>
      <c r="OU366" s="33"/>
      <c r="OV366" s="33"/>
      <c r="OW366" s="33"/>
      <c r="OX366" s="33"/>
      <c r="OY366" s="33"/>
      <c r="OZ366" s="33"/>
      <c r="PA366" s="33"/>
      <c r="PB366" s="33"/>
      <c r="PC366" s="33"/>
      <c r="PD366" s="33"/>
      <c r="PE366" s="33"/>
      <c r="PF366" s="33"/>
      <c r="PG366" s="33"/>
      <c r="PH366" s="33"/>
      <c r="PI366" s="33"/>
      <c r="PJ366" s="33"/>
      <c r="PK366" s="33"/>
      <c r="PL366" s="33"/>
      <c r="PM366" s="33"/>
      <c r="PN366" s="33"/>
      <c r="PO366" s="33"/>
      <c r="PP366" s="33"/>
      <c r="PQ366" s="33"/>
      <c r="PR366" s="33"/>
      <c r="PS366" s="33"/>
      <c r="PT366" s="33"/>
      <c r="PU366" s="33"/>
      <c r="PV366" s="33"/>
      <c r="PW366" s="33"/>
      <c r="PX366" s="33"/>
      <c r="PY366" s="33"/>
      <c r="PZ366" s="33"/>
      <c r="QA366" s="33"/>
      <c r="QB366" s="33"/>
      <c r="QC366" s="33"/>
      <c r="QD366" s="33"/>
      <c r="QE366" s="33"/>
      <c r="QF366" s="33"/>
      <c r="QG366" s="33"/>
      <c r="QH366" s="33"/>
      <c r="QI366" s="33"/>
      <c r="QJ366" s="33"/>
      <c r="QK366" s="33"/>
      <c r="QL366" s="33"/>
      <c r="QM366" s="33"/>
      <c r="QN366" s="33"/>
      <c r="QO366" s="33"/>
      <c r="QP366" s="33"/>
      <c r="QQ366" s="33"/>
      <c r="QR366" s="33"/>
      <c r="QS366" s="33"/>
      <c r="QT366" s="33"/>
      <c r="QU366" s="33"/>
      <c r="QV366" s="33"/>
      <c r="QW366" s="33"/>
      <c r="QX366" s="33"/>
      <c r="QY366" s="33"/>
      <c r="QZ366" s="33"/>
      <c r="RA366" s="33"/>
      <c r="RB366" s="33"/>
      <c r="RC366" s="33"/>
      <c r="RD366" s="33"/>
      <c r="RE366" s="33"/>
      <c r="RF366" s="33"/>
      <c r="RG366" s="33"/>
      <c r="RH366" s="33"/>
      <c r="RI366" s="33"/>
      <c r="RJ366" s="33"/>
      <c r="RK366" s="33"/>
      <c r="RL366" s="33"/>
      <c r="RM366" s="33"/>
      <c r="RN366" s="33"/>
      <c r="RO366" s="33"/>
      <c r="RP366" s="33"/>
      <c r="RQ366" s="33"/>
      <c r="RR366" s="33"/>
      <c r="RS366" s="33"/>
      <c r="RT366" s="33"/>
      <c r="RU366" s="33"/>
      <c r="RV366" s="33"/>
      <c r="RW366" s="33"/>
      <c r="RX366" s="33"/>
      <c r="RY366" s="33"/>
      <c r="RZ366" s="33"/>
      <c r="SA366" s="33"/>
      <c r="SB366" s="33"/>
      <c r="SC366" s="33"/>
      <c r="SD366" s="33"/>
      <c r="SE366" s="33"/>
      <c r="SF366" s="33"/>
      <c r="SG366" s="33"/>
      <c r="SH366" s="33"/>
      <c r="SI366" s="33"/>
      <c r="SJ366" s="33"/>
      <c r="SK366" s="33"/>
      <c r="SL366" s="33"/>
      <c r="SM366" s="33"/>
      <c r="SN366" s="33"/>
      <c r="SO366" s="33"/>
      <c r="SP366" s="33"/>
      <c r="SQ366" s="33"/>
      <c r="SR366" s="33"/>
      <c r="SS366" s="33"/>
      <c r="ST366" s="33"/>
      <c r="SU366" s="33"/>
      <c r="SV366" s="33"/>
      <c r="SW366" s="33"/>
      <c r="SX366" s="33"/>
      <c r="SY366" s="33"/>
      <c r="SZ366" s="33"/>
      <c r="TA366" s="33"/>
      <c r="TB366" s="33"/>
      <c r="TC366" s="33"/>
      <c r="TD366" s="33"/>
      <c r="TE366" s="33"/>
    </row>
    <row r="367" spans="1:525" s="22" customFormat="1" ht="45.75" customHeight="1" x14ac:dyDescent="0.25">
      <c r="A367" s="56" t="s">
        <v>217</v>
      </c>
      <c r="B367" s="82" t="str">
        <f>'дод 4'!A19</f>
        <v>0160</v>
      </c>
      <c r="C367" s="82" t="str">
        <f>'дод 4'!B19</f>
        <v>0111</v>
      </c>
      <c r="D367" s="36" t="str">
        <f>'дод 4'!C19</f>
        <v>Керівництво і управління у відповідній сфері у містах (місті Києві), селищах, селах, територіальних громадах</v>
      </c>
      <c r="E367" s="122">
        <f t="shared" ref="E367:E375" si="215">F367+I367</f>
        <v>20906300</v>
      </c>
      <c r="F367" s="122">
        <v>20906300</v>
      </c>
      <c r="G367" s="122">
        <v>15957600</v>
      </c>
      <c r="H367" s="122">
        <v>614000</v>
      </c>
      <c r="I367" s="122"/>
      <c r="J367" s="122">
        <f>L367+O367</f>
        <v>0</v>
      </c>
      <c r="K367" s="122"/>
      <c r="L367" s="122"/>
      <c r="M367" s="122"/>
      <c r="N367" s="122"/>
      <c r="O367" s="122"/>
      <c r="P367" s="122">
        <f t="shared" ref="P367:P374" si="216">E367+J367</f>
        <v>20906300</v>
      </c>
      <c r="Q367" s="226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3"/>
      <c r="IR367" s="23"/>
      <c r="IS367" s="23"/>
      <c r="IT367" s="23"/>
      <c r="IU367" s="23"/>
      <c r="IV367" s="23"/>
      <c r="IW367" s="23"/>
      <c r="IX367" s="23"/>
      <c r="IY367" s="23"/>
      <c r="IZ367" s="23"/>
      <c r="JA367" s="23"/>
      <c r="JB367" s="23"/>
      <c r="JC367" s="23"/>
      <c r="JD367" s="23"/>
      <c r="JE367" s="23"/>
      <c r="JF367" s="23"/>
      <c r="JG367" s="23"/>
      <c r="JH367" s="23"/>
      <c r="JI367" s="23"/>
      <c r="JJ367" s="23"/>
      <c r="JK367" s="23"/>
      <c r="JL367" s="23"/>
      <c r="JM367" s="23"/>
      <c r="JN367" s="23"/>
      <c r="JO367" s="23"/>
      <c r="JP367" s="23"/>
      <c r="JQ367" s="23"/>
      <c r="JR367" s="23"/>
      <c r="JS367" s="23"/>
      <c r="JT367" s="23"/>
      <c r="JU367" s="23"/>
      <c r="JV367" s="23"/>
      <c r="JW367" s="23"/>
      <c r="JX367" s="23"/>
      <c r="JY367" s="23"/>
      <c r="JZ367" s="23"/>
      <c r="KA367" s="23"/>
      <c r="KB367" s="23"/>
      <c r="KC367" s="23"/>
      <c r="KD367" s="23"/>
      <c r="KE367" s="23"/>
      <c r="KF367" s="23"/>
      <c r="KG367" s="23"/>
      <c r="KH367" s="23"/>
      <c r="KI367" s="23"/>
      <c r="KJ367" s="23"/>
      <c r="KK367" s="23"/>
      <c r="KL367" s="23"/>
      <c r="KM367" s="23"/>
      <c r="KN367" s="23"/>
      <c r="KO367" s="23"/>
      <c r="KP367" s="23"/>
      <c r="KQ367" s="23"/>
      <c r="KR367" s="23"/>
      <c r="KS367" s="23"/>
      <c r="KT367" s="23"/>
      <c r="KU367" s="23"/>
      <c r="KV367" s="23"/>
      <c r="KW367" s="23"/>
      <c r="KX367" s="23"/>
      <c r="KY367" s="23"/>
      <c r="KZ367" s="23"/>
      <c r="LA367" s="23"/>
      <c r="LB367" s="23"/>
      <c r="LC367" s="23"/>
      <c r="LD367" s="23"/>
      <c r="LE367" s="23"/>
      <c r="LF367" s="23"/>
      <c r="LG367" s="23"/>
      <c r="LH367" s="23"/>
      <c r="LI367" s="23"/>
      <c r="LJ367" s="23"/>
      <c r="LK367" s="23"/>
      <c r="LL367" s="23"/>
      <c r="LM367" s="23"/>
      <c r="LN367" s="23"/>
      <c r="LO367" s="23"/>
      <c r="LP367" s="23"/>
      <c r="LQ367" s="23"/>
      <c r="LR367" s="23"/>
      <c r="LS367" s="23"/>
      <c r="LT367" s="23"/>
      <c r="LU367" s="23"/>
      <c r="LV367" s="23"/>
      <c r="LW367" s="23"/>
      <c r="LX367" s="23"/>
      <c r="LY367" s="23"/>
      <c r="LZ367" s="23"/>
      <c r="MA367" s="23"/>
      <c r="MB367" s="23"/>
      <c r="MC367" s="23"/>
      <c r="MD367" s="23"/>
      <c r="ME367" s="23"/>
      <c r="MF367" s="23"/>
      <c r="MG367" s="23"/>
      <c r="MH367" s="23"/>
      <c r="MI367" s="23"/>
      <c r="MJ367" s="23"/>
      <c r="MK367" s="23"/>
      <c r="ML367" s="23"/>
      <c r="MM367" s="23"/>
      <c r="MN367" s="23"/>
      <c r="MO367" s="23"/>
      <c r="MP367" s="23"/>
      <c r="MQ367" s="23"/>
      <c r="MR367" s="23"/>
      <c r="MS367" s="23"/>
      <c r="MT367" s="23"/>
      <c r="MU367" s="23"/>
      <c r="MV367" s="23"/>
      <c r="MW367" s="23"/>
      <c r="MX367" s="23"/>
      <c r="MY367" s="23"/>
      <c r="MZ367" s="23"/>
      <c r="NA367" s="23"/>
      <c r="NB367" s="23"/>
      <c r="NC367" s="23"/>
      <c r="ND367" s="23"/>
      <c r="NE367" s="23"/>
      <c r="NF367" s="23"/>
      <c r="NG367" s="23"/>
      <c r="NH367" s="23"/>
      <c r="NI367" s="23"/>
      <c r="NJ367" s="23"/>
      <c r="NK367" s="23"/>
      <c r="NL367" s="23"/>
      <c r="NM367" s="23"/>
      <c r="NN367" s="23"/>
      <c r="NO367" s="23"/>
      <c r="NP367" s="23"/>
      <c r="NQ367" s="23"/>
      <c r="NR367" s="23"/>
      <c r="NS367" s="23"/>
      <c r="NT367" s="23"/>
      <c r="NU367" s="23"/>
      <c r="NV367" s="23"/>
      <c r="NW367" s="23"/>
      <c r="NX367" s="23"/>
      <c r="NY367" s="23"/>
      <c r="NZ367" s="23"/>
      <c r="OA367" s="23"/>
      <c r="OB367" s="23"/>
      <c r="OC367" s="23"/>
      <c r="OD367" s="23"/>
      <c r="OE367" s="23"/>
      <c r="OF367" s="23"/>
      <c r="OG367" s="23"/>
      <c r="OH367" s="23"/>
      <c r="OI367" s="23"/>
      <c r="OJ367" s="23"/>
      <c r="OK367" s="23"/>
      <c r="OL367" s="23"/>
      <c r="OM367" s="23"/>
      <c r="ON367" s="23"/>
      <c r="OO367" s="23"/>
      <c r="OP367" s="23"/>
      <c r="OQ367" s="23"/>
      <c r="OR367" s="23"/>
      <c r="OS367" s="23"/>
      <c r="OT367" s="23"/>
      <c r="OU367" s="23"/>
      <c r="OV367" s="23"/>
      <c r="OW367" s="23"/>
      <c r="OX367" s="23"/>
      <c r="OY367" s="23"/>
      <c r="OZ367" s="23"/>
      <c r="PA367" s="23"/>
      <c r="PB367" s="23"/>
      <c r="PC367" s="23"/>
      <c r="PD367" s="23"/>
      <c r="PE367" s="23"/>
      <c r="PF367" s="23"/>
      <c r="PG367" s="23"/>
      <c r="PH367" s="23"/>
      <c r="PI367" s="23"/>
      <c r="PJ367" s="23"/>
      <c r="PK367" s="23"/>
      <c r="PL367" s="23"/>
      <c r="PM367" s="23"/>
      <c r="PN367" s="23"/>
      <c r="PO367" s="23"/>
      <c r="PP367" s="23"/>
      <c r="PQ367" s="23"/>
      <c r="PR367" s="23"/>
      <c r="PS367" s="23"/>
      <c r="PT367" s="23"/>
      <c r="PU367" s="23"/>
      <c r="PV367" s="23"/>
      <c r="PW367" s="23"/>
      <c r="PX367" s="23"/>
      <c r="PY367" s="23"/>
      <c r="PZ367" s="23"/>
      <c r="QA367" s="23"/>
      <c r="QB367" s="23"/>
      <c r="QC367" s="23"/>
      <c r="QD367" s="23"/>
      <c r="QE367" s="23"/>
      <c r="QF367" s="23"/>
      <c r="QG367" s="23"/>
      <c r="QH367" s="23"/>
      <c r="QI367" s="23"/>
      <c r="QJ367" s="23"/>
      <c r="QK367" s="23"/>
      <c r="QL367" s="23"/>
      <c r="QM367" s="23"/>
      <c r="QN367" s="23"/>
      <c r="QO367" s="23"/>
      <c r="QP367" s="23"/>
      <c r="QQ367" s="23"/>
      <c r="QR367" s="23"/>
      <c r="QS367" s="23"/>
      <c r="QT367" s="23"/>
      <c r="QU367" s="23"/>
      <c r="QV367" s="23"/>
      <c r="QW367" s="23"/>
      <c r="QX367" s="23"/>
      <c r="QY367" s="23"/>
      <c r="QZ367" s="23"/>
      <c r="RA367" s="23"/>
      <c r="RB367" s="23"/>
      <c r="RC367" s="23"/>
      <c r="RD367" s="23"/>
      <c r="RE367" s="23"/>
      <c r="RF367" s="23"/>
      <c r="RG367" s="23"/>
      <c r="RH367" s="23"/>
      <c r="RI367" s="23"/>
      <c r="RJ367" s="23"/>
      <c r="RK367" s="23"/>
      <c r="RL367" s="23"/>
      <c r="RM367" s="23"/>
      <c r="RN367" s="23"/>
      <c r="RO367" s="23"/>
      <c r="RP367" s="23"/>
      <c r="RQ367" s="23"/>
      <c r="RR367" s="23"/>
      <c r="RS367" s="23"/>
      <c r="RT367" s="23"/>
      <c r="RU367" s="23"/>
      <c r="RV367" s="23"/>
      <c r="RW367" s="23"/>
      <c r="RX367" s="23"/>
      <c r="RY367" s="23"/>
      <c r="RZ367" s="23"/>
      <c r="SA367" s="23"/>
      <c r="SB367" s="23"/>
      <c r="SC367" s="23"/>
      <c r="SD367" s="23"/>
      <c r="SE367" s="23"/>
      <c r="SF367" s="23"/>
      <c r="SG367" s="23"/>
      <c r="SH367" s="23"/>
      <c r="SI367" s="23"/>
      <c r="SJ367" s="23"/>
      <c r="SK367" s="23"/>
      <c r="SL367" s="23"/>
      <c r="SM367" s="23"/>
      <c r="SN367" s="23"/>
      <c r="SO367" s="23"/>
      <c r="SP367" s="23"/>
      <c r="SQ367" s="23"/>
      <c r="SR367" s="23"/>
      <c r="SS367" s="23"/>
      <c r="ST367" s="23"/>
      <c r="SU367" s="23"/>
      <c r="SV367" s="23"/>
      <c r="SW367" s="23"/>
      <c r="SX367" s="23"/>
      <c r="SY367" s="23"/>
      <c r="SZ367" s="23"/>
      <c r="TA367" s="23"/>
      <c r="TB367" s="23"/>
      <c r="TC367" s="23"/>
      <c r="TD367" s="23"/>
      <c r="TE367" s="23"/>
    </row>
    <row r="368" spans="1:525" s="22" customFormat="1" ht="24" customHeight="1" x14ac:dyDescent="0.25">
      <c r="A368" s="56" t="s">
        <v>255</v>
      </c>
      <c r="B368" s="82" t="str">
        <f>'дод 4'!A227</f>
        <v>7640</v>
      </c>
      <c r="C368" s="82" t="str">
        <f>'дод 4'!B227</f>
        <v>0470</v>
      </c>
      <c r="D368" s="57" t="s">
        <v>413</v>
      </c>
      <c r="E368" s="122">
        <f t="shared" si="215"/>
        <v>616800</v>
      </c>
      <c r="F368" s="122">
        <f>596800+20000</f>
        <v>616800</v>
      </c>
      <c r="G368" s="122"/>
      <c r="H368" s="122"/>
      <c r="I368" s="122"/>
      <c r="J368" s="122">
        <f t="shared" ref="J368:J375" si="217">L368+O368</f>
        <v>0</v>
      </c>
      <c r="K368" s="122"/>
      <c r="L368" s="122"/>
      <c r="M368" s="122"/>
      <c r="N368" s="122"/>
      <c r="O368" s="122"/>
      <c r="P368" s="122">
        <f t="shared" si="216"/>
        <v>616800</v>
      </c>
      <c r="Q368" s="226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3"/>
      <c r="IR368" s="23"/>
      <c r="IS368" s="23"/>
      <c r="IT368" s="23"/>
      <c r="IU368" s="23"/>
      <c r="IV368" s="23"/>
      <c r="IW368" s="23"/>
      <c r="IX368" s="23"/>
      <c r="IY368" s="23"/>
      <c r="IZ368" s="23"/>
      <c r="JA368" s="23"/>
      <c r="JB368" s="23"/>
      <c r="JC368" s="23"/>
      <c r="JD368" s="23"/>
      <c r="JE368" s="23"/>
      <c r="JF368" s="23"/>
      <c r="JG368" s="23"/>
      <c r="JH368" s="23"/>
      <c r="JI368" s="23"/>
      <c r="JJ368" s="23"/>
      <c r="JK368" s="23"/>
      <c r="JL368" s="23"/>
      <c r="JM368" s="23"/>
      <c r="JN368" s="23"/>
      <c r="JO368" s="23"/>
      <c r="JP368" s="23"/>
      <c r="JQ368" s="23"/>
      <c r="JR368" s="23"/>
      <c r="JS368" s="23"/>
      <c r="JT368" s="23"/>
      <c r="JU368" s="23"/>
      <c r="JV368" s="23"/>
      <c r="JW368" s="23"/>
      <c r="JX368" s="23"/>
      <c r="JY368" s="23"/>
      <c r="JZ368" s="23"/>
      <c r="KA368" s="23"/>
      <c r="KB368" s="23"/>
      <c r="KC368" s="23"/>
      <c r="KD368" s="23"/>
      <c r="KE368" s="23"/>
      <c r="KF368" s="23"/>
      <c r="KG368" s="23"/>
      <c r="KH368" s="23"/>
      <c r="KI368" s="23"/>
      <c r="KJ368" s="23"/>
      <c r="KK368" s="23"/>
      <c r="KL368" s="23"/>
      <c r="KM368" s="23"/>
      <c r="KN368" s="23"/>
      <c r="KO368" s="23"/>
      <c r="KP368" s="23"/>
      <c r="KQ368" s="23"/>
      <c r="KR368" s="23"/>
      <c r="KS368" s="23"/>
      <c r="KT368" s="23"/>
      <c r="KU368" s="23"/>
      <c r="KV368" s="23"/>
      <c r="KW368" s="23"/>
      <c r="KX368" s="23"/>
      <c r="KY368" s="23"/>
      <c r="KZ368" s="23"/>
      <c r="LA368" s="23"/>
      <c r="LB368" s="23"/>
      <c r="LC368" s="23"/>
      <c r="LD368" s="23"/>
      <c r="LE368" s="23"/>
      <c r="LF368" s="23"/>
      <c r="LG368" s="23"/>
      <c r="LH368" s="23"/>
      <c r="LI368" s="23"/>
      <c r="LJ368" s="23"/>
      <c r="LK368" s="23"/>
      <c r="LL368" s="23"/>
      <c r="LM368" s="23"/>
      <c r="LN368" s="23"/>
      <c r="LO368" s="23"/>
      <c r="LP368" s="23"/>
      <c r="LQ368" s="23"/>
      <c r="LR368" s="23"/>
      <c r="LS368" s="23"/>
      <c r="LT368" s="23"/>
      <c r="LU368" s="23"/>
      <c r="LV368" s="23"/>
      <c r="LW368" s="23"/>
      <c r="LX368" s="23"/>
      <c r="LY368" s="23"/>
      <c r="LZ368" s="23"/>
      <c r="MA368" s="23"/>
      <c r="MB368" s="23"/>
      <c r="MC368" s="23"/>
      <c r="MD368" s="23"/>
      <c r="ME368" s="23"/>
      <c r="MF368" s="23"/>
      <c r="MG368" s="23"/>
      <c r="MH368" s="23"/>
      <c r="MI368" s="23"/>
      <c r="MJ368" s="23"/>
      <c r="MK368" s="23"/>
      <c r="ML368" s="23"/>
      <c r="MM368" s="23"/>
      <c r="MN368" s="23"/>
      <c r="MO368" s="23"/>
      <c r="MP368" s="23"/>
      <c r="MQ368" s="23"/>
      <c r="MR368" s="23"/>
      <c r="MS368" s="23"/>
      <c r="MT368" s="23"/>
      <c r="MU368" s="23"/>
      <c r="MV368" s="23"/>
      <c r="MW368" s="23"/>
      <c r="MX368" s="23"/>
      <c r="MY368" s="23"/>
      <c r="MZ368" s="23"/>
      <c r="NA368" s="23"/>
      <c r="NB368" s="23"/>
      <c r="NC368" s="23"/>
      <c r="ND368" s="23"/>
      <c r="NE368" s="23"/>
      <c r="NF368" s="23"/>
      <c r="NG368" s="23"/>
      <c r="NH368" s="23"/>
      <c r="NI368" s="23"/>
      <c r="NJ368" s="23"/>
      <c r="NK368" s="23"/>
      <c r="NL368" s="23"/>
      <c r="NM368" s="23"/>
      <c r="NN368" s="23"/>
      <c r="NO368" s="23"/>
      <c r="NP368" s="23"/>
      <c r="NQ368" s="23"/>
      <c r="NR368" s="23"/>
      <c r="NS368" s="23"/>
      <c r="NT368" s="23"/>
      <c r="NU368" s="23"/>
      <c r="NV368" s="23"/>
      <c r="NW368" s="23"/>
      <c r="NX368" s="23"/>
      <c r="NY368" s="23"/>
      <c r="NZ368" s="23"/>
      <c r="OA368" s="23"/>
      <c r="OB368" s="23"/>
      <c r="OC368" s="23"/>
      <c r="OD368" s="23"/>
      <c r="OE368" s="23"/>
      <c r="OF368" s="23"/>
      <c r="OG368" s="23"/>
      <c r="OH368" s="23"/>
      <c r="OI368" s="23"/>
      <c r="OJ368" s="23"/>
      <c r="OK368" s="23"/>
      <c r="OL368" s="23"/>
      <c r="OM368" s="23"/>
      <c r="ON368" s="23"/>
      <c r="OO368" s="23"/>
      <c r="OP368" s="23"/>
      <c r="OQ368" s="23"/>
      <c r="OR368" s="23"/>
      <c r="OS368" s="23"/>
      <c r="OT368" s="23"/>
      <c r="OU368" s="23"/>
      <c r="OV368" s="23"/>
      <c r="OW368" s="23"/>
      <c r="OX368" s="23"/>
      <c r="OY368" s="23"/>
      <c r="OZ368" s="23"/>
      <c r="PA368" s="23"/>
      <c r="PB368" s="23"/>
      <c r="PC368" s="23"/>
      <c r="PD368" s="23"/>
      <c r="PE368" s="23"/>
      <c r="PF368" s="23"/>
      <c r="PG368" s="23"/>
      <c r="PH368" s="23"/>
      <c r="PI368" s="23"/>
      <c r="PJ368" s="23"/>
      <c r="PK368" s="23"/>
      <c r="PL368" s="23"/>
      <c r="PM368" s="23"/>
      <c r="PN368" s="23"/>
      <c r="PO368" s="23"/>
      <c r="PP368" s="23"/>
      <c r="PQ368" s="23"/>
      <c r="PR368" s="23"/>
      <c r="PS368" s="23"/>
      <c r="PT368" s="23"/>
      <c r="PU368" s="23"/>
      <c r="PV368" s="23"/>
      <c r="PW368" s="23"/>
      <c r="PX368" s="23"/>
      <c r="PY368" s="23"/>
      <c r="PZ368" s="23"/>
      <c r="QA368" s="23"/>
      <c r="QB368" s="23"/>
      <c r="QC368" s="23"/>
      <c r="QD368" s="23"/>
      <c r="QE368" s="23"/>
      <c r="QF368" s="23"/>
      <c r="QG368" s="23"/>
      <c r="QH368" s="23"/>
      <c r="QI368" s="23"/>
      <c r="QJ368" s="23"/>
      <c r="QK368" s="23"/>
      <c r="QL368" s="23"/>
      <c r="QM368" s="23"/>
      <c r="QN368" s="23"/>
      <c r="QO368" s="23"/>
      <c r="QP368" s="23"/>
      <c r="QQ368" s="23"/>
      <c r="QR368" s="23"/>
      <c r="QS368" s="23"/>
      <c r="QT368" s="23"/>
      <c r="QU368" s="23"/>
      <c r="QV368" s="23"/>
      <c r="QW368" s="23"/>
      <c r="QX368" s="23"/>
      <c r="QY368" s="23"/>
      <c r="QZ368" s="23"/>
      <c r="RA368" s="23"/>
      <c r="RB368" s="23"/>
      <c r="RC368" s="23"/>
      <c r="RD368" s="23"/>
      <c r="RE368" s="23"/>
      <c r="RF368" s="23"/>
      <c r="RG368" s="23"/>
      <c r="RH368" s="23"/>
      <c r="RI368" s="23"/>
      <c r="RJ368" s="23"/>
      <c r="RK368" s="23"/>
      <c r="RL368" s="23"/>
      <c r="RM368" s="23"/>
      <c r="RN368" s="23"/>
      <c r="RO368" s="23"/>
      <c r="RP368" s="23"/>
      <c r="RQ368" s="23"/>
      <c r="RR368" s="23"/>
      <c r="RS368" s="23"/>
      <c r="RT368" s="23"/>
      <c r="RU368" s="23"/>
      <c r="RV368" s="23"/>
      <c r="RW368" s="23"/>
      <c r="RX368" s="23"/>
      <c r="RY368" s="23"/>
      <c r="RZ368" s="23"/>
      <c r="SA368" s="23"/>
      <c r="SB368" s="23"/>
      <c r="SC368" s="23"/>
      <c r="SD368" s="23"/>
      <c r="SE368" s="23"/>
      <c r="SF368" s="23"/>
      <c r="SG368" s="23"/>
      <c r="SH368" s="23"/>
      <c r="SI368" s="23"/>
      <c r="SJ368" s="23"/>
      <c r="SK368" s="23"/>
      <c r="SL368" s="23"/>
      <c r="SM368" s="23"/>
      <c r="SN368" s="23"/>
      <c r="SO368" s="23"/>
      <c r="SP368" s="23"/>
      <c r="SQ368" s="23"/>
      <c r="SR368" s="23"/>
      <c r="SS368" s="23"/>
      <c r="ST368" s="23"/>
      <c r="SU368" s="23"/>
      <c r="SV368" s="23"/>
      <c r="SW368" s="23"/>
      <c r="SX368" s="23"/>
      <c r="SY368" s="23"/>
      <c r="SZ368" s="23"/>
      <c r="TA368" s="23"/>
      <c r="TB368" s="23"/>
      <c r="TC368" s="23"/>
      <c r="TD368" s="23"/>
      <c r="TE368" s="23"/>
    </row>
    <row r="369" spans="1:525" s="22" customFormat="1" ht="21.75" customHeight="1" x14ac:dyDescent="0.25">
      <c r="A369" s="56" t="s">
        <v>325</v>
      </c>
      <c r="B369" s="82" t="str">
        <f>'дод 4'!A235</f>
        <v>7693</v>
      </c>
      <c r="C369" s="82" t="str">
        <f>'дод 4'!B235</f>
        <v>0490</v>
      </c>
      <c r="D369" s="57" t="str">
        <f>'дод 4'!C235</f>
        <v>Інші заходи, пов'язані з економічною діяльністю</v>
      </c>
      <c r="E369" s="122">
        <f t="shared" si="215"/>
        <v>300000</v>
      </c>
      <c r="F369" s="122">
        <f>20000+194200+85800</f>
        <v>300000</v>
      </c>
      <c r="G369" s="122"/>
      <c r="H369" s="122"/>
      <c r="I369" s="122"/>
      <c r="J369" s="122">
        <f t="shared" si="217"/>
        <v>0</v>
      </c>
      <c r="K369" s="122"/>
      <c r="L369" s="122"/>
      <c r="M369" s="122"/>
      <c r="N369" s="122"/>
      <c r="O369" s="122"/>
      <c r="P369" s="122">
        <f t="shared" si="216"/>
        <v>300000</v>
      </c>
      <c r="Q369" s="226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  <c r="IO369" s="23"/>
      <c r="IP369" s="23"/>
      <c r="IQ369" s="23"/>
      <c r="IR369" s="23"/>
      <c r="IS369" s="23"/>
      <c r="IT369" s="23"/>
      <c r="IU369" s="23"/>
      <c r="IV369" s="23"/>
      <c r="IW369" s="23"/>
      <c r="IX369" s="23"/>
      <c r="IY369" s="23"/>
      <c r="IZ369" s="23"/>
      <c r="JA369" s="23"/>
      <c r="JB369" s="23"/>
      <c r="JC369" s="23"/>
      <c r="JD369" s="23"/>
      <c r="JE369" s="23"/>
      <c r="JF369" s="23"/>
      <c r="JG369" s="23"/>
      <c r="JH369" s="23"/>
      <c r="JI369" s="23"/>
      <c r="JJ369" s="23"/>
      <c r="JK369" s="23"/>
      <c r="JL369" s="23"/>
      <c r="JM369" s="23"/>
      <c r="JN369" s="23"/>
      <c r="JO369" s="23"/>
      <c r="JP369" s="23"/>
      <c r="JQ369" s="23"/>
      <c r="JR369" s="23"/>
      <c r="JS369" s="23"/>
      <c r="JT369" s="23"/>
      <c r="JU369" s="23"/>
      <c r="JV369" s="23"/>
      <c r="JW369" s="23"/>
      <c r="JX369" s="23"/>
      <c r="JY369" s="23"/>
      <c r="JZ369" s="23"/>
      <c r="KA369" s="23"/>
      <c r="KB369" s="23"/>
      <c r="KC369" s="23"/>
      <c r="KD369" s="23"/>
      <c r="KE369" s="23"/>
      <c r="KF369" s="23"/>
      <c r="KG369" s="23"/>
      <c r="KH369" s="23"/>
      <c r="KI369" s="23"/>
      <c r="KJ369" s="23"/>
      <c r="KK369" s="23"/>
      <c r="KL369" s="23"/>
      <c r="KM369" s="23"/>
      <c r="KN369" s="23"/>
      <c r="KO369" s="23"/>
      <c r="KP369" s="23"/>
      <c r="KQ369" s="23"/>
      <c r="KR369" s="23"/>
      <c r="KS369" s="23"/>
      <c r="KT369" s="23"/>
      <c r="KU369" s="23"/>
      <c r="KV369" s="23"/>
      <c r="KW369" s="23"/>
      <c r="KX369" s="23"/>
      <c r="KY369" s="23"/>
      <c r="KZ369" s="23"/>
      <c r="LA369" s="23"/>
      <c r="LB369" s="23"/>
      <c r="LC369" s="23"/>
      <c r="LD369" s="23"/>
      <c r="LE369" s="23"/>
      <c r="LF369" s="23"/>
      <c r="LG369" s="23"/>
      <c r="LH369" s="23"/>
      <c r="LI369" s="23"/>
      <c r="LJ369" s="23"/>
      <c r="LK369" s="23"/>
      <c r="LL369" s="23"/>
      <c r="LM369" s="23"/>
      <c r="LN369" s="23"/>
      <c r="LO369" s="23"/>
      <c r="LP369" s="23"/>
      <c r="LQ369" s="23"/>
      <c r="LR369" s="23"/>
      <c r="LS369" s="23"/>
      <c r="LT369" s="23"/>
      <c r="LU369" s="23"/>
      <c r="LV369" s="23"/>
      <c r="LW369" s="23"/>
      <c r="LX369" s="23"/>
      <c r="LY369" s="23"/>
      <c r="LZ369" s="23"/>
      <c r="MA369" s="23"/>
      <c r="MB369" s="23"/>
      <c r="MC369" s="23"/>
      <c r="MD369" s="23"/>
      <c r="ME369" s="23"/>
      <c r="MF369" s="23"/>
      <c r="MG369" s="23"/>
      <c r="MH369" s="23"/>
      <c r="MI369" s="23"/>
      <c r="MJ369" s="23"/>
      <c r="MK369" s="23"/>
      <c r="ML369" s="23"/>
      <c r="MM369" s="23"/>
      <c r="MN369" s="23"/>
      <c r="MO369" s="23"/>
      <c r="MP369" s="23"/>
      <c r="MQ369" s="23"/>
      <c r="MR369" s="23"/>
      <c r="MS369" s="23"/>
      <c r="MT369" s="23"/>
      <c r="MU369" s="23"/>
      <c r="MV369" s="23"/>
      <c r="MW369" s="23"/>
      <c r="MX369" s="23"/>
      <c r="MY369" s="23"/>
      <c r="MZ369" s="23"/>
      <c r="NA369" s="23"/>
      <c r="NB369" s="23"/>
      <c r="NC369" s="23"/>
      <c r="ND369" s="23"/>
      <c r="NE369" s="23"/>
      <c r="NF369" s="23"/>
      <c r="NG369" s="23"/>
      <c r="NH369" s="23"/>
      <c r="NI369" s="23"/>
      <c r="NJ369" s="23"/>
      <c r="NK369" s="23"/>
      <c r="NL369" s="23"/>
      <c r="NM369" s="23"/>
      <c r="NN369" s="23"/>
      <c r="NO369" s="23"/>
      <c r="NP369" s="23"/>
      <c r="NQ369" s="23"/>
      <c r="NR369" s="23"/>
      <c r="NS369" s="23"/>
      <c r="NT369" s="23"/>
      <c r="NU369" s="23"/>
      <c r="NV369" s="23"/>
      <c r="NW369" s="23"/>
      <c r="NX369" s="23"/>
      <c r="NY369" s="23"/>
      <c r="NZ369" s="23"/>
      <c r="OA369" s="23"/>
      <c r="OB369" s="23"/>
      <c r="OC369" s="23"/>
      <c r="OD369" s="23"/>
      <c r="OE369" s="23"/>
      <c r="OF369" s="23"/>
      <c r="OG369" s="23"/>
      <c r="OH369" s="23"/>
      <c r="OI369" s="23"/>
      <c r="OJ369" s="23"/>
      <c r="OK369" s="23"/>
      <c r="OL369" s="23"/>
      <c r="OM369" s="23"/>
      <c r="ON369" s="23"/>
      <c r="OO369" s="23"/>
      <c r="OP369" s="23"/>
      <c r="OQ369" s="23"/>
      <c r="OR369" s="23"/>
      <c r="OS369" s="23"/>
      <c r="OT369" s="23"/>
      <c r="OU369" s="23"/>
      <c r="OV369" s="23"/>
      <c r="OW369" s="23"/>
      <c r="OX369" s="23"/>
      <c r="OY369" s="23"/>
      <c r="OZ369" s="23"/>
      <c r="PA369" s="23"/>
      <c r="PB369" s="23"/>
      <c r="PC369" s="23"/>
      <c r="PD369" s="23"/>
      <c r="PE369" s="23"/>
      <c r="PF369" s="23"/>
      <c r="PG369" s="23"/>
      <c r="PH369" s="23"/>
      <c r="PI369" s="23"/>
      <c r="PJ369" s="23"/>
      <c r="PK369" s="23"/>
      <c r="PL369" s="23"/>
      <c r="PM369" s="23"/>
      <c r="PN369" s="23"/>
      <c r="PO369" s="23"/>
      <c r="PP369" s="23"/>
      <c r="PQ369" s="23"/>
      <c r="PR369" s="23"/>
      <c r="PS369" s="23"/>
      <c r="PT369" s="23"/>
      <c r="PU369" s="23"/>
      <c r="PV369" s="23"/>
      <c r="PW369" s="23"/>
      <c r="PX369" s="23"/>
      <c r="PY369" s="23"/>
      <c r="PZ369" s="23"/>
      <c r="QA369" s="23"/>
      <c r="QB369" s="23"/>
      <c r="QC369" s="23"/>
      <c r="QD369" s="23"/>
      <c r="QE369" s="23"/>
      <c r="QF369" s="23"/>
      <c r="QG369" s="23"/>
      <c r="QH369" s="23"/>
      <c r="QI369" s="23"/>
      <c r="QJ369" s="23"/>
      <c r="QK369" s="23"/>
      <c r="QL369" s="23"/>
      <c r="QM369" s="23"/>
      <c r="QN369" s="23"/>
      <c r="QO369" s="23"/>
      <c r="QP369" s="23"/>
      <c r="QQ369" s="23"/>
      <c r="QR369" s="23"/>
      <c r="QS369" s="23"/>
      <c r="QT369" s="23"/>
      <c r="QU369" s="23"/>
      <c r="QV369" s="23"/>
      <c r="QW369" s="23"/>
      <c r="QX369" s="23"/>
      <c r="QY369" s="23"/>
      <c r="QZ369" s="23"/>
      <c r="RA369" s="23"/>
      <c r="RB369" s="23"/>
      <c r="RC369" s="23"/>
      <c r="RD369" s="23"/>
      <c r="RE369" s="23"/>
      <c r="RF369" s="23"/>
      <c r="RG369" s="23"/>
      <c r="RH369" s="23"/>
      <c r="RI369" s="23"/>
      <c r="RJ369" s="23"/>
      <c r="RK369" s="23"/>
      <c r="RL369" s="23"/>
      <c r="RM369" s="23"/>
      <c r="RN369" s="23"/>
      <c r="RO369" s="23"/>
      <c r="RP369" s="23"/>
      <c r="RQ369" s="23"/>
      <c r="RR369" s="23"/>
      <c r="RS369" s="23"/>
      <c r="RT369" s="23"/>
      <c r="RU369" s="23"/>
      <c r="RV369" s="23"/>
      <c r="RW369" s="23"/>
      <c r="RX369" s="23"/>
      <c r="RY369" s="23"/>
      <c r="RZ369" s="23"/>
      <c r="SA369" s="23"/>
      <c r="SB369" s="23"/>
      <c r="SC369" s="23"/>
      <c r="SD369" s="23"/>
      <c r="SE369" s="23"/>
      <c r="SF369" s="23"/>
      <c r="SG369" s="23"/>
      <c r="SH369" s="23"/>
      <c r="SI369" s="23"/>
      <c r="SJ369" s="23"/>
      <c r="SK369" s="23"/>
      <c r="SL369" s="23"/>
      <c r="SM369" s="23"/>
      <c r="SN369" s="23"/>
      <c r="SO369" s="23"/>
      <c r="SP369" s="23"/>
      <c r="SQ369" s="23"/>
      <c r="SR369" s="23"/>
      <c r="SS369" s="23"/>
      <c r="ST369" s="23"/>
      <c r="SU369" s="23"/>
      <c r="SV369" s="23"/>
      <c r="SW369" s="23"/>
      <c r="SX369" s="23"/>
      <c r="SY369" s="23"/>
      <c r="SZ369" s="23"/>
      <c r="TA369" s="23"/>
      <c r="TB369" s="23"/>
      <c r="TC369" s="23"/>
      <c r="TD369" s="23"/>
      <c r="TE369" s="23"/>
    </row>
    <row r="370" spans="1:525" s="22" customFormat="1" ht="48.75" customHeight="1" x14ac:dyDescent="0.25">
      <c r="A370" s="56" t="s">
        <v>662</v>
      </c>
      <c r="B370" s="82">
        <v>7700</v>
      </c>
      <c r="C370" s="56" t="s">
        <v>92</v>
      </c>
      <c r="D370" s="57" t="s">
        <v>357</v>
      </c>
      <c r="E370" s="122">
        <f t="shared" si="215"/>
        <v>10000</v>
      </c>
      <c r="F370" s="122">
        <v>10000</v>
      </c>
      <c r="G370" s="122"/>
      <c r="H370" s="122"/>
      <c r="I370" s="122"/>
      <c r="J370" s="122">
        <f t="shared" si="217"/>
        <v>0</v>
      </c>
      <c r="K370" s="122"/>
      <c r="L370" s="122"/>
      <c r="M370" s="122"/>
      <c r="N370" s="122"/>
      <c r="O370" s="122"/>
      <c r="P370" s="122">
        <f t="shared" si="216"/>
        <v>10000</v>
      </c>
      <c r="Q370" s="226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  <c r="IV370" s="23"/>
      <c r="IW370" s="23"/>
      <c r="IX370" s="23"/>
      <c r="IY370" s="23"/>
      <c r="IZ370" s="23"/>
      <c r="JA370" s="23"/>
      <c r="JB370" s="23"/>
      <c r="JC370" s="23"/>
      <c r="JD370" s="23"/>
      <c r="JE370" s="23"/>
      <c r="JF370" s="23"/>
      <c r="JG370" s="23"/>
      <c r="JH370" s="23"/>
      <c r="JI370" s="23"/>
      <c r="JJ370" s="23"/>
      <c r="JK370" s="23"/>
      <c r="JL370" s="23"/>
      <c r="JM370" s="23"/>
      <c r="JN370" s="23"/>
      <c r="JO370" s="23"/>
      <c r="JP370" s="23"/>
      <c r="JQ370" s="23"/>
      <c r="JR370" s="23"/>
      <c r="JS370" s="23"/>
      <c r="JT370" s="23"/>
      <c r="JU370" s="23"/>
      <c r="JV370" s="23"/>
      <c r="JW370" s="23"/>
      <c r="JX370" s="23"/>
      <c r="JY370" s="23"/>
      <c r="JZ370" s="23"/>
      <c r="KA370" s="23"/>
      <c r="KB370" s="23"/>
      <c r="KC370" s="23"/>
      <c r="KD370" s="23"/>
      <c r="KE370" s="23"/>
      <c r="KF370" s="23"/>
      <c r="KG370" s="23"/>
      <c r="KH370" s="23"/>
      <c r="KI370" s="23"/>
      <c r="KJ370" s="23"/>
      <c r="KK370" s="23"/>
      <c r="KL370" s="23"/>
      <c r="KM370" s="23"/>
      <c r="KN370" s="23"/>
      <c r="KO370" s="23"/>
      <c r="KP370" s="23"/>
      <c r="KQ370" s="23"/>
      <c r="KR370" s="23"/>
      <c r="KS370" s="23"/>
      <c r="KT370" s="23"/>
      <c r="KU370" s="23"/>
      <c r="KV370" s="23"/>
      <c r="KW370" s="23"/>
      <c r="KX370" s="23"/>
      <c r="KY370" s="23"/>
      <c r="KZ370" s="23"/>
      <c r="LA370" s="23"/>
      <c r="LB370" s="23"/>
      <c r="LC370" s="23"/>
      <c r="LD370" s="23"/>
      <c r="LE370" s="23"/>
      <c r="LF370" s="23"/>
      <c r="LG370" s="23"/>
      <c r="LH370" s="23"/>
      <c r="LI370" s="23"/>
      <c r="LJ370" s="23"/>
      <c r="LK370" s="23"/>
      <c r="LL370" s="23"/>
      <c r="LM370" s="23"/>
      <c r="LN370" s="23"/>
      <c r="LO370" s="23"/>
      <c r="LP370" s="23"/>
      <c r="LQ370" s="23"/>
      <c r="LR370" s="23"/>
      <c r="LS370" s="23"/>
      <c r="LT370" s="23"/>
      <c r="LU370" s="23"/>
      <c r="LV370" s="23"/>
      <c r="LW370" s="23"/>
      <c r="LX370" s="23"/>
      <c r="LY370" s="23"/>
      <c r="LZ370" s="23"/>
      <c r="MA370" s="23"/>
      <c r="MB370" s="23"/>
      <c r="MC370" s="23"/>
      <c r="MD370" s="23"/>
      <c r="ME370" s="23"/>
      <c r="MF370" s="23"/>
      <c r="MG370" s="23"/>
      <c r="MH370" s="23"/>
      <c r="MI370" s="23"/>
      <c r="MJ370" s="23"/>
      <c r="MK370" s="23"/>
      <c r="ML370" s="23"/>
      <c r="MM370" s="23"/>
      <c r="MN370" s="23"/>
      <c r="MO370" s="23"/>
      <c r="MP370" s="23"/>
      <c r="MQ370" s="23"/>
      <c r="MR370" s="23"/>
      <c r="MS370" s="23"/>
      <c r="MT370" s="23"/>
      <c r="MU370" s="23"/>
      <c r="MV370" s="23"/>
      <c r="MW370" s="23"/>
      <c r="MX370" s="23"/>
      <c r="MY370" s="23"/>
      <c r="MZ370" s="23"/>
      <c r="NA370" s="23"/>
      <c r="NB370" s="23"/>
      <c r="NC370" s="23"/>
      <c r="ND370" s="23"/>
      <c r="NE370" s="23"/>
      <c r="NF370" s="23"/>
      <c r="NG370" s="23"/>
      <c r="NH370" s="23"/>
      <c r="NI370" s="23"/>
      <c r="NJ370" s="23"/>
      <c r="NK370" s="23"/>
      <c r="NL370" s="23"/>
      <c r="NM370" s="23"/>
      <c r="NN370" s="23"/>
      <c r="NO370" s="23"/>
      <c r="NP370" s="23"/>
      <c r="NQ370" s="23"/>
      <c r="NR370" s="23"/>
      <c r="NS370" s="23"/>
      <c r="NT370" s="23"/>
      <c r="NU370" s="23"/>
      <c r="NV370" s="23"/>
      <c r="NW370" s="23"/>
      <c r="NX370" s="23"/>
      <c r="NY370" s="23"/>
      <c r="NZ370" s="23"/>
      <c r="OA370" s="23"/>
      <c r="OB370" s="23"/>
      <c r="OC370" s="23"/>
      <c r="OD370" s="23"/>
      <c r="OE370" s="23"/>
      <c r="OF370" s="23"/>
      <c r="OG370" s="23"/>
      <c r="OH370" s="23"/>
      <c r="OI370" s="23"/>
      <c r="OJ370" s="23"/>
      <c r="OK370" s="23"/>
      <c r="OL370" s="23"/>
      <c r="OM370" s="23"/>
      <c r="ON370" s="23"/>
      <c r="OO370" s="23"/>
      <c r="OP370" s="23"/>
      <c r="OQ370" s="23"/>
      <c r="OR370" s="23"/>
      <c r="OS370" s="23"/>
      <c r="OT370" s="23"/>
      <c r="OU370" s="23"/>
      <c r="OV370" s="23"/>
      <c r="OW370" s="23"/>
      <c r="OX370" s="23"/>
      <c r="OY370" s="23"/>
      <c r="OZ370" s="23"/>
      <c r="PA370" s="23"/>
      <c r="PB370" s="23"/>
      <c r="PC370" s="23"/>
      <c r="PD370" s="23"/>
      <c r="PE370" s="23"/>
      <c r="PF370" s="23"/>
      <c r="PG370" s="23"/>
      <c r="PH370" s="23"/>
      <c r="PI370" s="23"/>
      <c r="PJ370" s="23"/>
      <c r="PK370" s="23"/>
      <c r="PL370" s="23"/>
      <c r="PM370" s="23"/>
      <c r="PN370" s="23"/>
      <c r="PO370" s="23"/>
      <c r="PP370" s="23"/>
      <c r="PQ370" s="23"/>
      <c r="PR370" s="23"/>
      <c r="PS370" s="23"/>
      <c r="PT370" s="23"/>
      <c r="PU370" s="23"/>
      <c r="PV370" s="23"/>
      <c r="PW370" s="23"/>
      <c r="PX370" s="23"/>
      <c r="PY370" s="23"/>
      <c r="PZ370" s="23"/>
      <c r="QA370" s="23"/>
      <c r="QB370" s="23"/>
      <c r="QC370" s="23"/>
      <c r="QD370" s="23"/>
      <c r="QE370" s="23"/>
      <c r="QF370" s="23"/>
      <c r="QG370" s="23"/>
      <c r="QH370" s="23"/>
      <c r="QI370" s="23"/>
      <c r="QJ370" s="23"/>
      <c r="QK370" s="23"/>
      <c r="QL370" s="23"/>
      <c r="QM370" s="23"/>
      <c r="QN370" s="23"/>
      <c r="QO370" s="23"/>
      <c r="QP370" s="23"/>
      <c r="QQ370" s="23"/>
      <c r="QR370" s="23"/>
      <c r="QS370" s="23"/>
      <c r="QT370" s="23"/>
      <c r="QU370" s="23"/>
      <c r="QV370" s="23"/>
      <c r="QW370" s="23"/>
      <c r="QX370" s="23"/>
      <c r="QY370" s="23"/>
      <c r="QZ370" s="23"/>
      <c r="RA370" s="23"/>
      <c r="RB370" s="23"/>
      <c r="RC370" s="23"/>
      <c r="RD370" s="23"/>
      <c r="RE370" s="23"/>
      <c r="RF370" s="23"/>
      <c r="RG370" s="23"/>
      <c r="RH370" s="23"/>
      <c r="RI370" s="23"/>
      <c r="RJ370" s="23"/>
      <c r="RK370" s="23"/>
      <c r="RL370" s="23"/>
      <c r="RM370" s="23"/>
      <c r="RN370" s="23"/>
      <c r="RO370" s="23"/>
      <c r="RP370" s="23"/>
      <c r="RQ370" s="23"/>
      <c r="RR370" s="23"/>
      <c r="RS370" s="23"/>
      <c r="RT370" s="23"/>
      <c r="RU370" s="23"/>
      <c r="RV370" s="23"/>
      <c r="RW370" s="23"/>
      <c r="RX370" s="23"/>
      <c r="RY370" s="23"/>
      <c r="RZ370" s="23"/>
      <c r="SA370" s="23"/>
      <c r="SB370" s="23"/>
      <c r="SC370" s="23"/>
      <c r="SD370" s="23"/>
      <c r="SE370" s="23"/>
      <c r="SF370" s="23"/>
      <c r="SG370" s="23"/>
      <c r="SH370" s="23"/>
      <c r="SI370" s="23"/>
      <c r="SJ370" s="23"/>
      <c r="SK370" s="23"/>
      <c r="SL370" s="23"/>
      <c r="SM370" s="23"/>
      <c r="SN370" s="23"/>
      <c r="SO370" s="23"/>
      <c r="SP370" s="23"/>
      <c r="SQ370" s="23"/>
      <c r="SR370" s="23"/>
      <c r="SS370" s="23"/>
      <c r="ST370" s="23"/>
      <c r="SU370" s="23"/>
      <c r="SV370" s="23"/>
      <c r="SW370" s="23"/>
      <c r="SX370" s="23"/>
      <c r="SY370" s="23"/>
      <c r="SZ370" s="23"/>
      <c r="TA370" s="23"/>
      <c r="TB370" s="23"/>
      <c r="TC370" s="23"/>
      <c r="TD370" s="23"/>
      <c r="TE370" s="23"/>
    </row>
    <row r="371" spans="1:525" s="22" customFormat="1" ht="31.5" customHeight="1" x14ac:dyDescent="0.25">
      <c r="A371" s="56">
        <v>3718330</v>
      </c>
      <c r="B371" s="82">
        <f>'дод 4'!A251</f>
        <v>8330</v>
      </c>
      <c r="C371" s="56" t="s">
        <v>91</v>
      </c>
      <c r="D371" s="57" t="str">
        <f>'дод 4'!C251</f>
        <v xml:space="preserve">Інша діяльність у сфері екології та охорони природних ресурсів </v>
      </c>
      <c r="E371" s="122">
        <f t="shared" si="215"/>
        <v>80000</v>
      </c>
      <c r="F371" s="122">
        <v>80000</v>
      </c>
      <c r="G371" s="122"/>
      <c r="H371" s="122"/>
      <c r="I371" s="122"/>
      <c r="J371" s="122">
        <f t="shared" si="217"/>
        <v>0</v>
      </c>
      <c r="K371" s="122"/>
      <c r="L371" s="122"/>
      <c r="M371" s="122"/>
      <c r="N371" s="122"/>
      <c r="O371" s="122"/>
      <c r="P371" s="122">
        <f t="shared" si="216"/>
        <v>80000</v>
      </c>
      <c r="Q371" s="226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3"/>
      <c r="IR371" s="23"/>
      <c r="IS371" s="23"/>
      <c r="IT371" s="23"/>
      <c r="IU371" s="23"/>
      <c r="IV371" s="23"/>
      <c r="IW371" s="23"/>
      <c r="IX371" s="23"/>
      <c r="IY371" s="23"/>
      <c r="IZ371" s="23"/>
      <c r="JA371" s="23"/>
      <c r="JB371" s="23"/>
      <c r="JC371" s="23"/>
      <c r="JD371" s="23"/>
      <c r="JE371" s="23"/>
      <c r="JF371" s="23"/>
      <c r="JG371" s="23"/>
      <c r="JH371" s="23"/>
      <c r="JI371" s="23"/>
      <c r="JJ371" s="23"/>
      <c r="JK371" s="23"/>
      <c r="JL371" s="23"/>
      <c r="JM371" s="23"/>
      <c r="JN371" s="23"/>
      <c r="JO371" s="23"/>
      <c r="JP371" s="23"/>
      <c r="JQ371" s="23"/>
      <c r="JR371" s="23"/>
      <c r="JS371" s="23"/>
      <c r="JT371" s="23"/>
      <c r="JU371" s="23"/>
      <c r="JV371" s="23"/>
      <c r="JW371" s="23"/>
      <c r="JX371" s="23"/>
      <c r="JY371" s="23"/>
      <c r="JZ371" s="23"/>
      <c r="KA371" s="23"/>
      <c r="KB371" s="23"/>
      <c r="KC371" s="23"/>
      <c r="KD371" s="23"/>
      <c r="KE371" s="23"/>
      <c r="KF371" s="23"/>
      <c r="KG371" s="23"/>
      <c r="KH371" s="23"/>
      <c r="KI371" s="23"/>
      <c r="KJ371" s="23"/>
      <c r="KK371" s="23"/>
      <c r="KL371" s="23"/>
      <c r="KM371" s="23"/>
      <c r="KN371" s="23"/>
      <c r="KO371" s="23"/>
      <c r="KP371" s="23"/>
      <c r="KQ371" s="23"/>
      <c r="KR371" s="23"/>
      <c r="KS371" s="23"/>
      <c r="KT371" s="23"/>
      <c r="KU371" s="23"/>
      <c r="KV371" s="23"/>
      <c r="KW371" s="23"/>
      <c r="KX371" s="23"/>
      <c r="KY371" s="23"/>
      <c r="KZ371" s="23"/>
      <c r="LA371" s="23"/>
      <c r="LB371" s="23"/>
      <c r="LC371" s="23"/>
      <c r="LD371" s="23"/>
      <c r="LE371" s="23"/>
      <c r="LF371" s="23"/>
      <c r="LG371" s="23"/>
      <c r="LH371" s="23"/>
      <c r="LI371" s="23"/>
      <c r="LJ371" s="23"/>
      <c r="LK371" s="23"/>
      <c r="LL371" s="23"/>
      <c r="LM371" s="23"/>
      <c r="LN371" s="23"/>
      <c r="LO371" s="23"/>
      <c r="LP371" s="23"/>
      <c r="LQ371" s="23"/>
      <c r="LR371" s="23"/>
      <c r="LS371" s="23"/>
      <c r="LT371" s="23"/>
      <c r="LU371" s="23"/>
      <c r="LV371" s="23"/>
      <c r="LW371" s="23"/>
      <c r="LX371" s="23"/>
      <c r="LY371" s="23"/>
      <c r="LZ371" s="23"/>
      <c r="MA371" s="23"/>
      <c r="MB371" s="23"/>
      <c r="MC371" s="23"/>
      <c r="MD371" s="23"/>
      <c r="ME371" s="23"/>
      <c r="MF371" s="23"/>
      <c r="MG371" s="23"/>
      <c r="MH371" s="23"/>
      <c r="MI371" s="23"/>
      <c r="MJ371" s="23"/>
      <c r="MK371" s="23"/>
      <c r="ML371" s="23"/>
      <c r="MM371" s="23"/>
      <c r="MN371" s="23"/>
      <c r="MO371" s="23"/>
      <c r="MP371" s="23"/>
      <c r="MQ371" s="23"/>
      <c r="MR371" s="23"/>
      <c r="MS371" s="23"/>
      <c r="MT371" s="23"/>
      <c r="MU371" s="23"/>
      <c r="MV371" s="23"/>
      <c r="MW371" s="23"/>
      <c r="MX371" s="23"/>
      <c r="MY371" s="23"/>
      <c r="MZ371" s="23"/>
      <c r="NA371" s="23"/>
      <c r="NB371" s="23"/>
      <c r="NC371" s="23"/>
      <c r="ND371" s="23"/>
      <c r="NE371" s="23"/>
      <c r="NF371" s="23"/>
      <c r="NG371" s="23"/>
      <c r="NH371" s="23"/>
      <c r="NI371" s="23"/>
      <c r="NJ371" s="23"/>
      <c r="NK371" s="23"/>
      <c r="NL371" s="23"/>
      <c r="NM371" s="23"/>
      <c r="NN371" s="23"/>
      <c r="NO371" s="23"/>
      <c r="NP371" s="23"/>
      <c r="NQ371" s="23"/>
      <c r="NR371" s="23"/>
      <c r="NS371" s="23"/>
      <c r="NT371" s="23"/>
      <c r="NU371" s="23"/>
      <c r="NV371" s="23"/>
      <c r="NW371" s="23"/>
      <c r="NX371" s="23"/>
      <c r="NY371" s="23"/>
      <c r="NZ371" s="23"/>
      <c r="OA371" s="23"/>
      <c r="OB371" s="23"/>
      <c r="OC371" s="23"/>
      <c r="OD371" s="23"/>
      <c r="OE371" s="23"/>
      <c r="OF371" s="23"/>
      <c r="OG371" s="23"/>
      <c r="OH371" s="23"/>
      <c r="OI371" s="23"/>
      <c r="OJ371" s="23"/>
      <c r="OK371" s="23"/>
      <c r="OL371" s="23"/>
      <c r="OM371" s="23"/>
      <c r="ON371" s="23"/>
      <c r="OO371" s="23"/>
      <c r="OP371" s="23"/>
      <c r="OQ371" s="23"/>
      <c r="OR371" s="23"/>
      <c r="OS371" s="23"/>
      <c r="OT371" s="23"/>
      <c r="OU371" s="23"/>
      <c r="OV371" s="23"/>
      <c r="OW371" s="23"/>
      <c r="OX371" s="23"/>
      <c r="OY371" s="23"/>
      <c r="OZ371" s="23"/>
      <c r="PA371" s="23"/>
      <c r="PB371" s="23"/>
      <c r="PC371" s="23"/>
      <c r="PD371" s="23"/>
      <c r="PE371" s="23"/>
      <c r="PF371" s="23"/>
      <c r="PG371" s="23"/>
      <c r="PH371" s="23"/>
      <c r="PI371" s="23"/>
      <c r="PJ371" s="23"/>
      <c r="PK371" s="23"/>
      <c r="PL371" s="23"/>
      <c r="PM371" s="23"/>
      <c r="PN371" s="23"/>
      <c r="PO371" s="23"/>
      <c r="PP371" s="23"/>
      <c r="PQ371" s="23"/>
      <c r="PR371" s="23"/>
      <c r="PS371" s="23"/>
      <c r="PT371" s="23"/>
      <c r="PU371" s="23"/>
      <c r="PV371" s="23"/>
      <c r="PW371" s="23"/>
      <c r="PX371" s="23"/>
      <c r="PY371" s="23"/>
      <c r="PZ371" s="23"/>
      <c r="QA371" s="23"/>
      <c r="QB371" s="23"/>
      <c r="QC371" s="23"/>
      <c r="QD371" s="23"/>
      <c r="QE371" s="23"/>
      <c r="QF371" s="23"/>
      <c r="QG371" s="23"/>
      <c r="QH371" s="23"/>
      <c r="QI371" s="23"/>
      <c r="QJ371" s="23"/>
      <c r="QK371" s="23"/>
      <c r="QL371" s="23"/>
      <c r="QM371" s="23"/>
      <c r="QN371" s="23"/>
      <c r="QO371" s="23"/>
      <c r="QP371" s="23"/>
      <c r="QQ371" s="23"/>
      <c r="QR371" s="23"/>
      <c r="QS371" s="23"/>
      <c r="QT371" s="23"/>
      <c r="QU371" s="23"/>
      <c r="QV371" s="23"/>
      <c r="QW371" s="23"/>
      <c r="QX371" s="23"/>
      <c r="QY371" s="23"/>
      <c r="QZ371" s="23"/>
      <c r="RA371" s="23"/>
      <c r="RB371" s="23"/>
      <c r="RC371" s="23"/>
      <c r="RD371" s="23"/>
      <c r="RE371" s="23"/>
      <c r="RF371" s="23"/>
      <c r="RG371" s="23"/>
      <c r="RH371" s="23"/>
      <c r="RI371" s="23"/>
      <c r="RJ371" s="23"/>
      <c r="RK371" s="23"/>
      <c r="RL371" s="23"/>
      <c r="RM371" s="23"/>
      <c r="RN371" s="23"/>
      <c r="RO371" s="23"/>
      <c r="RP371" s="23"/>
      <c r="RQ371" s="23"/>
      <c r="RR371" s="23"/>
      <c r="RS371" s="23"/>
      <c r="RT371" s="23"/>
      <c r="RU371" s="23"/>
      <c r="RV371" s="23"/>
      <c r="RW371" s="23"/>
      <c r="RX371" s="23"/>
      <c r="RY371" s="23"/>
      <c r="RZ371" s="23"/>
      <c r="SA371" s="23"/>
      <c r="SB371" s="23"/>
      <c r="SC371" s="23"/>
      <c r="SD371" s="23"/>
      <c r="SE371" s="23"/>
      <c r="SF371" s="23"/>
      <c r="SG371" s="23"/>
      <c r="SH371" s="23"/>
      <c r="SI371" s="23"/>
      <c r="SJ371" s="23"/>
      <c r="SK371" s="23"/>
      <c r="SL371" s="23"/>
      <c r="SM371" s="23"/>
      <c r="SN371" s="23"/>
      <c r="SO371" s="23"/>
      <c r="SP371" s="23"/>
      <c r="SQ371" s="23"/>
      <c r="SR371" s="23"/>
      <c r="SS371" s="23"/>
      <c r="ST371" s="23"/>
      <c r="SU371" s="23"/>
      <c r="SV371" s="23"/>
      <c r="SW371" s="23"/>
      <c r="SX371" s="23"/>
      <c r="SY371" s="23"/>
      <c r="SZ371" s="23"/>
      <c r="TA371" s="23"/>
      <c r="TB371" s="23"/>
      <c r="TC371" s="23"/>
      <c r="TD371" s="23"/>
      <c r="TE371" s="23"/>
    </row>
    <row r="372" spans="1:525" s="22" customFormat="1" ht="37.5" customHeight="1" x14ac:dyDescent="0.25">
      <c r="A372" s="56" t="s">
        <v>218</v>
      </c>
      <c r="B372" s="82" t="str">
        <f>'дод 4'!A252</f>
        <v>8340</v>
      </c>
      <c r="C372" s="56" t="str">
        <f>'дод 4'!B252</f>
        <v>0540</v>
      </c>
      <c r="D372" s="57" t="str">
        <f>'дод 4'!C252</f>
        <v>Природоохоронні заходи за рахунок цільових фондів</v>
      </c>
      <c r="E372" s="122">
        <f t="shared" si="215"/>
        <v>0</v>
      </c>
      <c r="F372" s="122"/>
      <c r="G372" s="122"/>
      <c r="H372" s="122"/>
      <c r="I372" s="122"/>
      <c r="J372" s="122">
        <f t="shared" si="217"/>
        <v>190000</v>
      </c>
      <c r="K372" s="122"/>
      <c r="L372" s="122">
        <v>140000</v>
      </c>
      <c r="M372" s="122"/>
      <c r="N372" s="122"/>
      <c r="O372" s="122">
        <v>50000</v>
      </c>
      <c r="P372" s="122">
        <f t="shared" si="216"/>
        <v>190000</v>
      </c>
      <c r="Q372" s="226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  <c r="IW372" s="23"/>
      <c r="IX372" s="23"/>
      <c r="IY372" s="23"/>
      <c r="IZ372" s="23"/>
      <c r="JA372" s="23"/>
      <c r="JB372" s="23"/>
      <c r="JC372" s="23"/>
      <c r="JD372" s="23"/>
      <c r="JE372" s="23"/>
      <c r="JF372" s="23"/>
      <c r="JG372" s="23"/>
      <c r="JH372" s="23"/>
      <c r="JI372" s="23"/>
      <c r="JJ372" s="23"/>
      <c r="JK372" s="23"/>
      <c r="JL372" s="23"/>
      <c r="JM372" s="23"/>
      <c r="JN372" s="23"/>
      <c r="JO372" s="23"/>
      <c r="JP372" s="23"/>
      <c r="JQ372" s="23"/>
      <c r="JR372" s="23"/>
      <c r="JS372" s="23"/>
      <c r="JT372" s="23"/>
      <c r="JU372" s="23"/>
      <c r="JV372" s="23"/>
      <c r="JW372" s="23"/>
      <c r="JX372" s="23"/>
      <c r="JY372" s="23"/>
      <c r="JZ372" s="23"/>
      <c r="KA372" s="23"/>
      <c r="KB372" s="23"/>
      <c r="KC372" s="23"/>
      <c r="KD372" s="23"/>
      <c r="KE372" s="23"/>
      <c r="KF372" s="23"/>
      <c r="KG372" s="23"/>
      <c r="KH372" s="23"/>
      <c r="KI372" s="23"/>
      <c r="KJ372" s="23"/>
      <c r="KK372" s="23"/>
      <c r="KL372" s="23"/>
      <c r="KM372" s="23"/>
      <c r="KN372" s="23"/>
      <c r="KO372" s="23"/>
      <c r="KP372" s="23"/>
      <c r="KQ372" s="23"/>
      <c r="KR372" s="23"/>
      <c r="KS372" s="23"/>
      <c r="KT372" s="23"/>
      <c r="KU372" s="23"/>
      <c r="KV372" s="23"/>
      <c r="KW372" s="23"/>
      <c r="KX372" s="23"/>
      <c r="KY372" s="23"/>
      <c r="KZ372" s="23"/>
      <c r="LA372" s="23"/>
      <c r="LB372" s="23"/>
      <c r="LC372" s="23"/>
      <c r="LD372" s="23"/>
      <c r="LE372" s="23"/>
      <c r="LF372" s="23"/>
      <c r="LG372" s="23"/>
      <c r="LH372" s="23"/>
      <c r="LI372" s="23"/>
      <c r="LJ372" s="23"/>
      <c r="LK372" s="23"/>
      <c r="LL372" s="23"/>
      <c r="LM372" s="23"/>
      <c r="LN372" s="23"/>
      <c r="LO372" s="23"/>
      <c r="LP372" s="23"/>
      <c r="LQ372" s="23"/>
      <c r="LR372" s="23"/>
      <c r="LS372" s="23"/>
      <c r="LT372" s="23"/>
      <c r="LU372" s="23"/>
      <c r="LV372" s="23"/>
      <c r="LW372" s="23"/>
      <c r="LX372" s="23"/>
      <c r="LY372" s="23"/>
      <c r="LZ372" s="23"/>
      <c r="MA372" s="23"/>
      <c r="MB372" s="23"/>
      <c r="MC372" s="23"/>
      <c r="MD372" s="23"/>
      <c r="ME372" s="23"/>
      <c r="MF372" s="23"/>
      <c r="MG372" s="23"/>
      <c r="MH372" s="23"/>
      <c r="MI372" s="23"/>
      <c r="MJ372" s="23"/>
      <c r="MK372" s="23"/>
      <c r="ML372" s="23"/>
      <c r="MM372" s="23"/>
      <c r="MN372" s="23"/>
      <c r="MO372" s="23"/>
      <c r="MP372" s="23"/>
      <c r="MQ372" s="23"/>
      <c r="MR372" s="23"/>
      <c r="MS372" s="23"/>
      <c r="MT372" s="23"/>
      <c r="MU372" s="23"/>
      <c r="MV372" s="23"/>
      <c r="MW372" s="23"/>
      <c r="MX372" s="23"/>
      <c r="MY372" s="23"/>
      <c r="MZ372" s="23"/>
      <c r="NA372" s="23"/>
      <c r="NB372" s="23"/>
      <c r="NC372" s="23"/>
      <c r="ND372" s="23"/>
      <c r="NE372" s="23"/>
      <c r="NF372" s="23"/>
      <c r="NG372" s="23"/>
      <c r="NH372" s="23"/>
      <c r="NI372" s="23"/>
      <c r="NJ372" s="23"/>
      <c r="NK372" s="23"/>
      <c r="NL372" s="23"/>
      <c r="NM372" s="23"/>
      <c r="NN372" s="23"/>
      <c r="NO372" s="23"/>
      <c r="NP372" s="23"/>
      <c r="NQ372" s="23"/>
      <c r="NR372" s="23"/>
      <c r="NS372" s="23"/>
      <c r="NT372" s="23"/>
      <c r="NU372" s="23"/>
      <c r="NV372" s="23"/>
      <c r="NW372" s="23"/>
      <c r="NX372" s="23"/>
      <c r="NY372" s="23"/>
      <c r="NZ372" s="23"/>
      <c r="OA372" s="23"/>
      <c r="OB372" s="23"/>
      <c r="OC372" s="23"/>
      <c r="OD372" s="23"/>
      <c r="OE372" s="23"/>
      <c r="OF372" s="23"/>
      <c r="OG372" s="23"/>
      <c r="OH372" s="23"/>
      <c r="OI372" s="23"/>
      <c r="OJ372" s="23"/>
      <c r="OK372" s="23"/>
      <c r="OL372" s="23"/>
      <c r="OM372" s="23"/>
      <c r="ON372" s="23"/>
      <c r="OO372" s="23"/>
      <c r="OP372" s="23"/>
      <c r="OQ372" s="23"/>
      <c r="OR372" s="23"/>
      <c r="OS372" s="23"/>
      <c r="OT372" s="23"/>
      <c r="OU372" s="23"/>
      <c r="OV372" s="23"/>
      <c r="OW372" s="23"/>
      <c r="OX372" s="23"/>
      <c r="OY372" s="23"/>
      <c r="OZ372" s="23"/>
      <c r="PA372" s="23"/>
      <c r="PB372" s="23"/>
      <c r="PC372" s="23"/>
      <c r="PD372" s="23"/>
      <c r="PE372" s="23"/>
      <c r="PF372" s="23"/>
      <c r="PG372" s="23"/>
      <c r="PH372" s="23"/>
      <c r="PI372" s="23"/>
      <c r="PJ372" s="23"/>
      <c r="PK372" s="23"/>
      <c r="PL372" s="23"/>
      <c r="PM372" s="23"/>
      <c r="PN372" s="23"/>
      <c r="PO372" s="23"/>
      <c r="PP372" s="23"/>
      <c r="PQ372" s="23"/>
      <c r="PR372" s="23"/>
      <c r="PS372" s="23"/>
      <c r="PT372" s="23"/>
      <c r="PU372" s="23"/>
      <c r="PV372" s="23"/>
      <c r="PW372" s="23"/>
      <c r="PX372" s="23"/>
      <c r="PY372" s="23"/>
      <c r="PZ372" s="23"/>
      <c r="QA372" s="23"/>
      <c r="QB372" s="23"/>
      <c r="QC372" s="23"/>
      <c r="QD372" s="23"/>
      <c r="QE372" s="23"/>
      <c r="QF372" s="23"/>
      <c r="QG372" s="23"/>
      <c r="QH372" s="23"/>
      <c r="QI372" s="23"/>
      <c r="QJ372" s="23"/>
      <c r="QK372" s="23"/>
      <c r="QL372" s="23"/>
      <c r="QM372" s="23"/>
      <c r="QN372" s="23"/>
      <c r="QO372" s="23"/>
      <c r="QP372" s="23"/>
      <c r="QQ372" s="23"/>
      <c r="QR372" s="23"/>
      <c r="QS372" s="23"/>
      <c r="QT372" s="23"/>
      <c r="QU372" s="23"/>
      <c r="QV372" s="23"/>
      <c r="QW372" s="23"/>
      <c r="QX372" s="23"/>
      <c r="QY372" s="23"/>
      <c r="QZ372" s="23"/>
      <c r="RA372" s="23"/>
      <c r="RB372" s="23"/>
      <c r="RC372" s="23"/>
      <c r="RD372" s="23"/>
      <c r="RE372" s="23"/>
      <c r="RF372" s="23"/>
      <c r="RG372" s="23"/>
      <c r="RH372" s="23"/>
      <c r="RI372" s="23"/>
      <c r="RJ372" s="23"/>
      <c r="RK372" s="23"/>
      <c r="RL372" s="23"/>
      <c r="RM372" s="23"/>
      <c r="RN372" s="23"/>
      <c r="RO372" s="23"/>
      <c r="RP372" s="23"/>
      <c r="RQ372" s="23"/>
      <c r="RR372" s="23"/>
      <c r="RS372" s="23"/>
      <c r="RT372" s="23"/>
      <c r="RU372" s="23"/>
      <c r="RV372" s="23"/>
      <c r="RW372" s="23"/>
      <c r="RX372" s="23"/>
      <c r="RY372" s="23"/>
      <c r="RZ372" s="23"/>
      <c r="SA372" s="23"/>
      <c r="SB372" s="23"/>
      <c r="SC372" s="23"/>
      <c r="SD372" s="23"/>
      <c r="SE372" s="23"/>
      <c r="SF372" s="23"/>
      <c r="SG372" s="23"/>
      <c r="SH372" s="23"/>
      <c r="SI372" s="23"/>
      <c r="SJ372" s="23"/>
      <c r="SK372" s="23"/>
      <c r="SL372" s="23"/>
      <c r="SM372" s="23"/>
      <c r="SN372" s="23"/>
      <c r="SO372" s="23"/>
      <c r="SP372" s="23"/>
      <c r="SQ372" s="23"/>
      <c r="SR372" s="23"/>
      <c r="SS372" s="23"/>
      <c r="ST372" s="23"/>
      <c r="SU372" s="23"/>
      <c r="SV372" s="23"/>
      <c r="SW372" s="23"/>
      <c r="SX372" s="23"/>
      <c r="SY372" s="23"/>
      <c r="SZ372" s="23"/>
      <c r="TA372" s="23"/>
      <c r="TB372" s="23"/>
      <c r="TC372" s="23"/>
      <c r="TD372" s="23"/>
      <c r="TE372" s="23"/>
    </row>
    <row r="373" spans="1:525" s="22" customFormat="1" ht="21.75" customHeight="1" x14ac:dyDescent="0.25">
      <c r="A373" s="56" t="s">
        <v>219</v>
      </c>
      <c r="B373" s="82" t="str">
        <f>'дод 4'!A255</f>
        <v>8600</v>
      </c>
      <c r="C373" s="82" t="str">
        <f>'дод 4'!B255</f>
        <v>0170</v>
      </c>
      <c r="D373" s="57" t="str">
        <f>'дод 4'!C255</f>
        <v>Обслуговування місцевого боргу</v>
      </c>
      <c r="E373" s="122">
        <f t="shared" si="215"/>
        <v>1500809</v>
      </c>
      <c r="F373" s="122">
        <f>157286+1338191+5332</f>
        <v>1500809</v>
      </c>
      <c r="G373" s="122"/>
      <c r="H373" s="122"/>
      <c r="I373" s="122"/>
      <c r="J373" s="122">
        <f t="shared" si="217"/>
        <v>0</v>
      </c>
      <c r="K373" s="122"/>
      <c r="L373" s="122"/>
      <c r="M373" s="122"/>
      <c r="N373" s="122"/>
      <c r="O373" s="122"/>
      <c r="P373" s="122">
        <f t="shared" si="216"/>
        <v>1500809</v>
      </c>
      <c r="Q373" s="226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  <c r="IV373" s="23"/>
      <c r="IW373" s="23"/>
      <c r="IX373" s="23"/>
      <c r="IY373" s="23"/>
      <c r="IZ373" s="23"/>
      <c r="JA373" s="23"/>
      <c r="JB373" s="23"/>
      <c r="JC373" s="23"/>
      <c r="JD373" s="23"/>
      <c r="JE373" s="23"/>
      <c r="JF373" s="23"/>
      <c r="JG373" s="23"/>
      <c r="JH373" s="23"/>
      <c r="JI373" s="23"/>
      <c r="JJ373" s="23"/>
      <c r="JK373" s="23"/>
      <c r="JL373" s="23"/>
      <c r="JM373" s="23"/>
      <c r="JN373" s="23"/>
      <c r="JO373" s="23"/>
      <c r="JP373" s="23"/>
      <c r="JQ373" s="23"/>
      <c r="JR373" s="23"/>
      <c r="JS373" s="23"/>
      <c r="JT373" s="23"/>
      <c r="JU373" s="23"/>
      <c r="JV373" s="23"/>
      <c r="JW373" s="23"/>
      <c r="JX373" s="23"/>
      <c r="JY373" s="23"/>
      <c r="JZ373" s="23"/>
      <c r="KA373" s="23"/>
      <c r="KB373" s="23"/>
      <c r="KC373" s="23"/>
      <c r="KD373" s="23"/>
      <c r="KE373" s="23"/>
      <c r="KF373" s="23"/>
      <c r="KG373" s="23"/>
      <c r="KH373" s="23"/>
      <c r="KI373" s="23"/>
      <c r="KJ373" s="23"/>
      <c r="KK373" s="23"/>
      <c r="KL373" s="23"/>
      <c r="KM373" s="23"/>
      <c r="KN373" s="23"/>
      <c r="KO373" s="23"/>
      <c r="KP373" s="23"/>
      <c r="KQ373" s="23"/>
      <c r="KR373" s="23"/>
      <c r="KS373" s="23"/>
      <c r="KT373" s="23"/>
      <c r="KU373" s="23"/>
      <c r="KV373" s="23"/>
      <c r="KW373" s="23"/>
      <c r="KX373" s="23"/>
      <c r="KY373" s="23"/>
      <c r="KZ373" s="23"/>
      <c r="LA373" s="23"/>
      <c r="LB373" s="23"/>
      <c r="LC373" s="23"/>
      <c r="LD373" s="23"/>
      <c r="LE373" s="23"/>
      <c r="LF373" s="23"/>
      <c r="LG373" s="23"/>
      <c r="LH373" s="23"/>
      <c r="LI373" s="23"/>
      <c r="LJ373" s="23"/>
      <c r="LK373" s="23"/>
      <c r="LL373" s="23"/>
      <c r="LM373" s="23"/>
      <c r="LN373" s="23"/>
      <c r="LO373" s="23"/>
      <c r="LP373" s="23"/>
      <c r="LQ373" s="23"/>
      <c r="LR373" s="23"/>
      <c r="LS373" s="23"/>
      <c r="LT373" s="23"/>
      <c r="LU373" s="23"/>
      <c r="LV373" s="23"/>
      <c r="LW373" s="23"/>
      <c r="LX373" s="23"/>
      <c r="LY373" s="23"/>
      <c r="LZ373" s="23"/>
      <c r="MA373" s="23"/>
      <c r="MB373" s="23"/>
      <c r="MC373" s="23"/>
      <c r="MD373" s="23"/>
      <c r="ME373" s="23"/>
      <c r="MF373" s="23"/>
      <c r="MG373" s="23"/>
      <c r="MH373" s="23"/>
      <c r="MI373" s="23"/>
      <c r="MJ373" s="23"/>
      <c r="MK373" s="23"/>
      <c r="ML373" s="23"/>
      <c r="MM373" s="23"/>
      <c r="MN373" s="23"/>
      <c r="MO373" s="23"/>
      <c r="MP373" s="23"/>
      <c r="MQ373" s="23"/>
      <c r="MR373" s="23"/>
      <c r="MS373" s="23"/>
      <c r="MT373" s="23"/>
      <c r="MU373" s="23"/>
      <c r="MV373" s="23"/>
      <c r="MW373" s="23"/>
      <c r="MX373" s="23"/>
      <c r="MY373" s="23"/>
      <c r="MZ373" s="23"/>
      <c r="NA373" s="23"/>
      <c r="NB373" s="23"/>
      <c r="NC373" s="23"/>
      <c r="ND373" s="23"/>
      <c r="NE373" s="23"/>
      <c r="NF373" s="23"/>
      <c r="NG373" s="23"/>
      <c r="NH373" s="23"/>
      <c r="NI373" s="23"/>
      <c r="NJ373" s="23"/>
      <c r="NK373" s="23"/>
      <c r="NL373" s="23"/>
      <c r="NM373" s="23"/>
      <c r="NN373" s="23"/>
      <c r="NO373" s="23"/>
      <c r="NP373" s="23"/>
      <c r="NQ373" s="23"/>
      <c r="NR373" s="23"/>
      <c r="NS373" s="23"/>
      <c r="NT373" s="23"/>
      <c r="NU373" s="23"/>
      <c r="NV373" s="23"/>
      <c r="NW373" s="23"/>
      <c r="NX373" s="23"/>
      <c r="NY373" s="23"/>
      <c r="NZ373" s="23"/>
      <c r="OA373" s="23"/>
      <c r="OB373" s="23"/>
      <c r="OC373" s="23"/>
      <c r="OD373" s="23"/>
      <c r="OE373" s="23"/>
      <c r="OF373" s="23"/>
      <c r="OG373" s="23"/>
      <c r="OH373" s="23"/>
      <c r="OI373" s="23"/>
      <c r="OJ373" s="23"/>
      <c r="OK373" s="23"/>
      <c r="OL373" s="23"/>
      <c r="OM373" s="23"/>
      <c r="ON373" s="23"/>
      <c r="OO373" s="23"/>
      <c r="OP373" s="23"/>
      <c r="OQ373" s="23"/>
      <c r="OR373" s="23"/>
      <c r="OS373" s="23"/>
      <c r="OT373" s="23"/>
      <c r="OU373" s="23"/>
      <c r="OV373" s="23"/>
      <c r="OW373" s="23"/>
      <c r="OX373" s="23"/>
      <c r="OY373" s="23"/>
      <c r="OZ373" s="23"/>
      <c r="PA373" s="23"/>
      <c r="PB373" s="23"/>
      <c r="PC373" s="23"/>
      <c r="PD373" s="23"/>
      <c r="PE373" s="23"/>
      <c r="PF373" s="23"/>
      <c r="PG373" s="23"/>
      <c r="PH373" s="23"/>
      <c r="PI373" s="23"/>
      <c r="PJ373" s="23"/>
      <c r="PK373" s="23"/>
      <c r="PL373" s="23"/>
      <c r="PM373" s="23"/>
      <c r="PN373" s="23"/>
      <c r="PO373" s="23"/>
      <c r="PP373" s="23"/>
      <c r="PQ373" s="23"/>
      <c r="PR373" s="23"/>
      <c r="PS373" s="23"/>
      <c r="PT373" s="23"/>
      <c r="PU373" s="23"/>
      <c r="PV373" s="23"/>
      <c r="PW373" s="23"/>
      <c r="PX373" s="23"/>
      <c r="PY373" s="23"/>
      <c r="PZ373" s="23"/>
      <c r="QA373" s="23"/>
      <c r="QB373" s="23"/>
      <c r="QC373" s="23"/>
      <c r="QD373" s="23"/>
      <c r="QE373" s="23"/>
      <c r="QF373" s="23"/>
      <c r="QG373" s="23"/>
      <c r="QH373" s="23"/>
      <c r="QI373" s="23"/>
      <c r="QJ373" s="23"/>
      <c r="QK373" s="23"/>
      <c r="QL373" s="23"/>
      <c r="QM373" s="23"/>
      <c r="QN373" s="23"/>
      <c r="QO373" s="23"/>
      <c r="QP373" s="23"/>
      <c r="QQ373" s="23"/>
      <c r="QR373" s="23"/>
      <c r="QS373" s="23"/>
      <c r="QT373" s="23"/>
      <c r="QU373" s="23"/>
      <c r="QV373" s="23"/>
      <c r="QW373" s="23"/>
      <c r="QX373" s="23"/>
      <c r="QY373" s="23"/>
      <c r="QZ373" s="23"/>
      <c r="RA373" s="23"/>
      <c r="RB373" s="23"/>
      <c r="RC373" s="23"/>
      <c r="RD373" s="23"/>
      <c r="RE373" s="23"/>
      <c r="RF373" s="23"/>
      <c r="RG373" s="23"/>
      <c r="RH373" s="23"/>
      <c r="RI373" s="23"/>
      <c r="RJ373" s="23"/>
      <c r="RK373" s="23"/>
      <c r="RL373" s="23"/>
      <c r="RM373" s="23"/>
      <c r="RN373" s="23"/>
      <c r="RO373" s="23"/>
      <c r="RP373" s="23"/>
      <c r="RQ373" s="23"/>
      <c r="RR373" s="23"/>
      <c r="RS373" s="23"/>
      <c r="RT373" s="23"/>
      <c r="RU373" s="23"/>
      <c r="RV373" s="23"/>
      <c r="RW373" s="23"/>
      <c r="RX373" s="23"/>
      <c r="RY373" s="23"/>
      <c r="RZ373" s="23"/>
      <c r="SA373" s="23"/>
      <c r="SB373" s="23"/>
      <c r="SC373" s="23"/>
      <c r="SD373" s="23"/>
      <c r="SE373" s="23"/>
      <c r="SF373" s="23"/>
      <c r="SG373" s="23"/>
      <c r="SH373" s="23"/>
      <c r="SI373" s="23"/>
      <c r="SJ373" s="23"/>
      <c r="SK373" s="23"/>
      <c r="SL373" s="23"/>
      <c r="SM373" s="23"/>
      <c r="SN373" s="23"/>
      <c r="SO373" s="23"/>
      <c r="SP373" s="23"/>
      <c r="SQ373" s="23"/>
      <c r="SR373" s="23"/>
      <c r="SS373" s="23"/>
      <c r="ST373" s="23"/>
      <c r="SU373" s="23"/>
      <c r="SV373" s="23"/>
      <c r="SW373" s="23"/>
      <c r="SX373" s="23"/>
      <c r="SY373" s="23"/>
      <c r="SZ373" s="23"/>
      <c r="TA373" s="23"/>
      <c r="TB373" s="23"/>
      <c r="TC373" s="23"/>
      <c r="TD373" s="23"/>
      <c r="TE373" s="23"/>
    </row>
    <row r="374" spans="1:525" s="22" customFormat="1" ht="22.5" customHeight="1" x14ac:dyDescent="0.25">
      <c r="A374" s="56" t="s">
        <v>490</v>
      </c>
      <c r="B374" s="82">
        <v>8710</v>
      </c>
      <c r="C374" s="82" t="str">
        <f>'дод 4'!B257</f>
        <v>0133</v>
      </c>
      <c r="D374" s="57" t="str">
        <f>'дод 4'!C257</f>
        <v>Резервний фонд місцевого бюджету</v>
      </c>
      <c r="E374" s="122">
        <f>100000000+16500000-600000-3400000-19556450-1748461-50000-460000+200000-150000+787000+2213000</f>
        <v>93735089</v>
      </c>
      <c r="F374" s="122"/>
      <c r="G374" s="122"/>
      <c r="H374" s="122"/>
      <c r="I374" s="122"/>
      <c r="J374" s="122">
        <f t="shared" si="217"/>
        <v>0</v>
      </c>
      <c r="K374" s="122"/>
      <c r="L374" s="122"/>
      <c r="M374" s="122"/>
      <c r="N374" s="122"/>
      <c r="O374" s="122"/>
      <c r="P374" s="122">
        <f t="shared" si="216"/>
        <v>93735089</v>
      </c>
      <c r="Q374" s="226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  <c r="IW374" s="23"/>
      <c r="IX374" s="23"/>
      <c r="IY374" s="23"/>
      <c r="IZ374" s="23"/>
      <c r="JA374" s="23"/>
      <c r="JB374" s="23"/>
      <c r="JC374" s="23"/>
      <c r="JD374" s="23"/>
      <c r="JE374" s="23"/>
      <c r="JF374" s="23"/>
      <c r="JG374" s="23"/>
      <c r="JH374" s="23"/>
      <c r="JI374" s="23"/>
      <c r="JJ374" s="23"/>
      <c r="JK374" s="23"/>
      <c r="JL374" s="23"/>
      <c r="JM374" s="23"/>
      <c r="JN374" s="23"/>
      <c r="JO374" s="23"/>
      <c r="JP374" s="23"/>
      <c r="JQ374" s="23"/>
      <c r="JR374" s="23"/>
      <c r="JS374" s="23"/>
      <c r="JT374" s="23"/>
      <c r="JU374" s="23"/>
      <c r="JV374" s="23"/>
      <c r="JW374" s="23"/>
      <c r="JX374" s="23"/>
      <c r="JY374" s="23"/>
      <c r="JZ374" s="23"/>
      <c r="KA374" s="23"/>
      <c r="KB374" s="23"/>
      <c r="KC374" s="23"/>
      <c r="KD374" s="23"/>
      <c r="KE374" s="23"/>
      <c r="KF374" s="23"/>
      <c r="KG374" s="23"/>
      <c r="KH374" s="23"/>
      <c r="KI374" s="23"/>
      <c r="KJ374" s="23"/>
      <c r="KK374" s="23"/>
      <c r="KL374" s="23"/>
      <c r="KM374" s="23"/>
      <c r="KN374" s="23"/>
      <c r="KO374" s="23"/>
      <c r="KP374" s="23"/>
      <c r="KQ374" s="23"/>
      <c r="KR374" s="23"/>
      <c r="KS374" s="23"/>
      <c r="KT374" s="23"/>
      <c r="KU374" s="23"/>
      <c r="KV374" s="23"/>
      <c r="KW374" s="23"/>
      <c r="KX374" s="23"/>
      <c r="KY374" s="23"/>
      <c r="KZ374" s="23"/>
      <c r="LA374" s="23"/>
      <c r="LB374" s="23"/>
      <c r="LC374" s="23"/>
      <c r="LD374" s="23"/>
      <c r="LE374" s="23"/>
      <c r="LF374" s="23"/>
      <c r="LG374" s="23"/>
      <c r="LH374" s="23"/>
      <c r="LI374" s="23"/>
      <c r="LJ374" s="23"/>
      <c r="LK374" s="23"/>
      <c r="LL374" s="23"/>
      <c r="LM374" s="23"/>
      <c r="LN374" s="23"/>
      <c r="LO374" s="23"/>
      <c r="LP374" s="23"/>
      <c r="LQ374" s="23"/>
      <c r="LR374" s="23"/>
      <c r="LS374" s="23"/>
      <c r="LT374" s="23"/>
      <c r="LU374" s="23"/>
      <c r="LV374" s="23"/>
      <c r="LW374" s="23"/>
      <c r="LX374" s="23"/>
      <c r="LY374" s="23"/>
      <c r="LZ374" s="23"/>
      <c r="MA374" s="23"/>
      <c r="MB374" s="23"/>
      <c r="MC374" s="23"/>
      <c r="MD374" s="23"/>
      <c r="ME374" s="23"/>
      <c r="MF374" s="23"/>
      <c r="MG374" s="23"/>
      <c r="MH374" s="23"/>
      <c r="MI374" s="23"/>
      <c r="MJ374" s="23"/>
      <c r="MK374" s="23"/>
      <c r="ML374" s="23"/>
      <c r="MM374" s="23"/>
      <c r="MN374" s="23"/>
      <c r="MO374" s="23"/>
      <c r="MP374" s="23"/>
      <c r="MQ374" s="23"/>
      <c r="MR374" s="23"/>
      <c r="MS374" s="23"/>
      <c r="MT374" s="23"/>
      <c r="MU374" s="23"/>
      <c r="MV374" s="23"/>
      <c r="MW374" s="23"/>
      <c r="MX374" s="23"/>
      <c r="MY374" s="23"/>
      <c r="MZ374" s="23"/>
      <c r="NA374" s="23"/>
      <c r="NB374" s="23"/>
      <c r="NC374" s="23"/>
      <c r="ND374" s="23"/>
      <c r="NE374" s="23"/>
      <c r="NF374" s="23"/>
      <c r="NG374" s="23"/>
      <c r="NH374" s="23"/>
      <c r="NI374" s="23"/>
      <c r="NJ374" s="23"/>
      <c r="NK374" s="23"/>
      <c r="NL374" s="23"/>
      <c r="NM374" s="23"/>
      <c r="NN374" s="23"/>
      <c r="NO374" s="23"/>
      <c r="NP374" s="23"/>
      <c r="NQ374" s="23"/>
      <c r="NR374" s="23"/>
      <c r="NS374" s="23"/>
      <c r="NT374" s="23"/>
      <c r="NU374" s="23"/>
      <c r="NV374" s="23"/>
      <c r="NW374" s="23"/>
      <c r="NX374" s="23"/>
      <c r="NY374" s="23"/>
      <c r="NZ374" s="23"/>
      <c r="OA374" s="23"/>
      <c r="OB374" s="23"/>
      <c r="OC374" s="23"/>
      <c r="OD374" s="23"/>
      <c r="OE374" s="23"/>
      <c r="OF374" s="23"/>
      <c r="OG374" s="23"/>
      <c r="OH374" s="23"/>
      <c r="OI374" s="23"/>
      <c r="OJ374" s="23"/>
      <c r="OK374" s="23"/>
      <c r="OL374" s="23"/>
      <c r="OM374" s="23"/>
      <c r="ON374" s="23"/>
      <c r="OO374" s="23"/>
      <c r="OP374" s="23"/>
      <c r="OQ374" s="23"/>
      <c r="OR374" s="23"/>
      <c r="OS374" s="23"/>
      <c r="OT374" s="23"/>
      <c r="OU374" s="23"/>
      <c r="OV374" s="23"/>
      <c r="OW374" s="23"/>
      <c r="OX374" s="23"/>
      <c r="OY374" s="23"/>
      <c r="OZ374" s="23"/>
      <c r="PA374" s="23"/>
      <c r="PB374" s="23"/>
      <c r="PC374" s="23"/>
      <c r="PD374" s="23"/>
      <c r="PE374" s="23"/>
      <c r="PF374" s="23"/>
      <c r="PG374" s="23"/>
      <c r="PH374" s="23"/>
      <c r="PI374" s="23"/>
      <c r="PJ374" s="23"/>
      <c r="PK374" s="23"/>
      <c r="PL374" s="23"/>
      <c r="PM374" s="23"/>
      <c r="PN374" s="23"/>
      <c r="PO374" s="23"/>
      <c r="PP374" s="23"/>
      <c r="PQ374" s="23"/>
      <c r="PR374" s="23"/>
      <c r="PS374" s="23"/>
      <c r="PT374" s="23"/>
      <c r="PU374" s="23"/>
      <c r="PV374" s="23"/>
      <c r="PW374" s="23"/>
      <c r="PX374" s="23"/>
      <c r="PY374" s="23"/>
      <c r="PZ374" s="23"/>
      <c r="QA374" s="23"/>
      <c r="QB374" s="23"/>
      <c r="QC374" s="23"/>
      <c r="QD374" s="23"/>
      <c r="QE374" s="23"/>
      <c r="QF374" s="23"/>
      <c r="QG374" s="23"/>
      <c r="QH374" s="23"/>
      <c r="QI374" s="23"/>
      <c r="QJ374" s="23"/>
      <c r="QK374" s="23"/>
      <c r="QL374" s="23"/>
      <c r="QM374" s="23"/>
      <c r="QN374" s="23"/>
      <c r="QO374" s="23"/>
      <c r="QP374" s="23"/>
      <c r="QQ374" s="23"/>
      <c r="QR374" s="23"/>
      <c r="QS374" s="23"/>
      <c r="QT374" s="23"/>
      <c r="QU374" s="23"/>
      <c r="QV374" s="23"/>
      <c r="QW374" s="23"/>
      <c r="QX374" s="23"/>
      <c r="QY374" s="23"/>
      <c r="QZ374" s="23"/>
      <c r="RA374" s="23"/>
      <c r="RB374" s="23"/>
      <c r="RC374" s="23"/>
      <c r="RD374" s="23"/>
      <c r="RE374" s="23"/>
      <c r="RF374" s="23"/>
      <c r="RG374" s="23"/>
      <c r="RH374" s="23"/>
      <c r="RI374" s="23"/>
      <c r="RJ374" s="23"/>
      <c r="RK374" s="23"/>
      <c r="RL374" s="23"/>
      <c r="RM374" s="23"/>
      <c r="RN374" s="23"/>
      <c r="RO374" s="23"/>
      <c r="RP374" s="23"/>
      <c r="RQ374" s="23"/>
      <c r="RR374" s="23"/>
      <c r="RS374" s="23"/>
      <c r="RT374" s="23"/>
      <c r="RU374" s="23"/>
      <c r="RV374" s="23"/>
      <c r="RW374" s="23"/>
      <c r="RX374" s="23"/>
      <c r="RY374" s="23"/>
      <c r="RZ374" s="23"/>
      <c r="SA374" s="23"/>
      <c r="SB374" s="23"/>
      <c r="SC374" s="23"/>
      <c r="SD374" s="23"/>
      <c r="SE374" s="23"/>
      <c r="SF374" s="23"/>
      <c r="SG374" s="23"/>
      <c r="SH374" s="23"/>
      <c r="SI374" s="23"/>
      <c r="SJ374" s="23"/>
      <c r="SK374" s="23"/>
      <c r="SL374" s="23"/>
      <c r="SM374" s="23"/>
      <c r="SN374" s="23"/>
      <c r="SO374" s="23"/>
      <c r="SP374" s="23"/>
      <c r="SQ374" s="23"/>
      <c r="SR374" s="23"/>
      <c r="SS374" s="23"/>
      <c r="ST374" s="23"/>
      <c r="SU374" s="23"/>
      <c r="SV374" s="23"/>
      <c r="SW374" s="23"/>
      <c r="SX374" s="23"/>
      <c r="SY374" s="23"/>
      <c r="SZ374" s="23"/>
      <c r="TA374" s="23"/>
      <c r="TB374" s="23"/>
      <c r="TC374" s="23"/>
      <c r="TD374" s="23"/>
      <c r="TE374" s="23"/>
    </row>
    <row r="375" spans="1:525" s="22" customFormat="1" ht="24.75" customHeight="1" x14ac:dyDescent="0.25">
      <c r="A375" s="56" t="s">
        <v>229</v>
      </c>
      <c r="B375" s="82" t="str">
        <f>'дод 4'!A265</f>
        <v>9110</v>
      </c>
      <c r="C375" s="82" t="str">
        <f>'дод 4'!B265</f>
        <v>0180</v>
      </c>
      <c r="D375" s="57" t="str">
        <f>'дод 4'!C265</f>
        <v>Реверсна дотація</v>
      </c>
      <c r="E375" s="122">
        <f t="shared" si="215"/>
        <v>126998500</v>
      </c>
      <c r="F375" s="122">
        <v>126998500</v>
      </c>
      <c r="G375" s="122"/>
      <c r="H375" s="122"/>
      <c r="I375" s="122"/>
      <c r="J375" s="122">
        <f t="shared" si="217"/>
        <v>0</v>
      </c>
      <c r="K375" s="122"/>
      <c r="L375" s="122"/>
      <c r="M375" s="122"/>
      <c r="N375" s="122"/>
      <c r="O375" s="122"/>
      <c r="P375" s="122">
        <f>E375+J375</f>
        <v>126998500</v>
      </c>
      <c r="Q375" s="226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  <c r="ID375" s="23"/>
      <c r="IE375" s="23"/>
      <c r="IF375" s="23"/>
      <c r="IG375" s="23"/>
      <c r="IH375" s="23"/>
      <c r="II375" s="23"/>
      <c r="IJ375" s="23"/>
      <c r="IK375" s="23"/>
      <c r="IL375" s="23"/>
      <c r="IM375" s="23"/>
      <c r="IN375" s="23"/>
      <c r="IO375" s="23"/>
      <c r="IP375" s="23"/>
      <c r="IQ375" s="23"/>
      <c r="IR375" s="23"/>
      <c r="IS375" s="23"/>
      <c r="IT375" s="23"/>
      <c r="IU375" s="23"/>
      <c r="IV375" s="23"/>
      <c r="IW375" s="23"/>
      <c r="IX375" s="23"/>
      <c r="IY375" s="23"/>
      <c r="IZ375" s="23"/>
      <c r="JA375" s="23"/>
      <c r="JB375" s="23"/>
      <c r="JC375" s="23"/>
      <c r="JD375" s="23"/>
      <c r="JE375" s="23"/>
      <c r="JF375" s="23"/>
      <c r="JG375" s="23"/>
      <c r="JH375" s="23"/>
      <c r="JI375" s="23"/>
      <c r="JJ375" s="23"/>
      <c r="JK375" s="23"/>
      <c r="JL375" s="23"/>
      <c r="JM375" s="23"/>
      <c r="JN375" s="23"/>
      <c r="JO375" s="23"/>
      <c r="JP375" s="23"/>
      <c r="JQ375" s="23"/>
      <c r="JR375" s="23"/>
      <c r="JS375" s="23"/>
      <c r="JT375" s="23"/>
      <c r="JU375" s="23"/>
      <c r="JV375" s="23"/>
      <c r="JW375" s="23"/>
      <c r="JX375" s="23"/>
      <c r="JY375" s="23"/>
      <c r="JZ375" s="23"/>
      <c r="KA375" s="23"/>
      <c r="KB375" s="23"/>
      <c r="KC375" s="23"/>
      <c r="KD375" s="23"/>
      <c r="KE375" s="23"/>
      <c r="KF375" s="23"/>
      <c r="KG375" s="23"/>
      <c r="KH375" s="23"/>
      <c r="KI375" s="23"/>
      <c r="KJ375" s="23"/>
      <c r="KK375" s="23"/>
      <c r="KL375" s="23"/>
      <c r="KM375" s="23"/>
      <c r="KN375" s="23"/>
      <c r="KO375" s="23"/>
      <c r="KP375" s="23"/>
      <c r="KQ375" s="23"/>
      <c r="KR375" s="23"/>
      <c r="KS375" s="23"/>
      <c r="KT375" s="23"/>
      <c r="KU375" s="23"/>
      <c r="KV375" s="23"/>
      <c r="KW375" s="23"/>
      <c r="KX375" s="23"/>
      <c r="KY375" s="23"/>
      <c r="KZ375" s="23"/>
      <c r="LA375" s="23"/>
      <c r="LB375" s="23"/>
      <c r="LC375" s="23"/>
      <c r="LD375" s="23"/>
      <c r="LE375" s="23"/>
      <c r="LF375" s="23"/>
      <c r="LG375" s="23"/>
      <c r="LH375" s="23"/>
      <c r="LI375" s="23"/>
      <c r="LJ375" s="23"/>
      <c r="LK375" s="23"/>
      <c r="LL375" s="23"/>
      <c r="LM375" s="23"/>
      <c r="LN375" s="23"/>
      <c r="LO375" s="23"/>
      <c r="LP375" s="23"/>
      <c r="LQ375" s="23"/>
      <c r="LR375" s="23"/>
      <c r="LS375" s="23"/>
      <c r="LT375" s="23"/>
      <c r="LU375" s="23"/>
      <c r="LV375" s="23"/>
      <c r="LW375" s="23"/>
      <c r="LX375" s="23"/>
      <c r="LY375" s="23"/>
      <c r="LZ375" s="23"/>
      <c r="MA375" s="23"/>
      <c r="MB375" s="23"/>
      <c r="MC375" s="23"/>
      <c r="MD375" s="23"/>
      <c r="ME375" s="23"/>
      <c r="MF375" s="23"/>
      <c r="MG375" s="23"/>
      <c r="MH375" s="23"/>
      <c r="MI375" s="23"/>
      <c r="MJ375" s="23"/>
      <c r="MK375" s="23"/>
      <c r="ML375" s="23"/>
      <c r="MM375" s="23"/>
      <c r="MN375" s="23"/>
      <c r="MO375" s="23"/>
      <c r="MP375" s="23"/>
      <c r="MQ375" s="23"/>
      <c r="MR375" s="23"/>
      <c r="MS375" s="23"/>
      <c r="MT375" s="23"/>
      <c r="MU375" s="23"/>
      <c r="MV375" s="23"/>
      <c r="MW375" s="23"/>
      <c r="MX375" s="23"/>
      <c r="MY375" s="23"/>
      <c r="MZ375" s="23"/>
      <c r="NA375" s="23"/>
      <c r="NB375" s="23"/>
      <c r="NC375" s="23"/>
      <c r="ND375" s="23"/>
      <c r="NE375" s="23"/>
      <c r="NF375" s="23"/>
      <c r="NG375" s="23"/>
      <c r="NH375" s="23"/>
      <c r="NI375" s="23"/>
      <c r="NJ375" s="23"/>
      <c r="NK375" s="23"/>
      <c r="NL375" s="23"/>
      <c r="NM375" s="23"/>
      <c r="NN375" s="23"/>
      <c r="NO375" s="23"/>
      <c r="NP375" s="23"/>
      <c r="NQ375" s="23"/>
      <c r="NR375" s="23"/>
      <c r="NS375" s="23"/>
      <c r="NT375" s="23"/>
      <c r="NU375" s="23"/>
      <c r="NV375" s="23"/>
      <c r="NW375" s="23"/>
      <c r="NX375" s="23"/>
      <c r="NY375" s="23"/>
      <c r="NZ375" s="23"/>
      <c r="OA375" s="23"/>
      <c r="OB375" s="23"/>
      <c r="OC375" s="23"/>
      <c r="OD375" s="23"/>
      <c r="OE375" s="23"/>
      <c r="OF375" s="23"/>
      <c r="OG375" s="23"/>
      <c r="OH375" s="23"/>
      <c r="OI375" s="23"/>
      <c r="OJ375" s="23"/>
      <c r="OK375" s="23"/>
      <c r="OL375" s="23"/>
      <c r="OM375" s="23"/>
      <c r="ON375" s="23"/>
      <c r="OO375" s="23"/>
      <c r="OP375" s="23"/>
      <c r="OQ375" s="23"/>
      <c r="OR375" s="23"/>
      <c r="OS375" s="23"/>
      <c r="OT375" s="23"/>
      <c r="OU375" s="23"/>
      <c r="OV375" s="23"/>
      <c r="OW375" s="23"/>
      <c r="OX375" s="23"/>
      <c r="OY375" s="23"/>
      <c r="OZ375" s="23"/>
      <c r="PA375" s="23"/>
      <c r="PB375" s="23"/>
      <c r="PC375" s="23"/>
      <c r="PD375" s="23"/>
      <c r="PE375" s="23"/>
      <c r="PF375" s="23"/>
      <c r="PG375" s="23"/>
      <c r="PH375" s="23"/>
      <c r="PI375" s="23"/>
      <c r="PJ375" s="23"/>
      <c r="PK375" s="23"/>
      <c r="PL375" s="23"/>
      <c r="PM375" s="23"/>
      <c r="PN375" s="23"/>
      <c r="PO375" s="23"/>
      <c r="PP375" s="23"/>
      <c r="PQ375" s="23"/>
      <c r="PR375" s="23"/>
      <c r="PS375" s="23"/>
      <c r="PT375" s="23"/>
      <c r="PU375" s="23"/>
      <c r="PV375" s="23"/>
      <c r="PW375" s="23"/>
      <c r="PX375" s="23"/>
      <c r="PY375" s="23"/>
      <c r="PZ375" s="23"/>
      <c r="QA375" s="23"/>
      <c r="QB375" s="23"/>
      <c r="QC375" s="23"/>
      <c r="QD375" s="23"/>
      <c r="QE375" s="23"/>
      <c r="QF375" s="23"/>
      <c r="QG375" s="23"/>
      <c r="QH375" s="23"/>
      <c r="QI375" s="23"/>
      <c r="QJ375" s="23"/>
      <c r="QK375" s="23"/>
      <c r="QL375" s="23"/>
      <c r="QM375" s="23"/>
      <c r="QN375" s="23"/>
      <c r="QO375" s="23"/>
      <c r="QP375" s="23"/>
      <c r="QQ375" s="23"/>
      <c r="QR375" s="23"/>
      <c r="QS375" s="23"/>
      <c r="QT375" s="23"/>
      <c r="QU375" s="23"/>
      <c r="QV375" s="23"/>
      <c r="QW375" s="23"/>
      <c r="QX375" s="23"/>
      <c r="QY375" s="23"/>
      <c r="QZ375" s="23"/>
      <c r="RA375" s="23"/>
      <c r="RB375" s="23"/>
      <c r="RC375" s="23"/>
      <c r="RD375" s="23"/>
      <c r="RE375" s="23"/>
      <c r="RF375" s="23"/>
      <c r="RG375" s="23"/>
      <c r="RH375" s="23"/>
      <c r="RI375" s="23"/>
      <c r="RJ375" s="23"/>
      <c r="RK375" s="23"/>
      <c r="RL375" s="23"/>
      <c r="RM375" s="23"/>
      <c r="RN375" s="23"/>
      <c r="RO375" s="23"/>
      <c r="RP375" s="23"/>
      <c r="RQ375" s="23"/>
      <c r="RR375" s="23"/>
      <c r="RS375" s="23"/>
      <c r="RT375" s="23"/>
      <c r="RU375" s="23"/>
      <c r="RV375" s="23"/>
      <c r="RW375" s="23"/>
      <c r="RX375" s="23"/>
      <c r="RY375" s="23"/>
      <c r="RZ375" s="23"/>
      <c r="SA375" s="23"/>
      <c r="SB375" s="23"/>
      <c r="SC375" s="23"/>
      <c r="SD375" s="23"/>
      <c r="SE375" s="23"/>
      <c r="SF375" s="23"/>
      <c r="SG375" s="23"/>
      <c r="SH375" s="23"/>
      <c r="SI375" s="23"/>
      <c r="SJ375" s="23"/>
      <c r="SK375" s="23"/>
      <c r="SL375" s="23"/>
      <c r="SM375" s="23"/>
      <c r="SN375" s="23"/>
      <c r="SO375" s="23"/>
      <c r="SP375" s="23"/>
      <c r="SQ375" s="23"/>
      <c r="SR375" s="23"/>
      <c r="SS375" s="23"/>
      <c r="ST375" s="23"/>
      <c r="SU375" s="23"/>
      <c r="SV375" s="23"/>
      <c r="SW375" s="23"/>
      <c r="SX375" s="23"/>
      <c r="SY375" s="23"/>
      <c r="SZ375" s="23"/>
      <c r="TA375" s="23"/>
      <c r="TB375" s="23"/>
      <c r="TC375" s="23"/>
      <c r="TD375" s="23"/>
      <c r="TE375" s="23"/>
    </row>
    <row r="376" spans="1:525" s="27" customFormat="1" ht="22.5" customHeight="1" x14ac:dyDescent="0.25">
      <c r="A376" s="98"/>
      <c r="B376" s="96"/>
      <c r="C376" s="202"/>
      <c r="D376" s="91" t="s">
        <v>399</v>
      </c>
      <c r="E376" s="120">
        <f t="shared" ref="E376:P376" si="218">E17+E69+E138+E178+E223+E232+E243+E294+E301+E327+E335+E338+E365+E297+E354+E346</f>
        <v>2836440267</v>
      </c>
      <c r="F376" s="120">
        <f t="shared" si="218"/>
        <v>2667981178</v>
      </c>
      <c r="G376" s="120">
        <f t="shared" si="218"/>
        <v>1194256900</v>
      </c>
      <c r="H376" s="120">
        <f t="shared" si="218"/>
        <v>196862925</v>
      </c>
      <c r="I376" s="120">
        <f t="shared" si="218"/>
        <v>74724000</v>
      </c>
      <c r="J376" s="120">
        <f t="shared" si="218"/>
        <v>487620237</v>
      </c>
      <c r="K376" s="120">
        <f t="shared" si="218"/>
        <v>380221490</v>
      </c>
      <c r="L376" s="120">
        <f t="shared" si="218"/>
        <v>101656677</v>
      </c>
      <c r="M376" s="120">
        <f t="shared" si="218"/>
        <v>9145692</v>
      </c>
      <c r="N376" s="120">
        <f t="shared" si="218"/>
        <v>6561045</v>
      </c>
      <c r="O376" s="120">
        <f t="shared" si="218"/>
        <v>385963560</v>
      </c>
      <c r="P376" s="120">
        <f t="shared" si="218"/>
        <v>3324060504</v>
      </c>
      <c r="Q376" s="226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  <c r="FK376" s="32"/>
      <c r="FL376" s="32"/>
      <c r="FM376" s="32"/>
      <c r="FN376" s="32"/>
      <c r="FO376" s="32"/>
      <c r="FP376" s="32"/>
      <c r="FQ376" s="32"/>
      <c r="FR376" s="32"/>
      <c r="FS376" s="32"/>
      <c r="FT376" s="32"/>
      <c r="FU376" s="32"/>
      <c r="FV376" s="32"/>
      <c r="FW376" s="32"/>
      <c r="FX376" s="32"/>
      <c r="FY376" s="32"/>
      <c r="FZ376" s="32"/>
      <c r="GA376" s="32"/>
      <c r="GB376" s="32"/>
      <c r="GC376" s="32"/>
      <c r="GD376" s="32"/>
      <c r="GE376" s="32"/>
      <c r="GF376" s="32"/>
      <c r="GG376" s="32"/>
      <c r="GH376" s="32"/>
      <c r="GI376" s="32"/>
      <c r="GJ376" s="32"/>
      <c r="GK376" s="32"/>
      <c r="GL376" s="32"/>
      <c r="GM376" s="32"/>
      <c r="GN376" s="32"/>
      <c r="GO376" s="32"/>
      <c r="GP376" s="32"/>
      <c r="GQ376" s="32"/>
      <c r="GR376" s="32"/>
      <c r="GS376" s="32"/>
      <c r="GT376" s="32"/>
      <c r="GU376" s="32"/>
      <c r="GV376" s="32"/>
      <c r="GW376" s="32"/>
      <c r="GX376" s="32"/>
      <c r="GY376" s="32"/>
      <c r="GZ376" s="32"/>
      <c r="HA376" s="32"/>
      <c r="HB376" s="32"/>
      <c r="HC376" s="32"/>
      <c r="HD376" s="32"/>
      <c r="HE376" s="32"/>
      <c r="HF376" s="32"/>
      <c r="HG376" s="32"/>
      <c r="HH376" s="32"/>
      <c r="HI376" s="32"/>
      <c r="HJ376" s="32"/>
      <c r="HK376" s="32"/>
      <c r="HL376" s="32"/>
      <c r="HM376" s="32"/>
      <c r="HN376" s="32"/>
      <c r="HO376" s="32"/>
      <c r="HP376" s="32"/>
      <c r="HQ376" s="32"/>
      <c r="HR376" s="32"/>
      <c r="HS376" s="32"/>
      <c r="HT376" s="32"/>
      <c r="HU376" s="32"/>
      <c r="HV376" s="32"/>
      <c r="HW376" s="32"/>
      <c r="HX376" s="32"/>
      <c r="HY376" s="32"/>
      <c r="HZ376" s="32"/>
      <c r="IA376" s="32"/>
      <c r="IB376" s="32"/>
      <c r="IC376" s="32"/>
      <c r="ID376" s="32"/>
      <c r="IE376" s="32"/>
      <c r="IF376" s="32"/>
      <c r="IG376" s="32"/>
      <c r="IH376" s="32"/>
      <c r="II376" s="32"/>
      <c r="IJ376" s="32"/>
      <c r="IK376" s="32"/>
      <c r="IL376" s="32"/>
      <c r="IM376" s="32"/>
      <c r="IN376" s="32"/>
      <c r="IO376" s="32"/>
      <c r="IP376" s="32"/>
      <c r="IQ376" s="32"/>
      <c r="IR376" s="32"/>
      <c r="IS376" s="32"/>
      <c r="IT376" s="32"/>
      <c r="IU376" s="32"/>
      <c r="IV376" s="32"/>
      <c r="IW376" s="32"/>
      <c r="IX376" s="32"/>
      <c r="IY376" s="32"/>
      <c r="IZ376" s="32"/>
      <c r="JA376" s="32"/>
      <c r="JB376" s="32"/>
      <c r="JC376" s="32"/>
      <c r="JD376" s="32"/>
      <c r="JE376" s="32"/>
      <c r="JF376" s="32"/>
      <c r="JG376" s="32"/>
      <c r="JH376" s="32"/>
      <c r="JI376" s="32"/>
      <c r="JJ376" s="32"/>
      <c r="JK376" s="32"/>
      <c r="JL376" s="32"/>
      <c r="JM376" s="32"/>
      <c r="JN376" s="32"/>
      <c r="JO376" s="32"/>
      <c r="JP376" s="32"/>
      <c r="JQ376" s="32"/>
      <c r="JR376" s="32"/>
      <c r="JS376" s="32"/>
      <c r="JT376" s="32"/>
      <c r="JU376" s="32"/>
      <c r="JV376" s="32"/>
      <c r="JW376" s="32"/>
      <c r="JX376" s="32"/>
      <c r="JY376" s="32"/>
      <c r="JZ376" s="32"/>
      <c r="KA376" s="32"/>
      <c r="KB376" s="32"/>
      <c r="KC376" s="32"/>
      <c r="KD376" s="32"/>
      <c r="KE376" s="32"/>
      <c r="KF376" s="32"/>
      <c r="KG376" s="32"/>
      <c r="KH376" s="32"/>
      <c r="KI376" s="32"/>
      <c r="KJ376" s="32"/>
      <c r="KK376" s="32"/>
      <c r="KL376" s="32"/>
      <c r="KM376" s="32"/>
      <c r="KN376" s="32"/>
      <c r="KO376" s="32"/>
      <c r="KP376" s="32"/>
      <c r="KQ376" s="32"/>
      <c r="KR376" s="32"/>
      <c r="KS376" s="32"/>
      <c r="KT376" s="32"/>
      <c r="KU376" s="32"/>
      <c r="KV376" s="32"/>
      <c r="KW376" s="32"/>
      <c r="KX376" s="32"/>
      <c r="KY376" s="32"/>
      <c r="KZ376" s="32"/>
      <c r="LA376" s="32"/>
      <c r="LB376" s="32"/>
      <c r="LC376" s="32"/>
      <c r="LD376" s="32"/>
      <c r="LE376" s="32"/>
      <c r="LF376" s="32"/>
      <c r="LG376" s="32"/>
      <c r="LH376" s="32"/>
      <c r="LI376" s="32"/>
      <c r="LJ376" s="32"/>
      <c r="LK376" s="32"/>
      <c r="LL376" s="32"/>
      <c r="LM376" s="32"/>
      <c r="LN376" s="32"/>
      <c r="LO376" s="32"/>
      <c r="LP376" s="32"/>
      <c r="LQ376" s="32"/>
      <c r="LR376" s="32"/>
      <c r="LS376" s="32"/>
      <c r="LT376" s="32"/>
      <c r="LU376" s="32"/>
      <c r="LV376" s="32"/>
      <c r="LW376" s="32"/>
      <c r="LX376" s="32"/>
      <c r="LY376" s="32"/>
      <c r="LZ376" s="32"/>
      <c r="MA376" s="32"/>
      <c r="MB376" s="32"/>
      <c r="MC376" s="32"/>
      <c r="MD376" s="32"/>
      <c r="ME376" s="32"/>
      <c r="MF376" s="32"/>
      <c r="MG376" s="32"/>
      <c r="MH376" s="32"/>
      <c r="MI376" s="32"/>
      <c r="MJ376" s="32"/>
      <c r="MK376" s="32"/>
      <c r="ML376" s="32"/>
      <c r="MM376" s="32"/>
      <c r="MN376" s="32"/>
      <c r="MO376" s="32"/>
      <c r="MP376" s="32"/>
      <c r="MQ376" s="32"/>
      <c r="MR376" s="32"/>
      <c r="MS376" s="32"/>
      <c r="MT376" s="32"/>
      <c r="MU376" s="32"/>
      <c r="MV376" s="32"/>
      <c r="MW376" s="32"/>
      <c r="MX376" s="32"/>
      <c r="MY376" s="32"/>
      <c r="MZ376" s="32"/>
      <c r="NA376" s="32"/>
      <c r="NB376" s="32"/>
      <c r="NC376" s="32"/>
      <c r="ND376" s="32"/>
      <c r="NE376" s="32"/>
      <c r="NF376" s="32"/>
      <c r="NG376" s="32"/>
      <c r="NH376" s="32"/>
      <c r="NI376" s="32"/>
      <c r="NJ376" s="32"/>
      <c r="NK376" s="32"/>
      <c r="NL376" s="32"/>
      <c r="NM376" s="32"/>
      <c r="NN376" s="32"/>
      <c r="NO376" s="32"/>
      <c r="NP376" s="32"/>
      <c r="NQ376" s="32"/>
      <c r="NR376" s="32"/>
      <c r="NS376" s="32"/>
      <c r="NT376" s="32"/>
      <c r="NU376" s="32"/>
      <c r="NV376" s="32"/>
      <c r="NW376" s="32"/>
      <c r="NX376" s="32"/>
      <c r="NY376" s="32"/>
      <c r="NZ376" s="32"/>
      <c r="OA376" s="32"/>
      <c r="OB376" s="32"/>
      <c r="OC376" s="32"/>
      <c r="OD376" s="32"/>
      <c r="OE376" s="32"/>
      <c r="OF376" s="32"/>
      <c r="OG376" s="32"/>
      <c r="OH376" s="32"/>
      <c r="OI376" s="32"/>
      <c r="OJ376" s="32"/>
      <c r="OK376" s="32"/>
      <c r="OL376" s="32"/>
      <c r="OM376" s="32"/>
      <c r="ON376" s="32"/>
      <c r="OO376" s="32"/>
      <c r="OP376" s="32"/>
      <c r="OQ376" s="32"/>
      <c r="OR376" s="32"/>
      <c r="OS376" s="32"/>
      <c r="OT376" s="32"/>
      <c r="OU376" s="32"/>
      <c r="OV376" s="32"/>
      <c r="OW376" s="32"/>
      <c r="OX376" s="32"/>
      <c r="OY376" s="32"/>
      <c r="OZ376" s="32"/>
      <c r="PA376" s="32"/>
      <c r="PB376" s="32"/>
      <c r="PC376" s="32"/>
      <c r="PD376" s="32"/>
      <c r="PE376" s="32"/>
      <c r="PF376" s="32"/>
      <c r="PG376" s="32"/>
      <c r="PH376" s="32"/>
      <c r="PI376" s="32"/>
      <c r="PJ376" s="32"/>
      <c r="PK376" s="32"/>
      <c r="PL376" s="32"/>
      <c r="PM376" s="32"/>
      <c r="PN376" s="32"/>
      <c r="PO376" s="32"/>
      <c r="PP376" s="32"/>
      <c r="PQ376" s="32"/>
      <c r="PR376" s="32"/>
      <c r="PS376" s="32"/>
      <c r="PT376" s="32"/>
      <c r="PU376" s="32"/>
      <c r="PV376" s="32"/>
      <c r="PW376" s="32"/>
      <c r="PX376" s="32"/>
      <c r="PY376" s="32"/>
      <c r="PZ376" s="32"/>
      <c r="QA376" s="32"/>
      <c r="QB376" s="32"/>
      <c r="QC376" s="32"/>
      <c r="QD376" s="32"/>
      <c r="QE376" s="32"/>
      <c r="QF376" s="32"/>
      <c r="QG376" s="32"/>
      <c r="QH376" s="32"/>
      <c r="QI376" s="32"/>
      <c r="QJ376" s="32"/>
      <c r="QK376" s="32"/>
      <c r="QL376" s="32"/>
      <c r="QM376" s="32"/>
      <c r="QN376" s="32"/>
      <c r="QO376" s="32"/>
      <c r="QP376" s="32"/>
      <c r="QQ376" s="32"/>
      <c r="QR376" s="32"/>
      <c r="QS376" s="32"/>
      <c r="QT376" s="32"/>
      <c r="QU376" s="32"/>
      <c r="QV376" s="32"/>
      <c r="QW376" s="32"/>
      <c r="QX376" s="32"/>
      <c r="QY376" s="32"/>
      <c r="QZ376" s="32"/>
      <c r="RA376" s="32"/>
      <c r="RB376" s="32"/>
      <c r="RC376" s="32"/>
      <c r="RD376" s="32"/>
      <c r="RE376" s="32"/>
      <c r="RF376" s="32"/>
      <c r="RG376" s="32"/>
      <c r="RH376" s="32"/>
      <c r="RI376" s="32"/>
      <c r="RJ376" s="32"/>
      <c r="RK376" s="32"/>
      <c r="RL376" s="32"/>
      <c r="RM376" s="32"/>
      <c r="RN376" s="32"/>
      <c r="RO376" s="32"/>
      <c r="RP376" s="32"/>
      <c r="RQ376" s="32"/>
      <c r="RR376" s="32"/>
      <c r="RS376" s="32"/>
      <c r="RT376" s="32"/>
      <c r="RU376" s="32"/>
      <c r="RV376" s="32"/>
      <c r="RW376" s="32"/>
      <c r="RX376" s="32"/>
      <c r="RY376" s="32"/>
      <c r="RZ376" s="32"/>
      <c r="SA376" s="32"/>
      <c r="SB376" s="32"/>
      <c r="SC376" s="32"/>
      <c r="SD376" s="32"/>
      <c r="SE376" s="32"/>
      <c r="SF376" s="32"/>
      <c r="SG376" s="32"/>
      <c r="SH376" s="32"/>
      <c r="SI376" s="32"/>
      <c r="SJ376" s="32"/>
      <c r="SK376" s="32"/>
      <c r="SL376" s="32"/>
      <c r="SM376" s="32"/>
      <c r="SN376" s="32"/>
      <c r="SO376" s="32"/>
      <c r="SP376" s="32"/>
      <c r="SQ376" s="32"/>
      <c r="SR376" s="32"/>
      <c r="SS376" s="32"/>
      <c r="ST376" s="32"/>
      <c r="SU376" s="32"/>
      <c r="SV376" s="32"/>
      <c r="SW376" s="32"/>
      <c r="SX376" s="32"/>
      <c r="SY376" s="32"/>
      <c r="SZ376" s="32"/>
      <c r="TA376" s="32"/>
      <c r="TB376" s="32"/>
      <c r="TC376" s="32"/>
      <c r="TD376" s="32"/>
      <c r="TE376" s="32"/>
    </row>
    <row r="377" spans="1:525" s="34" customFormat="1" ht="30.75" customHeight="1" x14ac:dyDescent="0.25">
      <c r="A377" s="99"/>
      <c r="B377" s="93"/>
      <c r="C377" s="85"/>
      <c r="D377" s="68" t="s">
        <v>394</v>
      </c>
      <c r="E377" s="121">
        <f t="shared" ref="E377:P377" si="219">E71+E73+E81+E303</f>
        <v>473793700</v>
      </c>
      <c r="F377" s="121">
        <f t="shared" si="219"/>
        <v>473793700</v>
      </c>
      <c r="G377" s="121">
        <f t="shared" si="219"/>
        <v>388355500</v>
      </c>
      <c r="H377" s="121">
        <f t="shared" si="219"/>
        <v>0</v>
      </c>
      <c r="I377" s="121">
        <f t="shared" si="219"/>
        <v>0</v>
      </c>
      <c r="J377" s="121">
        <f t="shared" si="219"/>
        <v>0</v>
      </c>
      <c r="K377" s="121">
        <f t="shared" si="219"/>
        <v>0</v>
      </c>
      <c r="L377" s="121">
        <f t="shared" si="219"/>
        <v>0</v>
      </c>
      <c r="M377" s="121">
        <f t="shared" si="219"/>
        <v>0</v>
      </c>
      <c r="N377" s="121">
        <f t="shared" si="219"/>
        <v>0</v>
      </c>
      <c r="O377" s="121">
        <f t="shared" si="219"/>
        <v>0</v>
      </c>
      <c r="P377" s="121">
        <f t="shared" si="219"/>
        <v>473793700</v>
      </c>
      <c r="Q377" s="226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  <c r="IW377" s="33"/>
      <c r="IX377" s="33"/>
      <c r="IY377" s="33"/>
      <c r="IZ377" s="33"/>
      <c r="JA377" s="33"/>
      <c r="JB377" s="33"/>
      <c r="JC377" s="33"/>
      <c r="JD377" s="33"/>
      <c r="JE377" s="33"/>
      <c r="JF377" s="33"/>
      <c r="JG377" s="33"/>
      <c r="JH377" s="33"/>
      <c r="JI377" s="33"/>
      <c r="JJ377" s="33"/>
      <c r="JK377" s="33"/>
      <c r="JL377" s="33"/>
      <c r="JM377" s="33"/>
      <c r="JN377" s="33"/>
      <c r="JO377" s="33"/>
      <c r="JP377" s="33"/>
      <c r="JQ377" s="33"/>
      <c r="JR377" s="33"/>
      <c r="JS377" s="33"/>
      <c r="JT377" s="33"/>
      <c r="JU377" s="33"/>
      <c r="JV377" s="33"/>
      <c r="JW377" s="33"/>
      <c r="JX377" s="33"/>
      <c r="JY377" s="33"/>
      <c r="JZ377" s="33"/>
      <c r="KA377" s="33"/>
      <c r="KB377" s="33"/>
      <c r="KC377" s="33"/>
      <c r="KD377" s="33"/>
      <c r="KE377" s="33"/>
      <c r="KF377" s="33"/>
      <c r="KG377" s="33"/>
      <c r="KH377" s="33"/>
      <c r="KI377" s="33"/>
      <c r="KJ377" s="33"/>
      <c r="KK377" s="33"/>
      <c r="KL377" s="33"/>
      <c r="KM377" s="33"/>
      <c r="KN377" s="33"/>
      <c r="KO377" s="33"/>
      <c r="KP377" s="33"/>
      <c r="KQ377" s="33"/>
      <c r="KR377" s="33"/>
      <c r="KS377" s="33"/>
      <c r="KT377" s="33"/>
      <c r="KU377" s="33"/>
      <c r="KV377" s="33"/>
      <c r="KW377" s="33"/>
      <c r="KX377" s="33"/>
      <c r="KY377" s="33"/>
      <c r="KZ377" s="33"/>
      <c r="LA377" s="33"/>
      <c r="LB377" s="33"/>
      <c r="LC377" s="33"/>
      <c r="LD377" s="33"/>
      <c r="LE377" s="33"/>
      <c r="LF377" s="33"/>
      <c r="LG377" s="33"/>
      <c r="LH377" s="33"/>
      <c r="LI377" s="33"/>
      <c r="LJ377" s="33"/>
      <c r="LK377" s="33"/>
      <c r="LL377" s="33"/>
      <c r="LM377" s="33"/>
      <c r="LN377" s="33"/>
      <c r="LO377" s="33"/>
      <c r="LP377" s="33"/>
      <c r="LQ377" s="33"/>
      <c r="LR377" s="33"/>
      <c r="LS377" s="33"/>
      <c r="LT377" s="33"/>
      <c r="LU377" s="33"/>
      <c r="LV377" s="33"/>
      <c r="LW377" s="33"/>
      <c r="LX377" s="33"/>
      <c r="LY377" s="33"/>
      <c r="LZ377" s="33"/>
      <c r="MA377" s="33"/>
      <c r="MB377" s="33"/>
      <c r="MC377" s="33"/>
      <c r="MD377" s="33"/>
      <c r="ME377" s="33"/>
      <c r="MF377" s="33"/>
      <c r="MG377" s="33"/>
      <c r="MH377" s="33"/>
      <c r="MI377" s="33"/>
      <c r="MJ377" s="33"/>
      <c r="MK377" s="33"/>
      <c r="ML377" s="33"/>
      <c r="MM377" s="33"/>
      <c r="MN377" s="33"/>
      <c r="MO377" s="33"/>
      <c r="MP377" s="33"/>
      <c r="MQ377" s="33"/>
      <c r="MR377" s="33"/>
      <c r="MS377" s="33"/>
      <c r="MT377" s="33"/>
      <c r="MU377" s="33"/>
      <c r="MV377" s="33"/>
      <c r="MW377" s="33"/>
      <c r="MX377" s="33"/>
      <c r="MY377" s="33"/>
      <c r="MZ377" s="33"/>
      <c r="NA377" s="33"/>
      <c r="NB377" s="33"/>
      <c r="NC377" s="33"/>
      <c r="ND377" s="33"/>
      <c r="NE377" s="33"/>
      <c r="NF377" s="33"/>
      <c r="NG377" s="33"/>
      <c r="NH377" s="33"/>
      <c r="NI377" s="33"/>
      <c r="NJ377" s="33"/>
      <c r="NK377" s="33"/>
      <c r="NL377" s="33"/>
      <c r="NM377" s="33"/>
      <c r="NN377" s="33"/>
      <c r="NO377" s="33"/>
      <c r="NP377" s="33"/>
      <c r="NQ377" s="33"/>
      <c r="NR377" s="33"/>
      <c r="NS377" s="33"/>
      <c r="NT377" s="33"/>
      <c r="NU377" s="33"/>
      <c r="NV377" s="33"/>
      <c r="NW377" s="33"/>
      <c r="NX377" s="33"/>
      <c r="NY377" s="33"/>
      <c r="NZ377" s="33"/>
      <c r="OA377" s="33"/>
      <c r="OB377" s="33"/>
      <c r="OC377" s="33"/>
      <c r="OD377" s="33"/>
      <c r="OE377" s="33"/>
      <c r="OF377" s="33"/>
      <c r="OG377" s="33"/>
      <c r="OH377" s="33"/>
      <c r="OI377" s="33"/>
      <c r="OJ377" s="33"/>
      <c r="OK377" s="33"/>
      <c r="OL377" s="33"/>
      <c r="OM377" s="33"/>
      <c r="ON377" s="33"/>
      <c r="OO377" s="33"/>
      <c r="OP377" s="33"/>
      <c r="OQ377" s="33"/>
      <c r="OR377" s="33"/>
      <c r="OS377" s="33"/>
      <c r="OT377" s="33"/>
      <c r="OU377" s="33"/>
      <c r="OV377" s="33"/>
      <c r="OW377" s="33"/>
      <c r="OX377" s="33"/>
      <c r="OY377" s="33"/>
      <c r="OZ377" s="33"/>
      <c r="PA377" s="33"/>
      <c r="PB377" s="33"/>
      <c r="PC377" s="33"/>
      <c r="PD377" s="33"/>
      <c r="PE377" s="33"/>
      <c r="PF377" s="33"/>
      <c r="PG377" s="33"/>
      <c r="PH377" s="33"/>
      <c r="PI377" s="33"/>
      <c r="PJ377" s="33"/>
      <c r="PK377" s="33"/>
      <c r="PL377" s="33"/>
      <c r="PM377" s="33"/>
      <c r="PN377" s="33"/>
      <c r="PO377" s="33"/>
      <c r="PP377" s="33"/>
      <c r="PQ377" s="33"/>
      <c r="PR377" s="33"/>
      <c r="PS377" s="33"/>
      <c r="PT377" s="33"/>
      <c r="PU377" s="33"/>
      <c r="PV377" s="33"/>
      <c r="PW377" s="33"/>
      <c r="PX377" s="33"/>
      <c r="PY377" s="33"/>
      <c r="PZ377" s="33"/>
      <c r="QA377" s="33"/>
      <c r="QB377" s="33"/>
      <c r="QC377" s="33"/>
      <c r="QD377" s="33"/>
      <c r="QE377" s="33"/>
      <c r="QF377" s="33"/>
      <c r="QG377" s="33"/>
      <c r="QH377" s="33"/>
      <c r="QI377" s="33"/>
      <c r="QJ377" s="33"/>
      <c r="QK377" s="33"/>
      <c r="QL377" s="33"/>
      <c r="QM377" s="33"/>
      <c r="QN377" s="33"/>
      <c r="QO377" s="33"/>
      <c r="QP377" s="33"/>
      <c r="QQ377" s="33"/>
      <c r="QR377" s="33"/>
      <c r="QS377" s="33"/>
      <c r="QT377" s="33"/>
      <c r="QU377" s="33"/>
      <c r="QV377" s="33"/>
      <c r="QW377" s="33"/>
      <c r="QX377" s="33"/>
      <c r="QY377" s="33"/>
      <c r="QZ377" s="33"/>
      <c r="RA377" s="33"/>
      <c r="RB377" s="33"/>
      <c r="RC377" s="33"/>
      <c r="RD377" s="33"/>
      <c r="RE377" s="33"/>
      <c r="RF377" s="33"/>
      <c r="RG377" s="33"/>
      <c r="RH377" s="33"/>
      <c r="RI377" s="33"/>
      <c r="RJ377" s="33"/>
      <c r="RK377" s="33"/>
      <c r="RL377" s="33"/>
      <c r="RM377" s="33"/>
      <c r="RN377" s="33"/>
      <c r="RO377" s="33"/>
      <c r="RP377" s="33"/>
      <c r="RQ377" s="33"/>
      <c r="RR377" s="33"/>
      <c r="RS377" s="33"/>
      <c r="RT377" s="33"/>
      <c r="RU377" s="33"/>
      <c r="RV377" s="33"/>
      <c r="RW377" s="33"/>
      <c r="RX377" s="33"/>
      <c r="RY377" s="33"/>
      <c r="RZ377" s="33"/>
      <c r="SA377" s="33"/>
      <c r="SB377" s="33"/>
      <c r="SC377" s="33"/>
      <c r="SD377" s="33"/>
      <c r="SE377" s="33"/>
      <c r="SF377" s="33"/>
      <c r="SG377" s="33"/>
      <c r="SH377" s="33"/>
      <c r="SI377" s="33"/>
      <c r="SJ377" s="33"/>
      <c r="SK377" s="33"/>
      <c r="SL377" s="33"/>
      <c r="SM377" s="33"/>
      <c r="SN377" s="33"/>
      <c r="SO377" s="33"/>
      <c r="SP377" s="33"/>
      <c r="SQ377" s="33"/>
      <c r="SR377" s="33"/>
      <c r="SS377" s="33"/>
      <c r="ST377" s="33"/>
      <c r="SU377" s="33"/>
      <c r="SV377" s="33"/>
      <c r="SW377" s="33"/>
      <c r="SX377" s="33"/>
      <c r="SY377" s="33"/>
      <c r="SZ377" s="33"/>
      <c r="TA377" s="33"/>
      <c r="TB377" s="33"/>
      <c r="TC377" s="33"/>
      <c r="TD377" s="33"/>
      <c r="TE377" s="33"/>
    </row>
    <row r="378" spans="1:525" s="34" customFormat="1" ht="32.25" customHeight="1" x14ac:dyDescent="0.25">
      <c r="A378" s="99"/>
      <c r="B378" s="93"/>
      <c r="C378" s="85"/>
      <c r="D378" s="68" t="s">
        <v>395</v>
      </c>
      <c r="E378" s="121">
        <f t="shared" ref="E378:P378" si="220">E19+E74+E75+E76+E77+E182+E140</f>
        <v>1506343</v>
      </c>
      <c r="F378" s="121">
        <f t="shared" si="220"/>
        <v>1506343</v>
      </c>
      <c r="G378" s="121">
        <f t="shared" si="220"/>
        <v>0</v>
      </c>
      <c r="H378" s="121">
        <f t="shared" si="220"/>
        <v>0</v>
      </c>
      <c r="I378" s="121">
        <f t="shared" si="220"/>
        <v>0</v>
      </c>
      <c r="J378" s="121">
        <f t="shared" si="220"/>
        <v>0</v>
      </c>
      <c r="K378" s="121">
        <f t="shared" si="220"/>
        <v>0</v>
      </c>
      <c r="L378" s="121">
        <f t="shared" si="220"/>
        <v>0</v>
      </c>
      <c r="M378" s="121">
        <f t="shared" si="220"/>
        <v>0</v>
      </c>
      <c r="N378" s="121">
        <f t="shared" si="220"/>
        <v>0</v>
      </c>
      <c r="O378" s="121">
        <f t="shared" si="220"/>
        <v>0</v>
      </c>
      <c r="P378" s="121">
        <f t="shared" si="220"/>
        <v>1506343</v>
      </c>
      <c r="Q378" s="226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  <c r="IV378" s="33"/>
      <c r="IW378" s="33"/>
      <c r="IX378" s="33"/>
      <c r="IY378" s="33"/>
      <c r="IZ378" s="33"/>
      <c r="JA378" s="33"/>
      <c r="JB378" s="33"/>
      <c r="JC378" s="33"/>
      <c r="JD378" s="33"/>
      <c r="JE378" s="33"/>
      <c r="JF378" s="33"/>
      <c r="JG378" s="33"/>
      <c r="JH378" s="33"/>
      <c r="JI378" s="33"/>
      <c r="JJ378" s="33"/>
      <c r="JK378" s="33"/>
      <c r="JL378" s="33"/>
      <c r="JM378" s="33"/>
      <c r="JN378" s="33"/>
      <c r="JO378" s="33"/>
      <c r="JP378" s="33"/>
      <c r="JQ378" s="33"/>
      <c r="JR378" s="33"/>
      <c r="JS378" s="33"/>
      <c r="JT378" s="33"/>
      <c r="JU378" s="33"/>
      <c r="JV378" s="33"/>
      <c r="JW378" s="33"/>
      <c r="JX378" s="33"/>
      <c r="JY378" s="33"/>
      <c r="JZ378" s="33"/>
      <c r="KA378" s="33"/>
      <c r="KB378" s="33"/>
      <c r="KC378" s="33"/>
      <c r="KD378" s="33"/>
      <c r="KE378" s="33"/>
      <c r="KF378" s="33"/>
      <c r="KG378" s="33"/>
      <c r="KH378" s="33"/>
      <c r="KI378" s="33"/>
      <c r="KJ378" s="33"/>
      <c r="KK378" s="33"/>
      <c r="KL378" s="33"/>
      <c r="KM378" s="33"/>
      <c r="KN378" s="33"/>
      <c r="KO378" s="33"/>
      <c r="KP378" s="33"/>
      <c r="KQ378" s="33"/>
      <c r="KR378" s="33"/>
      <c r="KS378" s="33"/>
      <c r="KT378" s="33"/>
      <c r="KU378" s="33"/>
      <c r="KV378" s="33"/>
      <c r="KW378" s="33"/>
      <c r="KX378" s="33"/>
      <c r="KY378" s="33"/>
      <c r="KZ378" s="33"/>
      <c r="LA378" s="33"/>
      <c r="LB378" s="33"/>
      <c r="LC378" s="33"/>
      <c r="LD378" s="33"/>
      <c r="LE378" s="33"/>
      <c r="LF378" s="33"/>
      <c r="LG378" s="33"/>
      <c r="LH378" s="33"/>
      <c r="LI378" s="33"/>
      <c r="LJ378" s="33"/>
      <c r="LK378" s="33"/>
      <c r="LL378" s="33"/>
      <c r="LM378" s="33"/>
      <c r="LN378" s="33"/>
      <c r="LO378" s="33"/>
      <c r="LP378" s="33"/>
      <c r="LQ378" s="33"/>
      <c r="LR378" s="33"/>
      <c r="LS378" s="33"/>
      <c r="LT378" s="33"/>
      <c r="LU378" s="33"/>
      <c r="LV378" s="33"/>
      <c r="LW378" s="33"/>
      <c r="LX378" s="33"/>
      <c r="LY378" s="33"/>
      <c r="LZ378" s="33"/>
      <c r="MA378" s="33"/>
      <c r="MB378" s="33"/>
      <c r="MC378" s="33"/>
      <c r="MD378" s="33"/>
      <c r="ME378" s="33"/>
      <c r="MF378" s="33"/>
      <c r="MG378" s="33"/>
      <c r="MH378" s="33"/>
      <c r="MI378" s="33"/>
      <c r="MJ378" s="33"/>
      <c r="MK378" s="33"/>
      <c r="ML378" s="33"/>
      <c r="MM378" s="33"/>
      <c r="MN378" s="33"/>
      <c r="MO378" s="33"/>
      <c r="MP378" s="33"/>
      <c r="MQ378" s="33"/>
      <c r="MR378" s="33"/>
      <c r="MS378" s="33"/>
      <c r="MT378" s="33"/>
      <c r="MU378" s="33"/>
      <c r="MV378" s="33"/>
      <c r="MW378" s="33"/>
      <c r="MX378" s="33"/>
      <c r="MY378" s="33"/>
      <c r="MZ378" s="33"/>
      <c r="NA378" s="33"/>
      <c r="NB378" s="33"/>
      <c r="NC378" s="33"/>
      <c r="ND378" s="33"/>
      <c r="NE378" s="33"/>
      <c r="NF378" s="33"/>
      <c r="NG378" s="33"/>
      <c r="NH378" s="33"/>
      <c r="NI378" s="33"/>
      <c r="NJ378" s="33"/>
      <c r="NK378" s="33"/>
      <c r="NL378" s="33"/>
      <c r="NM378" s="33"/>
      <c r="NN378" s="33"/>
      <c r="NO378" s="33"/>
      <c r="NP378" s="33"/>
      <c r="NQ378" s="33"/>
      <c r="NR378" s="33"/>
      <c r="NS378" s="33"/>
      <c r="NT378" s="33"/>
      <c r="NU378" s="33"/>
      <c r="NV378" s="33"/>
      <c r="NW378" s="33"/>
      <c r="NX378" s="33"/>
      <c r="NY378" s="33"/>
      <c r="NZ378" s="33"/>
      <c r="OA378" s="33"/>
      <c r="OB378" s="33"/>
      <c r="OC378" s="33"/>
      <c r="OD378" s="33"/>
      <c r="OE378" s="33"/>
      <c r="OF378" s="33"/>
      <c r="OG378" s="33"/>
      <c r="OH378" s="33"/>
      <c r="OI378" s="33"/>
      <c r="OJ378" s="33"/>
      <c r="OK378" s="33"/>
      <c r="OL378" s="33"/>
      <c r="OM378" s="33"/>
      <c r="ON378" s="33"/>
      <c r="OO378" s="33"/>
      <c r="OP378" s="33"/>
      <c r="OQ378" s="33"/>
      <c r="OR378" s="33"/>
      <c r="OS378" s="33"/>
      <c r="OT378" s="33"/>
      <c r="OU378" s="33"/>
      <c r="OV378" s="33"/>
      <c r="OW378" s="33"/>
      <c r="OX378" s="33"/>
      <c r="OY378" s="33"/>
      <c r="OZ378" s="33"/>
      <c r="PA378" s="33"/>
      <c r="PB378" s="33"/>
      <c r="PC378" s="33"/>
      <c r="PD378" s="33"/>
      <c r="PE378" s="33"/>
      <c r="PF378" s="33"/>
      <c r="PG378" s="33"/>
      <c r="PH378" s="33"/>
      <c r="PI378" s="33"/>
      <c r="PJ378" s="33"/>
      <c r="PK378" s="33"/>
      <c r="PL378" s="33"/>
      <c r="PM378" s="33"/>
      <c r="PN378" s="33"/>
      <c r="PO378" s="33"/>
      <c r="PP378" s="33"/>
      <c r="PQ378" s="33"/>
      <c r="PR378" s="33"/>
      <c r="PS378" s="33"/>
      <c r="PT378" s="33"/>
      <c r="PU378" s="33"/>
      <c r="PV378" s="33"/>
      <c r="PW378" s="33"/>
      <c r="PX378" s="33"/>
      <c r="PY378" s="33"/>
      <c r="PZ378" s="33"/>
      <c r="QA378" s="33"/>
      <c r="QB378" s="33"/>
      <c r="QC378" s="33"/>
      <c r="QD378" s="33"/>
      <c r="QE378" s="33"/>
      <c r="QF378" s="33"/>
      <c r="QG378" s="33"/>
      <c r="QH378" s="33"/>
      <c r="QI378" s="33"/>
      <c r="QJ378" s="33"/>
      <c r="QK378" s="33"/>
      <c r="QL378" s="33"/>
      <c r="QM378" s="33"/>
      <c r="QN378" s="33"/>
      <c r="QO378" s="33"/>
      <c r="QP378" s="33"/>
      <c r="QQ378" s="33"/>
      <c r="QR378" s="33"/>
      <c r="QS378" s="33"/>
      <c r="QT378" s="33"/>
      <c r="QU378" s="33"/>
      <c r="QV378" s="33"/>
      <c r="QW378" s="33"/>
      <c r="QX378" s="33"/>
      <c r="QY378" s="33"/>
      <c r="QZ378" s="33"/>
      <c r="RA378" s="33"/>
      <c r="RB378" s="33"/>
      <c r="RC378" s="33"/>
      <c r="RD378" s="33"/>
      <c r="RE378" s="33"/>
      <c r="RF378" s="33"/>
      <c r="RG378" s="33"/>
      <c r="RH378" s="33"/>
      <c r="RI378" s="33"/>
      <c r="RJ378" s="33"/>
      <c r="RK378" s="33"/>
      <c r="RL378" s="33"/>
      <c r="RM378" s="33"/>
      <c r="RN378" s="33"/>
      <c r="RO378" s="33"/>
      <c r="RP378" s="33"/>
      <c r="RQ378" s="33"/>
      <c r="RR378" s="33"/>
      <c r="RS378" s="33"/>
      <c r="RT378" s="33"/>
      <c r="RU378" s="33"/>
      <c r="RV378" s="33"/>
      <c r="RW378" s="33"/>
      <c r="RX378" s="33"/>
      <c r="RY378" s="33"/>
      <c r="RZ378" s="33"/>
      <c r="SA378" s="33"/>
      <c r="SB378" s="33"/>
      <c r="SC378" s="33"/>
      <c r="SD378" s="33"/>
      <c r="SE378" s="33"/>
      <c r="SF378" s="33"/>
      <c r="SG378" s="33"/>
      <c r="SH378" s="33"/>
      <c r="SI378" s="33"/>
      <c r="SJ378" s="33"/>
      <c r="SK378" s="33"/>
      <c r="SL378" s="33"/>
      <c r="SM378" s="33"/>
      <c r="SN378" s="33"/>
      <c r="SO378" s="33"/>
      <c r="SP378" s="33"/>
      <c r="SQ378" s="33"/>
      <c r="SR378" s="33"/>
      <c r="SS378" s="33"/>
      <c r="ST378" s="33"/>
      <c r="SU378" s="33"/>
      <c r="SV378" s="33"/>
      <c r="SW378" s="33"/>
      <c r="SX378" s="33"/>
      <c r="SY378" s="33"/>
      <c r="SZ378" s="33"/>
      <c r="TA378" s="33"/>
      <c r="TB378" s="33"/>
      <c r="TC378" s="33"/>
      <c r="TD378" s="33"/>
      <c r="TE378" s="33"/>
    </row>
    <row r="379" spans="1:525" s="34" customFormat="1" ht="20.25" customHeight="1" x14ac:dyDescent="0.25">
      <c r="A379" s="84"/>
      <c r="B379" s="93"/>
      <c r="C379" s="93"/>
      <c r="D379" s="73" t="s">
        <v>410</v>
      </c>
      <c r="E379" s="121">
        <f t="shared" ref="E379:P379" si="221">E147+E304+E250</f>
        <v>0</v>
      </c>
      <c r="F379" s="121">
        <f t="shared" si="221"/>
        <v>0</v>
      </c>
      <c r="G379" s="121">
        <f t="shared" si="221"/>
        <v>0</v>
      </c>
      <c r="H379" s="121">
        <f t="shared" si="221"/>
        <v>0</v>
      </c>
      <c r="I379" s="121">
        <f t="shared" si="221"/>
        <v>0</v>
      </c>
      <c r="J379" s="121">
        <f t="shared" si="221"/>
        <v>92214546</v>
      </c>
      <c r="K379" s="121">
        <f t="shared" si="221"/>
        <v>92214546</v>
      </c>
      <c r="L379" s="121">
        <f t="shared" si="221"/>
        <v>0</v>
      </c>
      <c r="M379" s="121">
        <f t="shared" si="221"/>
        <v>0</v>
      </c>
      <c r="N379" s="121">
        <f t="shared" si="221"/>
        <v>0</v>
      </c>
      <c r="O379" s="121">
        <f t="shared" si="221"/>
        <v>92214546</v>
      </c>
      <c r="P379" s="121">
        <f t="shared" si="221"/>
        <v>92214546</v>
      </c>
      <c r="Q379" s="226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  <c r="IV379" s="33"/>
      <c r="IW379" s="33"/>
      <c r="IX379" s="33"/>
      <c r="IY379" s="33"/>
      <c r="IZ379" s="33"/>
      <c r="JA379" s="33"/>
      <c r="JB379" s="33"/>
      <c r="JC379" s="33"/>
      <c r="JD379" s="33"/>
      <c r="JE379" s="33"/>
      <c r="JF379" s="33"/>
      <c r="JG379" s="33"/>
      <c r="JH379" s="33"/>
      <c r="JI379" s="33"/>
      <c r="JJ379" s="33"/>
      <c r="JK379" s="33"/>
      <c r="JL379" s="33"/>
      <c r="JM379" s="33"/>
      <c r="JN379" s="33"/>
      <c r="JO379" s="33"/>
      <c r="JP379" s="33"/>
      <c r="JQ379" s="33"/>
      <c r="JR379" s="33"/>
      <c r="JS379" s="33"/>
      <c r="JT379" s="33"/>
      <c r="JU379" s="33"/>
      <c r="JV379" s="33"/>
      <c r="JW379" s="33"/>
      <c r="JX379" s="33"/>
      <c r="JY379" s="33"/>
      <c r="JZ379" s="33"/>
      <c r="KA379" s="33"/>
      <c r="KB379" s="33"/>
      <c r="KC379" s="33"/>
      <c r="KD379" s="33"/>
      <c r="KE379" s="33"/>
      <c r="KF379" s="33"/>
      <c r="KG379" s="33"/>
      <c r="KH379" s="33"/>
      <c r="KI379" s="33"/>
      <c r="KJ379" s="33"/>
      <c r="KK379" s="33"/>
      <c r="KL379" s="33"/>
      <c r="KM379" s="33"/>
      <c r="KN379" s="33"/>
      <c r="KO379" s="33"/>
      <c r="KP379" s="33"/>
      <c r="KQ379" s="33"/>
      <c r="KR379" s="33"/>
      <c r="KS379" s="33"/>
      <c r="KT379" s="33"/>
      <c r="KU379" s="33"/>
      <c r="KV379" s="33"/>
      <c r="KW379" s="33"/>
      <c r="KX379" s="33"/>
      <c r="KY379" s="33"/>
      <c r="KZ379" s="33"/>
      <c r="LA379" s="33"/>
      <c r="LB379" s="33"/>
      <c r="LC379" s="33"/>
      <c r="LD379" s="33"/>
      <c r="LE379" s="33"/>
      <c r="LF379" s="33"/>
      <c r="LG379" s="33"/>
      <c r="LH379" s="33"/>
      <c r="LI379" s="33"/>
      <c r="LJ379" s="33"/>
      <c r="LK379" s="33"/>
      <c r="LL379" s="33"/>
      <c r="LM379" s="33"/>
      <c r="LN379" s="33"/>
      <c r="LO379" s="33"/>
      <c r="LP379" s="33"/>
      <c r="LQ379" s="33"/>
      <c r="LR379" s="33"/>
      <c r="LS379" s="33"/>
      <c r="LT379" s="33"/>
      <c r="LU379" s="33"/>
      <c r="LV379" s="33"/>
      <c r="LW379" s="33"/>
      <c r="LX379" s="33"/>
      <c r="LY379" s="33"/>
      <c r="LZ379" s="33"/>
      <c r="MA379" s="33"/>
      <c r="MB379" s="33"/>
      <c r="MC379" s="33"/>
      <c r="MD379" s="33"/>
      <c r="ME379" s="33"/>
      <c r="MF379" s="33"/>
      <c r="MG379" s="33"/>
      <c r="MH379" s="33"/>
      <c r="MI379" s="33"/>
      <c r="MJ379" s="33"/>
      <c r="MK379" s="33"/>
      <c r="ML379" s="33"/>
      <c r="MM379" s="33"/>
      <c r="MN379" s="33"/>
      <c r="MO379" s="33"/>
      <c r="MP379" s="33"/>
      <c r="MQ379" s="33"/>
      <c r="MR379" s="33"/>
      <c r="MS379" s="33"/>
      <c r="MT379" s="33"/>
      <c r="MU379" s="33"/>
      <c r="MV379" s="33"/>
      <c r="MW379" s="33"/>
      <c r="MX379" s="33"/>
      <c r="MY379" s="33"/>
      <c r="MZ379" s="33"/>
      <c r="NA379" s="33"/>
      <c r="NB379" s="33"/>
      <c r="NC379" s="33"/>
      <c r="ND379" s="33"/>
      <c r="NE379" s="33"/>
      <c r="NF379" s="33"/>
      <c r="NG379" s="33"/>
      <c r="NH379" s="33"/>
      <c r="NI379" s="33"/>
      <c r="NJ379" s="33"/>
      <c r="NK379" s="33"/>
      <c r="NL379" s="33"/>
      <c r="NM379" s="33"/>
      <c r="NN379" s="33"/>
      <c r="NO379" s="33"/>
      <c r="NP379" s="33"/>
      <c r="NQ379" s="33"/>
      <c r="NR379" s="33"/>
      <c r="NS379" s="33"/>
      <c r="NT379" s="33"/>
      <c r="NU379" s="33"/>
      <c r="NV379" s="33"/>
      <c r="NW379" s="33"/>
      <c r="NX379" s="33"/>
      <c r="NY379" s="33"/>
      <c r="NZ379" s="33"/>
      <c r="OA379" s="33"/>
      <c r="OB379" s="33"/>
      <c r="OC379" s="33"/>
      <c r="OD379" s="33"/>
      <c r="OE379" s="33"/>
      <c r="OF379" s="33"/>
      <c r="OG379" s="33"/>
      <c r="OH379" s="33"/>
      <c r="OI379" s="33"/>
      <c r="OJ379" s="33"/>
      <c r="OK379" s="33"/>
      <c r="OL379" s="33"/>
      <c r="OM379" s="33"/>
      <c r="ON379" s="33"/>
      <c r="OO379" s="33"/>
      <c r="OP379" s="33"/>
      <c r="OQ379" s="33"/>
      <c r="OR379" s="33"/>
      <c r="OS379" s="33"/>
      <c r="OT379" s="33"/>
      <c r="OU379" s="33"/>
      <c r="OV379" s="33"/>
      <c r="OW379" s="33"/>
      <c r="OX379" s="33"/>
      <c r="OY379" s="33"/>
      <c r="OZ379" s="33"/>
      <c r="PA379" s="33"/>
      <c r="PB379" s="33"/>
      <c r="PC379" s="33"/>
      <c r="PD379" s="33"/>
      <c r="PE379" s="33"/>
      <c r="PF379" s="33"/>
      <c r="PG379" s="33"/>
      <c r="PH379" s="33"/>
      <c r="PI379" s="33"/>
      <c r="PJ379" s="33"/>
      <c r="PK379" s="33"/>
      <c r="PL379" s="33"/>
      <c r="PM379" s="33"/>
      <c r="PN379" s="33"/>
      <c r="PO379" s="33"/>
      <c r="PP379" s="33"/>
      <c r="PQ379" s="33"/>
      <c r="PR379" s="33"/>
      <c r="PS379" s="33"/>
      <c r="PT379" s="33"/>
      <c r="PU379" s="33"/>
      <c r="PV379" s="33"/>
      <c r="PW379" s="33"/>
      <c r="PX379" s="33"/>
      <c r="PY379" s="33"/>
      <c r="PZ379" s="33"/>
      <c r="QA379" s="33"/>
      <c r="QB379" s="33"/>
      <c r="QC379" s="33"/>
      <c r="QD379" s="33"/>
      <c r="QE379" s="33"/>
      <c r="QF379" s="33"/>
      <c r="QG379" s="33"/>
      <c r="QH379" s="33"/>
      <c r="QI379" s="33"/>
      <c r="QJ379" s="33"/>
      <c r="QK379" s="33"/>
      <c r="QL379" s="33"/>
      <c r="QM379" s="33"/>
      <c r="QN379" s="33"/>
      <c r="QO379" s="33"/>
      <c r="QP379" s="33"/>
      <c r="QQ379" s="33"/>
      <c r="QR379" s="33"/>
      <c r="QS379" s="33"/>
      <c r="QT379" s="33"/>
      <c r="QU379" s="33"/>
      <c r="QV379" s="33"/>
      <c r="QW379" s="33"/>
      <c r="QX379" s="33"/>
      <c r="QY379" s="33"/>
      <c r="QZ379" s="33"/>
      <c r="RA379" s="33"/>
      <c r="RB379" s="33"/>
      <c r="RC379" s="33"/>
      <c r="RD379" s="33"/>
      <c r="RE379" s="33"/>
      <c r="RF379" s="33"/>
      <c r="RG379" s="33"/>
      <c r="RH379" s="33"/>
      <c r="RI379" s="33"/>
      <c r="RJ379" s="33"/>
      <c r="RK379" s="33"/>
      <c r="RL379" s="33"/>
      <c r="RM379" s="33"/>
      <c r="RN379" s="33"/>
      <c r="RO379" s="33"/>
      <c r="RP379" s="33"/>
      <c r="RQ379" s="33"/>
      <c r="RR379" s="33"/>
      <c r="RS379" s="33"/>
      <c r="RT379" s="33"/>
      <c r="RU379" s="33"/>
      <c r="RV379" s="33"/>
      <c r="RW379" s="33"/>
      <c r="RX379" s="33"/>
      <c r="RY379" s="33"/>
      <c r="RZ379" s="33"/>
      <c r="SA379" s="33"/>
      <c r="SB379" s="33"/>
      <c r="SC379" s="33"/>
      <c r="SD379" s="33"/>
      <c r="SE379" s="33"/>
      <c r="SF379" s="33"/>
      <c r="SG379" s="33"/>
      <c r="SH379" s="33"/>
      <c r="SI379" s="33"/>
      <c r="SJ379" s="33"/>
      <c r="SK379" s="33"/>
      <c r="SL379" s="33"/>
      <c r="SM379" s="33"/>
      <c r="SN379" s="33"/>
      <c r="SO379" s="33"/>
      <c r="SP379" s="33"/>
      <c r="SQ379" s="33"/>
      <c r="SR379" s="33"/>
      <c r="SS379" s="33"/>
      <c r="ST379" s="33"/>
      <c r="SU379" s="33"/>
      <c r="SV379" s="33"/>
      <c r="SW379" s="33"/>
      <c r="SX379" s="33"/>
      <c r="SY379" s="33"/>
      <c r="SZ379" s="33"/>
      <c r="TA379" s="33"/>
      <c r="TB379" s="33"/>
      <c r="TC379" s="33"/>
      <c r="TD379" s="33"/>
      <c r="TE379" s="33"/>
    </row>
    <row r="380" spans="1:525" s="34" customFormat="1" ht="20.25" customHeight="1" x14ac:dyDescent="0.25">
      <c r="A380" s="84"/>
      <c r="B380" s="93"/>
      <c r="C380" s="93"/>
      <c r="D380" s="73" t="s">
        <v>681</v>
      </c>
      <c r="E380" s="121">
        <f>E148</f>
        <v>0</v>
      </c>
      <c r="F380" s="121">
        <f t="shared" ref="F380:P380" si="222">F148</f>
        <v>0</v>
      </c>
      <c r="G380" s="121">
        <f t="shared" si="222"/>
        <v>0</v>
      </c>
      <c r="H380" s="121">
        <f t="shared" si="222"/>
        <v>0</v>
      </c>
      <c r="I380" s="121">
        <f t="shared" si="222"/>
        <v>0</v>
      </c>
      <c r="J380" s="121">
        <f t="shared" si="222"/>
        <v>4200000</v>
      </c>
      <c r="K380" s="121">
        <f t="shared" si="222"/>
        <v>0</v>
      </c>
      <c r="L380" s="121">
        <f t="shared" si="222"/>
        <v>0</v>
      </c>
      <c r="M380" s="121">
        <f t="shared" si="222"/>
        <v>0</v>
      </c>
      <c r="N380" s="121">
        <f t="shared" si="222"/>
        <v>0</v>
      </c>
      <c r="O380" s="121">
        <f t="shared" si="222"/>
        <v>4200000</v>
      </c>
      <c r="P380" s="121">
        <f t="shared" si="222"/>
        <v>4200000</v>
      </c>
      <c r="Q380" s="226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  <c r="HP380" s="33"/>
      <c r="HQ380" s="33"/>
      <c r="HR380" s="33"/>
      <c r="HS380" s="33"/>
      <c r="HT380" s="33"/>
      <c r="HU380" s="33"/>
      <c r="HV380" s="33"/>
      <c r="HW380" s="33"/>
      <c r="HX380" s="33"/>
      <c r="HY380" s="33"/>
      <c r="HZ380" s="33"/>
      <c r="IA380" s="33"/>
      <c r="IB380" s="33"/>
      <c r="IC380" s="33"/>
      <c r="ID380" s="33"/>
      <c r="IE380" s="33"/>
      <c r="IF380" s="33"/>
      <c r="IG380" s="33"/>
      <c r="IH380" s="33"/>
      <c r="II380" s="33"/>
      <c r="IJ380" s="33"/>
      <c r="IK380" s="33"/>
      <c r="IL380" s="33"/>
      <c r="IM380" s="33"/>
      <c r="IN380" s="33"/>
      <c r="IO380" s="33"/>
      <c r="IP380" s="33"/>
      <c r="IQ380" s="33"/>
      <c r="IR380" s="33"/>
      <c r="IS380" s="33"/>
      <c r="IT380" s="33"/>
      <c r="IU380" s="33"/>
      <c r="IV380" s="33"/>
      <c r="IW380" s="33"/>
      <c r="IX380" s="33"/>
      <c r="IY380" s="33"/>
      <c r="IZ380" s="33"/>
      <c r="JA380" s="33"/>
      <c r="JB380" s="33"/>
      <c r="JC380" s="33"/>
      <c r="JD380" s="33"/>
      <c r="JE380" s="33"/>
      <c r="JF380" s="33"/>
      <c r="JG380" s="33"/>
      <c r="JH380" s="33"/>
      <c r="JI380" s="33"/>
      <c r="JJ380" s="33"/>
      <c r="JK380" s="33"/>
      <c r="JL380" s="33"/>
      <c r="JM380" s="33"/>
      <c r="JN380" s="33"/>
      <c r="JO380" s="33"/>
      <c r="JP380" s="33"/>
      <c r="JQ380" s="33"/>
      <c r="JR380" s="33"/>
      <c r="JS380" s="33"/>
      <c r="JT380" s="33"/>
      <c r="JU380" s="33"/>
      <c r="JV380" s="33"/>
      <c r="JW380" s="33"/>
      <c r="JX380" s="33"/>
      <c r="JY380" s="33"/>
      <c r="JZ380" s="33"/>
      <c r="KA380" s="33"/>
      <c r="KB380" s="33"/>
      <c r="KC380" s="33"/>
      <c r="KD380" s="33"/>
      <c r="KE380" s="33"/>
      <c r="KF380" s="33"/>
      <c r="KG380" s="33"/>
      <c r="KH380" s="33"/>
      <c r="KI380" s="33"/>
      <c r="KJ380" s="33"/>
      <c r="KK380" s="33"/>
      <c r="KL380" s="33"/>
      <c r="KM380" s="33"/>
      <c r="KN380" s="33"/>
      <c r="KO380" s="33"/>
      <c r="KP380" s="33"/>
      <c r="KQ380" s="33"/>
      <c r="KR380" s="33"/>
      <c r="KS380" s="33"/>
      <c r="KT380" s="33"/>
      <c r="KU380" s="33"/>
      <c r="KV380" s="33"/>
      <c r="KW380" s="33"/>
      <c r="KX380" s="33"/>
      <c r="KY380" s="33"/>
      <c r="KZ380" s="33"/>
      <c r="LA380" s="33"/>
      <c r="LB380" s="33"/>
      <c r="LC380" s="33"/>
      <c r="LD380" s="33"/>
      <c r="LE380" s="33"/>
      <c r="LF380" s="33"/>
      <c r="LG380" s="33"/>
      <c r="LH380" s="33"/>
      <c r="LI380" s="33"/>
      <c r="LJ380" s="33"/>
      <c r="LK380" s="33"/>
      <c r="LL380" s="33"/>
      <c r="LM380" s="33"/>
      <c r="LN380" s="33"/>
      <c r="LO380" s="33"/>
      <c r="LP380" s="33"/>
      <c r="LQ380" s="33"/>
      <c r="LR380" s="33"/>
      <c r="LS380" s="33"/>
      <c r="LT380" s="33"/>
      <c r="LU380" s="33"/>
      <c r="LV380" s="33"/>
      <c r="LW380" s="33"/>
      <c r="LX380" s="33"/>
      <c r="LY380" s="33"/>
      <c r="LZ380" s="33"/>
      <c r="MA380" s="33"/>
      <c r="MB380" s="33"/>
      <c r="MC380" s="33"/>
      <c r="MD380" s="33"/>
      <c r="ME380" s="33"/>
      <c r="MF380" s="33"/>
      <c r="MG380" s="33"/>
      <c r="MH380" s="33"/>
      <c r="MI380" s="33"/>
      <c r="MJ380" s="33"/>
      <c r="MK380" s="33"/>
      <c r="ML380" s="33"/>
      <c r="MM380" s="33"/>
      <c r="MN380" s="33"/>
      <c r="MO380" s="33"/>
      <c r="MP380" s="33"/>
      <c r="MQ380" s="33"/>
      <c r="MR380" s="33"/>
      <c r="MS380" s="33"/>
      <c r="MT380" s="33"/>
      <c r="MU380" s="33"/>
      <c r="MV380" s="33"/>
      <c r="MW380" s="33"/>
      <c r="MX380" s="33"/>
      <c r="MY380" s="33"/>
      <c r="MZ380" s="33"/>
      <c r="NA380" s="33"/>
      <c r="NB380" s="33"/>
      <c r="NC380" s="33"/>
      <c r="ND380" s="33"/>
      <c r="NE380" s="33"/>
      <c r="NF380" s="33"/>
      <c r="NG380" s="33"/>
      <c r="NH380" s="33"/>
      <c r="NI380" s="33"/>
      <c r="NJ380" s="33"/>
      <c r="NK380" s="33"/>
      <c r="NL380" s="33"/>
      <c r="NM380" s="33"/>
      <c r="NN380" s="33"/>
      <c r="NO380" s="33"/>
      <c r="NP380" s="33"/>
      <c r="NQ380" s="33"/>
      <c r="NR380" s="33"/>
      <c r="NS380" s="33"/>
      <c r="NT380" s="33"/>
      <c r="NU380" s="33"/>
      <c r="NV380" s="33"/>
      <c r="NW380" s="33"/>
      <c r="NX380" s="33"/>
      <c r="NY380" s="33"/>
      <c r="NZ380" s="33"/>
      <c r="OA380" s="33"/>
      <c r="OB380" s="33"/>
      <c r="OC380" s="33"/>
      <c r="OD380" s="33"/>
      <c r="OE380" s="33"/>
      <c r="OF380" s="33"/>
      <c r="OG380" s="33"/>
      <c r="OH380" s="33"/>
      <c r="OI380" s="33"/>
      <c r="OJ380" s="33"/>
      <c r="OK380" s="33"/>
      <c r="OL380" s="33"/>
      <c r="OM380" s="33"/>
      <c r="ON380" s="33"/>
      <c r="OO380" s="33"/>
      <c r="OP380" s="33"/>
      <c r="OQ380" s="33"/>
      <c r="OR380" s="33"/>
      <c r="OS380" s="33"/>
      <c r="OT380" s="33"/>
      <c r="OU380" s="33"/>
      <c r="OV380" s="33"/>
      <c r="OW380" s="33"/>
      <c r="OX380" s="33"/>
      <c r="OY380" s="33"/>
      <c r="OZ380" s="33"/>
      <c r="PA380" s="33"/>
      <c r="PB380" s="33"/>
      <c r="PC380" s="33"/>
      <c r="PD380" s="33"/>
      <c r="PE380" s="33"/>
      <c r="PF380" s="33"/>
      <c r="PG380" s="33"/>
      <c r="PH380" s="33"/>
      <c r="PI380" s="33"/>
      <c r="PJ380" s="33"/>
      <c r="PK380" s="33"/>
      <c r="PL380" s="33"/>
      <c r="PM380" s="33"/>
      <c r="PN380" s="33"/>
      <c r="PO380" s="33"/>
      <c r="PP380" s="33"/>
      <c r="PQ380" s="33"/>
      <c r="PR380" s="33"/>
      <c r="PS380" s="33"/>
      <c r="PT380" s="33"/>
      <c r="PU380" s="33"/>
      <c r="PV380" s="33"/>
      <c r="PW380" s="33"/>
      <c r="PX380" s="33"/>
      <c r="PY380" s="33"/>
      <c r="PZ380" s="33"/>
      <c r="QA380" s="33"/>
      <c r="QB380" s="33"/>
      <c r="QC380" s="33"/>
      <c r="QD380" s="33"/>
      <c r="QE380" s="33"/>
      <c r="QF380" s="33"/>
      <c r="QG380" s="33"/>
      <c r="QH380" s="33"/>
      <c r="QI380" s="33"/>
      <c r="QJ380" s="33"/>
      <c r="QK380" s="33"/>
      <c r="QL380" s="33"/>
      <c r="QM380" s="33"/>
      <c r="QN380" s="33"/>
      <c r="QO380" s="33"/>
      <c r="QP380" s="33"/>
      <c r="QQ380" s="33"/>
      <c r="QR380" s="33"/>
      <c r="QS380" s="33"/>
      <c r="QT380" s="33"/>
      <c r="QU380" s="33"/>
      <c r="QV380" s="33"/>
      <c r="QW380" s="33"/>
      <c r="QX380" s="33"/>
      <c r="QY380" s="33"/>
      <c r="QZ380" s="33"/>
      <c r="RA380" s="33"/>
      <c r="RB380" s="33"/>
      <c r="RC380" s="33"/>
      <c r="RD380" s="33"/>
      <c r="RE380" s="33"/>
      <c r="RF380" s="33"/>
      <c r="RG380" s="33"/>
      <c r="RH380" s="33"/>
      <c r="RI380" s="33"/>
      <c r="RJ380" s="33"/>
      <c r="RK380" s="33"/>
      <c r="RL380" s="33"/>
      <c r="RM380" s="33"/>
      <c r="RN380" s="33"/>
      <c r="RO380" s="33"/>
      <c r="RP380" s="33"/>
      <c r="RQ380" s="33"/>
      <c r="RR380" s="33"/>
      <c r="RS380" s="33"/>
      <c r="RT380" s="33"/>
      <c r="RU380" s="33"/>
      <c r="RV380" s="33"/>
      <c r="RW380" s="33"/>
      <c r="RX380" s="33"/>
      <c r="RY380" s="33"/>
      <c r="RZ380" s="33"/>
      <c r="SA380" s="33"/>
      <c r="SB380" s="33"/>
      <c r="SC380" s="33"/>
      <c r="SD380" s="33"/>
      <c r="SE380" s="33"/>
      <c r="SF380" s="33"/>
      <c r="SG380" s="33"/>
      <c r="SH380" s="33"/>
      <c r="SI380" s="33"/>
      <c r="SJ380" s="33"/>
      <c r="SK380" s="33"/>
      <c r="SL380" s="33"/>
      <c r="SM380" s="33"/>
      <c r="SN380" s="33"/>
      <c r="SO380" s="33"/>
      <c r="SP380" s="33"/>
      <c r="SQ380" s="33"/>
      <c r="SR380" s="33"/>
      <c r="SS380" s="33"/>
      <c r="ST380" s="33"/>
      <c r="SU380" s="33"/>
      <c r="SV380" s="33"/>
      <c r="SW380" s="33"/>
      <c r="SX380" s="33"/>
      <c r="SY380" s="33"/>
      <c r="SZ380" s="33"/>
      <c r="TA380" s="33"/>
      <c r="TB380" s="33"/>
      <c r="TC380" s="33"/>
      <c r="TD380" s="33"/>
      <c r="TE380" s="33"/>
    </row>
    <row r="381" spans="1:525" s="178" customFormat="1" ht="24" hidden="1" customHeight="1" x14ac:dyDescent="0.25">
      <c r="A381" s="84"/>
      <c r="B381" s="93"/>
      <c r="C381" s="93"/>
      <c r="D381" s="73" t="s">
        <v>647</v>
      </c>
      <c r="E381" s="121">
        <f>E376-E377-E378-E379</f>
        <v>2361140224</v>
      </c>
      <c r="F381" s="121"/>
      <c r="G381" s="121"/>
      <c r="H381" s="121"/>
      <c r="I381" s="121"/>
      <c r="J381" s="121">
        <f>J376-J377-J378-J379-J394-J395-J396-J397-J399</f>
        <v>287969534</v>
      </c>
      <c r="K381" s="121">
        <f>K376-K377-K378-K379-K394-K395-K396-K397-K399</f>
        <v>288006944</v>
      </c>
      <c r="L381" s="121"/>
      <c r="M381" s="121"/>
      <c r="N381" s="121"/>
      <c r="O381" s="121"/>
      <c r="P381" s="121">
        <f t="shared" ref="P381" si="223">P376-P377-P378-P379</f>
        <v>2756545915</v>
      </c>
      <c r="Q381" s="226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  <c r="AR381" s="177"/>
      <c r="AS381" s="177"/>
      <c r="AT381" s="177"/>
      <c r="AU381" s="177"/>
      <c r="AV381" s="177"/>
      <c r="AW381" s="177"/>
      <c r="AX381" s="177"/>
      <c r="AY381" s="177"/>
      <c r="AZ381" s="177"/>
      <c r="BA381" s="177"/>
      <c r="BB381" s="177"/>
      <c r="BC381" s="177"/>
      <c r="BD381" s="177"/>
      <c r="BE381" s="177"/>
      <c r="BF381" s="177"/>
      <c r="BG381" s="177"/>
      <c r="BH381" s="177"/>
      <c r="BI381" s="177"/>
      <c r="BJ381" s="177"/>
      <c r="BK381" s="177"/>
      <c r="BL381" s="177"/>
      <c r="BM381" s="177"/>
      <c r="BN381" s="177"/>
      <c r="BO381" s="177"/>
      <c r="BP381" s="177"/>
      <c r="BQ381" s="177"/>
      <c r="BR381" s="177"/>
      <c r="BS381" s="177"/>
      <c r="BT381" s="177"/>
      <c r="BU381" s="177"/>
      <c r="BV381" s="177"/>
      <c r="BW381" s="177"/>
      <c r="BX381" s="177"/>
      <c r="BY381" s="177"/>
      <c r="BZ381" s="177"/>
      <c r="CA381" s="177"/>
      <c r="CB381" s="177"/>
      <c r="CC381" s="177"/>
      <c r="CD381" s="177"/>
      <c r="CE381" s="177"/>
      <c r="CF381" s="177"/>
      <c r="CG381" s="177"/>
      <c r="CH381" s="177"/>
      <c r="CI381" s="177"/>
      <c r="CJ381" s="177"/>
      <c r="CK381" s="177"/>
      <c r="CL381" s="177"/>
      <c r="CM381" s="177"/>
      <c r="CN381" s="177"/>
      <c r="CO381" s="177"/>
      <c r="CP381" s="177"/>
      <c r="CQ381" s="177"/>
      <c r="CR381" s="177"/>
      <c r="CS381" s="177"/>
      <c r="CT381" s="177"/>
      <c r="CU381" s="177"/>
      <c r="CV381" s="177"/>
      <c r="CW381" s="177"/>
      <c r="CX381" s="177"/>
      <c r="CY381" s="177"/>
      <c r="CZ381" s="177"/>
      <c r="DA381" s="177"/>
      <c r="DB381" s="177"/>
      <c r="DC381" s="177"/>
      <c r="DD381" s="177"/>
      <c r="DE381" s="177"/>
      <c r="DF381" s="177"/>
      <c r="DG381" s="177"/>
      <c r="DH381" s="177"/>
      <c r="DI381" s="177"/>
      <c r="DJ381" s="177"/>
      <c r="DK381" s="177"/>
      <c r="DL381" s="177"/>
      <c r="DM381" s="177"/>
      <c r="DN381" s="177"/>
      <c r="DO381" s="177"/>
      <c r="DP381" s="177"/>
      <c r="DQ381" s="177"/>
      <c r="DR381" s="177"/>
      <c r="DS381" s="177"/>
      <c r="DT381" s="177"/>
      <c r="DU381" s="177"/>
      <c r="DV381" s="177"/>
      <c r="DW381" s="177"/>
      <c r="DX381" s="177"/>
      <c r="DY381" s="177"/>
      <c r="DZ381" s="177"/>
      <c r="EA381" s="177"/>
      <c r="EB381" s="177"/>
      <c r="EC381" s="177"/>
      <c r="ED381" s="177"/>
      <c r="EE381" s="177"/>
      <c r="EF381" s="177"/>
      <c r="EG381" s="177"/>
      <c r="EH381" s="177"/>
      <c r="EI381" s="177"/>
      <c r="EJ381" s="177"/>
      <c r="EK381" s="177"/>
      <c r="EL381" s="177"/>
      <c r="EM381" s="177"/>
      <c r="EN381" s="177"/>
      <c r="EO381" s="177"/>
      <c r="EP381" s="177"/>
      <c r="EQ381" s="177"/>
      <c r="ER381" s="177"/>
      <c r="ES381" s="177"/>
      <c r="ET381" s="177"/>
      <c r="EU381" s="177"/>
      <c r="EV381" s="177"/>
      <c r="EW381" s="177"/>
      <c r="EX381" s="177"/>
      <c r="EY381" s="177"/>
      <c r="EZ381" s="177"/>
      <c r="FA381" s="177"/>
      <c r="FB381" s="177"/>
      <c r="FC381" s="177"/>
      <c r="FD381" s="177"/>
      <c r="FE381" s="177"/>
      <c r="FF381" s="177"/>
      <c r="FG381" s="177"/>
      <c r="FH381" s="177"/>
      <c r="FI381" s="177"/>
      <c r="FJ381" s="177"/>
      <c r="FK381" s="177"/>
      <c r="FL381" s="177"/>
      <c r="FM381" s="177"/>
      <c r="FN381" s="177"/>
      <c r="FO381" s="177"/>
      <c r="FP381" s="177"/>
      <c r="FQ381" s="177"/>
      <c r="FR381" s="177"/>
      <c r="FS381" s="177"/>
      <c r="FT381" s="177"/>
      <c r="FU381" s="177"/>
      <c r="FV381" s="177"/>
      <c r="FW381" s="177"/>
      <c r="FX381" s="177"/>
      <c r="FY381" s="177"/>
      <c r="FZ381" s="177"/>
      <c r="GA381" s="177"/>
      <c r="GB381" s="177"/>
      <c r="GC381" s="177"/>
      <c r="GD381" s="177"/>
      <c r="GE381" s="177"/>
      <c r="GF381" s="177"/>
      <c r="GG381" s="177"/>
      <c r="GH381" s="177"/>
      <c r="GI381" s="177"/>
      <c r="GJ381" s="177"/>
      <c r="GK381" s="177"/>
      <c r="GL381" s="177"/>
      <c r="GM381" s="177"/>
      <c r="GN381" s="177"/>
      <c r="GO381" s="177"/>
      <c r="GP381" s="177"/>
      <c r="GQ381" s="177"/>
      <c r="GR381" s="177"/>
      <c r="GS381" s="177"/>
      <c r="GT381" s="177"/>
      <c r="GU381" s="177"/>
      <c r="GV381" s="177"/>
      <c r="GW381" s="177"/>
      <c r="GX381" s="177"/>
      <c r="GY381" s="177"/>
      <c r="GZ381" s="177"/>
      <c r="HA381" s="177"/>
      <c r="HB381" s="177"/>
      <c r="HC381" s="177"/>
      <c r="HD381" s="177"/>
      <c r="HE381" s="177"/>
      <c r="HF381" s="177"/>
      <c r="HG381" s="177"/>
      <c r="HH381" s="177"/>
      <c r="HI381" s="177"/>
      <c r="HJ381" s="177"/>
      <c r="HK381" s="177"/>
      <c r="HL381" s="177"/>
      <c r="HM381" s="177"/>
      <c r="HN381" s="177"/>
      <c r="HO381" s="177"/>
      <c r="HP381" s="177"/>
      <c r="HQ381" s="177"/>
      <c r="HR381" s="177"/>
      <c r="HS381" s="177"/>
      <c r="HT381" s="177"/>
      <c r="HU381" s="177"/>
      <c r="HV381" s="177"/>
      <c r="HW381" s="177"/>
      <c r="HX381" s="177"/>
      <c r="HY381" s="177"/>
      <c r="HZ381" s="177"/>
      <c r="IA381" s="177"/>
      <c r="IB381" s="177"/>
      <c r="IC381" s="177"/>
      <c r="ID381" s="177"/>
      <c r="IE381" s="177"/>
      <c r="IF381" s="177"/>
      <c r="IG381" s="177"/>
      <c r="IH381" s="177"/>
      <c r="II381" s="177"/>
      <c r="IJ381" s="177"/>
      <c r="IK381" s="177"/>
      <c r="IL381" s="177"/>
      <c r="IM381" s="177"/>
      <c r="IN381" s="177"/>
      <c r="IO381" s="177"/>
      <c r="IP381" s="177"/>
      <c r="IQ381" s="177"/>
      <c r="IR381" s="177"/>
      <c r="IS381" s="177"/>
      <c r="IT381" s="177"/>
      <c r="IU381" s="177"/>
      <c r="IV381" s="177"/>
      <c r="IW381" s="177"/>
      <c r="IX381" s="177"/>
      <c r="IY381" s="177"/>
      <c r="IZ381" s="177"/>
      <c r="JA381" s="177"/>
      <c r="JB381" s="177"/>
      <c r="JC381" s="177"/>
      <c r="JD381" s="177"/>
      <c r="JE381" s="177"/>
      <c r="JF381" s="177"/>
      <c r="JG381" s="177"/>
      <c r="JH381" s="177"/>
      <c r="JI381" s="177"/>
      <c r="JJ381" s="177"/>
      <c r="JK381" s="177"/>
      <c r="JL381" s="177"/>
      <c r="JM381" s="177"/>
      <c r="JN381" s="177"/>
      <c r="JO381" s="177"/>
      <c r="JP381" s="177"/>
      <c r="JQ381" s="177"/>
      <c r="JR381" s="177"/>
      <c r="JS381" s="177"/>
      <c r="JT381" s="177"/>
      <c r="JU381" s="177"/>
      <c r="JV381" s="177"/>
      <c r="JW381" s="177"/>
      <c r="JX381" s="177"/>
      <c r="JY381" s="177"/>
      <c r="JZ381" s="177"/>
      <c r="KA381" s="177"/>
      <c r="KB381" s="177"/>
      <c r="KC381" s="177"/>
      <c r="KD381" s="177"/>
      <c r="KE381" s="177"/>
      <c r="KF381" s="177"/>
      <c r="KG381" s="177"/>
      <c r="KH381" s="177"/>
      <c r="KI381" s="177"/>
      <c r="KJ381" s="177"/>
      <c r="KK381" s="177"/>
      <c r="KL381" s="177"/>
      <c r="KM381" s="177"/>
      <c r="KN381" s="177"/>
      <c r="KO381" s="177"/>
      <c r="KP381" s="177"/>
      <c r="KQ381" s="177"/>
      <c r="KR381" s="177"/>
      <c r="KS381" s="177"/>
      <c r="KT381" s="177"/>
      <c r="KU381" s="177"/>
      <c r="KV381" s="177"/>
      <c r="KW381" s="177"/>
      <c r="KX381" s="177"/>
      <c r="KY381" s="177"/>
      <c r="KZ381" s="177"/>
      <c r="LA381" s="177"/>
      <c r="LB381" s="177"/>
      <c r="LC381" s="177"/>
      <c r="LD381" s="177"/>
      <c r="LE381" s="177"/>
      <c r="LF381" s="177"/>
      <c r="LG381" s="177"/>
      <c r="LH381" s="177"/>
      <c r="LI381" s="177"/>
      <c r="LJ381" s="177"/>
      <c r="LK381" s="177"/>
      <c r="LL381" s="177"/>
      <c r="LM381" s="177"/>
      <c r="LN381" s="177"/>
      <c r="LO381" s="177"/>
      <c r="LP381" s="177"/>
      <c r="LQ381" s="177"/>
      <c r="LR381" s="177"/>
      <c r="LS381" s="177"/>
      <c r="LT381" s="177"/>
      <c r="LU381" s="177"/>
      <c r="LV381" s="177"/>
      <c r="LW381" s="177"/>
      <c r="LX381" s="177"/>
      <c r="LY381" s="177"/>
      <c r="LZ381" s="177"/>
      <c r="MA381" s="177"/>
      <c r="MB381" s="177"/>
      <c r="MC381" s="177"/>
      <c r="MD381" s="177"/>
      <c r="ME381" s="177"/>
      <c r="MF381" s="177"/>
      <c r="MG381" s="177"/>
      <c r="MH381" s="177"/>
      <c r="MI381" s="177"/>
      <c r="MJ381" s="177"/>
      <c r="MK381" s="177"/>
      <c r="ML381" s="177"/>
      <c r="MM381" s="177"/>
      <c r="MN381" s="177"/>
      <c r="MO381" s="177"/>
      <c r="MP381" s="177"/>
      <c r="MQ381" s="177"/>
      <c r="MR381" s="177"/>
      <c r="MS381" s="177"/>
      <c r="MT381" s="177"/>
      <c r="MU381" s="177"/>
      <c r="MV381" s="177"/>
      <c r="MW381" s="177"/>
      <c r="MX381" s="177"/>
      <c r="MY381" s="177"/>
      <c r="MZ381" s="177"/>
      <c r="NA381" s="177"/>
      <c r="NB381" s="177"/>
      <c r="NC381" s="177"/>
      <c r="ND381" s="177"/>
      <c r="NE381" s="177"/>
      <c r="NF381" s="177"/>
      <c r="NG381" s="177"/>
      <c r="NH381" s="177"/>
      <c r="NI381" s="177"/>
      <c r="NJ381" s="177"/>
      <c r="NK381" s="177"/>
      <c r="NL381" s="177"/>
      <c r="NM381" s="177"/>
      <c r="NN381" s="177"/>
      <c r="NO381" s="177"/>
      <c r="NP381" s="177"/>
      <c r="NQ381" s="177"/>
      <c r="NR381" s="177"/>
      <c r="NS381" s="177"/>
      <c r="NT381" s="177"/>
      <c r="NU381" s="177"/>
      <c r="NV381" s="177"/>
      <c r="NW381" s="177"/>
      <c r="NX381" s="177"/>
      <c r="NY381" s="177"/>
      <c r="NZ381" s="177"/>
      <c r="OA381" s="177"/>
      <c r="OB381" s="177"/>
      <c r="OC381" s="177"/>
      <c r="OD381" s="177"/>
      <c r="OE381" s="177"/>
      <c r="OF381" s="177"/>
      <c r="OG381" s="177"/>
      <c r="OH381" s="177"/>
      <c r="OI381" s="177"/>
      <c r="OJ381" s="177"/>
      <c r="OK381" s="177"/>
      <c r="OL381" s="177"/>
      <c r="OM381" s="177"/>
      <c r="ON381" s="177"/>
      <c r="OO381" s="177"/>
      <c r="OP381" s="177"/>
      <c r="OQ381" s="177"/>
      <c r="OR381" s="177"/>
      <c r="OS381" s="177"/>
      <c r="OT381" s="177"/>
      <c r="OU381" s="177"/>
      <c r="OV381" s="177"/>
      <c r="OW381" s="177"/>
      <c r="OX381" s="177"/>
      <c r="OY381" s="177"/>
      <c r="OZ381" s="177"/>
      <c r="PA381" s="177"/>
      <c r="PB381" s="177"/>
      <c r="PC381" s="177"/>
      <c r="PD381" s="177"/>
      <c r="PE381" s="177"/>
      <c r="PF381" s="177"/>
      <c r="PG381" s="177"/>
      <c r="PH381" s="177"/>
      <c r="PI381" s="177"/>
      <c r="PJ381" s="177"/>
      <c r="PK381" s="177"/>
      <c r="PL381" s="177"/>
      <c r="PM381" s="177"/>
      <c r="PN381" s="177"/>
      <c r="PO381" s="177"/>
      <c r="PP381" s="177"/>
      <c r="PQ381" s="177"/>
      <c r="PR381" s="177"/>
      <c r="PS381" s="177"/>
      <c r="PT381" s="177"/>
      <c r="PU381" s="177"/>
      <c r="PV381" s="177"/>
      <c r="PW381" s="177"/>
      <c r="PX381" s="177"/>
      <c r="PY381" s="177"/>
      <c r="PZ381" s="177"/>
      <c r="QA381" s="177"/>
      <c r="QB381" s="177"/>
      <c r="QC381" s="177"/>
      <c r="QD381" s="177"/>
      <c r="QE381" s="177"/>
      <c r="QF381" s="177"/>
      <c r="QG381" s="177"/>
      <c r="QH381" s="177"/>
      <c r="QI381" s="177"/>
      <c r="QJ381" s="177"/>
      <c r="QK381" s="177"/>
      <c r="QL381" s="177"/>
      <c r="QM381" s="177"/>
      <c r="QN381" s="177"/>
      <c r="QO381" s="177"/>
      <c r="QP381" s="177"/>
      <c r="QQ381" s="177"/>
      <c r="QR381" s="177"/>
      <c r="QS381" s="177"/>
      <c r="QT381" s="177"/>
      <c r="QU381" s="177"/>
      <c r="QV381" s="177"/>
      <c r="QW381" s="177"/>
      <c r="QX381" s="177"/>
      <c r="QY381" s="177"/>
      <c r="QZ381" s="177"/>
      <c r="RA381" s="177"/>
      <c r="RB381" s="177"/>
      <c r="RC381" s="177"/>
      <c r="RD381" s="177"/>
      <c r="RE381" s="177"/>
      <c r="RF381" s="177"/>
      <c r="RG381" s="177"/>
      <c r="RH381" s="177"/>
      <c r="RI381" s="177"/>
      <c r="RJ381" s="177"/>
      <c r="RK381" s="177"/>
      <c r="RL381" s="177"/>
      <c r="RM381" s="177"/>
      <c r="RN381" s="177"/>
      <c r="RO381" s="177"/>
      <c r="RP381" s="177"/>
      <c r="RQ381" s="177"/>
      <c r="RR381" s="177"/>
      <c r="RS381" s="177"/>
      <c r="RT381" s="177"/>
      <c r="RU381" s="177"/>
      <c r="RV381" s="177"/>
      <c r="RW381" s="177"/>
      <c r="RX381" s="177"/>
      <c r="RY381" s="177"/>
      <c r="RZ381" s="177"/>
      <c r="SA381" s="177"/>
      <c r="SB381" s="177"/>
      <c r="SC381" s="177"/>
      <c r="SD381" s="177"/>
      <c r="SE381" s="177"/>
      <c r="SF381" s="177"/>
      <c r="SG381" s="177"/>
      <c r="SH381" s="177"/>
      <c r="SI381" s="177"/>
      <c r="SJ381" s="177"/>
      <c r="SK381" s="177"/>
      <c r="SL381" s="177"/>
      <c r="SM381" s="177"/>
      <c r="SN381" s="177"/>
      <c r="SO381" s="177"/>
      <c r="SP381" s="177"/>
      <c r="SQ381" s="177"/>
      <c r="SR381" s="177"/>
      <c r="SS381" s="177"/>
      <c r="ST381" s="177"/>
      <c r="SU381" s="177"/>
      <c r="SV381" s="177"/>
      <c r="SW381" s="177"/>
      <c r="SX381" s="177"/>
      <c r="SY381" s="177"/>
      <c r="SZ381" s="177"/>
      <c r="TA381" s="177"/>
      <c r="TB381" s="177"/>
      <c r="TC381" s="177"/>
      <c r="TD381" s="177"/>
      <c r="TE381" s="177"/>
    </row>
    <row r="382" spans="1:525" s="34" customFormat="1" ht="26.25" hidden="1" customHeight="1" x14ac:dyDescent="0.25">
      <c r="A382" s="143"/>
      <c r="B382" s="144"/>
      <c r="C382" s="144"/>
      <c r="D382" s="145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226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  <c r="HP382" s="33"/>
      <c r="HQ382" s="33"/>
      <c r="HR382" s="33"/>
      <c r="HS382" s="33"/>
      <c r="HT382" s="33"/>
      <c r="HU382" s="33"/>
      <c r="HV382" s="33"/>
      <c r="HW382" s="33"/>
      <c r="HX382" s="33"/>
      <c r="HY382" s="33"/>
      <c r="HZ382" s="33"/>
      <c r="IA382" s="33"/>
      <c r="IB382" s="33"/>
      <c r="IC382" s="33"/>
      <c r="ID382" s="33"/>
      <c r="IE382" s="33"/>
      <c r="IF382" s="33"/>
      <c r="IG382" s="33"/>
      <c r="IH382" s="33"/>
      <c r="II382" s="33"/>
      <c r="IJ382" s="33"/>
      <c r="IK382" s="33"/>
      <c r="IL382" s="33"/>
      <c r="IM382" s="33"/>
      <c r="IN382" s="33"/>
      <c r="IO382" s="33"/>
      <c r="IP382" s="33"/>
      <c r="IQ382" s="33"/>
      <c r="IR382" s="33"/>
      <c r="IS382" s="33"/>
      <c r="IT382" s="33"/>
      <c r="IU382" s="33"/>
      <c r="IV382" s="33"/>
      <c r="IW382" s="33"/>
      <c r="IX382" s="33"/>
      <c r="IY382" s="33"/>
      <c r="IZ382" s="33"/>
      <c r="JA382" s="33"/>
      <c r="JB382" s="33"/>
      <c r="JC382" s="33"/>
      <c r="JD382" s="33"/>
      <c r="JE382" s="33"/>
      <c r="JF382" s="33"/>
      <c r="JG382" s="33"/>
      <c r="JH382" s="33"/>
      <c r="JI382" s="33"/>
      <c r="JJ382" s="33"/>
      <c r="JK382" s="33"/>
      <c r="JL382" s="33"/>
      <c r="JM382" s="33"/>
      <c r="JN382" s="33"/>
      <c r="JO382" s="33"/>
      <c r="JP382" s="33"/>
      <c r="JQ382" s="33"/>
      <c r="JR382" s="33"/>
      <c r="JS382" s="33"/>
      <c r="JT382" s="33"/>
      <c r="JU382" s="33"/>
      <c r="JV382" s="33"/>
      <c r="JW382" s="33"/>
      <c r="JX382" s="33"/>
      <c r="JY382" s="33"/>
      <c r="JZ382" s="33"/>
      <c r="KA382" s="33"/>
      <c r="KB382" s="33"/>
      <c r="KC382" s="33"/>
      <c r="KD382" s="33"/>
      <c r="KE382" s="33"/>
      <c r="KF382" s="33"/>
      <c r="KG382" s="33"/>
      <c r="KH382" s="33"/>
      <c r="KI382" s="33"/>
      <c r="KJ382" s="33"/>
      <c r="KK382" s="33"/>
      <c r="KL382" s="33"/>
      <c r="KM382" s="33"/>
      <c r="KN382" s="33"/>
      <c r="KO382" s="33"/>
      <c r="KP382" s="33"/>
      <c r="KQ382" s="33"/>
      <c r="KR382" s="33"/>
      <c r="KS382" s="33"/>
      <c r="KT382" s="33"/>
      <c r="KU382" s="33"/>
      <c r="KV382" s="33"/>
      <c r="KW382" s="33"/>
      <c r="KX382" s="33"/>
      <c r="KY382" s="33"/>
      <c r="KZ382" s="33"/>
      <c r="LA382" s="33"/>
      <c r="LB382" s="33"/>
      <c r="LC382" s="33"/>
      <c r="LD382" s="33"/>
      <c r="LE382" s="33"/>
      <c r="LF382" s="33"/>
      <c r="LG382" s="33"/>
      <c r="LH382" s="33"/>
      <c r="LI382" s="33"/>
      <c r="LJ382" s="33"/>
      <c r="LK382" s="33"/>
      <c r="LL382" s="33"/>
      <c r="LM382" s="33"/>
      <c r="LN382" s="33"/>
      <c r="LO382" s="33"/>
      <c r="LP382" s="33"/>
      <c r="LQ382" s="33"/>
      <c r="LR382" s="33"/>
      <c r="LS382" s="33"/>
      <c r="LT382" s="33"/>
      <c r="LU382" s="33"/>
      <c r="LV382" s="33"/>
      <c r="LW382" s="33"/>
      <c r="LX382" s="33"/>
      <c r="LY382" s="33"/>
      <c r="LZ382" s="33"/>
      <c r="MA382" s="33"/>
      <c r="MB382" s="33"/>
      <c r="MC382" s="33"/>
      <c r="MD382" s="33"/>
      <c r="ME382" s="33"/>
      <c r="MF382" s="33"/>
      <c r="MG382" s="33"/>
      <c r="MH382" s="33"/>
      <c r="MI382" s="33"/>
      <c r="MJ382" s="33"/>
      <c r="MK382" s="33"/>
      <c r="ML382" s="33"/>
      <c r="MM382" s="33"/>
      <c r="MN382" s="33"/>
      <c r="MO382" s="33"/>
      <c r="MP382" s="33"/>
      <c r="MQ382" s="33"/>
      <c r="MR382" s="33"/>
      <c r="MS382" s="33"/>
      <c r="MT382" s="33"/>
      <c r="MU382" s="33"/>
      <c r="MV382" s="33"/>
      <c r="MW382" s="33"/>
      <c r="MX382" s="33"/>
      <c r="MY382" s="33"/>
      <c r="MZ382" s="33"/>
      <c r="NA382" s="33"/>
      <c r="NB382" s="33"/>
      <c r="NC382" s="33"/>
      <c r="ND382" s="33"/>
      <c r="NE382" s="33"/>
      <c r="NF382" s="33"/>
      <c r="NG382" s="33"/>
      <c r="NH382" s="33"/>
      <c r="NI382" s="33"/>
      <c r="NJ382" s="33"/>
      <c r="NK382" s="33"/>
      <c r="NL382" s="33"/>
      <c r="NM382" s="33"/>
      <c r="NN382" s="33"/>
      <c r="NO382" s="33"/>
      <c r="NP382" s="33"/>
      <c r="NQ382" s="33"/>
      <c r="NR382" s="33"/>
      <c r="NS382" s="33"/>
      <c r="NT382" s="33"/>
      <c r="NU382" s="33"/>
      <c r="NV382" s="33"/>
      <c r="NW382" s="33"/>
      <c r="NX382" s="33"/>
      <c r="NY382" s="33"/>
      <c r="NZ382" s="33"/>
      <c r="OA382" s="33"/>
      <c r="OB382" s="33"/>
      <c r="OC382" s="33"/>
      <c r="OD382" s="33"/>
      <c r="OE382" s="33"/>
      <c r="OF382" s="33"/>
      <c r="OG382" s="33"/>
      <c r="OH382" s="33"/>
      <c r="OI382" s="33"/>
      <c r="OJ382" s="33"/>
      <c r="OK382" s="33"/>
      <c r="OL382" s="33"/>
      <c r="OM382" s="33"/>
      <c r="ON382" s="33"/>
      <c r="OO382" s="33"/>
      <c r="OP382" s="33"/>
      <c r="OQ382" s="33"/>
      <c r="OR382" s="33"/>
      <c r="OS382" s="33"/>
      <c r="OT382" s="33"/>
      <c r="OU382" s="33"/>
      <c r="OV382" s="33"/>
      <c r="OW382" s="33"/>
      <c r="OX382" s="33"/>
      <c r="OY382" s="33"/>
      <c r="OZ382" s="33"/>
      <c r="PA382" s="33"/>
      <c r="PB382" s="33"/>
      <c r="PC382" s="33"/>
      <c r="PD382" s="33"/>
      <c r="PE382" s="33"/>
      <c r="PF382" s="33"/>
      <c r="PG382" s="33"/>
      <c r="PH382" s="33"/>
      <c r="PI382" s="33"/>
      <c r="PJ382" s="33"/>
      <c r="PK382" s="33"/>
      <c r="PL382" s="33"/>
      <c r="PM382" s="33"/>
      <c r="PN382" s="33"/>
      <c r="PO382" s="33"/>
      <c r="PP382" s="33"/>
      <c r="PQ382" s="33"/>
      <c r="PR382" s="33"/>
      <c r="PS382" s="33"/>
      <c r="PT382" s="33"/>
      <c r="PU382" s="33"/>
      <c r="PV382" s="33"/>
      <c r="PW382" s="33"/>
      <c r="PX382" s="33"/>
      <c r="PY382" s="33"/>
      <c r="PZ382" s="33"/>
      <c r="QA382" s="33"/>
      <c r="QB382" s="33"/>
      <c r="QC382" s="33"/>
      <c r="QD382" s="33"/>
      <c r="QE382" s="33"/>
      <c r="QF382" s="33"/>
      <c r="QG382" s="33"/>
      <c r="QH382" s="33"/>
      <c r="QI382" s="33"/>
      <c r="QJ382" s="33"/>
      <c r="QK382" s="33"/>
      <c r="QL382" s="33"/>
      <c r="QM382" s="33"/>
      <c r="QN382" s="33"/>
      <c r="QO382" s="33"/>
      <c r="QP382" s="33"/>
      <c r="QQ382" s="33"/>
      <c r="QR382" s="33"/>
      <c r="QS382" s="33"/>
      <c r="QT382" s="33"/>
      <c r="QU382" s="33"/>
      <c r="QV382" s="33"/>
      <c r="QW382" s="33"/>
      <c r="QX382" s="33"/>
      <c r="QY382" s="33"/>
      <c r="QZ382" s="33"/>
      <c r="RA382" s="33"/>
      <c r="RB382" s="33"/>
      <c r="RC382" s="33"/>
      <c r="RD382" s="33"/>
      <c r="RE382" s="33"/>
      <c r="RF382" s="33"/>
      <c r="RG382" s="33"/>
      <c r="RH382" s="33"/>
      <c r="RI382" s="33"/>
      <c r="RJ382" s="33"/>
      <c r="RK382" s="33"/>
      <c r="RL382" s="33"/>
      <c r="RM382" s="33"/>
      <c r="RN382" s="33"/>
      <c r="RO382" s="33"/>
      <c r="RP382" s="33"/>
      <c r="RQ382" s="33"/>
      <c r="RR382" s="33"/>
      <c r="RS382" s="33"/>
      <c r="RT382" s="33"/>
      <c r="RU382" s="33"/>
      <c r="RV382" s="33"/>
      <c r="RW382" s="33"/>
      <c r="RX382" s="33"/>
      <c r="RY382" s="33"/>
      <c r="RZ382" s="33"/>
      <c r="SA382" s="33"/>
      <c r="SB382" s="33"/>
      <c r="SC382" s="33"/>
      <c r="SD382" s="33"/>
      <c r="SE382" s="33"/>
      <c r="SF382" s="33"/>
      <c r="SG382" s="33"/>
      <c r="SH382" s="33"/>
      <c r="SI382" s="33"/>
      <c r="SJ382" s="33"/>
      <c r="SK382" s="33"/>
      <c r="SL382" s="33"/>
      <c r="SM382" s="33"/>
      <c r="SN382" s="33"/>
      <c r="SO382" s="33"/>
      <c r="SP382" s="33"/>
      <c r="SQ382" s="33"/>
      <c r="SR382" s="33"/>
      <c r="SS382" s="33"/>
      <c r="ST382" s="33"/>
      <c r="SU382" s="33"/>
      <c r="SV382" s="33"/>
      <c r="SW382" s="33"/>
      <c r="SX382" s="33"/>
      <c r="SY382" s="33"/>
      <c r="SZ382" s="33"/>
      <c r="TA382" s="33"/>
      <c r="TB382" s="33"/>
      <c r="TC382" s="33"/>
      <c r="TD382" s="33"/>
      <c r="TE382" s="33"/>
    </row>
    <row r="383" spans="1:525" s="34" customFormat="1" ht="18.75" hidden="1" customHeight="1" x14ac:dyDescent="0.25">
      <c r="A383" s="143"/>
      <c r="B383" s="144"/>
      <c r="C383" s="144"/>
      <c r="D383" s="145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226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  <c r="HP383" s="33"/>
      <c r="HQ383" s="33"/>
      <c r="HR383" s="33"/>
      <c r="HS383" s="33"/>
      <c r="HT383" s="33"/>
      <c r="HU383" s="33"/>
      <c r="HV383" s="33"/>
      <c r="HW383" s="33"/>
      <c r="HX383" s="33"/>
      <c r="HY383" s="33"/>
      <c r="HZ383" s="33"/>
      <c r="IA383" s="33"/>
      <c r="IB383" s="33"/>
      <c r="IC383" s="33"/>
      <c r="ID383" s="33"/>
      <c r="IE383" s="33"/>
      <c r="IF383" s="33"/>
      <c r="IG383" s="33"/>
      <c r="IH383" s="33"/>
      <c r="II383" s="33"/>
      <c r="IJ383" s="33"/>
      <c r="IK383" s="33"/>
      <c r="IL383" s="33"/>
      <c r="IM383" s="33"/>
      <c r="IN383" s="33"/>
      <c r="IO383" s="33"/>
      <c r="IP383" s="33"/>
      <c r="IQ383" s="33"/>
      <c r="IR383" s="33"/>
      <c r="IS383" s="33"/>
      <c r="IT383" s="33"/>
      <c r="IU383" s="33"/>
      <c r="IV383" s="33"/>
      <c r="IW383" s="33"/>
      <c r="IX383" s="33"/>
      <c r="IY383" s="33"/>
      <c r="IZ383" s="33"/>
      <c r="JA383" s="33"/>
      <c r="JB383" s="33"/>
      <c r="JC383" s="33"/>
      <c r="JD383" s="33"/>
      <c r="JE383" s="33"/>
      <c r="JF383" s="33"/>
      <c r="JG383" s="33"/>
      <c r="JH383" s="33"/>
      <c r="JI383" s="33"/>
      <c r="JJ383" s="33"/>
      <c r="JK383" s="33"/>
      <c r="JL383" s="33"/>
      <c r="JM383" s="33"/>
      <c r="JN383" s="33"/>
      <c r="JO383" s="33"/>
      <c r="JP383" s="33"/>
      <c r="JQ383" s="33"/>
      <c r="JR383" s="33"/>
      <c r="JS383" s="33"/>
      <c r="JT383" s="33"/>
      <c r="JU383" s="33"/>
      <c r="JV383" s="33"/>
      <c r="JW383" s="33"/>
      <c r="JX383" s="33"/>
      <c r="JY383" s="33"/>
      <c r="JZ383" s="33"/>
      <c r="KA383" s="33"/>
      <c r="KB383" s="33"/>
      <c r="KC383" s="33"/>
      <c r="KD383" s="33"/>
      <c r="KE383" s="33"/>
      <c r="KF383" s="33"/>
      <c r="KG383" s="33"/>
      <c r="KH383" s="33"/>
      <c r="KI383" s="33"/>
      <c r="KJ383" s="33"/>
      <c r="KK383" s="33"/>
      <c r="KL383" s="33"/>
      <c r="KM383" s="33"/>
      <c r="KN383" s="33"/>
      <c r="KO383" s="33"/>
      <c r="KP383" s="33"/>
      <c r="KQ383" s="33"/>
      <c r="KR383" s="33"/>
      <c r="KS383" s="33"/>
      <c r="KT383" s="33"/>
      <c r="KU383" s="33"/>
      <c r="KV383" s="33"/>
      <c r="KW383" s="33"/>
      <c r="KX383" s="33"/>
      <c r="KY383" s="33"/>
      <c r="KZ383" s="33"/>
      <c r="LA383" s="33"/>
      <c r="LB383" s="33"/>
      <c r="LC383" s="33"/>
      <c r="LD383" s="33"/>
      <c r="LE383" s="33"/>
      <c r="LF383" s="33"/>
      <c r="LG383" s="33"/>
      <c r="LH383" s="33"/>
      <c r="LI383" s="33"/>
      <c r="LJ383" s="33"/>
      <c r="LK383" s="33"/>
      <c r="LL383" s="33"/>
      <c r="LM383" s="33"/>
      <c r="LN383" s="33"/>
      <c r="LO383" s="33"/>
      <c r="LP383" s="33"/>
      <c r="LQ383" s="33"/>
      <c r="LR383" s="33"/>
      <c r="LS383" s="33"/>
      <c r="LT383" s="33"/>
      <c r="LU383" s="33"/>
      <c r="LV383" s="33"/>
      <c r="LW383" s="33"/>
      <c r="LX383" s="33"/>
      <c r="LY383" s="33"/>
      <c r="LZ383" s="33"/>
      <c r="MA383" s="33"/>
      <c r="MB383" s="33"/>
      <c r="MC383" s="33"/>
      <c r="MD383" s="33"/>
      <c r="ME383" s="33"/>
      <c r="MF383" s="33"/>
      <c r="MG383" s="33"/>
      <c r="MH383" s="33"/>
      <c r="MI383" s="33"/>
      <c r="MJ383" s="33"/>
      <c r="MK383" s="33"/>
      <c r="ML383" s="33"/>
      <c r="MM383" s="33"/>
      <c r="MN383" s="33"/>
      <c r="MO383" s="33"/>
      <c r="MP383" s="33"/>
      <c r="MQ383" s="33"/>
      <c r="MR383" s="33"/>
      <c r="MS383" s="33"/>
      <c r="MT383" s="33"/>
      <c r="MU383" s="33"/>
      <c r="MV383" s="33"/>
      <c r="MW383" s="33"/>
      <c r="MX383" s="33"/>
      <c r="MY383" s="33"/>
      <c r="MZ383" s="33"/>
      <c r="NA383" s="33"/>
      <c r="NB383" s="33"/>
      <c r="NC383" s="33"/>
      <c r="ND383" s="33"/>
      <c r="NE383" s="33"/>
      <c r="NF383" s="33"/>
      <c r="NG383" s="33"/>
      <c r="NH383" s="33"/>
      <c r="NI383" s="33"/>
      <c r="NJ383" s="33"/>
      <c r="NK383" s="33"/>
      <c r="NL383" s="33"/>
      <c r="NM383" s="33"/>
      <c r="NN383" s="33"/>
      <c r="NO383" s="33"/>
      <c r="NP383" s="33"/>
      <c r="NQ383" s="33"/>
      <c r="NR383" s="33"/>
      <c r="NS383" s="33"/>
      <c r="NT383" s="33"/>
      <c r="NU383" s="33"/>
      <c r="NV383" s="33"/>
      <c r="NW383" s="33"/>
      <c r="NX383" s="33"/>
      <c r="NY383" s="33"/>
      <c r="NZ383" s="33"/>
      <c r="OA383" s="33"/>
      <c r="OB383" s="33"/>
      <c r="OC383" s="33"/>
      <c r="OD383" s="33"/>
      <c r="OE383" s="33"/>
      <c r="OF383" s="33"/>
      <c r="OG383" s="33"/>
      <c r="OH383" s="33"/>
      <c r="OI383" s="33"/>
      <c r="OJ383" s="33"/>
      <c r="OK383" s="33"/>
      <c r="OL383" s="33"/>
      <c r="OM383" s="33"/>
      <c r="ON383" s="33"/>
      <c r="OO383" s="33"/>
      <c r="OP383" s="33"/>
      <c r="OQ383" s="33"/>
      <c r="OR383" s="33"/>
      <c r="OS383" s="33"/>
      <c r="OT383" s="33"/>
      <c r="OU383" s="33"/>
      <c r="OV383" s="33"/>
      <c r="OW383" s="33"/>
      <c r="OX383" s="33"/>
      <c r="OY383" s="33"/>
      <c r="OZ383" s="33"/>
      <c r="PA383" s="33"/>
      <c r="PB383" s="33"/>
      <c r="PC383" s="33"/>
      <c r="PD383" s="33"/>
      <c r="PE383" s="33"/>
      <c r="PF383" s="33"/>
      <c r="PG383" s="33"/>
      <c r="PH383" s="33"/>
      <c r="PI383" s="33"/>
      <c r="PJ383" s="33"/>
      <c r="PK383" s="33"/>
      <c r="PL383" s="33"/>
      <c r="PM383" s="33"/>
      <c r="PN383" s="33"/>
      <c r="PO383" s="33"/>
      <c r="PP383" s="33"/>
      <c r="PQ383" s="33"/>
      <c r="PR383" s="33"/>
      <c r="PS383" s="33"/>
      <c r="PT383" s="33"/>
      <c r="PU383" s="33"/>
      <c r="PV383" s="33"/>
      <c r="PW383" s="33"/>
      <c r="PX383" s="33"/>
      <c r="PY383" s="33"/>
      <c r="PZ383" s="33"/>
      <c r="QA383" s="33"/>
      <c r="QB383" s="33"/>
      <c r="QC383" s="33"/>
      <c r="QD383" s="33"/>
      <c r="QE383" s="33"/>
      <c r="QF383" s="33"/>
      <c r="QG383" s="33"/>
      <c r="QH383" s="33"/>
      <c r="QI383" s="33"/>
      <c r="QJ383" s="33"/>
      <c r="QK383" s="33"/>
      <c r="QL383" s="33"/>
      <c r="QM383" s="33"/>
      <c r="QN383" s="33"/>
      <c r="QO383" s="33"/>
      <c r="QP383" s="33"/>
      <c r="QQ383" s="33"/>
      <c r="QR383" s="33"/>
      <c r="QS383" s="33"/>
      <c r="QT383" s="33"/>
      <c r="QU383" s="33"/>
      <c r="QV383" s="33"/>
      <c r="QW383" s="33"/>
      <c r="QX383" s="33"/>
      <c r="QY383" s="33"/>
      <c r="QZ383" s="33"/>
      <c r="RA383" s="33"/>
      <c r="RB383" s="33"/>
      <c r="RC383" s="33"/>
      <c r="RD383" s="33"/>
      <c r="RE383" s="33"/>
      <c r="RF383" s="33"/>
      <c r="RG383" s="33"/>
      <c r="RH383" s="33"/>
      <c r="RI383" s="33"/>
      <c r="RJ383" s="33"/>
      <c r="RK383" s="33"/>
      <c r="RL383" s="33"/>
      <c r="RM383" s="33"/>
      <c r="RN383" s="33"/>
      <c r="RO383" s="33"/>
      <c r="RP383" s="33"/>
      <c r="RQ383" s="33"/>
      <c r="RR383" s="33"/>
      <c r="RS383" s="33"/>
      <c r="RT383" s="33"/>
      <c r="RU383" s="33"/>
      <c r="RV383" s="33"/>
      <c r="RW383" s="33"/>
      <c r="RX383" s="33"/>
      <c r="RY383" s="33"/>
      <c r="RZ383" s="33"/>
      <c r="SA383" s="33"/>
      <c r="SB383" s="33"/>
      <c r="SC383" s="33"/>
      <c r="SD383" s="33"/>
      <c r="SE383" s="33"/>
      <c r="SF383" s="33"/>
      <c r="SG383" s="33"/>
      <c r="SH383" s="33"/>
      <c r="SI383" s="33"/>
      <c r="SJ383" s="33"/>
      <c r="SK383" s="33"/>
      <c r="SL383" s="33"/>
      <c r="SM383" s="33"/>
      <c r="SN383" s="33"/>
      <c r="SO383" s="33"/>
      <c r="SP383" s="33"/>
      <c r="SQ383" s="33"/>
      <c r="SR383" s="33"/>
      <c r="SS383" s="33"/>
      <c r="ST383" s="33"/>
      <c r="SU383" s="33"/>
      <c r="SV383" s="33"/>
      <c r="SW383" s="33"/>
      <c r="SX383" s="33"/>
      <c r="SY383" s="33"/>
      <c r="SZ383" s="33"/>
      <c r="TA383" s="33"/>
      <c r="TB383" s="33"/>
      <c r="TC383" s="33"/>
      <c r="TD383" s="33"/>
      <c r="TE383" s="33"/>
    </row>
    <row r="384" spans="1:525" s="27" customFormat="1" ht="30" hidden="1" customHeight="1" x14ac:dyDescent="0.25">
      <c r="A384" s="59"/>
      <c r="B384" s="60"/>
      <c r="C384" s="61"/>
      <c r="D384" s="62"/>
      <c r="E384" s="131"/>
      <c r="F384" s="132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226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/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/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2"/>
      <c r="FK384" s="32"/>
      <c r="FL384" s="32"/>
      <c r="FM384" s="32"/>
      <c r="FN384" s="32"/>
      <c r="FO384" s="32"/>
      <c r="FP384" s="32"/>
      <c r="FQ384" s="32"/>
      <c r="FR384" s="32"/>
      <c r="FS384" s="32"/>
      <c r="FT384" s="32"/>
      <c r="FU384" s="32"/>
      <c r="FV384" s="32"/>
      <c r="FW384" s="32"/>
      <c r="FX384" s="32"/>
      <c r="FY384" s="32"/>
      <c r="FZ384" s="32"/>
      <c r="GA384" s="32"/>
      <c r="GB384" s="32"/>
      <c r="GC384" s="32"/>
      <c r="GD384" s="32"/>
      <c r="GE384" s="32"/>
      <c r="GF384" s="32"/>
      <c r="GG384" s="32"/>
      <c r="GH384" s="32"/>
      <c r="GI384" s="32"/>
      <c r="GJ384" s="32"/>
      <c r="GK384" s="32"/>
      <c r="GL384" s="32"/>
      <c r="GM384" s="32"/>
      <c r="GN384" s="32"/>
      <c r="GO384" s="32"/>
      <c r="GP384" s="32"/>
      <c r="GQ384" s="32"/>
      <c r="GR384" s="32"/>
      <c r="GS384" s="32"/>
      <c r="GT384" s="32"/>
      <c r="GU384" s="32"/>
      <c r="GV384" s="32"/>
      <c r="GW384" s="32"/>
      <c r="GX384" s="32"/>
      <c r="GY384" s="32"/>
      <c r="GZ384" s="32"/>
      <c r="HA384" s="32"/>
      <c r="HB384" s="32"/>
      <c r="HC384" s="32"/>
      <c r="HD384" s="32"/>
      <c r="HE384" s="32"/>
      <c r="HF384" s="32"/>
      <c r="HG384" s="32"/>
      <c r="HH384" s="32"/>
      <c r="HI384" s="32"/>
      <c r="HJ384" s="32"/>
      <c r="HK384" s="32"/>
      <c r="HL384" s="32"/>
      <c r="HM384" s="32"/>
      <c r="HN384" s="32"/>
      <c r="HO384" s="32"/>
      <c r="HP384" s="32"/>
      <c r="HQ384" s="32"/>
      <c r="HR384" s="32"/>
      <c r="HS384" s="32"/>
      <c r="HT384" s="32"/>
      <c r="HU384" s="32"/>
      <c r="HV384" s="32"/>
      <c r="HW384" s="32"/>
      <c r="HX384" s="32"/>
      <c r="HY384" s="32"/>
      <c r="HZ384" s="32"/>
      <c r="IA384" s="32"/>
      <c r="IB384" s="32"/>
      <c r="IC384" s="32"/>
      <c r="ID384" s="32"/>
      <c r="IE384" s="32"/>
      <c r="IF384" s="32"/>
      <c r="IG384" s="32"/>
      <c r="IH384" s="32"/>
      <c r="II384" s="32"/>
      <c r="IJ384" s="32"/>
      <c r="IK384" s="32"/>
      <c r="IL384" s="32"/>
      <c r="IM384" s="32"/>
      <c r="IN384" s="32"/>
      <c r="IO384" s="32"/>
      <c r="IP384" s="32"/>
      <c r="IQ384" s="32"/>
      <c r="IR384" s="32"/>
      <c r="IS384" s="32"/>
      <c r="IT384" s="32"/>
      <c r="IU384" s="32"/>
      <c r="IV384" s="32"/>
      <c r="IW384" s="32"/>
      <c r="IX384" s="32"/>
      <c r="IY384" s="32"/>
      <c r="IZ384" s="32"/>
      <c r="JA384" s="32"/>
      <c r="JB384" s="32"/>
      <c r="JC384" s="32"/>
      <c r="JD384" s="32"/>
      <c r="JE384" s="32"/>
      <c r="JF384" s="32"/>
      <c r="JG384" s="32"/>
      <c r="JH384" s="32"/>
      <c r="JI384" s="32"/>
      <c r="JJ384" s="32"/>
      <c r="JK384" s="32"/>
      <c r="JL384" s="32"/>
      <c r="JM384" s="32"/>
      <c r="JN384" s="32"/>
      <c r="JO384" s="32"/>
      <c r="JP384" s="32"/>
      <c r="JQ384" s="32"/>
      <c r="JR384" s="32"/>
      <c r="JS384" s="32"/>
      <c r="JT384" s="32"/>
      <c r="JU384" s="32"/>
      <c r="JV384" s="32"/>
      <c r="JW384" s="32"/>
      <c r="JX384" s="32"/>
      <c r="JY384" s="32"/>
      <c r="JZ384" s="32"/>
      <c r="KA384" s="32"/>
      <c r="KB384" s="32"/>
      <c r="KC384" s="32"/>
      <c r="KD384" s="32"/>
      <c r="KE384" s="32"/>
      <c r="KF384" s="32"/>
      <c r="KG384" s="32"/>
      <c r="KH384" s="32"/>
      <c r="KI384" s="32"/>
      <c r="KJ384" s="32"/>
      <c r="KK384" s="32"/>
      <c r="KL384" s="32"/>
      <c r="KM384" s="32"/>
      <c r="KN384" s="32"/>
      <c r="KO384" s="32"/>
      <c r="KP384" s="32"/>
      <c r="KQ384" s="32"/>
      <c r="KR384" s="32"/>
      <c r="KS384" s="32"/>
      <c r="KT384" s="32"/>
      <c r="KU384" s="32"/>
      <c r="KV384" s="32"/>
      <c r="KW384" s="32"/>
      <c r="KX384" s="32"/>
      <c r="KY384" s="32"/>
      <c r="KZ384" s="32"/>
      <c r="LA384" s="32"/>
      <c r="LB384" s="32"/>
      <c r="LC384" s="32"/>
      <c r="LD384" s="32"/>
      <c r="LE384" s="32"/>
      <c r="LF384" s="32"/>
      <c r="LG384" s="32"/>
      <c r="LH384" s="32"/>
      <c r="LI384" s="32"/>
      <c r="LJ384" s="32"/>
      <c r="LK384" s="32"/>
      <c r="LL384" s="32"/>
      <c r="LM384" s="32"/>
      <c r="LN384" s="32"/>
      <c r="LO384" s="32"/>
      <c r="LP384" s="32"/>
      <c r="LQ384" s="32"/>
      <c r="LR384" s="32"/>
      <c r="LS384" s="32"/>
      <c r="LT384" s="32"/>
      <c r="LU384" s="32"/>
      <c r="LV384" s="32"/>
      <c r="LW384" s="32"/>
      <c r="LX384" s="32"/>
      <c r="LY384" s="32"/>
      <c r="LZ384" s="32"/>
      <c r="MA384" s="32"/>
      <c r="MB384" s="32"/>
      <c r="MC384" s="32"/>
      <c r="MD384" s="32"/>
      <c r="ME384" s="32"/>
      <c r="MF384" s="32"/>
      <c r="MG384" s="32"/>
      <c r="MH384" s="32"/>
      <c r="MI384" s="32"/>
      <c r="MJ384" s="32"/>
      <c r="MK384" s="32"/>
      <c r="ML384" s="32"/>
      <c r="MM384" s="32"/>
      <c r="MN384" s="32"/>
      <c r="MO384" s="32"/>
      <c r="MP384" s="32"/>
      <c r="MQ384" s="32"/>
      <c r="MR384" s="32"/>
      <c r="MS384" s="32"/>
      <c r="MT384" s="32"/>
      <c r="MU384" s="32"/>
      <c r="MV384" s="32"/>
      <c r="MW384" s="32"/>
      <c r="MX384" s="32"/>
      <c r="MY384" s="32"/>
      <c r="MZ384" s="32"/>
      <c r="NA384" s="32"/>
      <c r="NB384" s="32"/>
      <c r="NC384" s="32"/>
      <c r="ND384" s="32"/>
      <c r="NE384" s="32"/>
      <c r="NF384" s="32"/>
      <c r="NG384" s="32"/>
      <c r="NH384" s="32"/>
      <c r="NI384" s="32"/>
      <c r="NJ384" s="32"/>
      <c r="NK384" s="32"/>
      <c r="NL384" s="32"/>
      <c r="NM384" s="32"/>
      <c r="NN384" s="32"/>
      <c r="NO384" s="32"/>
      <c r="NP384" s="32"/>
      <c r="NQ384" s="32"/>
      <c r="NR384" s="32"/>
      <c r="NS384" s="32"/>
      <c r="NT384" s="32"/>
      <c r="NU384" s="32"/>
      <c r="NV384" s="32"/>
      <c r="NW384" s="32"/>
      <c r="NX384" s="32"/>
      <c r="NY384" s="32"/>
      <c r="NZ384" s="32"/>
      <c r="OA384" s="32"/>
      <c r="OB384" s="32"/>
      <c r="OC384" s="32"/>
      <c r="OD384" s="32"/>
      <c r="OE384" s="32"/>
      <c r="OF384" s="32"/>
      <c r="OG384" s="32"/>
      <c r="OH384" s="32"/>
      <c r="OI384" s="32"/>
      <c r="OJ384" s="32"/>
      <c r="OK384" s="32"/>
      <c r="OL384" s="32"/>
      <c r="OM384" s="32"/>
      <c r="ON384" s="32"/>
      <c r="OO384" s="32"/>
      <c r="OP384" s="32"/>
      <c r="OQ384" s="32"/>
      <c r="OR384" s="32"/>
      <c r="OS384" s="32"/>
      <c r="OT384" s="32"/>
      <c r="OU384" s="32"/>
      <c r="OV384" s="32"/>
      <c r="OW384" s="32"/>
      <c r="OX384" s="32"/>
      <c r="OY384" s="32"/>
      <c r="OZ384" s="32"/>
      <c r="PA384" s="32"/>
      <c r="PB384" s="32"/>
      <c r="PC384" s="32"/>
      <c r="PD384" s="32"/>
      <c r="PE384" s="32"/>
      <c r="PF384" s="32"/>
      <c r="PG384" s="32"/>
      <c r="PH384" s="32"/>
      <c r="PI384" s="32"/>
      <c r="PJ384" s="32"/>
      <c r="PK384" s="32"/>
      <c r="PL384" s="32"/>
      <c r="PM384" s="32"/>
      <c r="PN384" s="32"/>
      <c r="PO384" s="32"/>
      <c r="PP384" s="32"/>
      <c r="PQ384" s="32"/>
      <c r="PR384" s="32"/>
      <c r="PS384" s="32"/>
      <c r="PT384" s="32"/>
      <c r="PU384" s="32"/>
      <c r="PV384" s="32"/>
      <c r="PW384" s="32"/>
      <c r="PX384" s="32"/>
      <c r="PY384" s="32"/>
      <c r="PZ384" s="32"/>
      <c r="QA384" s="32"/>
      <c r="QB384" s="32"/>
      <c r="QC384" s="32"/>
      <c r="QD384" s="32"/>
      <c r="QE384" s="32"/>
      <c r="QF384" s="32"/>
      <c r="QG384" s="32"/>
      <c r="QH384" s="32"/>
      <c r="QI384" s="32"/>
      <c r="QJ384" s="32"/>
      <c r="QK384" s="32"/>
      <c r="QL384" s="32"/>
      <c r="QM384" s="32"/>
      <c r="QN384" s="32"/>
      <c r="QO384" s="32"/>
      <c r="QP384" s="32"/>
      <c r="QQ384" s="32"/>
      <c r="QR384" s="32"/>
      <c r="QS384" s="32"/>
      <c r="QT384" s="32"/>
      <c r="QU384" s="32"/>
      <c r="QV384" s="32"/>
      <c r="QW384" s="32"/>
      <c r="QX384" s="32"/>
      <c r="QY384" s="32"/>
      <c r="QZ384" s="32"/>
      <c r="RA384" s="32"/>
      <c r="RB384" s="32"/>
      <c r="RC384" s="32"/>
      <c r="RD384" s="32"/>
      <c r="RE384" s="32"/>
      <c r="RF384" s="32"/>
      <c r="RG384" s="32"/>
      <c r="RH384" s="32"/>
      <c r="RI384" s="32"/>
      <c r="RJ384" s="32"/>
      <c r="RK384" s="32"/>
      <c r="RL384" s="32"/>
      <c r="RM384" s="32"/>
      <c r="RN384" s="32"/>
      <c r="RO384" s="32"/>
      <c r="RP384" s="32"/>
      <c r="RQ384" s="32"/>
      <c r="RR384" s="32"/>
      <c r="RS384" s="32"/>
      <c r="RT384" s="32"/>
      <c r="RU384" s="32"/>
      <c r="RV384" s="32"/>
      <c r="RW384" s="32"/>
      <c r="RX384" s="32"/>
      <c r="RY384" s="32"/>
      <c r="RZ384" s="32"/>
      <c r="SA384" s="32"/>
      <c r="SB384" s="32"/>
      <c r="SC384" s="32"/>
      <c r="SD384" s="32"/>
      <c r="SE384" s="32"/>
      <c r="SF384" s="32"/>
      <c r="SG384" s="32"/>
      <c r="SH384" s="32"/>
      <c r="SI384" s="32"/>
      <c r="SJ384" s="32"/>
      <c r="SK384" s="32"/>
      <c r="SL384" s="32"/>
      <c r="SM384" s="32"/>
      <c r="SN384" s="32"/>
      <c r="SO384" s="32"/>
      <c r="SP384" s="32"/>
      <c r="SQ384" s="32"/>
      <c r="SR384" s="32"/>
      <c r="SS384" s="32"/>
      <c r="ST384" s="32"/>
      <c r="SU384" s="32"/>
      <c r="SV384" s="32"/>
      <c r="SW384" s="32"/>
      <c r="SX384" s="32"/>
      <c r="SY384" s="32"/>
      <c r="SZ384" s="32"/>
      <c r="TA384" s="32"/>
      <c r="TB384" s="32"/>
      <c r="TC384" s="32"/>
      <c r="TD384" s="32"/>
      <c r="TE384" s="32"/>
    </row>
    <row r="385" spans="1:525" s="27" customFormat="1" ht="32.25" hidden="1" customHeight="1" x14ac:dyDescent="0.25">
      <c r="A385" s="59"/>
      <c r="B385" s="60"/>
      <c r="C385" s="61"/>
      <c r="D385" s="62"/>
      <c r="E385" s="131">
        <f>E379-'дод 4'!D278</f>
        <v>0</v>
      </c>
      <c r="F385" s="131">
        <f>F379-'дод 4'!E278</f>
        <v>0</v>
      </c>
      <c r="G385" s="131">
        <f>G379-'дод 4'!F278</f>
        <v>0</v>
      </c>
      <c r="H385" s="131">
        <f>H379-'дод 4'!G278</f>
        <v>0</v>
      </c>
      <c r="I385" s="131">
        <f>I379-'дод 4'!H278</f>
        <v>0</v>
      </c>
      <c r="J385" s="131">
        <f>J379-'дод 4'!I278</f>
        <v>0</v>
      </c>
      <c r="K385" s="131">
        <f>K379-'дод 4'!J278</f>
        <v>0</v>
      </c>
      <c r="L385" s="131">
        <f>L379-'дод 4'!K278</f>
        <v>0</v>
      </c>
      <c r="M385" s="131">
        <f>M379-'дод 4'!L278</f>
        <v>0</v>
      </c>
      <c r="N385" s="131">
        <f>N379-'дод 4'!M278</f>
        <v>0</v>
      </c>
      <c r="O385" s="131">
        <f>O379-'дод 4'!N278</f>
        <v>0</v>
      </c>
      <c r="P385" s="131">
        <f>P379-'дод 4'!O278</f>
        <v>0</v>
      </c>
      <c r="Q385" s="226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  <c r="GH385" s="32"/>
      <c r="GI385" s="32"/>
      <c r="GJ385" s="32"/>
      <c r="GK385" s="32"/>
      <c r="GL385" s="32"/>
      <c r="GM385" s="32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  <c r="IC385" s="32"/>
      <c r="ID385" s="32"/>
      <c r="IE385" s="32"/>
      <c r="IF385" s="32"/>
      <c r="IG385" s="32"/>
      <c r="IH385" s="32"/>
      <c r="II385" s="32"/>
      <c r="IJ385" s="32"/>
      <c r="IK385" s="32"/>
      <c r="IL385" s="32"/>
      <c r="IM385" s="32"/>
      <c r="IN385" s="32"/>
      <c r="IO385" s="32"/>
      <c r="IP385" s="32"/>
      <c r="IQ385" s="32"/>
      <c r="IR385" s="32"/>
      <c r="IS385" s="32"/>
      <c r="IT385" s="32"/>
      <c r="IU385" s="32"/>
      <c r="IV385" s="32"/>
      <c r="IW385" s="32"/>
      <c r="IX385" s="32"/>
      <c r="IY385" s="32"/>
      <c r="IZ385" s="32"/>
      <c r="JA385" s="32"/>
      <c r="JB385" s="32"/>
      <c r="JC385" s="32"/>
      <c r="JD385" s="32"/>
      <c r="JE385" s="32"/>
      <c r="JF385" s="32"/>
      <c r="JG385" s="32"/>
      <c r="JH385" s="32"/>
      <c r="JI385" s="32"/>
      <c r="JJ385" s="32"/>
      <c r="JK385" s="32"/>
      <c r="JL385" s="32"/>
      <c r="JM385" s="32"/>
      <c r="JN385" s="32"/>
      <c r="JO385" s="32"/>
      <c r="JP385" s="32"/>
      <c r="JQ385" s="32"/>
      <c r="JR385" s="32"/>
      <c r="JS385" s="32"/>
      <c r="JT385" s="32"/>
      <c r="JU385" s="32"/>
      <c r="JV385" s="32"/>
      <c r="JW385" s="32"/>
      <c r="JX385" s="32"/>
      <c r="JY385" s="32"/>
      <c r="JZ385" s="32"/>
      <c r="KA385" s="32"/>
      <c r="KB385" s="32"/>
      <c r="KC385" s="32"/>
      <c r="KD385" s="32"/>
      <c r="KE385" s="32"/>
      <c r="KF385" s="32"/>
      <c r="KG385" s="32"/>
      <c r="KH385" s="32"/>
      <c r="KI385" s="32"/>
      <c r="KJ385" s="32"/>
      <c r="KK385" s="32"/>
      <c r="KL385" s="32"/>
      <c r="KM385" s="32"/>
      <c r="KN385" s="32"/>
      <c r="KO385" s="32"/>
      <c r="KP385" s="32"/>
      <c r="KQ385" s="32"/>
      <c r="KR385" s="32"/>
      <c r="KS385" s="32"/>
      <c r="KT385" s="32"/>
      <c r="KU385" s="32"/>
      <c r="KV385" s="32"/>
      <c r="KW385" s="32"/>
      <c r="KX385" s="32"/>
      <c r="KY385" s="32"/>
      <c r="KZ385" s="32"/>
      <c r="LA385" s="32"/>
      <c r="LB385" s="32"/>
      <c r="LC385" s="32"/>
      <c r="LD385" s="32"/>
      <c r="LE385" s="32"/>
      <c r="LF385" s="32"/>
      <c r="LG385" s="32"/>
      <c r="LH385" s="32"/>
      <c r="LI385" s="32"/>
      <c r="LJ385" s="32"/>
      <c r="LK385" s="32"/>
      <c r="LL385" s="32"/>
      <c r="LM385" s="32"/>
      <c r="LN385" s="32"/>
      <c r="LO385" s="32"/>
      <c r="LP385" s="32"/>
      <c r="LQ385" s="32"/>
      <c r="LR385" s="32"/>
      <c r="LS385" s="32"/>
      <c r="LT385" s="32"/>
      <c r="LU385" s="32"/>
      <c r="LV385" s="32"/>
      <c r="LW385" s="32"/>
      <c r="LX385" s="32"/>
      <c r="LY385" s="32"/>
      <c r="LZ385" s="32"/>
      <c r="MA385" s="32"/>
      <c r="MB385" s="32"/>
      <c r="MC385" s="32"/>
      <c r="MD385" s="32"/>
      <c r="ME385" s="32"/>
      <c r="MF385" s="32"/>
      <c r="MG385" s="32"/>
      <c r="MH385" s="32"/>
      <c r="MI385" s="32"/>
      <c r="MJ385" s="32"/>
      <c r="MK385" s="32"/>
      <c r="ML385" s="32"/>
      <c r="MM385" s="32"/>
      <c r="MN385" s="32"/>
      <c r="MO385" s="32"/>
      <c r="MP385" s="32"/>
      <c r="MQ385" s="32"/>
      <c r="MR385" s="32"/>
      <c r="MS385" s="32"/>
      <c r="MT385" s="32"/>
      <c r="MU385" s="32"/>
      <c r="MV385" s="32"/>
      <c r="MW385" s="32"/>
      <c r="MX385" s="32"/>
      <c r="MY385" s="32"/>
      <c r="MZ385" s="32"/>
      <c r="NA385" s="32"/>
      <c r="NB385" s="32"/>
      <c r="NC385" s="32"/>
      <c r="ND385" s="32"/>
      <c r="NE385" s="32"/>
      <c r="NF385" s="32"/>
      <c r="NG385" s="32"/>
      <c r="NH385" s="32"/>
      <c r="NI385" s="32"/>
      <c r="NJ385" s="32"/>
      <c r="NK385" s="32"/>
      <c r="NL385" s="32"/>
      <c r="NM385" s="32"/>
      <c r="NN385" s="32"/>
      <c r="NO385" s="32"/>
      <c r="NP385" s="32"/>
      <c r="NQ385" s="32"/>
      <c r="NR385" s="32"/>
      <c r="NS385" s="32"/>
      <c r="NT385" s="32"/>
      <c r="NU385" s="32"/>
      <c r="NV385" s="32"/>
      <c r="NW385" s="32"/>
      <c r="NX385" s="32"/>
      <c r="NY385" s="32"/>
      <c r="NZ385" s="32"/>
      <c r="OA385" s="32"/>
      <c r="OB385" s="32"/>
      <c r="OC385" s="32"/>
      <c r="OD385" s="32"/>
      <c r="OE385" s="32"/>
      <c r="OF385" s="32"/>
      <c r="OG385" s="32"/>
      <c r="OH385" s="32"/>
      <c r="OI385" s="32"/>
      <c r="OJ385" s="32"/>
      <c r="OK385" s="32"/>
      <c r="OL385" s="32"/>
      <c r="OM385" s="32"/>
      <c r="ON385" s="32"/>
      <c r="OO385" s="32"/>
      <c r="OP385" s="32"/>
      <c r="OQ385" s="32"/>
      <c r="OR385" s="32"/>
      <c r="OS385" s="32"/>
      <c r="OT385" s="32"/>
      <c r="OU385" s="32"/>
      <c r="OV385" s="32"/>
      <c r="OW385" s="32"/>
      <c r="OX385" s="32"/>
      <c r="OY385" s="32"/>
      <c r="OZ385" s="32"/>
      <c r="PA385" s="32"/>
      <c r="PB385" s="32"/>
      <c r="PC385" s="32"/>
      <c r="PD385" s="32"/>
      <c r="PE385" s="32"/>
      <c r="PF385" s="32"/>
      <c r="PG385" s="32"/>
      <c r="PH385" s="32"/>
      <c r="PI385" s="32"/>
      <c r="PJ385" s="32"/>
      <c r="PK385" s="32"/>
      <c r="PL385" s="32"/>
      <c r="PM385" s="32"/>
      <c r="PN385" s="32"/>
      <c r="PO385" s="32"/>
      <c r="PP385" s="32"/>
      <c r="PQ385" s="32"/>
      <c r="PR385" s="32"/>
      <c r="PS385" s="32"/>
      <c r="PT385" s="32"/>
      <c r="PU385" s="32"/>
      <c r="PV385" s="32"/>
      <c r="PW385" s="32"/>
      <c r="PX385" s="32"/>
      <c r="PY385" s="32"/>
      <c r="PZ385" s="32"/>
      <c r="QA385" s="32"/>
      <c r="QB385" s="32"/>
      <c r="QC385" s="32"/>
      <c r="QD385" s="32"/>
      <c r="QE385" s="32"/>
      <c r="QF385" s="32"/>
      <c r="QG385" s="32"/>
      <c r="QH385" s="32"/>
      <c r="QI385" s="32"/>
      <c r="QJ385" s="32"/>
      <c r="QK385" s="32"/>
      <c r="QL385" s="32"/>
      <c r="QM385" s="32"/>
      <c r="QN385" s="32"/>
      <c r="QO385" s="32"/>
      <c r="QP385" s="32"/>
      <c r="QQ385" s="32"/>
      <c r="QR385" s="32"/>
      <c r="QS385" s="32"/>
      <c r="QT385" s="32"/>
      <c r="QU385" s="32"/>
      <c r="QV385" s="32"/>
      <c r="QW385" s="32"/>
      <c r="QX385" s="32"/>
      <c r="QY385" s="32"/>
      <c r="QZ385" s="32"/>
      <c r="RA385" s="32"/>
      <c r="RB385" s="32"/>
      <c r="RC385" s="32"/>
      <c r="RD385" s="32"/>
      <c r="RE385" s="32"/>
      <c r="RF385" s="32"/>
      <c r="RG385" s="32"/>
      <c r="RH385" s="32"/>
      <c r="RI385" s="32"/>
      <c r="RJ385" s="32"/>
      <c r="RK385" s="32"/>
      <c r="RL385" s="32"/>
      <c r="RM385" s="32"/>
      <c r="RN385" s="32"/>
      <c r="RO385" s="32"/>
      <c r="RP385" s="32"/>
      <c r="RQ385" s="32"/>
      <c r="RR385" s="32"/>
      <c r="RS385" s="32"/>
      <c r="RT385" s="32"/>
      <c r="RU385" s="32"/>
      <c r="RV385" s="32"/>
      <c r="RW385" s="32"/>
      <c r="RX385" s="32"/>
      <c r="RY385" s="32"/>
      <c r="RZ385" s="32"/>
      <c r="SA385" s="32"/>
      <c r="SB385" s="32"/>
      <c r="SC385" s="32"/>
      <c r="SD385" s="32"/>
      <c r="SE385" s="32"/>
      <c r="SF385" s="32"/>
      <c r="SG385" s="32"/>
      <c r="SH385" s="32"/>
      <c r="SI385" s="32"/>
      <c r="SJ385" s="32"/>
      <c r="SK385" s="32"/>
      <c r="SL385" s="32"/>
      <c r="SM385" s="32"/>
      <c r="SN385" s="32"/>
      <c r="SO385" s="32"/>
      <c r="SP385" s="32"/>
      <c r="SQ385" s="32"/>
      <c r="SR385" s="32"/>
      <c r="SS385" s="32"/>
      <c r="ST385" s="32"/>
      <c r="SU385" s="32"/>
      <c r="SV385" s="32"/>
      <c r="SW385" s="32"/>
      <c r="SX385" s="32"/>
      <c r="SY385" s="32"/>
      <c r="SZ385" s="32"/>
      <c r="TA385" s="32"/>
      <c r="TB385" s="32"/>
      <c r="TC385" s="32"/>
      <c r="TD385" s="32"/>
      <c r="TE385" s="32"/>
    </row>
    <row r="386" spans="1:525" s="27" customFormat="1" ht="30" hidden="1" customHeight="1" x14ac:dyDescent="0.25">
      <c r="A386" s="59"/>
      <c r="B386" s="60"/>
      <c r="C386" s="61"/>
      <c r="D386" s="62"/>
      <c r="E386" s="131"/>
      <c r="F386" s="132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226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  <c r="EH386" s="32"/>
      <c r="EI386" s="32"/>
      <c r="EJ386" s="32"/>
      <c r="EK386" s="32"/>
      <c r="EL386" s="32"/>
      <c r="EM386" s="32"/>
      <c r="EN386" s="32"/>
      <c r="EO386" s="32"/>
      <c r="EP386" s="32"/>
      <c r="EQ386" s="32"/>
      <c r="ER386" s="32"/>
      <c r="ES386" s="32"/>
      <c r="ET386" s="32"/>
      <c r="EU386" s="32"/>
      <c r="EV386" s="32"/>
      <c r="EW386" s="32"/>
      <c r="EX386" s="32"/>
      <c r="EY386" s="32"/>
      <c r="EZ386" s="32"/>
      <c r="FA386" s="32"/>
      <c r="FB386" s="32"/>
      <c r="FC386" s="32"/>
      <c r="FD386" s="32"/>
      <c r="FE386" s="32"/>
      <c r="FF386" s="32"/>
      <c r="FG386" s="32"/>
      <c r="FH386" s="32"/>
      <c r="FI386" s="32"/>
      <c r="FJ386" s="32"/>
      <c r="FK386" s="32"/>
      <c r="FL386" s="32"/>
      <c r="FM386" s="32"/>
      <c r="FN386" s="32"/>
      <c r="FO386" s="32"/>
      <c r="FP386" s="32"/>
      <c r="FQ386" s="32"/>
      <c r="FR386" s="32"/>
      <c r="FS386" s="32"/>
      <c r="FT386" s="32"/>
      <c r="FU386" s="32"/>
      <c r="FV386" s="32"/>
      <c r="FW386" s="32"/>
      <c r="FX386" s="32"/>
      <c r="FY386" s="32"/>
      <c r="FZ386" s="32"/>
      <c r="GA386" s="32"/>
      <c r="GB386" s="32"/>
      <c r="GC386" s="32"/>
      <c r="GD386" s="32"/>
      <c r="GE386" s="32"/>
      <c r="GF386" s="32"/>
      <c r="GG386" s="32"/>
      <c r="GH386" s="32"/>
      <c r="GI386" s="32"/>
      <c r="GJ386" s="32"/>
      <c r="GK386" s="32"/>
      <c r="GL386" s="32"/>
      <c r="GM386" s="32"/>
      <c r="GN386" s="32"/>
      <c r="GO386" s="32"/>
      <c r="GP386" s="32"/>
      <c r="GQ386" s="32"/>
      <c r="GR386" s="32"/>
      <c r="GS386" s="32"/>
      <c r="GT386" s="32"/>
      <c r="GU386" s="32"/>
      <c r="GV386" s="32"/>
      <c r="GW386" s="32"/>
      <c r="GX386" s="32"/>
      <c r="GY386" s="32"/>
      <c r="GZ386" s="32"/>
      <c r="HA386" s="32"/>
      <c r="HB386" s="32"/>
      <c r="HC386" s="32"/>
      <c r="HD386" s="32"/>
      <c r="HE386" s="32"/>
      <c r="HF386" s="32"/>
      <c r="HG386" s="32"/>
      <c r="HH386" s="32"/>
      <c r="HI386" s="32"/>
      <c r="HJ386" s="32"/>
      <c r="HK386" s="32"/>
      <c r="HL386" s="32"/>
      <c r="HM386" s="32"/>
      <c r="HN386" s="32"/>
      <c r="HO386" s="32"/>
      <c r="HP386" s="32"/>
      <c r="HQ386" s="32"/>
      <c r="HR386" s="32"/>
      <c r="HS386" s="32"/>
      <c r="HT386" s="32"/>
      <c r="HU386" s="32"/>
      <c r="HV386" s="32"/>
      <c r="HW386" s="32"/>
      <c r="HX386" s="32"/>
      <c r="HY386" s="32"/>
      <c r="HZ386" s="32"/>
      <c r="IA386" s="32"/>
      <c r="IB386" s="32"/>
      <c r="IC386" s="32"/>
      <c r="ID386" s="32"/>
      <c r="IE386" s="32"/>
      <c r="IF386" s="32"/>
      <c r="IG386" s="32"/>
      <c r="IH386" s="32"/>
      <c r="II386" s="32"/>
      <c r="IJ386" s="32"/>
      <c r="IK386" s="32"/>
      <c r="IL386" s="32"/>
      <c r="IM386" s="32"/>
      <c r="IN386" s="32"/>
      <c r="IO386" s="32"/>
      <c r="IP386" s="32"/>
      <c r="IQ386" s="32"/>
      <c r="IR386" s="32"/>
      <c r="IS386" s="32"/>
      <c r="IT386" s="32"/>
      <c r="IU386" s="32"/>
      <c r="IV386" s="32"/>
      <c r="IW386" s="32"/>
      <c r="IX386" s="32"/>
      <c r="IY386" s="32"/>
      <c r="IZ386" s="32"/>
      <c r="JA386" s="32"/>
      <c r="JB386" s="32"/>
      <c r="JC386" s="32"/>
      <c r="JD386" s="32"/>
      <c r="JE386" s="32"/>
      <c r="JF386" s="32"/>
      <c r="JG386" s="32"/>
      <c r="JH386" s="32"/>
      <c r="JI386" s="32"/>
      <c r="JJ386" s="32"/>
      <c r="JK386" s="32"/>
      <c r="JL386" s="32"/>
      <c r="JM386" s="32"/>
      <c r="JN386" s="32"/>
      <c r="JO386" s="32"/>
      <c r="JP386" s="32"/>
      <c r="JQ386" s="32"/>
      <c r="JR386" s="32"/>
      <c r="JS386" s="32"/>
      <c r="JT386" s="32"/>
      <c r="JU386" s="32"/>
      <c r="JV386" s="32"/>
      <c r="JW386" s="32"/>
      <c r="JX386" s="32"/>
      <c r="JY386" s="32"/>
      <c r="JZ386" s="32"/>
      <c r="KA386" s="32"/>
      <c r="KB386" s="32"/>
      <c r="KC386" s="32"/>
      <c r="KD386" s="32"/>
      <c r="KE386" s="32"/>
      <c r="KF386" s="32"/>
      <c r="KG386" s="32"/>
      <c r="KH386" s="32"/>
      <c r="KI386" s="32"/>
      <c r="KJ386" s="32"/>
      <c r="KK386" s="32"/>
      <c r="KL386" s="32"/>
      <c r="KM386" s="32"/>
      <c r="KN386" s="32"/>
      <c r="KO386" s="32"/>
      <c r="KP386" s="32"/>
      <c r="KQ386" s="32"/>
      <c r="KR386" s="32"/>
      <c r="KS386" s="32"/>
      <c r="KT386" s="32"/>
      <c r="KU386" s="32"/>
      <c r="KV386" s="32"/>
      <c r="KW386" s="32"/>
      <c r="KX386" s="32"/>
      <c r="KY386" s="32"/>
      <c r="KZ386" s="32"/>
      <c r="LA386" s="32"/>
      <c r="LB386" s="32"/>
      <c r="LC386" s="32"/>
      <c r="LD386" s="32"/>
      <c r="LE386" s="32"/>
      <c r="LF386" s="32"/>
      <c r="LG386" s="32"/>
      <c r="LH386" s="32"/>
      <c r="LI386" s="32"/>
      <c r="LJ386" s="32"/>
      <c r="LK386" s="32"/>
      <c r="LL386" s="32"/>
      <c r="LM386" s="32"/>
      <c r="LN386" s="32"/>
      <c r="LO386" s="32"/>
      <c r="LP386" s="32"/>
      <c r="LQ386" s="32"/>
      <c r="LR386" s="32"/>
      <c r="LS386" s="32"/>
      <c r="LT386" s="32"/>
      <c r="LU386" s="32"/>
      <c r="LV386" s="32"/>
      <c r="LW386" s="32"/>
      <c r="LX386" s="32"/>
      <c r="LY386" s="32"/>
      <c r="LZ386" s="32"/>
      <c r="MA386" s="32"/>
      <c r="MB386" s="32"/>
      <c r="MC386" s="32"/>
      <c r="MD386" s="32"/>
      <c r="ME386" s="32"/>
      <c r="MF386" s="32"/>
      <c r="MG386" s="32"/>
      <c r="MH386" s="32"/>
      <c r="MI386" s="32"/>
      <c r="MJ386" s="32"/>
      <c r="MK386" s="32"/>
      <c r="ML386" s="32"/>
      <c r="MM386" s="32"/>
      <c r="MN386" s="32"/>
      <c r="MO386" s="32"/>
      <c r="MP386" s="32"/>
      <c r="MQ386" s="32"/>
      <c r="MR386" s="32"/>
      <c r="MS386" s="32"/>
      <c r="MT386" s="32"/>
      <c r="MU386" s="32"/>
      <c r="MV386" s="32"/>
      <c r="MW386" s="32"/>
      <c r="MX386" s="32"/>
      <c r="MY386" s="32"/>
      <c r="MZ386" s="32"/>
      <c r="NA386" s="32"/>
      <c r="NB386" s="32"/>
      <c r="NC386" s="32"/>
      <c r="ND386" s="32"/>
      <c r="NE386" s="32"/>
      <c r="NF386" s="32"/>
      <c r="NG386" s="32"/>
      <c r="NH386" s="32"/>
      <c r="NI386" s="32"/>
      <c r="NJ386" s="32"/>
      <c r="NK386" s="32"/>
      <c r="NL386" s="32"/>
      <c r="NM386" s="32"/>
      <c r="NN386" s="32"/>
      <c r="NO386" s="32"/>
      <c r="NP386" s="32"/>
      <c r="NQ386" s="32"/>
      <c r="NR386" s="32"/>
      <c r="NS386" s="32"/>
      <c r="NT386" s="32"/>
      <c r="NU386" s="32"/>
      <c r="NV386" s="32"/>
      <c r="NW386" s="32"/>
      <c r="NX386" s="32"/>
      <c r="NY386" s="32"/>
      <c r="NZ386" s="32"/>
      <c r="OA386" s="32"/>
      <c r="OB386" s="32"/>
      <c r="OC386" s="32"/>
      <c r="OD386" s="32"/>
      <c r="OE386" s="32"/>
      <c r="OF386" s="32"/>
      <c r="OG386" s="32"/>
      <c r="OH386" s="32"/>
      <c r="OI386" s="32"/>
      <c r="OJ386" s="32"/>
      <c r="OK386" s="32"/>
      <c r="OL386" s="32"/>
      <c r="OM386" s="32"/>
      <c r="ON386" s="32"/>
      <c r="OO386" s="32"/>
      <c r="OP386" s="32"/>
      <c r="OQ386" s="32"/>
      <c r="OR386" s="32"/>
      <c r="OS386" s="32"/>
      <c r="OT386" s="32"/>
      <c r="OU386" s="32"/>
      <c r="OV386" s="32"/>
      <c r="OW386" s="32"/>
      <c r="OX386" s="32"/>
      <c r="OY386" s="32"/>
      <c r="OZ386" s="32"/>
      <c r="PA386" s="32"/>
      <c r="PB386" s="32"/>
      <c r="PC386" s="32"/>
      <c r="PD386" s="32"/>
      <c r="PE386" s="32"/>
      <c r="PF386" s="32"/>
      <c r="PG386" s="32"/>
      <c r="PH386" s="32"/>
      <c r="PI386" s="32"/>
      <c r="PJ386" s="32"/>
      <c r="PK386" s="32"/>
      <c r="PL386" s="32"/>
      <c r="PM386" s="32"/>
      <c r="PN386" s="32"/>
      <c r="PO386" s="32"/>
      <c r="PP386" s="32"/>
      <c r="PQ386" s="32"/>
      <c r="PR386" s="32"/>
      <c r="PS386" s="32"/>
      <c r="PT386" s="32"/>
      <c r="PU386" s="32"/>
      <c r="PV386" s="32"/>
      <c r="PW386" s="32"/>
      <c r="PX386" s="32"/>
      <c r="PY386" s="32"/>
      <c r="PZ386" s="32"/>
      <c r="QA386" s="32"/>
      <c r="QB386" s="32"/>
      <c r="QC386" s="32"/>
      <c r="QD386" s="32"/>
      <c r="QE386" s="32"/>
      <c r="QF386" s="32"/>
      <c r="QG386" s="32"/>
      <c r="QH386" s="32"/>
      <c r="QI386" s="32"/>
      <c r="QJ386" s="32"/>
      <c r="QK386" s="32"/>
      <c r="QL386" s="32"/>
      <c r="QM386" s="32"/>
      <c r="QN386" s="32"/>
      <c r="QO386" s="32"/>
      <c r="QP386" s="32"/>
      <c r="QQ386" s="32"/>
      <c r="QR386" s="32"/>
      <c r="QS386" s="32"/>
      <c r="QT386" s="32"/>
      <c r="QU386" s="32"/>
      <c r="QV386" s="32"/>
      <c r="QW386" s="32"/>
      <c r="QX386" s="32"/>
      <c r="QY386" s="32"/>
      <c r="QZ386" s="32"/>
      <c r="RA386" s="32"/>
      <c r="RB386" s="32"/>
      <c r="RC386" s="32"/>
      <c r="RD386" s="32"/>
      <c r="RE386" s="32"/>
      <c r="RF386" s="32"/>
      <c r="RG386" s="32"/>
      <c r="RH386" s="32"/>
      <c r="RI386" s="32"/>
      <c r="RJ386" s="32"/>
      <c r="RK386" s="32"/>
      <c r="RL386" s="32"/>
      <c r="RM386" s="32"/>
      <c r="RN386" s="32"/>
      <c r="RO386" s="32"/>
      <c r="RP386" s="32"/>
      <c r="RQ386" s="32"/>
      <c r="RR386" s="32"/>
      <c r="RS386" s="32"/>
      <c r="RT386" s="32"/>
      <c r="RU386" s="32"/>
      <c r="RV386" s="32"/>
      <c r="RW386" s="32"/>
      <c r="RX386" s="32"/>
      <c r="RY386" s="32"/>
      <c r="RZ386" s="32"/>
      <c r="SA386" s="32"/>
      <c r="SB386" s="32"/>
      <c r="SC386" s="32"/>
      <c r="SD386" s="32"/>
      <c r="SE386" s="32"/>
      <c r="SF386" s="32"/>
      <c r="SG386" s="32"/>
      <c r="SH386" s="32"/>
      <c r="SI386" s="32"/>
      <c r="SJ386" s="32"/>
      <c r="SK386" s="32"/>
      <c r="SL386" s="32"/>
      <c r="SM386" s="32"/>
      <c r="SN386" s="32"/>
      <c r="SO386" s="32"/>
      <c r="SP386" s="32"/>
      <c r="SQ386" s="32"/>
      <c r="SR386" s="32"/>
      <c r="SS386" s="32"/>
      <c r="ST386" s="32"/>
      <c r="SU386" s="32"/>
      <c r="SV386" s="32"/>
      <c r="SW386" s="32"/>
      <c r="SX386" s="32"/>
      <c r="SY386" s="32"/>
      <c r="SZ386" s="32"/>
      <c r="TA386" s="32"/>
      <c r="TB386" s="32"/>
      <c r="TC386" s="32"/>
      <c r="TD386" s="32"/>
      <c r="TE386" s="32"/>
    </row>
    <row r="387" spans="1:525" s="111" customFormat="1" ht="40.5" hidden="1" customHeight="1" x14ac:dyDescent="0.55000000000000004">
      <c r="A387" s="108" t="s">
        <v>619</v>
      </c>
      <c r="B387" s="109"/>
      <c r="C387" s="110"/>
      <c r="D387" s="106"/>
      <c r="E387" s="131"/>
      <c r="F387" s="132"/>
      <c r="G387" s="106"/>
      <c r="H387" s="106"/>
      <c r="I387" s="106"/>
      <c r="J387" s="106"/>
      <c r="K387" s="133"/>
      <c r="L387" s="133"/>
      <c r="M387" s="106"/>
      <c r="N387" s="106" t="s">
        <v>620</v>
      </c>
      <c r="O387" s="134"/>
      <c r="P387" s="134"/>
      <c r="Q387" s="226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2"/>
      <c r="CA387" s="112"/>
      <c r="CB387" s="112"/>
      <c r="CC387" s="112"/>
      <c r="CD387" s="112"/>
      <c r="CE387" s="112"/>
      <c r="CF387" s="112"/>
      <c r="CG387" s="112"/>
      <c r="CH387" s="112"/>
      <c r="CI387" s="112"/>
      <c r="CJ387" s="112"/>
      <c r="CK387" s="112"/>
      <c r="CL387" s="112"/>
      <c r="CM387" s="112"/>
      <c r="CN387" s="112"/>
      <c r="CO387" s="112"/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  <c r="DG387" s="112"/>
      <c r="DH387" s="112"/>
      <c r="DI387" s="112"/>
      <c r="DJ387" s="112"/>
      <c r="DK387" s="112"/>
      <c r="DL387" s="112"/>
      <c r="DM387" s="112"/>
      <c r="DN387" s="112"/>
      <c r="DO387" s="112"/>
      <c r="DP387" s="112"/>
      <c r="DQ387" s="112"/>
      <c r="DR387" s="112"/>
      <c r="DS387" s="112"/>
      <c r="DT387" s="112"/>
      <c r="DU387" s="112"/>
      <c r="DV387" s="112"/>
      <c r="DW387" s="112"/>
      <c r="DX387" s="112"/>
      <c r="DY387" s="112"/>
      <c r="DZ387" s="112"/>
      <c r="EA387" s="112"/>
      <c r="EB387" s="112"/>
      <c r="EC387" s="112"/>
      <c r="ED387" s="112"/>
      <c r="EE387" s="112"/>
      <c r="EF387" s="112"/>
      <c r="EG387" s="112"/>
      <c r="EH387" s="112"/>
      <c r="EI387" s="112"/>
      <c r="EJ387" s="112"/>
      <c r="EK387" s="112"/>
      <c r="EL387" s="112"/>
      <c r="EM387" s="112"/>
      <c r="EN387" s="112"/>
      <c r="EO387" s="112"/>
      <c r="EP387" s="112"/>
      <c r="EQ387" s="112"/>
      <c r="ER387" s="112"/>
      <c r="ES387" s="112"/>
      <c r="ET387" s="112"/>
      <c r="EU387" s="112"/>
      <c r="EV387" s="112"/>
      <c r="EW387" s="112"/>
      <c r="EX387" s="112"/>
      <c r="EY387" s="112"/>
      <c r="EZ387" s="112"/>
      <c r="FA387" s="112"/>
      <c r="FB387" s="112"/>
      <c r="FC387" s="112"/>
      <c r="FD387" s="112"/>
      <c r="FE387" s="112"/>
      <c r="FF387" s="112"/>
      <c r="FG387" s="112"/>
      <c r="FH387" s="112"/>
      <c r="FI387" s="112"/>
      <c r="FJ387" s="112"/>
      <c r="FK387" s="112"/>
      <c r="FL387" s="112"/>
      <c r="FM387" s="112"/>
      <c r="FN387" s="112"/>
      <c r="FO387" s="112"/>
      <c r="FP387" s="112"/>
      <c r="FQ387" s="112"/>
      <c r="FR387" s="112"/>
      <c r="FS387" s="112"/>
      <c r="FT387" s="112"/>
      <c r="FU387" s="112"/>
      <c r="FV387" s="112"/>
      <c r="FW387" s="112"/>
      <c r="FX387" s="112"/>
      <c r="FY387" s="112"/>
      <c r="FZ387" s="112"/>
      <c r="GA387" s="112"/>
      <c r="GB387" s="112"/>
      <c r="GC387" s="112"/>
      <c r="GD387" s="112"/>
      <c r="GE387" s="112"/>
      <c r="GF387" s="112"/>
      <c r="GG387" s="112"/>
      <c r="GH387" s="112"/>
      <c r="GI387" s="112"/>
      <c r="GJ387" s="112"/>
      <c r="GK387" s="112"/>
      <c r="GL387" s="112"/>
      <c r="GM387" s="112"/>
      <c r="GN387" s="112"/>
      <c r="GO387" s="112"/>
      <c r="GP387" s="112"/>
      <c r="GQ387" s="112"/>
      <c r="GR387" s="112"/>
      <c r="GS387" s="112"/>
      <c r="GT387" s="112"/>
      <c r="GU387" s="112"/>
      <c r="GV387" s="112"/>
      <c r="GW387" s="112"/>
      <c r="GX387" s="112"/>
      <c r="GY387" s="112"/>
      <c r="GZ387" s="112"/>
      <c r="HA387" s="112"/>
      <c r="HB387" s="112"/>
      <c r="HC387" s="112"/>
      <c r="HD387" s="112"/>
      <c r="HE387" s="112"/>
      <c r="HF387" s="112"/>
      <c r="HG387" s="112"/>
      <c r="HH387" s="112"/>
      <c r="HI387" s="112"/>
      <c r="HJ387" s="112"/>
      <c r="HK387" s="112"/>
      <c r="HL387" s="112"/>
      <c r="HM387" s="112"/>
      <c r="HN387" s="112"/>
      <c r="HO387" s="112"/>
      <c r="HP387" s="112"/>
      <c r="HQ387" s="112"/>
      <c r="HR387" s="112"/>
      <c r="HS387" s="112"/>
      <c r="HT387" s="112"/>
      <c r="HU387" s="112"/>
      <c r="HV387" s="112"/>
      <c r="HW387" s="112"/>
      <c r="HX387" s="112"/>
      <c r="HY387" s="112"/>
      <c r="HZ387" s="112"/>
      <c r="IA387" s="112"/>
      <c r="IB387" s="112"/>
      <c r="IC387" s="112"/>
      <c r="ID387" s="112"/>
      <c r="IE387" s="112"/>
      <c r="IF387" s="112"/>
      <c r="IG387" s="112"/>
      <c r="IH387" s="112"/>
      <c r="II387" s="112"/>
      <c r="IJ387" s="112"/>
      <c r="IK387" s="112"/>
      <c r="IL387" s="112"/>
      <c r="IM387" s="112"/>
      <c r="IN387" s="112"/>
      <c r="IO387" s="112"/>
      <c r="IP387" s="112"/>
      <c r="IQ387" s="112"/>
      <c r="IR387" s="112"/>
      <c r="IS387" s="112"/>
      <c r="IT387" s="112"/>
      <c r="IU387" s="112"/>
      <c r="IV387" s="112"/>
      <c r="IW387" s="112"/>
      <c r="IX387" s="112"/>
      <c r="IY387" s="112"/>
      <c r="IZ387" s="112"/>
      <c r="JA387" s="112"/>
      <c r="JB387" s="112"/>
      <c r="JC387" s="112"/>
      <c r="JD387" s="112"/>
      <c r="JE387" s="112"/>
      <c r="JF387" s="112"/>
      <c r="JG387" s="112"/>
      <c r="JH387" s="112"/>
      <c r="JI387" s="112"/>
      <c r="JJ387" s="112"/>
      <c r="JK387" s="112"/>
      <c r="JL387" s="112"/>
      <c r="JM387" s="112"/>
      <c r="JN387" s="112"/>
      <c r="JO387" s="112"/>
      <c r="JP387" s="112"/>
      <c r="JQ387" s="112"/>
      <c r="JR387" s="112"/>
      <c r="JS387" s="112"/>
      <c r="JT387" s="112"/>
      <c r="JU387" s="112"/>
      <c r="JV387" s="112"/>
      <c r="JW387" s="112"/>
      <c r="JX387" s="112"/>
      <c r="JY387" s="112"/>
      <c r="JZ387" s="112"/>
      <c r="KA387" s="112"/>
      <c r="KB387" s="112"/>
      <c r="KC387" s="112"/>
      <c r="KD387" s="112"/>
      <c r="KE387" s="112"/>
      <c r="KF387" s="112"/>
      <c r="KG387" s="112"/>
      <c r="KH387" s="112"/>
      <c r="KI387" s="112"/>
      <c r="KJ387" s="112"/>
      <c r="KK387" s="112"/>
      <c r="KL387" s="112"/>
      <c r="KM387" s="112"/>
      <c r="KN387" s="112"/>
      <c r="KO387" s="112"/>
      <c r="KP387" s="112"/>
      <c r="KQ387" s="112"/>
      <c r="KR387" s="112"/>
      <c r="KS387" s="112"/>
      <c r="KT387" s="112"/>
      <c r="KU387" s="112"/>
      <c r="KV387" s="112"/>
      <c r="KW387" s="112"/>
      <c r="KX387" s="112"/>
      <c r="KY387" s="112"/>
      <c r="KZ387" s="112"/>
      <c r="LA387" s="112"/>
      <c r="LB387" s="112"/>
      <c r="LC387" s="112"/>
      <c r="LD387" s="112"/>
      <c r="LE387" s="112"/>
      <c r="LF387" s="112"/>
      <c r="LG387" s="112"/>
      <c r="LH387" s="112"/>
      <c r="LI387" s="112"/>
      <c r="LJ387" s="112"/>
      <c r="LK387" s="112"/>
      <c r="LL387" s="112"/>
      <c r="LM387" s="112"/>
      <c r="LN387" s="112"/>
      <c r="LO387" s="112"/>
      <c r="LP387" s="112"/>
      <c r="LQ387" s="112"/>
      <c r="LR387" s="112"/>
      <c r="LS387" s="112"/>
      <c r="LT387" s="112"/>
      <c r="LU387" s="112"/>
      <c r="LV387" s="112"/>
      <c r="LW387" s="112"/>
      <c r="LX387" s="112"/>
      <c r="LY387" s="112"/>
      <c r="LZ387" s="112"/>
      <c r="MA387" s="112"/>
      <c r="MB387" s="112"/>
      <c r="MC387" s="112"/>
      <c r="MD387" s="112"/>
      <c r="ME387" s="112"/>
      <c r="MF387" s="112"/>
      <c r="MG387" s="112"/>
      <c r="MH387" s="112"/>
      <c r="MI387" s="112"/>
      <c r="MJ387" s="112"/>
      <c r="MK387" s="112"/>
      <c r="ML387" s="112"/>
      <c r="MM387" s="112"/>
      <c r="MN387" s="112"/>
      <c r="MO387" s="112"/>
      <c r="MP387" s="112"/>
      <c r="MQ387" s="112"/>
      <c r="MR387" s="112"/>
      <c r="MS387" s="112"/>
      <c r="MT387" s="112"/>
      <c r="MU387" s="112"/>
      <c r="MV387" s="112"/>
      <c r="MW387" s="112"/>
      <c r="MX387" s="112"/>
      <c r="MY387" s="112"/>
      <c r="MZ387" s="112"/>
      <c r="NA387" s="112"/>
      <c r="NB387" s="112"/>
      <c r="NC387" s="112"/>
      <c r="ND387" s="112"/>
      <c r="NE387" s="112"/>
      <c r="NF387" s="112"/>
      <c r="NG387" s="112"/>
      <c r="NH387" s="112"/>
      <c r="NI387" s="112"/>
      <c r="NJ387" s="112"/>
      <c r="NK387" s="112"/>
      <c r="NL387" s="112"/>
      <c r="NM387" s="112"/>
      <c r="NN387" s="112"/>
      <c r="NO387" s="112"/>
      <c r="NP387" s="112"/>
      <c r="NQ387" s="112"/>
      <c r="NR387" s="112"/>
      <c r="NS387" s="112"/>
      <c r="NT387" s="112"/>
      <c r="NU387" s="112"/>
      <c r="NV387" s="112"/>
      <c r="NW387" s="112"/>
      <c r="NX387" s="112"/>
      <c r="NY387" s="112"/>
      <c r="NZ387" s="112"/>
      <c r="OA387" s="112"/>
      <c r="OB387" s="112"/>
      <c r="OC387" s="112"/>
      <c r="OD387" s="112"/>
      <c r="OE387" s="112"/>
      <c r="OF387" s="112"/>
      <c r="OG387" s="112"/>
      <c r="OH387" s="112"/>
      <c r="OI387" s="112"/>
      <c r="OJ387" s="112"/>
      <c r="OK387" s="112"/>
      <c r="OL387" s="112"/>
      <c r="OM387" s="112"/>
      <c r="ON387" s="112"/>
      <c r="OO387" s="112"/>
      <c r="OP387" s="112"/>
      <c r="OQ387" s="112"/>
      <c r="OR387" s="112"/>
      <c r="OS387" s="112"/>
      <c r="OT387" s="112"/>
      <c r="OU387" s="112"/>
      <c r="OV387" s="112"/>
      <c r="OW387" s="112"/>
      <c r="OX387" s="112"/>
      <c r="OY387" s="112"/>
      <c r="OZ387" s="112"/>
      <c r="PA387" s="112"/>
      <c r="PB387" s="112"/>
      <c r="PC387" s="112"/>
      <c r="PD387" s="112"/>
      <c r="PE387" s="112"/>
      <c r="PF387" s="112"/>
      <c r="PG387" s="112"/>
      <c r="PH387" s="112"/>
      <c r="PI387" s="112"/>
      <c r="PJ387" s="112"/>
      <c r="PK387" s="112"/>
      <c r="PL387" s="112"/>
      <c r="PM387" s="112"/>
      <c r="PN387" s="112"/>
      <c r="PO387" s="112"/>
      <c r="PP387" s="112"/>
      <c r="PQ387" s="112"/>
      <c r="PR387" s="112"/>
      <c r="PS387" s="112"/>
      <c r="PT387" s="112"/>
      <c r="PU387" s="112"/>
      <c r="PV387" s="112"/>
      <c r="PW387" s="112"/>
      <c r="PX387" s="112"/>
      <c r="PY387" s="112"/>
      <c r="PZ387" s="112"/>
      <c r="QA387" s="112"/>
      <c r="QB387" s="112"/>
      <c r="QC387" s="112"/>
      <c r="QD387" s="112"/>
      <c r="QE387" s="112"/>
      <c r="QF387" s="112"/>
      <c r="QG387" s="112"/>
      <c r="QH387" s="112"/>
      <c r="QI387" s="112"/>
      <c r="QJ387" s="112"/>
      <c r="QK387" s="112"/>
      <c r="QL387" s="112"/>
      <c r="QM387" s="112"/>
      <c r="QN387" s="112"/>
      <c r="QO387" s="112"/>
      <c r="QP387" s="112"/>
      <c r="QQ387" s="112"/>
      <c r="QR387" s="112"/>
      <c r="QS387" s="112"/>
      <c r="QT387" s="112"/>
      <c r="QU387" s="112"/>
      <c r="QV387" s="112"/>
      <c r="QW387" s="112"/>
      <c r="QX387" s="112"/>
      <c r="QY387" s="112"/>
      <c r="QZ387" s="112"/>
      <c r="RA387" s="112"/>
      <c r="RB387" s="112"/>
      <c r="RC387" s="112"/>
      <c r="RD387" s="112"/>
      <c r="RE387" s="112"/>
      <c r="RF387" s="112"/>
      <c r="RG387" s="112"/>
      <c r="RH387" s="112"/>
      <c r="RI387" s="112"/>
      <c r="RJ387" s="112"/>
      <c r="RK387" s="112"/>
      <c r="RL387" s="112"/>
      <c r="RM387" s="112"/>
      <c r="RN387" s="112"/>
      <c r="RO387" s="112"/>
      <c r="RP387" s="112"/>
      <c r="RQ387" s="112"/>
      <c r="RR387" s="112"/>
      <c r="RS387" s="112"/>
      <c r="RT387" s="112"/>
      <c r="RU387" s="112"/>
      <c r="RV387" s="112"/>
      <c r="RW387" s="112"/>
      <c r="RX387" s="112"/>
      <c r="RY387" s="112"/>
      <c r="RZ387" s="112"/>
      <c r="SA387" s="112"/>
      <c r="SB387" s="112"/>
      <c r="SC387" s="112"/>
      <c r="SD387" s="112"/>
      <c r="SE387" s="112"/>
      <c r="SF387" s="112"/>
      <c r="SG387" s="112"/>
      <c r="SH387" s="112"/>
      <c r="SI387" s="112"/>
      <c r="SJ387" s="112"/>
      <c r="SK387" s="112"/>
      <c r="SL387" s="112"/>
      <c r="SM387" s="112"/>
      <c r="SN387" s="112"/>
      <c r="SO387" s="112"/>
      <c r="SP387" s="112"/>
      <c r="SQ387" s="112"/>
      <c r="SR387" s="112"/>
      <c r="SS387" s="112"/>
      <c r="ST387" s="112"/>
      <c r="SU387" s="112"/>
      <c r="SV387" s="112"/>
      <c r="SW387" s="112"/>
      <c r="SX387" s="112"/>
      <c r="SY387" s="112"/>
      <c r="SZ387" s="112"/>
      <c r="TA387" s="112"/>
      <c r="TB387" s="112"/>
      <c r="TC387" s="112"/>
      <c r="TD387" s="112"/>
      <c r="TE387" s="112"/>
    </row>
    <row r="388" spans="1:525" s="28" customFormat="1" ht="18.75" hidden="1" customHeight="1" thickBot="1" x14ac:dyDescent="0.3">
      <c r="A388" s="53"/>
      <c r="B388" s="58"/>
      <c r="C388" s="58"/>
      <c r="D388" s="35"/>
      <c r="E388" s="131"/>
      <c r="F388" s="132"/>
      <c r="G388" s="117"/>
      <c r="H388" s="117"/>
      <c r="I388" s="117"/>
      <c r="J388" s="117"/>
      <c r="K388" s="117"/>
      <c r="L388" s="117"/>
      <c r="M388" s="117"/>
      <c r="N388" s="117"/>
      <c r="O388" s="117"/>
      <c r="P388" s="135"/>
      <c r="Q388" s="226"/>
    </row>
    <row r="389" spans="1:525" s="168" customFormat="1" ht="15.75" hidden="1" customHeight="1" x14ac:dyDescent="0.25">
      <c r="A389" s="203"/>
      <c r="B389" s="203"/>
      <c r="C389" s="203"/>
      <c r="D389" s="227" t="s">
        <v>618</v>
      </c>
      <c r="E389" s="204">
        <f>E376-'дод 4'!D275</f>
        <v>0</v>
      </c>
      <c r="F389" s="205">
        <f>F376-'дод 4'!E275</f>
        <v>0</v>
      </c>
      <c r="G389" s="205">
        <f>G376-'дод 4'!F275</f>
        <v>0</v>
      </c>
      <c r="H389" s="205">
        <f>H376-'дод 4'!G275</f>
        <v>0</v>
      </c>
      <c r="I389" s="205">
        <f>I376-'дод 4'!H275</f>
        <v>0</v>
      </c>
      <c r="J389" s="205">
        <f>J376-'дод 4'!I275</f>
        <v>0</v>
      </c>
      <c r="K389" s="205">
        <f>K376-'дод 4'!J275</f>
        <v>0</v>
      </c>
      <c r="L389" s="205">
        <f>L376-'дод 4'!K275</f>
        <v>0</v>
      </c>
      <c r="M389" s="205">
        <f>M376-'дод 4'!L275</f>
        <v>0</v>
      </c>
      <c r="N389" s="205">
        <f>N376-'дод 4'!M275</f>
        <v>0</v>
      </c>
      <c r="O389" s="205">
        <f>O376-'дод 4'!N275</f>
        <v>0</v>
      </c>
      <c r="P389" s="205">
        <f>P376-'дод 4'!O275</f>
        <v>0</v>
      </c>
      <c r="Q389" s="226"/>
    </row>
    <row r="390" spans="1:525" s="168" customFormat="1" ht="15.75" hidden="1" customHeight="1" x14ac:dyDescent="0.25">
      <c r="A390" s="203"/>
      <c r="B390" s="203"/>
      <c r="C390" s="203"/>
      <c r="D390" s="227"/>
      <c r="E390" s="206">
        <f>E377-'дод 4'!D276</f>
        <v>0</v>
      </c>
      <c r="F390" s="207">
        <f>F377-'дод 4'!E276</f>
        <v>0</v>
      </c>
      <c r="G390" s="207">
        <f>G377-'дод 4'!F276</f>
        <v>0</v>
      </c>
      <c r="H390" s="207">
        <f>H377-'дод 4'!G276</f>
        <v>0</v>
      </c>
      <c r="I390" s="207">
        <f>I377-'дод 4'!H276</f>
        <v>0</v>
      </c>
      <c r="J390" s="207">
        <f>J377-'дод 4'!I276</f>
        <v>0</v>
      </c>
      <c r="K390" s="207">
        <f>K377-'дод 4'!J276</f>
        <v>0</v>
      </c>
      <c r="L390" s="207">
        <f>L377-'дод 4'!K276</f>
        <v>0</v>
      </c>
      <c r="M390" s="207">
        <f>M377-'дод 4'!L276</f>
        <v>0</v>
      </c>
      <c r="N390" s="207">
        <f>N377-'дод 4'!M276</f>
        <v>0</v>
      </c>
      <c r="O390" s="207">
        <f>O377-'дод 4'!N276</f>
        <v>0</v>
      </c>
      <c r="P390" s="208">
        <f>P377-'дод 4'!O276</f>
        <v>0</v>
      </c>
      <c r="Q390" s="226"/>
    </row>
    <row r="391" spans="1:525" s="168" customFormat="1" ht="15.75" hidden="1" customHeight="1" x14ac:dyDescent="0.25">
      <c r="A391" s="203"/>
      <c r="B391" s="203"/>
      <c r="C391" s="203"/>
      <c r="D391" s="227"/>
      <c r="E391" s="206">
        <f>E378-'дод 4'!D277</f>
        <v>0</v>
      </c>
      <c r="F391" s="207">
        <f>F378-'дод 4'!E277</f>
        <v>0</v>
      </c>
      <c r="G391" s="207">
        <f>G378-'дод 4'!F277</f>
        <v>0</v>
      </c>
      <c r="H391" s="207">
        <f>H378-'дод 4'!G277</f>
        <v>0</v>
      </c>
      <c r="I391" s="207">
        <f>I378-'дод 4'!H277</f>
        <v>0</v>
      </c>
      <c r="J391" s="207">
        <f>J378-'дод 4'!I277</f>
        <v>0</v>
      </c>
      <c r="K391" s="207">
        <f>K378-'дод 4'!J277</f>
        <v>0</v>
      </c>
      <c r="L391" s="207">
        <f>L378-'дод 4'!K277</f>
        <v>0</v>
      </c>
      <c r="M391" s="207">
        <f>M378-'дод 4'!L277</f>
        <v>0</v>
      </c>
      <c r="N391" s="207">
        <f>N378-'дод 4'!M277</f>
        <v>0</v>
      </c>
      <c r="O391" s="207">
        <f>O378-'дод 4'!N277</f>
        <v>0</v>
      </c>
      <c r="P391" s="208">
        <f>P378-'дод 4'!O277</f>
        <v>0</v>
      </c>
      <c r="Q391" s="226"/>
    </row>
    <row r="392" spans="1:525" s="168" customFormat="1" ht="15.75" hidden="1" customHeight="1" x14ac:dyDescent="0.25">
      <c r="A392" s="203"/>
      <c r="B392" s="203"/>
      <c r="C392" s="203"/>
      <c r="D392" s="228"/>
      <c r="E392" s="209">
        <f>E379-'дод 4'!D278</f>
        <v>0</v>
      </c>
      <c r="F392" s="210">
        <f>F379-'дод 4'!E278</f>
        <v>0</v>
      </c>
      <c r="G392" s="210">
        <f>G379-'дод 4'!F278</f>
        <v>0</v>
      </c>
      <c r="H392" s="210">
        <f>H379-'дод 4'!G278</f>
        <v>0</v>
      </c>
      <c r="I392" s="210">
        <f>I379-'дод 4'!H278</f>
        <v>0</v>
      </c>
      <c r="J392" s="210">
        <f>J379-'дод 4'!I278</f>
        <v>0</v>
      </c>
      <c r="K392" s="210">
        <f>K379-'дод 4'!J278</f>
        <v>0</v>
      </c>
      <c r="L392" s="210">
        <f>L379-'дод 4'!K278</f>
        <v>0</v>
      </c>
      <c r="M392" s="210">
        <f>M379-'дод 4'!L278</f>
        <v>0</v>
      </c>
      <c r="N392" s="210">
        <f>N379-'дод 4'!M278</f>
        <v>0</v>
      </c>
      <c r="O392" s="210">
        <f>O379-'дод 4'!N278</f>
        <v>0</v>
      </c>
      <c r="P392" s="211">
        <f>P379-'дод 4'!O278</f>
        <v>0</v>
      </c>
      <c r="Q392" s="226"/>
    </row>
    <row r="393" spans="1:525" s="168" customFormat="1" ht="15.75" hidden="1" customHeight="1" thickBot="1" x14ac:dyDescent="0.3">
      <c r="A393" s="203"/>
      <c r="B393" s="203"/>
      <c r="C393" s="203"/>
      <c r="D393" s="212"/>
      <c r="E393" s="207">
        <f>E380-'дод 4'!D279</f>
        <v>0</v>
      </c>
      <c r="F393" s="207">
        <f>F380-'дод 4'!E279</f>
        <v>0</v>
      </c>
      <c r="G393" s="207">
        <f>G380-'дод 4'!F279</f>
        <v>0</v>
      </c>
      <c r="H393" s="207">
        <f>H380-'дод 4'!G279</f>
        <v>0</v>
      </c>
      <c r="I393" s="207">
        <f>I380-'дод 4'!H279</f>
        <v>0</v>
      </c>
      <c r="J393" s="207">
        <f>J380-'дод 4'!I279</f>
        <v>0</v>
      </c>
      <c r="K393" s="207">
        <f>K380-'дод 4'!J279</f>
        <v>0</v>
      </c>
      <c r="L393" s="207">
        <f>L380-'дод 4'!K279</f>
        <v>0</v>
      </c>
      <c r="M393" s="207">
        <f>M380-'дод 4'!L279</f>
        <v>0</v>
      </c>
      <c r="N393" s="207">
        <f>N380-'дод 4'!M279</f>
        <v>0</v>
      </c>
      <c r="O393" s="207">
        <f>O380-'дод 4'!N279</f>
        <v>0</v>
      </c>
      <c r="P393" s="207">
        <f>P380-'дод 4'!O279</f>
        <v>0</v>
      </c>
      <c r="Q393" s="226"/>
    </row>
    <row r="394" spans="1:525" s="116" customFormat="1" ht="14.25" hidden="1" customHeight="1" x14ac:dyDescent="0.25">
      <c r="A394" s="115"/>
      <c r="B394" s="115"/>
      <c r="C394" s="115"/>
      <c r="D394" s="158" t="s">
        <v>622</v>
      </c>
      <c r="E394" s="166">
        <f>2640157271+2140000</f>
        <v>2642297271</v>
      </c>
      <c r="F394" s="169"/>
      <c r="G394" s="117"/>
      <c r="H394" s="229" t="s">
        <v>628</v>
      </c>
      <c r="I394" s="230"/>
      <c r="J394" s="195">
        <f>99571757+152500</f>
        <v>99724257</v>
      </c>
      <c r="K394" s="167"/>
      <c r="L394" s="172">
        <f>J394-L30-L41-L59-L84-L85-L102-L197-L235-L236-L237-O264-O235-O102-L305-L264</f>
        <v>0</v>
      </c>
      <c r="M394" s="117"/>
      <c r="N394" s="117"/>
      <c r="O394" s="117"/>
      <c r="P394" s="135"/>
      <c r="Q394" s="226"/>
    </row>
    <row r="395" spans="1:525" s="28" customFormat="1" ht="14.25" hidden="1" customHeight="1" x14ac:dyDescent="0.25">
      <c r="A395" s="53"/>
      <c r="B395" s="58"/>
      <c r="C395" s="58"/>
      <c r="D395" s="159" t="s">
        <v>623</v>
      </c>
      <c r="E395" s="160"/>
      <c r="F395" s="169">
        <f>E395-E377</f>
        <v>-473793700</v>
      </c>
      <c r="G395" s="117"/>
      <c r="H395" s="231" t="s">
        <v>629</v>
      </c>
      <c r="I395" s="232"/>
      <c r="J395" s="196">
        <v>3145100</v>
      </c>
      <c r="K395" s="160"/>
      <c r="L395" s="156">
        <f>J395-L372-L286-L63-L133-O372-O286-O133</f>
        <v>0</v>
      </c>
      <c r="M395" s="117"/>
      <c r="N395" s="117"/>
      <c r="O395" s="117"/>
      <c r="P395" s="135"/>
      <c r="Q395" s="226"/>
    </row>
    <row r="396" spans="1:525" s="28" customFormat="1" ht="14.25" hidden="1" customHeight="1" x14ac:dyDescent="0.25">
      <c r="A396" s="53"/>
      <c r="B396" s="58"/>
      <c r="C396" s="58"/>
      <c r="D396" s="159" t="s">
        <v>624</v>
      </c>
      <c r="E396" s="160"/>
      <c r="F396" s="233">
        <f>E396+E397-E378</f>
        <v>0</v>
      </c>
      <c r="G396" s="117"/>
      <c r="H396" s="231" t="s">
        <v>630</v>
      </c>
      <c r="I396" s="232"/>
      <c r="J396" s="196">
        <v>225000</v>
      </c>
      <c r="K396" s="160"/>
      <c r="L396" s="156">
        <f>J396-L283-L56</f>
        <v>0</v>
      </c>
      <c r="M396" s="117"/>
      <c r="N396" s="117"/>
      <c r="O396" s="117"/>
      <c r="P396" s="135"/>
      <c r="Q396" s="226"/>
    </row>
    <row r="397" spans="1:525" s="28" customFormat="1" ht="14.25" hidden="1" customHeight="1" x14ac:dyDescent="0.25">
      <c r="A397" s="53"/>
      <c r="B397" s="58"/>
      <c r="C397" s="58"/>
      <c r="D397" s="159" t="s">
        <v>625</v>
      </c>
      <c r="E397" s="160">
        <v>1506343</v>
      </c>
      <c r="F397" s="233"/>
      <c r="G397" s="117"/>
      <c r="H397" s="231" t="s">
        <v>631</v>
      </c>
      <c r="I397" s="232"/>
      <c r="J397" s="196">
        <v>141800</v>
      </c>
      <c r="K397" s="160"/>
      <c r="L397" s="156">
        <f>O311-J397+J411</f>
        <v>0</v>
      </c>
      <c r="M397" s="117"/>
      <c r="N397" s="117"/>
      <c r="O397" s="117"/>
      <c r="P397" s="135"/>
      <c r="Q397" s="226"/>
    </row>
    <row r="398" spans="1:525" s="28" customFormat="1" ht="14.25" hidden="1" customHeight="1" x14ac:dyDescent="0.25">
      <c r="A398" s="53"/>
      <c r="B398" s="58"/>
      <c r="C398" s="58"/>
      <c r="D398" s="159" t="s">
        <v>626</v>
      </c>
      <c r="E398" s="160"/>
      <c r="F398" s="169"/>
      <c r="G398" s="117"/>
      <c r="H398" s="231" t="s">
        <v>632</v>
      </c>
      <c r="I398" s="232"/>
      <c r="J398" s="196">
        <v>2659373</v>
      </c>
      <c r="K398" s="160">
        <v>2659373</v>
      </c>
      <c r="L398" s="156"/>
      <c r="M398" s="117"/>
      <c r="N398" s="117"/>
      <c r="O398" s="117"/>
      <c r="P398" s="135"/>
      <c r="Q398" s="226"/>
    </row>
    <row r="399" spans="1:525" s="28" customFormat="1" ht="14.25" hidden="1" customHeight="1" x14ac:dyDescent="0.25">
      <c r="A399" s="53"/>
      <c r="B399" s="58"/>
      <c r="C399" s="58"/>
      <c r="D399" s="159"/>
      <c r="E399" s="160"/>
      <c r="F399" s="117"/>
      <c r="G399" s="117"/>
      <c r="H399" s="243" t="s">
        <v>644</v>
      </c>
      <c r="I399" s="244"/>
      <c r="J399" s="196">
        <v>4200000</v>
      </c>
      <c r="K399" s="160"/>
      <c r="L399" s="169"/>
      <c r="M399" s="117"/>
      <c r="N399" s="117"/>
      <c r="O399" s="117"/>
      <c r="P399" s="135"/>
      <c r="Q399" s="226"/>
    </row>
    <row r="400" spans="1:525" s="155" customFormat="1" ht="14.25" hidden="1" customHeight="1" x14ac:dyDescent="0.2">
      <c r="A400" s="153"/>
      <c r="B400" s="154"/>
      <c r="C400" s="154"/>
      <c r="D400" s="161" t="s">
        <v>633</v>
      </c>
      <c r="E400" s="162">
        <f>E394+E395+E396+E397+E398+E399</f>
        <v>2643803614</v>
      </c>
      <c r="F400" s="193"/>
      <c r="G400" s="193"/>
      <c r="H400" s="239" t="s">
        <v>636</v>
      </c>
      <c r="I400" s="240"/>
      <c r="J400" s="199">
        <f>J394+J395+J396+J397+J398+J399</f>
        <v>110095530</v>
      </c>
      <c r="K400" s="162">
        <f>K394+K395+K396+K397+K398+K399</f>
        <v>2659373</v>
      </c>
      <c r="L400" s="171"/>
      <c r="M400" s="193"/>
      <c r="N400" s="193"/>
      <c r="O400" s="193"/>
      <c r="P400" s="193"/>
      <c r="Q400" s="226"/>
    </row>
    <row r="401" spans="1:17" s="28" customFormat="1" ht="18" hidden="1" customHeight="1" x14ac:dyDescent="0.25">
      <c r="A401" s="53"/>
      <c r="B401" s="58"/>
      <c r="C401" s="58"/>
      <c r="D401" s="161" t="s">
        <v>634</v>
      </c>
      <c r="E401" s="160">
        <f>E381</f>
        <v>2361140224</v>
      </c>
      <c r="F401" s="169">
        <f>E376-E377-E378-E379</f>
        <v>2361140224</v>
      </c>
      <c r="G401" s="117">
        <f>F401-E401</f>
        <v>0</v>
      </c>
      <c r="H401" s="241" t="s">
        <v>627</v>
      </c>
      <c r="I401" s="242"/>
      <c r="J401" s="201">
        <f>E405</f>
        <v>281157047</v>
      </c>
      <c r="K401" s="165">
        <f>E405</f>
        <v>281157047</v>
      </c>
      <c r="L401" s="169"/>
      <c r="M401" s="117"/>
      <c r="N401" s="117"/>
      <c r="O401" s="117"/>
      <c r="P401" s="135"/>
      <c r="Q401" s="226"/>
    </row>
    <row r="402" spans="1:17" s="28" customFormat="1" ht="18" hidden="1" customHeight="1" x14ac:dyDescent="0.25">
      <c r="A402" s="53"/>
      <c r="B402" s="58"/>
      <c r="C402" s="58"/>
      <c r="D402" s="161" t="s">
        <v>678</v>
      </c>
      <c r="E402" s="160">
        <f>E378</f>
        <v>1506343</v>
      </c>
      <c r="F402" s="169"/>
      <c r="G402" s="117"/>
      <c r="H402" s="200"/>
      <c r="I402" s="201"/>
      <c r="J402" s="201"/>
      <c r="K402" s="181"/>
      <c r="L402" s="169"/>
      <c r="M402" s="117"/>
      <c r="N402" s="117"/>
      <c r="O402" s="117"/>
      <c r="P402" s="135"/>
      <c r="Q402" s="226"/>
    </row>
    <row r="403" spans="1:17" s="28" customFormat="1" ht="18" hidden="1" customHeight="1" x14ac:dyDescent="0.25">
      <c r="A403" s="53"/>
      <c r="B403" s="58"/>
      <c r="C403" s="58"/>
      <c r="D403" s="161" t="s">
        <v>679</v>
      </c>
      <c r="E403" s="160">
        <f>E401+E402</f>
        <v>2362646567</v>
      </c>
      <c r="F403" s="169">
        <f>E403-E376</f>
        <v>-473793700</v>
      </c>
      <c r="G403" s="117"/>
      <c r="H403" s="200"/>
      <c r="I403" s="201"/>
      <c r="J403" s="201"/>
      <c r="K403" s="181"/>
      <c r="L403" s="169"/>
      <c r="M403" s="117"/>
      <c r="N403" s="117"/>
      <c r="O403" s="117"/>
      <c r="P403" s="135"/>
      <c r="Q403" s="226"/>
    </row>
    <row r="404" spans="1:17" s="28" customFormat="1" ht="15" hidden="1" customHeight="1" x14ac:dyDescent="0.25">
      <c r="A404" s="53"/>
      <c r="B404" s="58"/>
      <c r="C404" s="58"/>
      <c r="D404" s="161" t="s">
        <v>635</v>
      </c>
      <c r="E404" s="160"/>
      <c r="F404" s="117"/>
      <c r="G404" s="117"/>
      <c r="H404" s="239" t="s">
        <v>641</v>
      </c>
      <c r="I404" s="240"/>
      <c r="J404" s="196">
        <f>5600000+2054092+300000</f>
        <v>7954092</v>
      </c>
      <c r="K404" s="196">
        <f>5600000+2054092+300000</f>
        <v>7954092</v>
      </c>
      <c r="L404" s="156">
        <f>K404</f>
        <v>7954092</v>
      </c>
      <c r="M404" s="117"/>
      <c r="N404" s="117"/>
      <c r="O404" s="117"/>
      <c r="P404" s="135"/>
      <c r="Q404" s="226"/>
    </row>
    <row r="405" spans="1:17" s="28" customFormat="1" ht="15.75" hidden="1" customHeight="1" thickBot="1" x14ac:dyDescent="0.3">
      <c r="A405" s="53"/>
      <c r="B405" s="58"/>
      <c r="C405" s="58"/>
      <c r="D405" s="163" t="s">
        <v>627</v>
      </c>
      <c r="E405" s="164">
        <f>E394-E401-E404</f>
        <v>281157047</v>
      </c>
      <c r="F405" s="117"/>
      <c r="G405" s="117"/>
      <c r="H405" s="231" t="s">
        <v>639</v>
      </c>
      <c r="I405" s="232"/>
      <c r="J405" s="196">
        <v>2322989</v>
      </c>
      <c r="K405" s="196">
        <v>2322989</v>
      </c>
      <c r="L405" s="169"/>
      <c r="M405" s="117"/>
      <c r="N405" s="117"/>
      <c r="O405" s="117"/>
      <c r="P405" s="135"/>
      <c r="Q405" s="226"/>
    </row>
    <row r="406" spans="1:17" s="28" customFormat="1" ht="15" hidden="1" customHeight="1" x14ac:dyDescent="0.25">
      <c r="A406" s="53"/>
      <c r="B406" s="58"/>
      <c r="C406" s="58"/>
      <c r="D406" s="35"/>
      <c r="E406" s="117"/>
      <c r="F406" s="117"/>
      <c r="G406" s="117"/>
      <c r="H406" s="239" t="s">
        <v>642</v>
      </c>
      <c r="I406" s="240"/>
      <c r="J406" s="196">
        <v>92214546</v>
      </c>
      <c r="K406" s="160">
        <v>92214546</v>
      </c>
      <c r="L406" s="156">
        <f>J406-J379</f>
        <v>0</v>
      </c>
      <c r="M406" s="117"/>
      <c r="N406" s="117"/>
      <c r="O406" s="117"/>
      <c r="P406" s="135"/>
      <c r="Q406" s="226"/>
    </row>
    <row r="407" spans="1:17" s="28" customFormat="1" ht="15" hidden="1" customHeight="1" x14ac:dyDescent="0.25">
      <c r="A407" s="53"/>
      <c r="B407" s="58"/>
      <c r="C407" s="58"/>
      <c r="D407" s="35"/>
      <c r="E407" s="117"/>
      <c r="F407" s="117"/>
      <c r="G407" s="117"/>
      <c r="H407" s="235" t="s">
        <v>637</v>
      </c>
      <c r="I407" s="236"/>
      <c r="J407" s="197">
        <f>J400+J401+J404+J405+J406</f>
        <v>493744204</v>
      </c>
      <c r="K407" s="179">
        <f>K400+K401+K404+K405+K406</f>
        <v>386308047</v>
      </c>
      <c r="L407" s="156">
        <f>J407-K407-J394-J395-J396-J397-J399-J405</f>
        <v>-2322989</v>
      </c>
      <c r="M407" s="117"/>
      <c r="N407" s="117"/>
      <c r="O407" s="117"/>
      <c r="P407" s="135"/>
      <c r="Q407" s="226"/>
    </row>
    <row r="408" spans="1:17" s="28" customFormat="1" ht="15" hidden="1" customHeight="1" x14ac:dyDescent="0.25">
      <c r="A408" s="53"/>
      <c r="B408" s="58"/>
      <c r="C408" s="58"/>
      <c r="D408" s="35"/>
      <c r="E408" s="117"/>
      <c r="F408" s="117"/>
      <c r="G408" s="117"/>
      <c r="H408" s="231" t="s">
        <v>638</v>
      </c>
      <c r="I408" s="232"/>
      <c r="J408" s="196">
        <v>2322989</v>
      </c>
      <c r="K408" s="196">
        <v>2322989</v>
      </c>
      <c r="L408" s="157"/>
      <c r="M408" s="117"/>
      <c r="N408" s="117"/>
      <c r="O408" s="117"/>
      <c r="P408" s="135"/>
      <c r="Q408" s="226"/>
    </row>
    <row r="409" spans="1:17" s="28" customFormat="1" ht="15" hidden="1" customHeight="1" x14ac:dyDescent="0.25">
      <c r="A409" s="53"/>
      <c r="B409" s="58"/>
      <c r="C409" s="58"/>
      <c r="D409" s="35"/>
      <c r="E409" s="117"/>
      <c r="F409" s="117"/>
      <c r="G409" s="117"/>
      <c r="H409" s="231" t="s">
        <v>640</v>
      </c>
      <c r="I409" s="232"/>
      <c r="J409" s="196">
        <v>3763568</v>
      </c>
      <c r="K409" s="160">
        <v>3763568</v>
      </c>
      <c r="L409" s="156"/>
      <c r="M409" s="117"/>
      <c r="N409" s="117"/>
      <c r="O409" s="117"/>
      <c r="P409" s="135"/>
      <c r="Q409" s="226"/>
    </row>
    <row r="410" spans="1:17" s="28" customFormat="1" ht="15" hidden="1" customHeight="1" x14ac:dyDescent="0.25">
      <c r="A410" s="53"/>
      <c r="B410" s="58"/>
      <c r="C410" s="58"/>
      <c r="D410" s="35"/>
      <c r="E410" s="117"/>
      <c r="F410" s="117"/>
      <c r="G410" s="117"/>
      <c r="H410" s="239" t="s">
        <v>643</v>
      </c>
      <c r="I410" s="240"/>
      <c r="J410" s="196">
        <f>J376</f>
        <v>487620237</v>
      </c>
      <c r="K410" s="160">
        <f>K376</f>
        <v>380221490</v>
      </c>
      <c r="L410" s="156"/>
      <c r="M410" s="117"/>
      <c r="N410" s="117"/>
      <c r="O410" s="117"/>
      <c r="P410" s="135"/>
      <c r="Q410" s="226"/>
    </row>
    <row r="411" spans="1:17" s="28" customFormat="1" ht="15" hidden="1" customHeight="1" x14ac:dyDescent="0.25">
      <c r="A411" s="53"/>
      <c r="B411" s="58"/>
      <c r="C411" s="58"/>
      <c r="D411" s="35"/>
      <c r="E411" s="117"/>
      <c r="F411" s="117"/>
      <c r="G411" s="117"/>
      <c r="H411" s="214" t="s">
        <v>673</v>
      </c>
      <c r="I411" s="215"/>
      <c r="J411" s="196">
        <v>37410</v>
      </c>
      <c r="K411" s="160"/>
      <c r="L411" s="156"/>
      <c r="M411" s="117"/>
      <c r="N411" s="117"/>
      <c r="O411" s="117"/>
      <c r="P411" s="135"/>
      <c r="Q411" s="226"/>
    </row>
    <row r="412" spans="1:17" s="28" customFormat="1" ht="15" hidden="1" customHeight="1" x14ac:dyDescent="0.25">
      <c r="A412" s="53"/>
      <c r="B412" s="58"/>
      <c r="C412" s="58"/>
      <c r="D412" s="35"/>
      <c r="E412" s="117"/>
      <c r="F412" s="117"/>
      <c r="G412" s="117"/>
      <c r="H412" s="235" t="s">
        <v>674</v>
      </c>
      <c r="I412" s="236"/>
      <c r="J412" s="180">
        <f>J408+J409+J410+J411</f>
        <v>493744204</v>
      </c>
      <c r="K412" s="180">
        <f>K408+K409+K410+K411</f>
        <v>386308047</v>
      </c>
      <c r="L412" s="156"/>
      <c r="M412" s="117"/>
      <c r="N412" s="117"/>
      <c r="O412" s="117"/>
      <c r="P412" s="135"/>
      <c r="Q412" s="226"/>
    </row>
    <row r="413" spans="1:17" s="28" customFormat="1" ht="15.75" hidden="1" customHeight="1" thickBot="1" x14ac:dyDescent="0.3">
      <c r="A413" s="53"/>
      <c r="B413" s="58"/>
      <c r="C413" s="58"/>
      <c r="D413" s="35"/>
      <c r="E413" s="117"/>
      <c r="F413" s="117"/>
      <c r="G413" s="117"/>
      <c r="H413" s="237" t="s">
        <v>621</v>
      </c>
      <c r="I413" s="238"/>
      <c r="J413" s="198">
        <f>J407-J412</f>
        <v>0</v>
      </c>
      <c r="K413" s="198">
        <f>K407-K412</f>
        <v>0</v>
      </c>
      <c r="L413" s="156">
        <f>J413-K413</f>
        <v>0</v>
      </c>
      <c r="M413" s="117"/>
      <c r="N413" s="117"/>
      <c r="O413" s="117"/>
      <c r="P413" s="135"/>
      <c r="Q413" s="226"/>
    </row>
    <row r="414" spans="1:17" s="28" customFormat="1" ht="15" hidden="1" customHeight="1" x14ac:dyDescent="0.25">
      <c r="A414" s="53"/>
      <c r="B414" s="58"/>
      <c r="C414" s="58"/>
      <c r="D414" s="35"/>
      <c r="E414" s="117"/>
      <c r="F414" s="117"/>
      <c r="G414" s="117"/>
      <c r="H414" s="117"/>
      <c r="I414" s="117"/>
      <c r="J414" s="170">
        <f>J394+J395+J396+J397+J398+J399+J401+J404+J405+J406-J408-J409-J376-J413-J411</f>
        <v>0</v>
      </c>
      <c r="K414" s="170">
        <f>K398+K401+K404+K406+K405-K408-K409-K376-K413</f>
        <v>0</v>
      </c>
      <c r="L414" s="117"/>
      <c r="M414" s="117"/>
      <c r="N414" s="117"/>
      <c r="O414" s="117"/>
      <c r="P414" s="135"/>
      <c r="Q414" s="226"/>
    </row>
    <row r="415" spans="1:17" s="28" customFormat="1" ht="15" hidden="1" customHeight="1" x14ac:dyDescent="0.25">
      <c r="A415" s="53"/>
      <c r="B415" s="58"/>
      <c r="C415" s="58"/>
      <c r="D415" s="35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35"/>
      <c r="Q415" s="226"/>
    </row>
    <row r="416" spans="1:17" s="28" customFormat="1" x14ac:dyDescent="0.25">
      <c r="A416" s="53"/>
      <c r="B416" s="58"/>
      <c r="C416" s="58"/>
      <c r="D416" s="35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35"/>
      <c r="Q416" s="226"/>
    </row>
    <row r="417" spans="1:17" s="28" customFormat="1" ht="45" customHeight="1" x14ac:dyDescent="0.25">
      <c r="A417" s="53"/>
      <c r="B417" s="58"/>
      <c r="C417" s="58"/>
      <c r="D417" s="35"/>
      <c r="E417" s="117"/>
      <c r="F417" s="117"/>
      <c r="G417" s="117"/>
      <c r="H417" s="216"/>
      <c r="I417" s="216"/>
      <c r="J417" s="117"/>
      <c r="K417" s="117"/>
      <c r="L417" s="117"/>
      <c r="M417" s="117"/>
      <c r="N417" s="117"/>
      <c r="O417" s="117"/>
      <c r="P417" s="135"/>
      <c r="Q417" s="226"/>
    </row>
    <row r="418" spans="1:17" s="4" customFormat="1" ht="38.25" x14ac:dyDescent="0.55000000000000004">
      <c r="A418" s="108" t="s">
        <v>667</v>
      </c>
      <c r="B418" s="109"/>
      <c r="C418" s="110"/>
      <c r="D418" s="106"/>
      <c r="E418" s="131"/>
      <c r="F418" s="132"/>
      <c r="G418" s="106"/>
      <c r="H418" s="106"/>
      <c r="I418" s="106"/>
      <c r="J418" s="106"/>
      <c r="K418" s="133"/>
      <c r="L418" s="133"/>
      <c r="M418" s="106"/>
      <c r="N418" s="106" t="s">
        <v>668</v>
      </c>
      <c r="O418" s="134"/>
      <c r="P418" s="134"/>
      <c r="Q418" s="187"/>
    </row>
    <row r="419" spans="1:17" s="4" customFormat="1" ht="26.25" x14ac:dyDescent="0.4">
      <c r="A419" s="53"/>
      <c r="B419" s="58"/>
      <c r="C419" s="58"/>
      <c r="D419" s="35"/>
      <c r="E419" s="131"/>
      <c r="F419" s="132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87"/>
    </row>
    <row r="420" spans="1:17" s="4" customFormat="1" ht="31.5" x14ac:dyDescent="0.45">
      <c r="A420" s="173" t="s">
        <v>670</v>
      </c>
      <c r="B420" s="173"/>
      <c r="C420" s="173"/>
      <c r="D420" s="173"/>
      <c r="E420" s="131"/>
      <c r="F420" s="132"/>
      <c r="G420" s="174"/>
      <c r="H420" s="174"/>
      <c r="I420" s="174"/>
      <c r="J420" s="174"/>
      <c r="K420" s="131"/>
      <c r="L420" s="174"/>
      <c r="M420" s="174"/>
      <c r="N420" s="174"/>
      <c r="O420" s="174"/>
      <c r="P420" s="174"/>
      <c r="Q420" s="187"/>
    </row>
    <row r="421" spans="1:17" s="28" customFormat="1" x14ac:dyDescent="0.25">
      <c r="A421" s="53"/>
      <c r="B421" s="58"/>
      <c r="C421" s="58"/>
      <c r="D421" s="35"/>
      <c r="E421" s="188">
        <f>E376-'дод 4'!D275</f>
        <v>0</v>
      </c>
      <c r="F421" s="188">
        <f>F376-'дод 4'!E275</f>
        <v>0</v>
      </c>
      <c r="G421" s="188">
        <f>G376-'дод 4'!F275</f>
        <v>0</v>
      </c>
      <c r="H421" s="188">
        <f>H376-'дод 4'!G275</f>
        <v>0</v>
      </c>
      <c r="I421" s="188">
        <f>I376-'дод 4'!H275</f>
        <v>0</v>
      </c>
      <c r="J421" s="188">
        <f>J376-'дод 4'!I275</f>
        <v>0</v>
      </c>
      <c r="K421" s="188">
        <f>K376-'дод 4'!J275</f>
        <v>0</v>
      </c>
      <c r="L421" s="188">
        <f>L376-'дод 4'!K275</f>
        <v>0</v>
      </c>
      <c r="M421" s="188">
        <f>M376-'дод 4'!L275</f>
        <v>0</v>
      </c>
      <c r="N421" s="188">
        <f>N376-'дод 4'!M275</f>
        <v>0</v>
      </c>
      <c r="O421" s="188">
        <f>O376-'дод 4'!N275</f>
        <v>0</v>
      </c>
      <c r="P421" s="188">
        <f>P376-'дод 4'!O275</f>
        <v>0</v>
      </c>
      <c r="Q421" s="186"/>
    </row>
    <row r="422" spans="1:17" s="28" customFormat="1" x14ac:dyDescent="0.25">
      <c r="A422" s="53"/>
      <c r="B422" s="58"/>
      <c r="C422" s="58"/>
      <c r="D422" s="35"/>
      <c r="E422" s="188">
        <f>E377-'дод 4'!D276</f>
        <v>0</v>
      </c>
      <c r="F422" s="188">
        <f>F377-'дод 4'!E276</f>
        <v>0</v>
      </c>
      <c r="G422" s="188">
        <f>G377-'дод 4'!F276</f>
        <v>0</v>
      </c>
      <c r="H422" s="188">
        <f>H377-'дод 4'!G276</f>
        <v>0</v>
      </c>
      <c r="I422" s="188">
        <f>I377-'дод 4'!H276</f>
        <v>0</v>
      </c>
      <c r="J422" s="188">
        <f>J377-'дод 4'!I276</f>
        <v>0</v>
      </c>
      <c r="K422" s="188">
        <f>K377-'дод 4'!J276</f>
        <v>0</v>
      </c>
      <c r="L422" s="188">
        <f>L377-'дод 4'!K276</f>
        <v>0</v>
      </c>
      <c r="M422" s="188">
        <f>M377-'дод 4'!L276</f>
        <v>0</v>
      </c>
      <c r="N422" s="188">
        <f>N377-'дод 4'!M276</f>
        <v>0</v>
      </c>
      <c r="O422" s="188">
        <f>O377-'дод 4'!N276</f>
        <v>0</v>
      </c>
      <c r="P422" s="188">
        <f>P377-'дод 4'!O276</f>
        <v>0</v>
      </c>
      <c r="Q422" s="186"/>
    </row>
    <row r="423" spans="1:17" s="28" customFormat="1" x14ac:dyDescent="0.25">
      <c r="A423" s="53"/>
      <c r="B423" s="58"/>
      <c r="C423" s="58"/>
      <c r="D423" s="35"/>
      <c r="E423" s="188">
        <f>E378-'дод 4'!D277</f>
        <v>0</v>
      </c>
      <c r="F423" s="188">
        <f>F378-'дод 4'!E277</f>
        <v>0</v>
      </c>
      <c r="G423" s="188">
        <f>G378-'дод 4'!F277</f>
        <v>0</v>
      </c>
      <c r="H423" s="188">
        <f>H378-'дод 4'!G277</f>
        <v>0</v>
      </c>
      <c r="I423" s="188">
        <f>I378-'дод 4'!H277</f>
        <v>0</v>
      </c>
      <c r="J423" s="188">
        <f>J378-'дод 4'!I277</f>
        <v>0</v>
      </c>
      <c r="K423" s="188">
        <f>K378-'дод 4'!J277</f>
        <v>0</v>
      </c>
      <c r="L423" s="188">
        <f>L378-'дод 4'!K277</f>
        <v>0</v>
      </c>
      <c r="M423" s="188">
        <f>M378-'дод 4'!L277</f>
        <v>0</v>
      </c>
      <c r="N423" s="188">
        <f>N378-'дод 4'!M277</f>
        <v>0</v>
      </c>
      <c r="O423" s="188">
        <f>O378-'дод 4'!N277</f>
        <v>0</v>
      </c>
      <c r="P423" s="188">
        <f>P378-'дод 4'!O277</f>
        <v>0</v>
      </c>
      <c r="Q423" s="186"/>
    </row>
    <row r="424" spans="1:17" s="28" customFormat="1" x14ac:dyDescent="0.25">
      <c r="A424" s="53"/>
      <c r="B424" s="58"/>
      <c r="C424" s="58"/>
      <c r="D424" s="35"/>
      <c r="E424" s="188">
        <f>E379-'дод 4'!D278</f>
        <v>0</v>
      </c>
      <c r="F424" s="188">
        <f>F379-'дод 4'!E278</f>
        <v>0</v>
      </c>
      <c r="G424" s="188">
        <f>G379-'дод 4'!F278</f>
        <v>0</v>
      </c>
      <c r="H424" s="188">
        <f>H379-'дод 4'!G278</f>
        <v>0</v>
      </c>
      <c r="I424" s="188">
        <f>I379-'дод 4'!H278</f>
        <v>0</v>
      </c>
      <c r="J424" s="188">
        <f>J379-'дод 4'!I278</f>
        <v>0</v>
      </c>
      <c r="K424" s="188">
        <f>K379-'дод 4'!J278</f>
        <v>0</v>
      </c>
      <c r="L424" s="188">
        <f>L379-'дод 4'!K278</f>
        <v>0</v>
      </c>
      <c r="M424" s="188">
        <f>M379-'дод 4'!L278</f>
        <v>0</v>
      </c>
      <c r="N424" s="188">
        <f>N379-'дод 4'!M278</f>
        <v>0</v>
      </c>
      <c r="O424" s="188">
        <f>O379-'дод 4'!N278</f>
        <v>0</v>
      </c>
      <c r="P424" s="188">
        <f>P379-'дод 4'!O278</f>
        <v>0</v>
      </c>
      <c r="Q424" s="186"/>
    </row>
    <row r="425" spans="1:17" s="28" customFormat="1" x14ac:dyDescent="0.25">
      <c r="A425" s="53"/>
      <c r="B425" s="58"/>
      <c r="C425" s="58"/>
      <c r="D425" s="35"/>
      <c r="E425" s="188">
        <f>E380-'дод 4'!D279</f>
        <v>0</v>
      </c>
      <c r="F425" s="188">
        <f>F380-'дод 4'!E279</f>
        <v>0</v>
      </c>
      <c r="G425" s="188">
        <f>G380-'дод 4'!F279</f>
        <v>0</v>
      </c>
      <c r="H425" s="188">
        <f>H380-'дод 4'!G279</f>
        <v>0</v>
      </c>
      <c r="I425" s="188">
        <f>I380-'дод 4'!H279</f>
        <v>0</v>
      </c>
      <c r="J425" s="188">
        <f>J380-'дод 4'!I279</f>
        <v>0</v>
      </c>
      <c r="K425" s="188">
        <f>K380-'дод 4'!J279</f>
        <v>0</v>
      </c>
      <c r="L425" s="188">
        <f>L380-'дод 4'!K279</f>
        <v>0</v>
      </c>
      <c r="M425" s="188">
        <f>M380-'дод 4'!L279</f>
        <v>0</v>
      </c>
      <c r="N425" s="188">
        <f>N380-'дод 4'!M279</f>
        <v>0</v>
      </c>
      <c r="O425" s="188">
        <f>O380-'дод 4'!N279</f>
        <v>0</v>
      </c>
      <c r="P425" s="188">
        <f>P380-'дод 4'!O279</f>
        <v>0</v>
      </c>
      <c r="Q425" s="186"/>
    </row>
    <row r="426" spans="1:17" s="28" customFormat="1" x14ac:dyDescent="0.25">
      <c r="A426" s="53"/>
      <c r="B426" s="58"/>
      <c r="C426" s="58"/>
      <c r="D426" s="35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35"/>
      <c r="Q426" s="186"/>
    </row>
    <row r="427" spans="1:17" s="28" customFormat="1" x14ac:dyDescent="0.25">
      <c r="A427" s="53"/>
      <c r="B427" s="58"/>
      <c r="C427" s="58"/>
      <c r="D427" s="35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35"/>
      <c r="Q427" s="186"/>
    </row>
    <row r="428" spans="1:17" s="28" customFormat="1" x14ac:dyDescent="0.25">
      <c r="A428" s="53"/>
      <c r="B428" s="58"/>
      <c r="C428" s="58"/>
      <c r="D428" s="35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35"/>
      <c r="Q428" s="186"/>
    </row>
    <row r="429" spans="1:17" s="28" customFormat="1" x14ac:dyDescent="0.25">
      <c r="A429" s="53"/>
      <c r="B429" s="58"/>
      <c r="C429" s="58"/>
      <c r="D429" s="35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35"/>
      <c r="Q429" s="186"/>
    </row>
    <row r="430" spans="1:17" s="28" customFormat="1" x14ac:dyDescent="0.25">
      <c r="A430" s="53"/>
      <c r="B430" s="58"/>
      <c r="C430" s="58"/>
      <c r="D430" s="35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35"/>
      <c r="Q430" s="186"/>
    </row>
    <row r="431" spans="1:17" s="28" customFormat="1" x14ac:dyDescent="0.25">
      <c r="A431" s="53"/>
      <c r="B431" s="58"/>
      <c r="C431" s="58"/>
      <c r="D431" s="35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35"/>
      <c r="Q431" s="186"/>
    </row>
    <row r="432" spans="1:17" s="28" customFormat="1" x14ac:dyDescent="0.25">
      <c r="A432" s="53"/>
      <c r="B432" s="58"/>
      <c r="C432" s="58"/>
      <c r="D432" s="35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35"/>
      <c r="Q432" s="186"/>
    </row>
    <row r="433" spans="1:17" s="28" customFormat="1" x14ac:dyDescent="0.25">
      <c r="A433" s="53"/>
      <c r="B433" s="58"/>
      <c r="C433" s="58"/>
      <c r="D433" s="35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35"/>
      <c r="Q433" s="186"/>
    </row>
    <row r="434" spans="1:17" s="28" customFormat="1" x14ac:dyDescent="0.25">
      <c r="A434" s="53"/>
      <c r="B434" s="58"/>
      <c r="C434" s="58"/>
      <c r="D434" s="35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35"/>
      <c r="Q434" s="186"/>
    </row>
    <row r="435" spans="1:17" s="28" customFormat="1" x14ac:dyDescent="0.25">
      <c r="A435" s="53"/>
      <c r="B435" s="58"/>
      <c r="C435" s="58"/>
      <c r="D435" s="35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35"/>
      <c r="Q435" s="186"/>
    </row>
    <row r="436" spans="1:17" s="28" customFormat="1" x14ac:dyDescent="0.25">
      <c r="A436" s="53"/>
      <c r="B436" s="58"/>
      <c r="C436" s="58"/>
      <c r="D436" s="35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35"/>
      <c r="Q436" s="186"/>
    </row>
    <row r="437" spans="1:17" s="28" customFormat="1" x14ac:dyDescent="0.25">
      <c r="A437" s="53"/>
      <c r="B437" s="58"/>
      <c r="C437" s="58"/>
      <c r="D437" s="35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35"/>
      <c r="Q437" s="186"/>
    </row>
    <row r="438" spans="1:17" s="28" customFormat="1" x14ac:dyDescent="0.25">
      <c r="A438" s="53"/>
      <c r="B438" s="58"/>
      <c r="C438" s="58"/>
      <c r="D438" s="35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35"/>
      <c r="Q438" s="186"/>
    </row>
    <row r="439" spans="1:17" s="28" customFormat="1" x14ac:dyDescent="0.25">
      <c r="A439" s="53"/>
      <c r="B439" s="58"/>
      <c r="C439" s="58"/>
      <c r="D439" s="35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35"/>
      <c r="Q439" s="186"/>
    </row>
    <row r="440" spans="1:17" s="28" customFormat="1" x14ac:dyDescent="0.25">
      <c r="A440" s="53"/>
      <c r="B440" s="58"/>
      <c r="C440" s="58"/>
      <c r="D440" s="35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35"/>
      <c r="Q440" s="186"/>
    </row>
    <row r="441" spans="1:17" s="28" customFormat="1" x14ac:dyDescent="0.25">
      <c r="A441" s="53"/>
      <c r="B441" s="58"/>
      <c r="C441" s="58"/>
      <c r="D441" s="35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35"/>
      <c r="Q441" s="186"/>
    </row>
    <row r="442" spans="1:17" s="28" customFormat="1" x14ac:dyDescent="0.25">
      <c r="A442" s="53"/>
      <c r="B442" s="58"/>
      <c r="C442" s="58"/>
      <c r="D442" s="35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35"/>
      <c r="Q442" s="186"/>
    </row>
    <row r="443" spans="1:17" s="28" customFormat="1" x14ac:dyDescent="0.25">
      <c r="A443" s="53"/>
      <c r="B443" s="58"/>
      <c r="C443" s="58"/>
      <c r="D443" s="35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35"/>
      <c r="Q443" s="186"/>
    </row>
    <row r="444" spans="1:17" s="28" customFormat="1" x14ac:dyDescent="0.25">
      <c r="A444" s="53"/>
      <c r="B444" s="58"/>
      <c r="C444" s="58"/>
      <c r="D444" s="35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35"/>
      <c r="Q444" s="186"/>
    </row>
    <row r="445" spans="1:17" s="28" customFormat="1" x14ac:dyDescent="0.25">
      <c r="A445" s="53"/>
      <c r="B445" s="58"/>
      <c r="C445" s="58"/>
      <c r="D445" s="35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35"/>
      <c r="Q445" s="186"/>
    </row>
    <row r="446" spans="1:17" s="28" customFormat="1" x14ac:dyDescent="0.25">
      <c r="A446" s="53"/>
      <c r="B446" s="58"/>
      <c r="C446" s="58"/>
      <c r="D446" s="35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35"/>
      <c r="Q446" s="186"/>
    </row>
    <row r="447" spans="1:17" s="28" customFormat="1" x14ac:dyDescent="0.25">
      <c r="A447" s="53"/>
      <c r="B447" s="58"/>
      <c r="C447" s="58"/>
      <c r="D447" s="35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35"/>
      <c r="Q447" s="186"/>
    </row>
    <row r="448" spans="1:17" s="28" customFormat="1" x14ac:dyDescent="0.25">
      <c r="A448" s="53"/>
      <c r="B448" s="58"/>
      <c r="C448" s="58"/>
      <c r="D448" s="35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35"/>
      <c r="Q448" s="186"/>
    </row>
    <row r="449" spans="1:17" s="28" customFormat="1" x14ac:dyDescent="0.25">
      <c r="A449" s="53"/>
      <c r="B449" s="58"/>
      <c r="C449" s="58"/>
      <c r="D449" s="35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35"/>
      <c r="Q449" s="186"/>
    </row>
    <row r="450" spans="1:17" s="28" customFormat="1" x14ac:dyDescent="0.25">
      <c r="A450" s="53"/>
      <c r="B450" s="58"/>
      <c r="C450" s="58"/>
      <c r="D450" s="35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35"/>
      <c r="Q450" s="186"/>
    </row>
    <row r="451" spans="1:17" s="28" customFormat="1" x14ac:dyDescent="0.25">
      <c r="A451" s="53"/>
      <c r="B451" s="58"/>
      <c r="C451" s="58"/>
      <c r="D451" s="35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35"/>
      <c r="Q451" s="186"/>
    </row>
    <row r="452" spans="1:17" s="28" customFormat="1" x14ac:dyDescent="0.25">
      <c r="A452" s="53"/>
      <c r="B452" s="58"/>
      <c r="C452" s="58"/>
      <c r="D452" s="35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35"/>
      <c r="Q452" s="186"/>
    </row>
    <row r="453" spans="1:17" s="28" customFormat="1" x14ac:dyDescent="0.25">
      <c r="A453" s="53"/>
      <c r="B453" s="58"/>
      <c r="C453" s="58"/>
      <c r="D453" s="35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35"/>
      <c r="Q453" s="186"/>
    </row>
    <row r="454" spans="1:17" s="28" customFormat="1" x14ac:dyDescent="0.25">
      <c r="A454" s="53"/>
      <c r="B454" s="58"/>
      <c r="C454" s="58"/>
      <c r="D454" s="35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35"/>
      <c r="Q454" s="186"/>
    </row>
    <row r="455" spans="1:17" s="28" customFormat="1" x14ac:dyDescent="0.25">
      <c r="A455" s="53"/>
      <c r="B455" s="58"/>
      <c r="C455" s="58"/>
      <c r="D455" s="35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35"/>
      <c r="Q455" s="186"/>
    </row>
    <row r="456" spans="1:17" s="28" customFormat="1" x14ac:dyDescent="0.25">
      <c r="A456" s="53"/>
      <c r="B456" s="58"/>
      <c r="C456" s="58"/>
      <c r="D456" s="35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35"/>
      <c r="Q456" s="186"/>
    </row>
    <row r="457" spans="1:17" s="28" customFormat="1" x14ac:dyDescent="0.25">
      <c r="A457" s="53"/>
      <c r="B457" s="58"/>
      <c r="C457" s="58"/>
      <c r="D457" s="35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35"/>
      <c r="Q457" s="186"/>
    </row>
    <row r="458" spans="1:17" s="28" customFormat="1" x14ac:dyDescent="0.25">
      <c r="A458" s="53"/>
      <c r="B458" s="58"/>
      <c r="C458" s="58"/>
      <c r="D458" s="35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35"/>
      <c r="Q458" s="186"/>
    </row>
    <row r="459" spans="1:17" s="28" customFormat="1" x14ac:dyDescent="0.25">
      <c r="A459" s="53"/>
      <c r="B459" s="58"/>
      <c r="C459" s="58"/>
      <c r="D459" s="35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35"/>
      <c r="Q459" s="186"/>
    </row>
    <row r="460" spans="1:17" s="28" customFormat="1" x14ac:dyDescent="0.25">
      <c r="A460" s="53"/>
      <c r="B460" s="58"/>
      <c r="C460" s="58"/>
      <c r="D460" s="35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35"/>
      <c r="Q460" s="186"/>
    </row>
    <row r="461" spans="1:17" s="28" customFormat="1" x14ac:dyDescent="0.25">
      <c r="A461" s="53"/>
      <c r="B461" s="58"/>
      <c r="C461" s="58"/>
      <c r="D461" s="35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35"/>
      <c r="Q461" s="186"/>
    </row>
    <row r="462" spans="1:17" s="28" customFormat="1" x14ac:dyDescent="0.25">
      <c r="A462" s="53"/>
      <c r="B462" s="58"/>
      <c r="C462" s="58"/>
      <c r="D462" s="35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35"/>
      <c r="Q462" s="186"/>
    </row>
    <row r="463" spans="1:17" s="28" customFormat="1" x14ac:dyDescent="0.25">
      <c r="A463" s="53"/>
      <c r="B463" s="58"/>
      <c r="C463" s="58"/>
      <c r="D463" s="35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35"/>
      <c r="Q463" s="186"/>
    </row>
    <row r="464" spans="1:17" s="28" customFormat="1" x14ac:dyDescent="0.25">
      <c r="A464" s="53"/>
      <c r="B464" s="58"/>
      <c r="C464" s="58"/>
      <c r="D464" s="35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35"/>
      <c r="Q464" s="186"/>
    </row>
    <row r="465" spans="1:17" s="28" customFormat="1" x14ac:dyDescent="0.25">
      <c r="A465" s="53"/>
      <c r="B465" s="58"/>
      <c r="C465" s="58"/>
      <c r="D465" s="35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35"/>
      <c r="Q465" s="186"/>
    </row>
    <row r="466" spans="1:17" s="28" customFormat="1" x14ac:dyDescent="0.25">
      <c r="A466" s="53"/>
      <c r="B466" s="58"/>
      <c r="C466" s="58"/>
      <c r="D466" s="35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35"/>
      <c r="Q466" s="186"/>
    </row>
    <row r="467" spans="1:17" s="28" customFormat="1" x14ac:dyDescent="0.25">
      <c r="A467" s="53"/>
      <c r="B467" s="58"/>
      <c r="C467" s="58"/>
      <c r="D467" s="35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35"/>
      <c r="Q467" s="186"/>
    </row>
    <row r="468" spans="1:17" s="28" customFormat="1" x14ac:dyDescent="0.25">
      <c r="A468" s="53"/>
      <c r="B468" s="58"/>
      <c r="C468" s="58"/>
      <c r="D468" s="35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35"/>
      <c r="Q468" s="186"/>
    </row>
    <row r="469" spans="1:17" s="28" customFormat="1" x14ac:dyDescent="0.25">
      <c r="A469" s="53"/>
      <c r="B469" s="58"/>
      <c r="C469" s="58"/>
      <c r="D469" s="35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35"/>
      <c r="Q469" s="186"/>
    </row>
    <row r="470" spans="1:17" s="28" customFormat="1" x14ac:dyDescent="0.25">
      <c r="A470" s="53"/>
      <c r="B470" s="58"/>
      <c r="C470" s="58"/>
      <c r="D470" s="35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35"/>
      <c r="Q470" s="186"/>
    </row>
    <row r="471" spans="1:17" s="28" customFormat="1" x14ac:dyDescent="0.25">
      <c r="A471" s="53"/>
      <c r="B471" s="58"/>
      <c r="C471" s="58"/>
      <c r="D471" s="35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35"/>
      <c r="Q471" s="186"/>
    </row>
    <row r="472" spans="1:17" s="28" customFormat="1" x14ac:dyDescent="0.25">
      <c r="A472" s="53"/>
      <c r="B472" s="58"/>
      <c r="C472" s="58"/>
      <c r="D472" s="35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35"/>
      <c r="Q472" s="186"/>
    </row>
    <row r="473" spans="1:17" s="28" customFormat="1" x14ac:dyDescent="0.25">
      <c r="A473" s="53"/>
      <c r="B473" s="58"/>
      <c r="C473" s="58"/>
      <c r="D473" s="35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35"/>
      <c r="Q473" s="186"/>
    </row>
    <row r="474" spans="1:17" s="28" customFormat="1" x14ac:dyDescent="0.25">
      <c r="A474" s="53"/>
      <c r="B474" s="58"/>
      <c r="C474" s="58"/>
      <c r="D474" s="35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35"/>
      <c r="Q474" s="186"/>
    </row>
    <row r="475" spans="1:17" s="28" customFormat="1" x14ac:dyDescent="0.25">
      <c r="A475" s="53"/>
      <c r="B475" s="58"/>
      <c r="C475" s="58"/>
      <c r="D475" s="35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35"/>
      <c r="Q475" s="186"/>
    </row>
    <row r="476" spans="1:17" s="28" customFormat="1" x14ac:dyDescent="0.25">
      <c r="A476" s="53"/>
      <c r="B476" s="58"/>
      <c r="C476" s="58"/>
      <c r="D476" s="35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35"/>
      <c r="Q476" s="186"/>
    </row>
    <row r="477" spans="1:17" s="28" customFormat="1" x14ac:dyDescent="0.25">
      <c r="A477" s="53"/>
      <c r="B477" s="58"/>
      <c r="C477" s="58"/>
      <c r="D477" s="35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35"/>
      <c r="Q477" s="186"/>
    </row>
    <row r="478" spans="1:17" s="28" customFormat="1" x14ac:dyDescent="0.25">
      <c r="A478" s="53"/>
      <c r="B478" s="58"/>
      <c r="C478" s="58"/>
      <c r="D478" s="35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35"/>
      <c r="Q478" s="186"/>
    </row>
    <row r="479" spans="1:17" s="28" customFormat="1" x14ac:dyDescent="0.25">
      <c r="A479" s="53"/>
      <c r="B479" s="58"/>
      <c r="C479" s="58"/>
      <c r="D479" s="35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35"/>
      <c r="Q479" s="186"/>
    </row>
    <row r="480" spans="1:17" s="28" customFormat="1" x14ac:dyDescent="0.25">
      <c r="A480" s="53"/>
      <c r="B480" s="58"/>
      <c r="C480" s="58"/>
      <c r="D480" s="35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35"/>
      <c r="Q480" s="186"/>
    </row>
    <row r="481" spans="1:17" s="28" customFormat="1" x14ac:dyDescent="0.25">
      <c r="A481" s="53"/>
      <c r="B481" s="58"/>
      <c r="C481" s="58"/>
      <c r="D481" s="35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35"/>
      <c r="Q481" s="186"/>
    </row>
    <row r="482" spans="1:17" s="28" customFormat="1" x14ac:dyDescent="0.25">
      <c r="A482" s="53"/>
      <c r="B482" s="58"/>
      <c r="C482" s="58"/>
      <c r="D482" s="35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35"/>
      <c r="Q482" s="186"/>
    </row>
    <row r="483" spans="1:17" s="28" customFormat="1" x14ac:dyDescent="0.25">
      <c r="A483" s="53"/>
      <c r="B483" s="58"/>
      <c r="C483" s="58"/>
      <c r="D483" s="35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35"/>
      <c r="Q483" s="186"/>
    </row>
    <row r="484" spans="1:17" s="28" customFormat="1" x14ac:dyDescent="0.25">
      <c r="A484" s="53"/>
      <c r="B484" s="58"/>
      <c r="C484" s="58"/>
      <c r="D484" s="35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35"/>
      <c r="Q484" s="186"/>
    </row>
    <row r="485" spans="1:17" s="28" customFormat="1" x14ac:dyDescent="0.25">
      <c r="A485" s="53"/>
      <c r="B485" s="58"/>
      <c r="C485" s="58"/>
      <c r="D485" s="35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35"/>
      <c r="Q485" s="186"/>
    </row>
    <row r="486" spans="1:17" s="28" customFormat="1" x14ac:dyDescent="0.25">
      <c r="A486" s="53"/>
      <c r="B486" s="58"/>
      <c r="C486" s="58"/>
      <c r="D486" s="35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35"/>
      <c r="Q486" s="186"/>
    </row>
    <row r="487" spans="1:17" s="28" customFormat="1" x14ac:dyDescent="0.25">
      <c r="A487" s="53"/>
      <c r="B487" s="58"/>
      <c r="C487" s="58"/>
      <c r="D487" s="35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35"/>
      <c r="Q487" s="186"/>
    </row>
    <row r="488" spans="1:17" s="28" customFormat="1" x14ac:dyDescent="0.25">
      <c r="A488" s="53"/>
      <c r="B488" s="58"/>
      <c r="C488" s="58"/>
      <c r="D488" s="35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35"/>
      <c r="Q488" s="186"/>
    </row>
    <row r="489" spans="1:17" s="28" customFormat="1" x14ac:dyDescent="0.25">
      <c r="A489" s="53"/>
      <c r="B489" s="58"/>
      <c r="C489" s="58"/>
      <c r="D489" s="35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35"/>
      <c r="Q489" s="186"/>
    </row>
    <row r="490" spans="1:17" s="28" customFormat="1" x14ac:dyDescent="0.25">
      <c r="A490" s="53"/>
      <c r="B490" s="58"/>
      <c r="C490" s="58"/>
      <c r="D490" s="35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35"/>
      <c r="Q490" s="186"/>
    </row>
    <row r="491" spans="1:17" s="28" customFormat="1" x14ac:dyDescent="0.25">
      <c r="A491" s="53"/>
      <c r="B491" s="58"/>
      <c r="C491" s="58"/>
      <c r="D491" s="35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35"/>
      <c r="Q491" s="186"/>
    </row>
    <row r="492" spans="1:17" s="28" customFormat="1" x14ac:dyDescent="0.25">
      <c r="A492" s="53"/>
      <c r="B492" s="58"/>
      <c r="C492" s="58"/>
      <c r="D492" s="35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35"/>
      <c r="Q492" s="186"/>
    </row>
    <row r="493" spans="1:17" s="28" customFormat="1" x14ac:dyDescent="0.25">
      <c r="A493" s="53"/>
      <c r="B493" s="58"/>
      <c r="C493" s="58"/>
      <c r="D493" s="35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35"/>
      <c r="Q493" s="186"/>
    </row>
    <row r="494" spans="1:17" s="28" customFormat="1" x14ac:dyDescent="0.25">
      <c r="A494" s="53"/>
      <c r="B494" s="58"/>
      <c r="C494" s="58"/>
      <c r="D494" s="35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35"/>
      <c r="Q494" s="186"/>
    </row>
    <row r="495" spans="1:17" s="28" customFormat="1" x14ac:dyDescent="0.25">
      <c r="A495" s="53"/>
      <c r="B495" s="58"/>
      <c r="C495" s="58"/>
      <c r="D495" s="35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35"/>
      <c r="Q495" s="186"/>
    </row>
    <row r="496" spans="1:17" s="28" customFormat="1" x14ac:dyDescent="0.25">
      <c r="A496" s="53"/>
      <c r="B496" s="58"/>
      <c r="C496" s="58"/>
      <c r="D496" s="35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35"/>
      <c r="Q496" s="186"/>
    </row>
    <row r="497" spans="1:17" s="28" customFormat="1" x14ac:dyDescent="0.25">
      <c r="A497" s="53"/>
      <c r="B497" s="58"/>
      <c r="C497" s="58"/>
      <c r="D497" s="35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35"/>
      <c r="Q497" s="186"/>
    </row>
    <row r="498" spans="1:17" s="28" customFormat="1" x14ac:dyDescent="0.25">
      <c r="A498" s="53"/>
      <c r="B498" s="58"/>
      <c r="C498" s="58"/>
      <c r="D498" s="35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35"/>
      <c r="Q498" s="186"/>
    </row>
    <row r="499" spans="1:17" s="28" customFormat="1" x14ac:dyDescent="0.25">
      <c r="A499" s="53"/>
      <c r="B499" s="58"/>
      <c r="C499" s="58"/>
      <c r="D499" s="35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35"/>
      <c r="Q499" s="186"/>
    </row>
    <row r="500" spans="1:17" s="28" customFormat="1" x14ac:dyDescent="0.25">
      <c r="A500" s="53"/>
      <c r="B500" s="58"/>
      <c r="C500" s="58"/>
      <c r="D500" s="35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35"/>
      <c r="Q500" s="186"/>
    </row>
    <row r="501" spans="1:17" s="28" customFormat="1" x14ac:dyDescent="0.25">
      <c r="A501" s="53"/>
      <c r="B501" s="58"/>
      <c r="C501" s="58"/>
      <c r="D501" s="35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35"/>
      <c r="Q501" s="186"/>
    </row>
    <row r="502" spans="1:17" s="28" customFormat="1" x14ac:dyDescent="0.25">
      <c r="A502" s="53"/>
      <c r="B502" s="58"/>
      <c r="C502" s="58"/>
      <c r="D502" s="35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35"/>
      <c r="Q502" s="186"/>
    </row>
    <row r="503" spans="1:17" s="28" customFormat="1" x14ac:dyDescent="0.25">
      <c r="A503" s="53"/>
      <c r="B503" s="58"/>
      <c r="C503" s="58"/>
      <c r="D503" s="35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35"/>
      <c r="Q503" s="186"/>
    </row>
    <row r="504" spans="1:17" s="28" customFormat="1" x14ac:dyDescent="0.25">
      <c r="A504" s="53"/>
      <c r="B504" s="58"/>
      <c r="C504" s="58"/>
      <c r="D504" s="35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35"/>
      <c r="Q504" s="186"/>
    </row>
    <row r="505" spans="1:17" s="28" customFormat="1" x14ac:dyDescent="0.25">
      <c r="A505" s="53"/>
      <c r="B505" s="58"/>
      <c r="C505" s="58"/>
      <c r="D505" s="35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35"/>
      <c r="Q505" s="186"/>
    </row>
    <row r="506" spans="1:17" s="28" customFormat="1" x14ac:dyDescent="0.25">
      <c r="A506" s="53"/>
      <c r="B506" s="58"/>
      <c r="C506" s="58"/>
      <c r="D506" s="35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35"/>
      <c r="Q506" s="186"/>
    </row>
    <row r="507" spans="1:17" s="28" customFormat="1" x14ac:dyDescent="0.25">
      <c r="A507" s="53"/>
      <c r="B507" s="58"/>
      <c r="C507" s="58"/>
      <c r="D507" s="35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35"/>
      <c r="Q507" s="186"/>
    </row>
    <row r="508" spans="1:17" s="28" customFormat="1" x14ac:dyDescent="0.25">
      <c r="A508" s="53"/>
      <c r="B508" s="58"/>
      <c r="C508" s="58"/>
      <c r="D508" s="35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35"/>
      <c r="Q508" s="186"/>
    </row>
    <row r="509" spans="1:17" s="28" customFormat="1" x14ac:dyDescent="0.25">
      <c r="A509" s="53"/>
      <c r="B509" s="58"/>
      <c r="C509" s="58"/>
      <c r="D509" s="35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35"/>
      <c r="Q509" s="186"/>
    </row>
    <row r="510" spans="1:17" s="28" customFormat="1" x14ac:dyDescent="0.25">
      <c r="A510" s="53"/>
      <c r="B510" s="58"/>
      <c r="C510" s="58"/>
      <c r="D510" s="35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35"/>
      <c r="Q510" s="186"/>
    </row>
    <row r="511" spans="1:17" s="28" customFormat="1" x14ac:dyDescent="0.25">
      <c r="A511" s="53"/>
      <c r="B511" s="58"/>
      <c r="C511" s="58"/>
      <c r="D511" s="35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35"/>
      <c r="Q511" s="186"/>
    </row>
    <row r="512" spans="1:17" s="28" customFormat="1" x14ac:dyDescent="0.25">
      <c r="A512" s="53"/>
      <c r="B512" s="58"/>
      <c r="C512" s="58"/>
      <c r="D512" s="35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35"/>
      <c r="Q512" s="186"/>
    </row>
    <row r="513" spans="1:17" s="28" customFormat="1" x14ac:dyDescent="0.25">
      <c r="A513" s="53"/>
      <c r="B513" s="58"/>
      <c r="C513" s="58"/>
      <c r="D513" s="35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35"/>
      <c r="Q513" s="186"/>
    </row>
    <row r="514" spans="1:17" s="28" customFormat="1" x14ac:dyDescent="0.25">
      <c r="A514" s="53"/>
      <c r="B514" s="58"/>
      <c r="C514" s="58"/>
      <c r="D514" s="35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35"/>
      <c r="Q514" s="186"/>
    </row>
    <row r="515" spans="1:17" s="28" customFormat="1" x14ac:dyDescent="0.25">
      <c r="A515" s="53"/>
      <c r="B515" s="58"/>
      <c r="C515" s="58"/>
      <c r="D515" s="35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35"/>
      <c r="Q515" s="186"/>
    </row>
    <row r="516" spans="1:17" s="28" customFormat="1" x14ac:dyDescent="0.25">
      <c r="A516" s="53"/>
      <c r="B516" s="58"/>
      <c r="C516" s="58"/>
      <c r="D516" s="35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35"/>
      <c r="Q516" s="186"/>
    </row>
    <row r="517" spans="1:17" s="28" customFormat="1" x14ac:dyDescent="0.25">
      <c r="A517" s="53"/>
      <c r="B517" s="58"/>
      <c r="C517" s="58"/>
      <c r="D517" s="35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35"/>
      <c r="Q517" s="186"/>
    </row>
    <row r="518" spans="1:17" s="28" customFormat="1" x14ac:dyDescent="0.25">
      <c r="A518" s="53"/>
      <c r="B518" s="58"/>
      <c r="C518" s="58"/>
      <c r="D518" s="35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35"/>
      <c r="Q518" s="186"/>
    </row>
    <row r="519" spans="1:17" s="28" customFormat="1" x14ac:dyDescent="0.25">
      <c r="A519" s="53"/>
      <c r="B519" s="58"/>
      <c r="C519" s="58"/>
      <c r="D519" s="35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35"/>
      <c r="Q519" s="186"/>
    </row>
    <row r="520" spans="1:17" s="28" customFormat="1" x14ac:dyDescent="0.25">
      <c r="A520" s="53"/>
      <c r="B520" s="58"/>
      <c r="C520" s="58"/>
      <c r="D520" s="35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35"/>
      <c r="Q520" s="186"/>
    </row>
    <row r="521" spans="1:17" s="28" customFormat="1" x14ac:dyDescent="0.25">
      <c r="A521" s="53"/>
      <c r="B521" s="58"/>
      <c r="C521" s="58"/>
      <c r="D521" s="35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35"/>
      <c r="Q521" s="186"/>
    </row>
    <row r="522" spans="1:17" s="28" customFormat="1" x14ac:dyDescent="0.25">
      <c r="A522" s="53"/>
      <c r="B522" s="58"/>
      <c r="C522" s="58"/>
      <c r="D522" s="35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35"/>
      <c r="Q522" s="186"/>
    </row>
    <row r="523" spans="1:17" s="28" customFormat="1" x14ac:dyDescent="0.25">
      <c r="A523" s="53"/>
      <c r="B523" s="58"/>
      <c r="C523" s="58"/>
      <c r="D523" s="35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35"/>
      <c r="Q523" s="186"/>
    </row>
    <row r="524" spans="1:17" s="28" customFormat="1" x14ac:dyDescent="0.25">
      <c r="A524" s="53"/>
      <c r="B524" s="58"/>
      <c r="C524" s="58"/>
      <c r="D524" s="35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35"/>
      <c r="Q524" s="186"/>
    </row>
    <row r="525" spans="1:17" s="28" customFormat="1" x14ac:dyDescent="0.25">
      <c r="A525" s="53"/>
      <c r="B525" s="58"/>
      <c r="C525" s="58"/>
      <c r="D525" s="35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35"/>
      <c r="Q525" s="186"/>
    </row>
    <row r="526" spans="1:17" s="28" customFormat="1" x14ac:dyDescent="0.25">
      <c r="A526" s="53"/>
      <c r="B526" s="58"/>
      <c r="C526" s="58"/>
      <c r="D526" s="35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35"/>
      <c r="Q526" s="186"/>
    </row>
    <row r="527" spans="1:17" s="28" customFormat="1" x14ac:dyDescent="0.25">
      <c r="A527" s="53"/>
      <c r="B527" s="58"/>
      <c r="C527" s="58"/>
      <c r="D527" s="35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35"/>
      <c r="Q527" s="186"/>
    </row>
    <row r="528" spans="1:17" s="28" customFormat="1" x14ac:dyDescent="0.25">
      <c r="A528" s="53"/>
      <c r="B528" s="58"/>
      <c r="C528" s="58"/>
      <c r="D528" s="35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35"/>
      <c r="Q528" s="186"/>
    </row>
    <row r="529" spans="1:17" s="28" customFormat="1" x14ac:dyDescent="0.25">
      <c r="A529" s="53"/>
      <c r="B529" s="58"/>
      <c r="C529" s="58"/>
      <c r="D529" s="35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35"/>
      <c r="Q529" s="186"/>
    </row>
    <row r="530" spans="1:17" s="28" customFormat="1" x14ac:dyDescent="0.25">
      <c r="A530" s="53"/>
      <c r="B530" s="58"/>
      <c r="C530" s="58"/>
      <c r="D530" s="35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35"/>
      <c r="Q530" s="186"/>
    </row>
    <row r="531" spans="1:17" s="28" customFormat="1" x14ac:dyDescent="0.25">
      <c r="A531" s="53"/>
      <c r="B531" s="58"/>
      <c r="C531" s="58"/>
      <c r="D531" s="35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35"/>
      <c r="Q531" s="186"/>
    </row>
    <row r="532" spans="1:17" s="28" customFormat="1" x14ac:dyDescent="0.25">
      <c r="A532" s="53"/>
      <c r="B532" s="58"/>
      <c r="C532" s="58"/>
      <c r="D532" s="35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35"/>
      <c r="Q532" s="186"/>
    </row>
    <row r="533" spans="1:17" s="28" customFormat="1" x14ac:dyDescent="0.25">
      <c r="A533" s="53"/>
      <c r="B533" s="58"/>
      <c r="C533" s="58"/>
      <c r="D533" s="35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35"/>
      <c r="Q533" s="186"/>
    </row>
    <row r="534" spans="1:17" s="28" customFormat="1" x14ac:dyDescent="0.25">
      <c r="A534" s="53"/>
      <c r="B534" s="58"/>
      <c r="C534" s="58"/>
      <c r="D534" s="35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35"/>
      <c r="Q534" s="186"/>
    </row>
    <row r="535" spans="1:17" s="28" customFormat="1" x14ac:dyDescent="0.25">
      <c r="A535" s="53"/>
      <c r="B535" s="58"/>
      <c r="C535" s="58"/>
      <c r="D535" s="35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35"/>
      <c r="Q535" s="186"/>
    </row>
    <row r="536" spans="1:17" s="28" customFormat="1" x14ac:dyDescent="0.25">
      <c r="A536" s="53"/>
      <c r="B536" s="58"/>
      <c r="C536" s="58"/>
      <c r="D536" s="35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35"/>
      <c r="Q536" s="186"/>
    </row>
    <row r="537" spans="1:17" s="28" customFormat="1" x14ac:dyDescent="0.25">
      <c r="A537" s="53"/>
      <c r="B537" s="58"/>
      <c r="C537" s="58"/>
      <c r="D537" s="35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35"/>
      <c r="Q537" s="186"/>
    </row>
    <row r="538" spans="1:17" s="28" customFormat="1" x14ac:dyDescent="0.25">
      <c r="A538" s="53"/>
      <c r="B538" s="58"/>
      <c r="C538" s="58"/>
      <c r="D538" s="35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35"/>
      <c r="Q538" s="186"/>
    </row>
    <row r="539" spans="1:17" s="28" customFormat="1" x14ac:dyDescent="0.25">
      <c r="A539" s="53"/>
      <c r="B539" s="58"/>
      <c r="C539" s="58"/>
      <c r="D539" s="35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35"/>
      <c r="Q539" s="186"/>
    </row>
    <row r="540" spans="1:17" s="28" customFormat="1" x14ac:dyDescent="0.25">
      <c r="A540" s="53"/>
      <c r="B540" s="58"/>
      <c r="C540" s="58"/>
      <c r="D540" s="35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35"/>
      <c r="Q540" s="186"/>
    </row>
    <row r="541" spans="1:17" s="28" customFormat="1" x14ac:dyDescent="0.25">
      <c r="A541" s="53"/>
      <c r="B541" s="58"/>
      <c r="C541" s="58"/>
      <c r="D541" s="35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35"/>
      <c r="Q541" s="186"/>
    </row>
    <row r="542" spans="1:17" s="28" customFormat="1" x14ac:dyDescent="0.25">
      <c r="A542" s="53"/>
      <c r="B542" s="58"/>
      <c r="C542" s="58"/>
      <c r="D542" s="35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35"/>
      <c r="Q542" s="186"/>
    </row>
    <row r="543" spans="1:17" s="28" customFormat="1" x14ac:dyDescent="0.25">
      <c r="A543" s="53"/>
      <c r="B543" s="58"/>
      <c r="C543" s="58"/>
      <c r="D543" s="35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35"/>
      <c r="Q543" s="186"/>
    </row>
    <row r="544" spans="1:17" s="28" customFormat="1" x14ac:dyDescent="0.25">
      <c r="A544" s="53"/>
      <c r="B544" s="58"/>
      <c r="C544" s="58"/>
      <c r="D544" s="35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35"/>
      <c r="Q544" s="186"/>
    </row>
    <row r="545" spans="1:17" s="28" customFormat="1" x14ac:dyDescent="0.25">
      <c r="A545" s="53"/>
      <c r="B545" s="58"/>
      <c r="C545" s="58"/>
      <c r="D545" s="35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35"/>
      <c r="Q545" s="186"/>
    </row>
    <row r="546" spans="1:17" s="28" customFormat="1" x14ac:dyDescent="0.25">
      <c r="A546" s="53"/>
      <c r="B546" s="58"/>
      <c r="C546" s="58"/>
      <c r="D546" s="35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35"/>
      <c r="Q546" s="186"/>
    </row>
    <row r="547" spans="1:17" s="28" customFormat="1" x14ac:dyDescent="0.25">
      <c r="A547" s="53"/>
      <c r="B547" s="58"/>
      <c r="C547" s="58"/>
      <c r="D547" s="35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35"/>
      <c r="Q547" s="186"/>
    </row>
    <row r="548" spans="1:17" s="28" customFormat="1" x14ac:dyDescent="0.25">
      <c r="A548" s="53"/>
      <c r="B548" s="58"/>
      <c r="C548" s="58"/>
      <c r="D548" s="35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35"/>
      <c r="Q548" s="186"/>
    </row>
    <row r="549" spans="1:17" s="28" customFormat="1" x14ac:dyDescent="0.25">
      <c r="A549" s="53"/>
      <c r="B549" s="58"/>
      <c r="C549" s="58"/>
      <c r="D549" s="35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35"/>
      <c r="Q549" s="186"/>
    </row>
    <row r="550" spans="1:17" s="28" customFormat="1" x14ac:dyDescent="0.25">
      <c r="A550" s="53"/>
      <c r="B550" s="58"/>
      <c r="C550" s="58"/>
      <c r="D550" s="35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35"/>
      <c r="Q550" s="186"/>
    </row>
    <row r="551" spans="1:17" s="28" customFormat="1" x14ac:dyDescent="0.25">
      <c r="A551" s="53"/>
      <c r="B551" s="58"/>
      <c r="C551" s="58"/>
      <c r="D551" s="35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35"/>
      <c r="Q551" s="186"/>
    </row>
    <row r="552" spans="1:17" s="28" customFormat="1" x14ac:dyDescent="0.25">
      <c r="A552" s="53"/>
      <c r="B552" s="58"/>
      <c r="C552" s="58"/>
      <c r="D552" s="35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35"/>
      <c r="Q552" s="186"/>
    </row>
    <row r="553" spans="1:17" s="28" customFormat="1" x14ac:dyDescent="0.25">
      <c r="A553" s="53"/>
      <c r="B553" s="58"/>
      <c r="C553" s="58"/>
      <c r="D553" s="35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35"/>
      <c r="Q553" s="186"/>
    </row>
    <row r="554" spans="1:17" s="28" customFormat="1" x14ac:dyDescent="0.25">
      <c r="A554" s="53"/>
      <c r="B554" s="58"/>
      <c r="C554" s="58"/>
      <c r="D554" s="35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35"/>
      <c r="Q554" s="186"/>
    </row>
    <row r="555" spans="1:17" s="28" customFormat="1" x14ac:dyDescent="0.25">
      <c r="A555" s="53"/>
      <c r="B555" s="58"/>
      <c r="C555" s="58"/>
      <c r="D555" s="35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35"/>
      <c r="Q555" s="186"/>
    </row>
    <row r="556" spans="1:17" s="28" customFormat="1" x14ac:dyDescent="0.25">
      <c r="A556" s="53"/>
      <c r="B556" s="58"/>
      <c r="C556" s="58"/>
      <c r="D556" s="35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35"/>
      <c r="Q556" s="186"/>
    </row>
    <row r="557" spans="1:17" s="28" customFormat="1" x14ac:dyDescent="0.25">
      <c r="A557" s="53"/>
      <c r="B557" s="58"/>
      <c r="C557" s="58"/>
      <c r="D557" s="35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35"/>
      <c r="Q557" s="186"/>
    </row>
    <row r="558" spans="1:17" s="28" customFormat="1" x14ac:dyDescent="0.25">
      <c r="A558" s="53"/>
      <c r="B558" s="58"/>
      <c r="C558" s="58"/>
      <c r="D558" s="35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35"/>
      <c r="Q558" s="186"/>
    </row>
    <row r="559" spans="1:17" s="28" customFormat="1" x14ac:dyDescent="0.25">
      <c r="A559" s="53"/>
      <c r="B559" s="58"/>
      <c r="C559" s="58"/>
      <c r="D559" s="35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35"/>
      <c r="Q559" s="186"/>
    </row>
    <row r="560" spans="1:17" s="28" customFormat="1" x14ac:dyDescent="0.25">
      <c r="A560" s="53"/>
      <c r="B560" s="58"/>
      <c r="C560" s="58"/>
      <c r="D560" s="35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35"/>
      <c r="Q560" s="186"/>
    </row>
    <row r="561" spans="1:17" s="28" customFormat="1" x14ac:dyDescent="0.25">
      <c r="A561" s="53"/>
      <c r="B561" s="58"/>
      <c r="C561" s="58"/>
      <c r="D561" s="35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35"/>
      <c r="Q561" s="186"/>
    </row>
    <row r="562" spans="1:17" s="28" customFormat="1" x14ac:dyDescent="0.25">
      <c r="A562" s="53"/>
      <c r="B562" s="58"/>
      <c r="C562" s="58"/>
      <c r="D562" s="35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35"/>
      <c r="Q562" s="186"/>
    </row>
    <row r="563" spans="1:17" s="28" customFormat="1" x14ac:dyDescent="0.25">
      <c r="A563" s="53"/>
      <c r="B563" s="58"/>
      <c r="C563" s="58"/>
      <c r="D563" s="35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35"/>
      <c r="Q563" s="186"/>
    </row>
    <row r="564" spans="1:17" s="28" customFormat="1" x14ac:dyDescent="0.25">
      <c r="A564" s="53"/>
      <c r="B564" s="58"/>
      <c r="C564" s="58"/>
      <c r="D564" s="35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35"/>
      <c r="Q564" s="186"/>
    </row>
    <row r="565" spans="1:17" s="28" customFormat="1" x14ac:dyDescent="0.25">
      <c r="A565" s="53"/>
      <c r="B565" s="58"/>
      <c r="C565" s="58"/>
      <c r="D565" s="35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35"/>
      <c r="Q565" s="186"/>
    </row>
    <row r="566" spans="1:17" s="28" customFormat="1" x14ac:dyDescent="0.25">
      <c r="A566" s="53"/>
      <c r="B566" s="58"/>
      <c r="C566" s="58"/>
      <c r="D566" s="35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35"/>
      <c r="Q566" s="186"/>
    </row>
    <row r="567" spans="1:17" s="28" customFormat="1" x14ac:dyDescent="0.25">
      <c r="A567" s="53"/>
      <c r="B567" s="58"/>
      <c r="C567" s="58"/>
      <c r="D567" s="35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35"/>
      <c r="Q567" s="186"/>
    </row>
    <row r="568" spans="1:17" s="28" customFormat="1" x14ac:dyDescent="0.25">
      <c r="A568" s="53"/>
      <c r="B568" s="58"/>
      <c r="C568" s="58"/>
      <c r="D568" s="35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35"/>
      <c r="Q568" s="186"/>
    </row>
    <row r="569" spans="1:17" s="28" customFormat="1" x14ac:dyDescent="0.25">
      <c r="A569" s="53"/>
      <c r="B569" s="58"/>
      <c r="C569" s="58"/>
      <c r="D569" s="35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35"/>
      <c r="Q569" s="186"/>
    </row>
    <row r="570" spans="1:17" s="28" customFormat="1" x14ac:dyDescent="0.25">
      <c r="A570" s="53"/>
      <c r="B570" s="58"/>
      <c r="C570" s="58"/>
      <c r="D570" s="35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35"/>
      <c r="Q570" s="186"/>
    </row>
    <row r="571" spans="1:17" s="28" customFormat="1" x14ac:dyDescent="0.25">
      <c r="A571" s="53"/>
      <c r="B571" s="58"/>
      <c r="C571" s="58"/>
      <c r="D571" s="35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35"/>
      <c r="Q571" s="186"/>
    </row>
    <row r="572" spans="1:17" s="28" customFormat="1" x14ac:dyDescent="0.25">
      <c r="A572" s="53"/>
      <c r="B572" s="58"/>
      <c r="C572" s="58"/>
      <c r="D572" s="35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35"/>
      <c r="Q572" s="186"/>
    </row>
    <row r="573" spans="1:17" s="28" customFormat="1" x14ac:dyDescent="0.25">
      <c r="A573" s="53"/>
      <c r="B573" s="58"/>
      <c r="C573" s="58"/>
      <c r="D573" s="35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35"/>
      <c r="Q573" s="186"/>
    </row>
    <row r="574" spans="1:17" s="28" customFormat="1" x14ac:dyDescent="0.25">
      <c r="A574" s="53"/>
      <c r="B574" s="58"/>
      <c r="C574" s="58"/>
      <c r="D574" s="35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35"/>
      <c r="Q574" s="186"/>
    </row>
    <row r="575" spans="1:17" s="28" customFormat="1" x14ac:dyDescent="0.25">
      <c r="A575" s="53"/>
      <c r="B575" s="58"/>
      <c r="C575" s="58"/>
      <c r="D575" s="35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35"/>
      <c r="Q575" s="186"/>
    </row>
    <row r="576" spans="1:17" s="28" customFormat="1" x14ac:dyDescent="0.25">
      <c r="A576" s="53"/>
      <c r="B576" s="58"/>
      <c r="C576" s="58"/>
      <c r="D576" s="35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35"/>
      <c r="Q576" s="186"/>
    </row>
    <row r="577" spans="1:17" s="28" customFormat="1" x14ac:dyDescent="0.25">
      <c r="A577" s="53"/>
      <c r="B577" s="58"/>
      <c r="C577" s="58"/>
      <c r="D577" s="35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35"/>
      <c r="Q577" s="186"/>
    </row>
    <row r="578" spans="1:17" s="28" customFormat="1" x14ac:dyDescent="0.25">
      <c r="A578" s="53"/>
      <c r="B578" s="58"/>
      <c r="C578" s="58"/>
      <c r="D578" s="35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35"/>
      <c r="Q578" s="186"/>
    </row>
    <row r="579" spans="1:17" s="28" customFormat="1" x14ac:dyDescent="0.25">
      <c r="A579" s="53"/>
      <c r="B579" s="58"/>
      <c r="C579" s="58"/>
      <c r="D579" s="35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35"/>
      <c r="Q579" s="186"/>
    </row>
    <row r="580" spans="1:17" s="28" customFormat="1" x14ac:dyDescent="0.25">
      <c r="A580" s="53"/>
      <c r="B580" s="58"/>
      <c r="C580" s="58"/>
      <c r="D580" s="35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35"/>
      <c r="Q580" s="186"/>
    </row>
    <row r="581" spans="1:17" s="28" customFormat="1" x14ac:dyDescent="0.25">
      <c r="A581" s="53"/>
      <c r="B581" s="58"/>
      <c r="C581" s="58"/>
      <c r="D581" s="35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35"/>
      <c r="Q581" s="186"/>
    </row>
    <row r="582" spans="1:17" s="28" customFormat="1" x14ac:dyDescent="0.25">
      <c r="A582" s="53"/>
      <c r="B582" s="58"/>
      <c r="C582" s="58"/>
      <c r="D582" s="35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35"/>
      <c r="Q582" s="186"/>
    </row>
    <row r="583" spans="1:17" s="28" customFormat="1" x14ac:dyDescent="0.25">
      <c r="A583" s="53"/>
      <c r="B583" s="58"/>
      <c r="C583" s="58"/>
      <c r="D583" s="35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35"/>
      <c r="Q583" s="186"/>
    </row>
    <row r="584" spans="1:17" s="28" customFormat="1" x14ac:dyDescent="0.25">
      <c r="A584" s="53"/>
      <c r="B584" s="58"/>
      <c r="C584" s="58"/>
      <c r="D584" s="35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35"/>
      <c r="Q584" s="186"/>
    </row>
    <row r="585" spans="1:17" s="28" customFormat="1" x14ac:dyDescent="0.25">
      <c r="A585" s="53"/>
      <c r="B585" s="58"/>
      <c r="C585" s="58"/>
      <c r="D585" s="35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35"/>
      <c r="Q585" s="186"/>
    </row>
    <row r="586" spans="1:17" s="28" customFormat="1" x14ac:dyDescent="0.25">
      <c r="A586" s="53"/>
      <c r="B586" s="58"/>
      <c r="C586" s="58"/>
      <c r="D586" s="35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35"/>
      <c r="Q586" s="186"/>
    </row>
    <row r="587" spans="1:17" s="28" customFormat="1" x14ac:dyDescent="0.25">
      <c r="A587" s="53"/>
      <c r="B587" s="58"/>
      <c r="C587" s="58"/>
      <c r="D587" s="35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35"/>
      <c r="Q587" s="186"/>
    </row>
    <row r="588" spans="1:17" s="28" customFormat="1" x14ac:dyDescent="0.25">
      <c r="A588" s="53"/>
      <c r="B588" s="58"/>
      <c r="C588" s="58"/>
      <c r="D588" s="35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35"/>
      <c r="Q588" s="186"/>
    </row>
    <row r="589" spans="1:17" s="28" customFormat="1" x14ac:dyDescent="0.25">
      <c r="A589" s="53"/>
      <c r="B589" s="58"/>
      <c r="C589" s="58"/>
      <c r="D589" s="35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35"/>
      <c r="Q589" s="186"/>
    </row>
    <row r="590" spans="1:17" s="28" customFormat="1" x14ac:dyDescent="0.25">
      <c r="A590" s="53"/>
      <c r="B590" s="58"/>
      <c r="C590" s="58"/>
      <c r="D590" s="35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35"/>
      <c r="Q590" s="186"/>
    </row>
    <row r="591" spans="1:17" s="28" customFormat="1" x14ac:dyDescent="0.25">
      <c r="A591" s="53"/>
      <c r="B591" s="58"/>
      <c r="C591" s="58"/>
      <c r="D591" s="35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35"/>
      <c r="Q591" s="186"/>
    </row>
    <row r="592" spans="1:17" s="28" customFormat="1" x14ac:dyDescent="0.25">
      <c r="A592" s="53"/>
      <c r="B592" s="58"/>
      <c r="C592" s="58"/>
      <c r="D592" s="35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35"/>
      <c r="Q592" s="186"/>
    </row>
    <row r="593" spans="1:17" s="28" customFormat="1" x14ac:dyDescent="0.25">
      <c r="A593" s="53"/>
      <c r="B593" s="58"/>
      <c r="C593" s="58"/>
      <c r="D593" s="35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35"/>
      <c r="Q593" s="186"/>
    </row>
    <row r="594" spans="1:17" s="28" customFormat="1" x14ac:dyDescent="0.25">
      <c r="A594" s="53"/>
      <c r="B594" s="58"/>
      <c r="C594" s="58"/>
      <c r="D594" s="35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35"/>
      <c r="Q594" s="186"/>
    </row>
    <row r="595" spans="1:17" s="28" customFormat="1" x14ac:dyDescent="0.25">
      <c r="A595" s="53"/>
      <c r="B595" s="58"/>
      <c r="C595" s="58"/>
      <c r="D595" s="35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35"/>
      <c r="Q595" s="186"/>
    </row>
    <row r="596" spans="1:17" s="28" customFormat="1" x14ac:dyDescent="0.25">
      <c r="A596" s="53"/>
      <c r="B596" s="58"/>
      <c r="C596" s="58"/>
      <c r="D596" s="35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35"/>
      <c r="Q596" s="186"/>
    </row>
    <row r="597" spans="1:17" s="28" customFormat="1" x14ac:dyDescent="0.25">
      <c r="A597" s="53"/>
      <c r="B597" s="58"/>
      <c r="C597" s="58"/>
      <c r="D597" s="35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35"/>
      <c r="Q597" s="186"/>
    </row>
    <row r="598" spans="1:17" s="28" customFormat="1" x14ac:dyDescent="0.25">
      <c r="A598" s="53"/>
      <c r="B598" s="58"/>
      <c r="C598" s="58"/>
      <c r="D598" s="35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35"/>
      <c r="Q598" s="186"/>
    </row>
    <row r="599" spans="1:17" s="28" customFormat="1" x14ac:dyDescent="0.25">
      <c r="A599" s="53"/>
      <c r="B599" s="58"/>
      <c r="C599" s="58"/>
      <c r="D599" s="35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35"/>
      <c r="Q599" s="186"/>
    </row>
    <row r="600" spans="1:17" s="28" customFormat="1" x14ac:dyDescent="0.25">
      <c r="A600" s="53"/>
      <c r="B600" s="58"/>
      <c r="C600" s="58"/>
      <c r="D600" s="35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35"/>
      <c r="Q600" s="186"/>
    </row>
    <row r="601" spans="1:17" s="28" customFormat="1" x14ac:dyDescent="0.25">
      <c r="A601" s="53"/>
      <c r="B601" s="58"/>
      <c r="C601" s="58"/>
      <c r="D601" s="35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35"/>
      <c r="Q601" s="186"/>
    </row>
    <row r="602" spans="1:17" s="28" customFormat="1" x14ac:dyDescent="0.25">
      <c r="A602" s="53"/>
      <c r="B602" s="58"/>
      <c r="C602" s="58"/>
      <c r="D602" s="35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35"/>
      <c r="Q602" s="186"/>
    </row>
    <row r="603" spans="1:17" s="28" customFormat="1" x14ac:dyDescent="0.25">
      <c r="A603" s="53"/>
      <c r="B603" s="58"/>
      <c r="C603" s="58"/>
      <c r="D603" s="35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35"/>
      <c r="Q603" s="186"/>
    </row>
    <row r="604" spans="1:17" s="28" customFormat="1" x14ac:dyDescent="0.25">
      <c r="A604" s="53"/>
      <c r="B604" s="58"/>
      <c r="C604" s="58"/>
      <c r="D604" s="35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35"/>
      <c r="Q604" s="186"/>
    </row>
    <row r="605" spans="1:17" s="28" customFormat="1" x14ac:dyDescent="0.25">
      <c r="A605" s="53"/>
      <c r="B605" s="58"/>
      <c r="C605" s="58"/>
      <c r="D605" s="35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35"/>
      <c r="Q605" s="186"/>
    </row>
    <row r="606" spans="1:17" s="28" customFormat="1" x14ac:dyDescent="0.25">
      <c r="A606" s="53"/>
      <c r="B606" s="58"/>
      <c r="C606" s="58"/>
      <c r="D606" s="35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35"/>
      <c r="Q606" s="186"/>
    </row>
    <row r="607" spans="1:17" s="28" customFormat="1" x14ac:dyDescent="0.25">
      <c r="A607" s="53"/>
      <c r="B607" s="58"/>
      <c r="C607" s="58"/>
      <c r="D607" s="35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35"/>
      <c r="Q607" s="186"/>
    </row>
    <row r="608" spans="1:17" s="28" customFormat="1" x14ac:dyDescent="0.25">
      <c r="A608" s="53"/>
      <c r="B608" s="58"/>
      <c r="C608" s="58"/>
      <c r="D608" s="35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35"/>
      <c r="Q608" s="186"/>
    </row>
    <row r="609" spans="1:17" s="28" customFormat="1" x14ac:dyDescent="0.25">
      <c r="A609" s="53"/>
      <c r="B609" s="58"/>
      <c r="C609" s="58"/>
      <c r="D609" s="35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35"/>
      <c r="Q609" s="186"/>
    </row>
    <row r="610" spans="1:17" s="28" customFormat="1" x14ac:dyDescent="0.25">
      <c r="A610" s="53"/>
      <c r="B610" s="58"/>
      <c r="C610" s="58"/>
      <c r="D610" s="35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35"/>
      <c r="Q610" s="186"/>
    </row>
    <row r="611" spans="1:17" s="28" customFormat="1" x14ac:dyDescent="0.25">
      <c r="A611" s="53"/>
      <c r="B611" s="58"/>
      <c r="C611" s="58"/>
      <c r="D611" s="35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35"/>
      <c r="Q611" s="186"/>
    </row>
    <row r="612" spans="1:17" s="28" customFormat="1" x14ac:dyDescent="0.25">
      <c r="A612" s="53"/>
      <c r="B612" s="58"/>
      <c r="C612" s="58"/>
      <c r="D612" s="35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35"/>
      <c r="Q612" s="186"/>
    </row>
    <row r="613" spans="1:17" s="28" customFormat="1" x14ac:dyDescent="0.25">
      <c r="A613" s="53"/>
      <c r="B613" s="58"/>
      <c r="C613" s="58"/>
      <c r="D613" s="35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35"/>
      <c r="Q613" s="186"/>
    </row>
    <row r="614" spans="1:17" s="28" customFormat="1" x14ac:dyDescent="0.25">
      <c r="A614" s="53"/>
      <c r="B614" s="58"/>
      <c r="C614" s="58"/>
      <c r="D614" s="35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35"/>
      <c r="Q614" s="186"/>
    </row>
    <row r="615" spans="1:17" s="28" customFormat="1" x14ac:dyDescent="0.25">
      <c r="A615" s="53"/>
      <c r="B615" s="58"/>
      <c r="C615" s="58"/>
      <c r="D615" s="35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35"/>
      <c r="Q615" s="186"/>
    </row>
    <row r="616" spans="1:17" s="28" customFormat="1" x14ac:dyDescent="0.25">
      <c r="A616" s="53"/>
      <c r="B616" s="58"/>
      <c r="C616" s="58"/>
      <c r="D616" s="35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35"/>
      <c r="Q616" s="186"/>
    </row>
    <row r="617" spans="1:17" s="28" customFormat="1" x14ac:dyDescent="0.25">
      <c r="A617" s="53"/>
      <c r="B617" s="58"/>
      <c r="C617" s="58"/>
      <c r="D617" s="35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35"/>
      <c r="Q617" s="186"/>
    </row>
    <row r="618" spans="1:17" s="28" customFormat="1" x14ac:dyDescent="0.25">
      <c r="A618" s="53"/>
      <c r="B618" s="58"/>
      <c r="C618" s="58"/>
      <c r="D618" s="35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35"/>
      <c r="Q618" s="186"/>
    </row>
    <row r="619" spans="1:17" s="28" customFormat="1" x14ac:dyDescent="0.25">
      <c r="A619" s="53"/>
      <c r="B619" s="58"/>
      <c r="C619" s="58"/>
      <c r="D619" s="35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35"/>
      <c r="Q619" s="186"/>
    </row>
    <row r="620" spans="1:17" s="28" customFormat="1" x14ac:dyDescent="0.25">
      <c r="A620" s="53"/>
      <c r="B620" s="58"/>
      <c r="C620" s="58"/>
      <c r="D620" s="35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35"/>
      <c r="Q620" s="186"/>
    </row>
    <row r="621" spans="1:17" s="28" customFormat="1" x14ac:dyDescent="0.25">
      <c r="A621" s="53"/>
      <c r="B621" s="58"/>
      <c r="C621" s="58"/>
      <c r="D621" s="35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35"/>
      <c r="Q621" s="186"/>
    </row>
    <row r="622" spans="1:17" s="28" customFormat="1" x14ac:dyDescent="0.25">
      <c r="A622" s="53"/>
      <c r="B622" s="58"/>
      <c r="C622" s="58"/>
      <c r="D622" s="35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35"/>
      <c r="Q622" s="186"/>
    </row>
    <row r="623" spans="1:17" s="28" customFormat="1" x14ac:dyDescent="0.25">
      <c r="A623" s="53"/>
      <c r="B623" s="58"/>
      <c r="C623" s="58"/>
      <c r="D623" s="35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35"/>
      <c r="Q623" s="186"/>
    </row>
    <row r="624" spans="1:17" s="28" customFormat="1" x14ac:dyDescent="0.25">
      <c r="A624" s="53"/>
      <c r="B624" s="58"/>
      <c r="C624" s="58"/>
      <c r="D624" s="35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35"/>
      <c r="Q624" s="186"/>
    </row>
    <row r="625" spans="1:17" s="28" customFormat="1" x14ac:dyDescent="0.25">
      <c r="A625" s="53"/>
      <c r="B625" s="58"/>
      <c r="C625" s="58"/>
      <c r="D625" s="35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35"/>
      <c r="Q625" s="186"/>
    </row>
    <row r="626" spans="1:17" s="28" customFormat="1" x14ac:dyDescent="0.25">
      <c r="A626" s="53"/>
      <c r="B626" s="58"/>
      <c r="C626" s="58"/>
      <c r="D626" s="35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35"/>
      <c r="Q626" s="186"/>
    </row>
    <row r="627" spans="1:17" s="28" customFormat="1" x14ac:dyDescent="0.25">
      <c r="A627" s="53"/>
      <c r="B627" s="58"/>
      <c r="C627" s="58"/>
      <c r="D627" s="35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35"/>
      <c r="Q627" s="186"/>
    </row>
    <row r="628" spans="1:17" s="28" customFormat="1" x14ac:dyDescent="0.25">
      <c r="A628" s="53"/>
      <c r="B628" s="58"/>
      <c r="C628" s="58"/>
      <c r="D628" s="35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35"/>
      <c r="Q628" s="186"/>
    </row>
    <row r="629" spans="1:17" s="28" customFormat="1" x14ac:dyDescent="0.25">
      <c r="A629" s="53"/>
      <c r="B629" s="58"/>
      <c r="C629" s="58"/>
      <c r="D629" s="35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35"/>
      <c r="Q629" s="186"/>
    </row>
    <row r="630" spans="1:17" s="28" customFormat="1" x14ac:dyDescent="0.25">
      <c r="A630" s="53"/>
      <c r="B630" s="58"/>
      <c r="C630" s="58"/>
      <c r="D630" s="35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35"/>
      <c r="Q630" s="186"/>
    </row>
    <row r="631" spans="1:17" s="28" customFormat="1" x14ac:dyDescent="0.25">
      <c r="A631" s="53"/>
      <c r="B631" s="58"/>
      <c r="C631" s="58"/>
      <c r="D631" s="35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35"/>
      <c r="Q631" s="186"/>
    </row>
    <row r="632" spans="1:17" s="28" customFormat="1" x14ac:dyDescent="0.25">
      <c r="A632" s="53"/>
      <c r="B632" s="58"/>
      <c r="C632" s="58"/>
      <c r="D632" s="35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35"/>
      <c r="Q632" s="186"/>
    </row>
    <row r="633" spans="1:17" s="28" customFormat="1" x14ac:dyDescent="0.25">
      <c r="A633" s="53"/>
      <c r="B633" s="58"/>
      <c r="C633" s="58"/>
      <c r="D633" s="35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35"/>
      <c r="Q633" s="186"/>
    </row>
    <row r="634" spans="1:17" s="28" customFormat="1" x14ac:dyDescent="0.25">
      <c r="A634" s="53"/>
      <c r="B634" s="58"/>
      <c r="C634" s="58"/>
      <c r="D634" s="35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35"/>
      <c r="Q634" s="186"/>
    </row>
    <row r="635" spans="1:17" s="28" customFormat="1" x14ac:dyDescent="0.25">
      <c r="A635" s="53"/>
      <c r="B635" s="58"/>
      <c r="C635" s="58"/>
      <c r="D635" s="35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35"/>
      <c r="Q635" s="186"/>
    </row>
    <row r="636" spans="1:17" s="28" customFormat="1" x14ac:dyDescent="0.25">
      <c r="A636" s="53"/>
      <c r="B636" s="58"/>
      <c r="C636" s="58"/>
      <c r="D636" s="35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35"/>
      <c r="Q636" s="186"/>
    </row>
    <row r="637" spans="1:17" s="28" customFormat="1" x14ac:dyDescent="0.25">
      <c r="A637" s="53"/>
      <c r="B637" s="58"/>
      <c r="C637" s="58"/>
      <c r="D637" s="35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35"/>
      <c r="Q637" s="186"/>
    </row>
    <row r="638" spans="1:17" s="28" customFormat="1" x14ac:dyDescent="0.25">
      <c r="A638" s="53"/>
      <c r="B638" s="58"/>
      <c r="C638" s="58"/>
      <c r="D638" s="35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35"/>
      <c r="Q638" s="186"/>
    </row>
    <row r="639" spans="1:17" s="28" customFormat="1" x14ac:dyDescent="0.25">
      <c r="A639" s="53"/>
      <c r="B639" s="58"/>
      <c r="C639" s="58"/>
      <c r="D639" s="35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35"/>
      <c r="Q639" s="186"/>
    </row>
    <row r="640" spans="1:17" s="28" customFormat="1" x14ac:dyDescent="0.25">
      <c r="A640" s="53"/>
      <c r="B640" s="58"/>
      <c r="C640" s="58"/>
      <c r="D640" s="35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35"/>
      <c r="Q640" s="186"/>
    </row>
    <row r="641" spans="1:17" s="28" customFormat="1" x14ac:dyDescent="0.25">
      <c r="A641" s="53"/>
      <c r="B641" s="58"/>
      <c r="C641" s="58"/>
      <c r="D641" s="35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35"/>
      <c r="Q641" s="186"/>
    </row>
    <row r="642" spans="1:17" s="28" customFormat="1" x14ac:dyDescent="0.25">
      <c r="A642" s="53"/>
      <c r="B642" s="58"/>
      <c r="C642" s="58"/>
      <c r="D642" s="35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35"/>
      <c r="Q642" s="186"/>
    </row>
    <row r="643" spans="1:17" s="28" customFormat="1" x14ac:dyDescent="0.25">
      <c r="A643" s="53"/>
      <c r="B643" s="58"/>
      <c r="C643" s="58"/>
      <c r="D643" s="35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35"/>
      <c r="Q643" s="186"/>
    </row>
    <row r="644" spans="1:17" s="28" customFormat="1" x14ac:dyDescent="0.25">
      <c r="A644" s="53"/>
      <c r="B644" s="58"/>
      <c r="C644" s="58"/>
      <c r="D644" s="35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35"/>
      <c r="Q644" s="186"/>
    </row>
    <row r="645" spans="1:17" s="28" customFormat="1" x14ac:dyDescent="0.25">
      <c r="A645" s="53"/>
      <c r="B645" s="58"/>
      <c r="C645" s="58"/>
      <c r="D645" s="35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35"/>
      <c r="Q645" s="186"/>
    </row>
    <row r="646" spans="1:17" s="28" customFormat="1" x14ac:dyDescent="0.25">
      <c r="A646" s="53"/>
      <c r="B646" s="58"/>
      <c r="C646" s="58"/>
      <c r="D646" s="35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35"/>
      <c r="Q646" s="186"/>
    </row>
    <row r="647" spans="1:17" s="28" customFormat="1" x14ac:dyDescent="0.25">
      <c r="A647" s="53"/>
      <c r="B647" s="58"/>
      <c r="C647" s="58"/>
      <c r="D647" s="35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35"/>
      <c r="Q647" s="186"/>
    </row>
    <row r="648" spans="1:17" s="28" customFormat="1" x14ac:dyDescent="0.25">
      <c r="A648" s="53"/>
      <c r="B648" s="58"/>
      <c r="C648" s="58"/>
      <c r="D648" s="35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35"/>
      <c r="Q648" s="186"/>
    </row>
    <row r="649" spans="1:17" s="28" customFormat="1" x14ac:dyDescent="0.25">
      <c r="A649" s="53"/>
      <c r="B649" s="58"/>
      <c r="C649" s="58"/>
      <c r="D649" s="35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35"/>
      <c r="Q649" s="186"/>
    </row>
    <row r="650" spans="1:17" s="28" customFormat="1" x14ac:dyDescent="0.25">
      <c r="A650" s="53"/>
      <c r="B650" s="58"/>
      <c r="C650" s="58"/>
      <c r="D650" s="35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35"/>
      <c r="Q650" s="186"/>
    </row>
    <row r="651" spans="1:17" s="28" customFormat="1" x14ac:dyDescent="0.25">
      <c r="A651" s="53"/>
      <c r="B651" s="58"/>
      <c r="C651" s="58"/>
      <c r="D651" s="35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35"/>
      <c r="Q651" s="186"/>
    </row>
    <row r="652" spans="1:17" s="28" customFormat="1" x14ac:dyDescent="0.25">
      <c r="A652" s="53"/>
      <c r="B652" s="58"/>
      <c r="C652" s="58"/>
      <c r="D652" s="35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35"/>
      <c r="Q652" s="186"/>
    </row>
    <row r="653" spans="1:17" s="28" customFormat="1" x14ac:dyDescent="0.25">
      <c r="A653" s="53"/>
      <c r="B653" s="58"/>
      <c r="C653" s="58"/>
      <c r="D653" s="35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35"/>
      <c r="Q653" s="186"/>
    </row>
    <row r="654" spans="1:17" s="28" customFormat="1" x14ac:dyDescent="0.25">
      <c r="A654" s="53"/>
      <c r="B654" s="58"/>
      <c r="C654" s="58"/>
      <c r="D654" s="35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35"/>
      <c r="Q654" s="186"/>
    </row>
    <row r="655" spans="1:17" s="28" customFormat="1" x14ac:dyDescent="0.25">
      <c r="A655" s="53"/>
      <c r="B655" s="58"/>
      <c r="C655" s="58"/>
      <c r="D655" s="35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35"/>
      <c r="Q655" s="186"/>
    </row>
    <row r="656" spans="1:17" s="28" customFormat="1" x14ac:dyDescent="0.25">
      <c r="A656" s="53"/>
      <c r="B656" s="58"/>
      <c r="C656" s="58"/>
      <c r="D656" s="35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35"/>
      <c r="Q656" s="186"/>
    </row>
    <row r="657" spans="1:17" s="28" customFormat="1" x14ac:dyDescent="0.25">
      <c r="A657" s="53"/>
      <c r="B657" s="58"/>
      <c r="C657" s="58"/>
      <c r="D657" s="35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35"/>
      <c r="Q657" s="186"/>
    </row>
    <row r="658" spans="1:17" s="28" customFormat="1" x14ac:dyDescent="0.25">
      <c r="A658" s="53"/>
      <c r="B658" s="58"/>
      <c r="C658" s="58"/>
      <c r="D658" s="35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35"/>
      <c r="Q658" s="186"/>
    </row>
    <row r="659" spans="1:17" s="28" customFormat="1" x14ac:dyDescent="0.25">
      <c r="A659" s="53"/>
      <c r="B659" s="58"/>
      <c r="C659" s="58"/>
      <c r="D659" s="35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35"/>
      <c r="Q659" s="186"/>
    </row>
    <row r="660" spans="1:17" s="28" customFormat="1" x14ac:dyDescent="0.25">
      <c r="A660" s="53"/>
      <c r="B660" s="58"/>
      <c r="C660" s="58"/>
      <c r="D660" s="35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35"/>
      <c r="Q660" s="186"/>
    </row>
    <row r="661" spans="1:17" s="28" customFormat="1" x14ac:dyDescent="0.25">
      <c r="A661" s="53"/>
      <c r="B661" s="58"/>
      <c r="C661" s="58"/>
      <c r="D661" s="35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35"/>
      <c r="Q661" s="186"/>
    </row>
    <row r="662" spans="1:17" s="28" customFormat="1" x14ac:dyDescent="0.25">
      <c r="A662" s="53"/>
      <c r="B662" s="58"/>
      <c r="C662" s="58"/>
      <c r="D662" s="35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35"/>
      <c r="Q662" s="186"/>
    </row>
    <row r="663" spans="1:17" s="28" customFormat="1" x14ac:dyDescent="0.25">
      <c r="A663" s="53"/>
      <c r="B663" s="58"/>
      <c r="C663" s="58"/>
      <c r="D663" s="35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35"/>
      <c r="Q663" s="186"/>
    </row>
    <row r="664" spans="1:17" s="28" customFormat="1" x14ac:dyDescent="0.25">
      <c r="A664" s="53"/>
      <c r="B664" s="58"/>
      <c r="C664" s="58"/>
      <c r="D664" s="35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35"/>
      <c r="Q664" s="186"/>
    </row>
    <row r="665" spans="1:17" s="28" customFormat="1" x14ac:dyDescent="0.25">
      <c r="A665" s="53"/>
      <c r="B665" s="58"/>
      <c r="C665" s="58"/>
      <c r="D665" s="35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35"/>
      <c r="Q665" s="186"/>
    </row>
    <row r="666" spans="1:17" s="28" customFormat="1" x14ac:dyDescent="0.25">
      <c r="A666" s="53"/>
      <c r="B666" s="58"/>
      <c r="C666" s="58"/>
      <c r="D666" s="35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35"/>
      <c r="Q666" s="186"/>
    </row>
    <row r="667" spans="1:17" s="28" customFormat="1" x14ac:dyDescent="0.25">
      <c r="A667" s="53"/>
      <c r="B667" s="58"/>
      <c r="C667" s="58"/>
      <c r="D667" s="35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35"/>
      <c r="Q667" s="186"/>
    </row>
    <row r="668" spans="1:17" s="28" customFormat="1" x14ac:dyDescent="0.25">
      <c r="A668" s="53"/>
      <c r="B668" s="58"/>
      <c r="C668" s="58"/>
      <c r="D668" s="35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35"/>
      <c r="Q668" s="186"/>
    </row>
    <row r="669" spans="1:17" s="28" customFormat="1" x14ac:dyDescent="0.25">
      <c r="A669" s="53"/>
      <c r="B669" s="58"/>
      <c r="C669" s="58"/>
      <c r="D669" s="35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35"/>
      <c r="Q669" s="186"/>
    </row>
    <row r="670" spans="1:17" s="28" customFormat="1" x14ac:dyDescent="0.25">
      <c r="A670" s="53"/>
      <c r="B670" s="58"/>
      <c r="C670" s="58"/>
      <c r="D670" s="35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35"/>
      <c r="Q670" s="186"/>
    </row>
    <row r="671" spans="1:17" s="28" customFormat="1" x14ac:dyDescent="0.25">
      <c r="A671" s="53"/>
      <c r="B671" s="58"/>
      <c r="C671" s="58"/>
      <c r="D671" s="35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35"/>
      <c r="Q671" s="186"/>
    </row>
    <row r="672" spans="1:17" s="28" customFormat="1" x14ac:dyDescent="0.25">
      <c r="A672" s="53"/>
      <c r="B672" s="58"/>
      <c r="C672" s="58"/>
      <c r="D672" s="35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35"/>
      <c r="Q672" s="186"/>
    </row>
    <row r="673" spans="1:17" s="28" customFormat="1" x14ac:dyDescent="0.25">
      <c r="A673" s="53"/>
      <c r="B673" s="58"/>
      <c r="C673" s="58"/>
      <c r="D673" s="35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35"/>
      <c r="Q673" s="186"/>
    </row>
    <row r="674" spans="1:17" s="28" customFormat="1" x14ac:dyDescent="0.25">
      <c r="A674" s="53"/>
      <c r="B674" s="58"/>
      <c r="C674" s="58"/>
      <c r="D674" s="35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35"/>
      <c r="Q674" s="186"/>
    </row>
    <row r="675" spans="1:17" s="28" customFormat="1" x14ac:dyDescent="0.25">
      <c r="A675" s="53"/>
      <c r="B675" s="58"/>
      <c r="C675" s="58"/>
      <c r="D675" s="35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35"/>
      <c r="Q675" s="186"/>
    </row>
    <row r="676" spans="1:17" s="28" customFormat="1" x14ac:dyDescent="0.25">
      <c r="A676" s="53"/>
      <c r="B676" s="58"/>
      <c r="C676" s="58"/>
      <c r="D676" s="35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35"/>
      <c r="Q676" s="186"/>
    </row>
    <row r="677" spans="1:17" s="28" customFormat="1" x14ac:dyDescent="0.25">
      <c r="A677" s="53"/>
      <c r="B677" s="58"/>
      <c r="C677" s="58"/>
      <c r="D677" s="35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35"/>
      <c r="Q677" s="186"/>
    </row>
    <row r="678" spans="1:17" s="28" customFormat="1" x14ac:dyDescent="0.25">
      <c r="A678" s="53"/>
      <c r="B678" s="58"/>
      <c r="C678" s="58"/>
      <c r="D678" s="35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35"/>
      <c r="Q678" s="186"/>
    </row>
    <row r="679" spans="1:17" s="28" customFormat="1" x14ac:dyDescent="0.25">
      <c r="A679" s="53"/>
      <c r="B679" s="58"/>
      <c r="C679" s="58"/>
      <c r="D679" s="35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35"/>
      <c r="Q679" s="186"/>
    </row>
    <row r="680" spans="1:17" s="28" customFormat="1" x14ac:dyDescent="0.25">
      <c r="A680" s="53"/>
      <c r="B680" s="58"/>
      <c r="C680" s="58"/>
      <c r="D680" s="35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35"/>
      <c r="Q680" s="186"/>
    </row>
    <row r="681" spans="1:17" s="28" customFormat="1" x14ac:dyDescent="0.25">
      <c r="A681" s="53"/>
      <c r="B681" s="58"/>
      <c r="C681" s="58"/>
      <c r="D681" s="35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35"/>
      <c r="Q681" s="186"/>
    </row>
    <row r="682" spans="1:17" s="28" customFormat="1" x14ac:dyDescent="0.25">
      <c r="A682" s="53"/>
      <c r="B682" s="58"/>
      <c r="C682" s="58"/>
      <c r="D682" s="35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35"/>
      <c r="Q682" s="186"/>
    </row>
    <row r="683" spans="1:17" s="28" customFormat="1" x14ac:dyDescent="0.25">
      <c r="A683" s="53"/>
      <c r="B683" s="58"/>
      <c r="C683" s="58"/>
      <c r="D683" s="35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35"/>
      <c r="Q683" s="186"/>
    </row>
    <row r="684" spans="1:17" s="28" customFormat="1" x14ac:dyDescent="0.25">
      <c r="A684" s="53"/>
      <c r="B684" s="58"/>
      <c r="C684" s="58"/>
      <c r="D684" s="35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35"/>
      <c r="Q684" s="186"/>
    </row>
    <row r="685" spans="1:17" s="28" customFormat="1" x14ac:dyDescent="0.25">
      <c r="A685" s="53"/>
      <c r="B685" s="58"/>
      <c r="C685" s="58"/>
      <c r="D685" s="35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35"/>
      <c r="Q685" s="186"/>
    </row>
    <row r="686" spans="1:17" s="28" customFormat="1" x14ac:dyDescent="0.25">
      <c r="A686" s="53"/>
      <c r="B686" s="58"/>
      <c r="C686" s="58"/>
      <c r="D686" s="35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35"/>
      <c r="Q686" s="186"/>
    </row>
    <row r="687" spans="1:17" s="28" customFormat="1" x14ac:dyDescent="0.25">
      <c r="A687" s="53"/>
      <c r="B687" s="58"/>
      <c r="C687" s="58"/>
      <c r="D687" s="35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35"/>
      <c r="Q687" s="186"/>
    </row>
    <row r="688" spans="1:17" s="28" customFormat="1" x14ac:dyDescent="0.25">
      <c r="A688" s="53"/>
      <c r="B688" s="58"/>
      <c r="C688" s="58"/>
      <c r="D688" s="35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35"/>
      <c r="Q688" s="186"/>
    </row>
    <row r="689" spans="1:17" s="28" customFormat="1" x14ac:dyDescent="0.25">
      <c r="A689" s="53"/>
      <c r="B689" s="58"/>
      <c r="C689" s="58"/>
      <c r="D689" s="35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35"/>
      <c r="Q689" s="186"/>
    </row>
    <row r="690" spans="1:17" s="28" customFormat="1" x14ac:dyDescent="0.25">
      <c r="A690" s="53"/>
      <c r="B690" s="58"/>
      <c r="C690" s="58"/>
      <c r="D690" s="35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35"/>
      <c r="Q690" s="186"/>
    </row>
    <row r="691" spans="1:17" s="28" customFormat="1" x14ac:dyDescent="0.25">
      <c r="A691" s="53"/>
      <c r="B691" s="58"/>
      <c r="C691" s="58"/>
      <c r="D691" s="35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35"/>
      <c r="Q691" s="186"/>
    </row>
    <row r="692" spans="1:17" s="28" customFormat="1" x14ac:dyDescent="0.25">
      <c r="A692" s="53"/>
      <c r="B692" s="58"/>
      <c r="C692" s="58"/>
      <c r="D692" s="35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35"/>
      <c r="Q692" s="186"/>
    </row>
    <row r="693" spans="1:17" s="28" customFormat="1" x14ac:dyDescent="0.25">
      <c r="A693" s="53"/>
      <c r="B693" s="58"/>
      <c r="C693" s="58"/>
      <c r="D693" s="35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35"/>
      <c r="Q693" s="186"/>
    </row>
    <row r="694" spans="1:17" s="28" customFormat="1" x14ac:dyDescent="0.25">
      <c r="A694" s="53"/>
      <c r="B694" s="58"/>
      <c r="C694" s="58"/>
      <c r="D694" s="35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35"/>
      <c r="Q694" s="186"/>
    </row>
    <row r="695" spans="1:17" s="28" customFormat="1" x14ac:dyDescent="0.25">
      <c r="A695" s="53"/>
      <c r="B695" s="58"/>
      <c r="C695" s="58"/>
      <c r="D695" s="35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35"/>
      <c r="Q695" s="186"/>
    </row>
    <row r="696" spans="1:17" s="28" customFormat="1" x14ac:dyDescent="0.25">
      <c r="A696" s="53"/>
      <c r="B696" s="58"/>
      <c r="C696" s="58"/>
      <c r="D696" s="35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35"/>
      <c r="Q696" s="186"/>
    </row>
    <row r="697" spans="1:17" s="28" customFormat="1" x14ac:dyDescent="0.25">
      <c r="A697" s="53"/>
      <c r="B697" s="58"/>
      <c r="C697" s="58"/>
      <c r="D697" s="35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35"/>
      <c r="Q697" s="186"/>
    </row>
    <row r="698" spans="1:17" s="28" customFormat="1" x14ac:dyDescent="0.25">
      <c r="A698" s="53"/>
      <c r="B698" s="58"/>
      <c r="C698" s="58"/>
      <c r="D698" s="35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35"/>
      <c r="Q698" s="186"/>
    </row>
    <row r="699" spans="1:17" s="28" customFormat="1" x14ac:dyDescent="0.25">
      <c r="A699" s="53"/>
      <c r="B699" s="58"/>
      <c r="C699" s="58"/>
      <c r="D699" s="35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35"/>
      <c r="Q699" s="186"/>
    </row>
    <row r="700" spans="1:17" s="28" customFormat="1" x14ac:dyDescent="0.25">
      <c r="A700" s="53"/>
      <c r="B700" s="58"/>
      <c r="C700" s="58"/>
      <c r="D700" s="35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35"/>
      <c r="Q700" s="186"/>
    </row>
    <row r="701" spans="1:17" s="28" customFormat="1" x14ac:dyDescent="0.25">
      <c r="A701" s="53"/>
      <c r="B701" s="58"/>
      <c r="C701" s="58"/>
      <c r="D701" s="35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35"/>
      <c r="Q701" s="186"/>
    </row>
    <row r="702" spans="1:17" s="28" customFormat="1" x14ac:dyDescent="0.25">
      <c r="A702" s="53"/>
      <c r="B702" s="58"/>
      <c r="C702" s="58"/>
      <c r="D702" s="35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35"/>
      <c r="Q702" s="186"/>
    </row>
    <row r="703" spans="1:17" s="28" customFormat="1" x14ac:dyDescent="0.25">
      <c r="A703" s="53"/>
      <c r="B703" s="58"/>
      <c r="C703" s="58"/>
      <c r="D703" s="35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35"/>
      <c r="Q703" s="186"/>
    </row>
    <row r="704" spans="1:17" s="28" customFormat="1" x14ac:dyDescent="0.25">
      <c r="A704" s="53"/>
      <c r="B704" s="58"/>
      <c r="C704" s="58"/>
      <c r="D704" s="35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35"/>
      <c r="Q704" s="186"/>
    </row>
    <row r="705" spans="1:17" s="28" customFormat="1" x14ac:dyDescent="0.25">
      <c r="A705" s="53"/>
      <c r="B705" s="58"/>
      <c r="C705" s="58"/>
      <c r="D705" s="35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35"/>
      <c r="Q705" s="186"/>
    </row>
    <row r="706" spans="1:17" s="28" customFormat="1" x14ac:dyDescent="0.25">
      <c r="A706" s="53"/>
      <c r="B706" s="58"/>
      <c r="C706" s="58"/>
      <c r="D706" s="35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35"/>
      <c r="Q706" s="186"/>
    </row>
    <row r="707" spans="1:17" s="28" customFormat="1" x14ac:dyDescent="0.25">
      <c r="A707" s="53"/>
      <c r="B707" s="58"/>
      <c r="C707" s="58"/>
      <c r="D707" s="35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35"/>
      <c r="Q707" s="186"/>
    </row>
    <row r="708" spans="1:17" s="28" customFormat="1" x14ac:dyDescent="0.25">
      <c r="A708" s="53"/>
      <c r="B708" s="58"/>
      <c r="C708" s="58"/>
      <c r="D708" s="35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35"/>
      <c r="Q708" s="186"/>
    </row>
    <row r="709" spans="1:17" s="28" customFormat="1" x14ac:dyDescent="0.25">
      <c r="A709" s="53"/>
      <c r="B709" s="58"/>
      <c r="C709" s="58"/>
      <c r="D709" s="35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35"/>
      <c r="Q709" s="186"/>
    </row>
    <row r="710" spans="1:17" s="28" customFormat="1" x14ac:dyDescent="0.25">
      <c r="A710" s="53"/>
      <c r="B710" s="58"/>
      <c r="C710" s="58"/>
      <c r="D710" s="35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35"/>
      <c r="Q710" s="186"/>
    </row>
    <row r="711" spans="1:17" s="28" customFormat="1" x14ac:dyDescent="0.25">
      <c r="A711" s="53"/>
      <c r="B711" s="58"/>
      <c r="C711" s="58"/>
      <c r="D711" s="35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35"/>
      <c r="Q711" s="186"/>
    </row>
    <row r="712" spans="1:17" s="28" customFormat="1" x14ac:dyDescent="0.25">
      <c r="A712" s="53"/>
      <c r="B712" s="58"/>
      <c r="C712" s="58"/>
      <c r="D712" s="35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35"/>
      <c r="Q712" s="186"/>
    </row>
    <row r="713" spans="1:17" s="28" customFormat="1" x14ac:dyDescent="0.25">
      <c r="A713" s="53"/>
      <c r="B713" s="58"/>
      <c r="C713" s="58"/>
      <c r="D713" s="35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35"/>
      <c r="Q713" s="186"/>
    </row>
    <row r="714" spans="1:17" s="28" customFormat="1" x14ac:dyDescent="0.25">
      <c r="A714" s="53"/>
      <c r="B714" s="58"/>
      <c r="C714" s="58"/>
      <c r="D714" s="35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35"/>
      <c r="Q714" s="186"/>
    </row>
    <row r="715" spans="1:17" s="28" customFormat="1" x14ac:dyDescent="0.25">
      <c r="A715" s="53"/>
      <c r="B715" s="58"/>
      <c r="C715" s="58"/>
      <c r="D715" s="35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35"/>
      <c r="Q715" s="186"/>
    </row>
    <row r="716" spans="1:17" s="28" customFormat="1" x14ac:dyDescent="0.25">
      <c r="A716" s="53"/>
      <c r="B716" s="58"/>
      <c r="C716" s="58"/>
      <c r="D716" s="35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35"/>
      <c r="Q716" s="186"/>
    </row>
    <row r="717" spans="1:17" s="28" customFormat="1" x14ac:dyDescent="0.25">
      <c r="A717" s="53"/>
      <c r="B717" s="58"/>
      <c r="C717" s="58"/>
      <c r="D717" s="35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35"/>
      <c r="Q717" s="186"/>
    </row>
    <row r="718" spans="1:17" s="28" customFormat="1" x14ac:dyDescent="0.25">
      <c r="A718" s="53"/>
      <c r="B718" s="58"/>
      <c r="C718" s="58"/>
      <c r="D718" s="35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35"/>
      <c r="Q718" s="186"/>
    </row>
    <row r="719" spans="1:17" s="28" customFormat="1" x14ac:dyDescent="0.25">
      <c r="A719" s="53"/>
      <c r="B719" s="58"/>
      <c r="C719" s="58"/>
      <c r="D719" s="35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35"/>
      <c r="Q719" s="186"/>
    </row>
    <row r="720" spans="1:17" s="28" customFormat="1" x14ac:dyDescent="0.25">
      <c r="A720" s="53"/>
      <c r="B720" s="58"/>
      <c r="C720" s="58"/>
      <c r="D720" s="35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35"/>
      <c r="Q720" s="186"/>
    </row>
    <row r="721" spans="1:17" s="28" customFormat="1" x14ac:dyDescent="0.25">
      <c r="A721" s="53"/>
      <c r="B721" s="58"/>
      <c r="C721" s="58"/>
      <c r="D721" s="35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35"/>
      <c r="Q721" s="186"/>
    </row>
    <row r="722" spans="1:17" s="28" customFormat="1" x14ac:dyDescent="0.25">
      <c r="A722" s="53"/>
      <c r="B722" s="58"/>
      <c r="C722" s="58"/>
      <c r="D722" s="35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35"/>
      <c r="Q722" s="186"/>
    </row>
    <row r="723" spans="1:17" s="28" customFormat="1" x14ac:dyDescent="0.25">
      <c r="A723" s="53"/>
      <c r="B723" s="58"/>
      <c r="C723" s="58"/>
      <c r="D723" s="35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35"/>
      <c r="Q723" s="186"/>
    </row>
    <row r="724" spans="1:17" s="28" customFormat="1" x14ac:dyDescent="0.25">
      <c r="A724" s="53"/>
      <c r="B724" s="58"/>
      <c r="C724" s="58"/>
      <c r="D724" s="35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35"/>
      <c r="Q724" s="186"/>
    </row>
    <row r="725" spans="1:17" s="28" customFormat="1" x14ac:dyDescent="0.25">
      <c r="A725" s="53"/>
      <c r="B725" s="58"/>
      <c r="C725" s="58"/>
      <c r="D725" s="35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35"/>
      <c r="Q725" s="186"/>
    </row>
    <row r="726" spans="1:17" s="28" customFormat="1" x14ac:dyDescent="0.25">
      <c r="A726" s="53"/>
      <c r="B726" s="58"/>
      <c r="C726" s="58"/>
      <c r="D726" s="35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35"/>
      <c r="Q726" s="186"/>
    </row>
    <row r="727" spans="1:17" s="28" customFormat="1" x14ac:dyDescent="0.25">
      <c r="A727" s="53"/>
      <c r="B727" s="58"/>
      <c r="C727" s="58"/>
      <c r="D727" s="35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35"/>
      <c r="Q727" s="186"/>
    </row>
    <row r="728" spans="1:17" s="28" customFormat="1" x14ac:dyDescent="0.25">
      <c r="A728" s="53"/>
      <c r="B728" s="58"/>
      <c r="C728" s="58"/>
      <c r="D728" s="35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35"/>
      <c r="Q728" s="186"/>
    </row>
    <row r="729" spans="1:17" s="28" customFormat="1" x14ac:dyDescent="0.25">
      <c r="A729" s="53"/>
      <c r="B729" s="58"/>
      <c r="C729" s="58"/>
      <c r="D729" s="35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35"/>
      <c r="Q729" s="186"/>
    </row>
    <row r="730" spans="1:17" s="28" customFormat="1" x14ac:dyDescent="0.25">
      <c r="A730" s="53"/>
      <c r="B730" s="58"/>
      <c r="C730" s="58"/>
      <c r="D730" s="35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35"/>
      <c r="Q730" s="186"/>
    </row>
    <row r="731" spans="1:17" s="28" customFormat="1" x14ac:dyDescent="0.25">
      <c r="A731" s="53"/>
      <c r="B731" s="58"/>
      <c r="C731" s="58"/>
      <c r="D731" s="35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35"/>
      <c r="Q731" s="186"/>
    </row>
    <row r="732" spans="1:17" s="28" customFormat="1" x14ac:dyDescent="0.25">
      <c r="A732" s="53"/>
      <c r="B732" s="58"/>
      <c r="C732" s="58"/>
      <c r="D732" s="35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35"/>
      <c r="Q732" s="186"/>
    </row>
    <row r="733" spans="1:17" s="28" customFormat="1" x14ac:dyDescent="0.25">
      <c r="A733" s="53"/>
      <c r="B733" s="58"/>
      <c r="C733" s="58"/>
      <c r="D733" s="35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35"/>
      <c r="Q733" s="186"/>
    </row>
    <row r="734" spans="1:17" s="28" customFormat="1" x14ac:dyDescent="0.25">
      <c r="A734" s="53"/>
      <c r="B734" s="58"/>
      <c r="C734" s="58"/>
      <c r="D734" s="35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35"/>
      <c r="Q734" s="186"/>
    </row>
    <row r="735" spans="1:17" s="28" customFormat="1" x14ac:dyDescent="0.25">
      <c r="A735" s="53"/>
      <c r="B735" s="58"/>
      <c r="C735" s="58"/>
      <c r="D735" s="35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35"/>
      <c r="Q735" s="186"/>
    </row>
    <row r="736" spans="1:17" s="28" customFormat="1" x14ac:dyDescent="0.25">
      <c r="A736" s="53"/>
      <c r="B736" s="58"/>
      <c r="C736" s="58"/>
      <c r="D736" s="35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35"/>
      <c r="Q736" s="186"/>
    </row>
    <row r="737" spans="1:17" s="28" customFormat="1" x14ac:dyDescent="0.25">
      <c r="A737" s="53"/>
      <c r="B737" s="58"/>
      <c r="C737" s="58"/>
      <c r="D737" s="35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35"/>
      <c r="Q737" s="186"/>
    </row>
    <row r="738" spans="1:17" s="28" customFormat="1" x14ac:dyDescent="0.25">
      <c r="A738" s="53"/>
      <c r="B738" s="58"/>
      <c r="C738" s="58"/>
      <c r="D738" s="35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35"/>
      <c r="Q738" s="186"/>
    </row>
    <row r="739" spans="1:17" s="28" customFormat="1" x14ac:dyDescent="0.25">
      <c r="A739" s="53"/>
      <c r="B739" s="58"/>
      <c r="C739" s="58"/>
      <c r="D739" s="35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35"/>
      <c r="Q739" s="186"/>
    </row>
    <row r="740" spans="1:17" s="28" customFormat="1" x14ac:dyDescent="0.25">
      <c r="A740" s="53"/>
      <c r="B740" s="58"/>
      <c r="C740" s="58"/>
      <c r="D740" s="35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35"/>
      <c r="Q740" s="186"/>
    </row>
    <row r="741" spans="1:17" s="28" customFormat="1" x14ac:dyDescent="0.25">
      <c r="A741" s="53"/>
      <c r="B741" s="58"/>
      <c r="C741" s="58"/>
      <c r="D741" s="35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35"/>
      <c r="Q741" s="186"/>
    </row>
    <row r="742" spans="1:17" s="28" customFormat="1" x14ac:dyDescent="0.25">
      <c r="A742" s="53"/>
      <c r="B742" s="58"/>
      <c r="C742" s="58"/>
      <c r="D742" s="35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35"/>
      <c r="Q742" s="186"/>
    </row>
    <row r="743" spans="1:17" s="28" customFormat="1" x14ac:dyDescent="0.25">
      <c r="A743" s="53"/>
      <c r="B743" s="58"/>
      <c r="C743" s="58"/>
      <c r="D743" s="35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35"/>
      <c r="Q743" s="186"/>
    </row>
    <row r="744" spans="1:17" s="28" customFormat="1" x14ac:dyDescent="0.25">
      <c r="A744" s="53"/>
      <c r="B744" s="58"/>
      <c r="C744" s="58"/>
      <c r="D744" s="35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35"/>
      <c r="Q744" s="186"/>
    </row>
    <row r="745" spans="1:17" s="28" customFormat="1" x14ac:dyDescent="0.25">
      <c r="A745" s="53"/>
      <c r="B745" s="58"/>
      <c r="C745" s="58"/>
      <c r="D745" s="35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35"/>
      <c r="Q745" s="186"/>
    </row>
    <row r="746" spans="1:17" s="28" customFormat="1" x14ac:dyDescent="0.25">
      <c r="A746" s="53"/>
      <c r="B746" s="58"/>
      <c r="C746" s="58"/>
      <c r="D746" s="35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35"/>
      <c r="Q746" s="186"/>
    </row>
    <row r="747" spans="1:17" s="28" customFormat="1" x14ac:dyDescent="0.25">
      <c r="A747" s="53"/>
      <c r="B747" s="58"/>
      <c r="C747" s="58"/>
      <c r="D747" s="35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35"/>
      <c r="Q747" s="186"/>
    </row>
    <row r="748" spans="1:17" s="28" customFormat="1" x14ac:dyDescent="0.25">
      <c r="A748" s="53"/>
      <c r="B748" s="58"/>
      <c r="C748" s="58"/>
      <c r="D748" s="35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35"/>
      <c r="Q748" s="186"/>
    </row>
    <row r="749" spans="1:17" s="28" customFormat="1" x14ac:dyDescent="0.25">
      <c r="A749" s="53"/>
      <c r="B749" s="58"/>
      <c r="C749" s="58"/>
      <c r="D749" s="35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35"/>
      <c r="Q749" s="186"/>
    </row>
    <row r="750" spans="1:17" s="28" customFormat="1" x14ac:dyDescent="0.25">
      <c r="A750" s="53"/>
      <c r="B750" s="58"/>
      <c r="C750" s="58"/>
      <c r="D750" s="35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35"/>
      <c r="Q750" s="186"/>
    </row>
    <row r="751" spans="1:17" s="28" customFormat="1" x14ac:dyDescent="0.25">
      <c r="A751" s="53"/>
      <c r="B751" s="58"/>
      <c r="C751" s="58"/>
      <c r="D751" s="35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35"/>
      <c r="Q751" s="186"/>
    </row>
    <row r="752" spans="1:17" s="28" customFormat="1" x14ac:dyDescent="0.25">
      <c r="A752" s="53"/>
      <c r="B752" s="58"/>
      <c r="C752" s="58"/>
      <c r="D752" s="35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35"/>
      <c r="Q752" s="186"/>
    </row>
    <row r="753" spans="1:17" s="28" customFormat="1" x14ac:dyDescent="0.25">
      <c r="A753" s="53"/>
      <c r="B753" s="58"/>
      <c r="C753" s="58"/>
      <c r="D753" s="35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35"/>
      <c r="Q753" s="186"/>
    </row>
    <row r="754" spans="1:17" s="28" customFormat="1" x14ac:dyDescent="0.25">
      <c r="A754" s="53"/>
      <c r="B754" s="58"/>
      <c r="C754" s="58"/>
      <c r="D754" s="35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35"/>
      <c r="Q754" s="186"/>
    </row>
    <row r="755" spans="1:17" s="28" customFormat="1" x14ac:dyDescent="0.25">
      <c r="A755" s="53"/>
      <c r="B755" s="58"/>
      <c r="C755" s="58"/>
      <c r="D755" s="35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35"/>
      <c r="Q755" s="186"/>
    </row>
    <row r="756" spans="1:17" s="28" customFormat="1" x14ac:dyDescent="0.25">
      <c r="A756" s="53"/>
      <c r="B756" s="58"/>
      <c r="C756" s="58"/>
      <c r="D756" s="35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35"/>
      <c r="Q756" s="186"/>
    </row>
    <row r="757" spans="1:17" s="28" customFormat="1" x14ac:dyDescent="0.25">
      <c r="A757" s="53"/>
      <c r="B757" s="58"/>
      <c r="C757" s="58"/>
      <c r="D757" s="35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35"/>
      <c r="Q757" s="186"/>
    </row>
    <row r="758" spans="1:17" s="28" customFormat="1" x14ac:dyDescent="0.25">
      <c r="A758" s="53"/>
      <c r="B758" s="58"/>
      <c r="C758" s="58"/>
      <c r="D758" s="35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35"/>
      <c r="Q758" s="186"/>
    </row>
    <row r="759" spans="1:17" s="28" customFormat="1" x14ac:dyDescent="0.25">
      <c r="A759" s="53"/>
      <c r="B759" s="58"/>
      <c r="C759" s="58"/>
      <c r="D759" s="35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35"/>
      <c r="Q759" s="186"/>
    </row>
    <row r="760" spans="1:17" s="28" customFormat="1" x14ac:dyDescent="0.25">
      <c r="A760" s="53"/>
      <c r="B760" s="58"/>
      <c r="C760" s="58"/>
      <c r="D760" s="35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35"/>
      <c r="Q760" s="186"/>
    </row>
    <row r="761" spans="1:17" s="28" customFormat="1" x14ac:dyDescent="0.25">
      <c r="A761" s="53"/>
      <c r="B761" s="58"/>
      <c r="C761" s="58"/>
      <c r="D761" s="35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35"/>
      <c r="Q761" s="186"/>
    </row>
    <row r="762" spans="1:17" s="28" customFormat="1" x14ac:dyDescent="0.25">
      <c r="A762" s="53"/>
      <c r="B762" s="58"/>
      <c r="C762" s="58"/>
      <c r="D762" s="35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35"/>
      <c r="Q762" s="186"/>
    </row>
    <row r="763" spans="1:17" s="28" customFormat="1" x14ac:dyDescent="0.25">
      <c r="A763" s="53"/>
      <c r="B763" s="58"/>
      <c r="C763" s="58"/>
      <c r="D763" s="35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35"/>
      <c r="Q763" s="186"/>
    </row>
    <row r="764" spans="1:17" s="28" customFormat="1" x14ac:dyDescent="0.25">
      <c r="A764" s="53"/>
      <c r="B764" s="58"/>
      <c r="C764" s="58"/>
      <c r="D764" s="35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35"/>
      <c r="Q764" s="186"/>
    </row>
    <row r="765" spans="1:17" s="28" customFormat="1" x14ac:dyDescent="0.25">
      <c r="A765" s="53"/>
      <c r="B765" s="58"/>
      <c r="C765" s="58"/>
      <c r="D765" s="35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35"/>
      <c r="Q765" s="186"/>
    </row>
    <row r="766" spans="1:17" s="28" customFormat="1" x14ac:dyDescent="0.25">
      <c r="A766" s="53"/>
      <c r="B766" s="58"/>
      <c r="C766" s="58"/>
      <c r="D766" s="35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35"/>
      <c r="Q766" s="186"/>
    </row>
    <row r="767" spans="1:17" s="28" customFormat="1" x14ac:dyDescent="0.25">
      <c r="A767" s="53"/>
      <c r="B767" s="58"/>
      <c r="C767" s="58"/>
      <c r="D767" s="35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35"/>
      <c r="Q767" s="186"/>
    </row>
    <row r="768" spans="1:17" s="28" customFormat="1" x14ac:dyDescent="0.25">
      <c r="A768" s="53"/>
      <c r="B768" s="58"/>
      <c r="C768" s="58"/>
      <c r="D768" s="35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35"/>
      <c r="Q768" s="186"/>
    </row>
    <row r="769" spans="1:17" s="28" customFormat="1" x14ac:dyDescent="0.25">
      <c r="A769" s="53"/>
      <c r="B769" s="58"/>
      <c r="C769" s="58"/>
      <c r="D769" s="35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35"/>
      <c r="Q769" s="186"/>
    </row>
    <row r="770" spans="1:17" s="28" customFormat="1" x14ac:dyDescent="0.25">
      <c r="A770" s="53"/>
      <c r="B770" s="58"/>
      <c r="C770" s="58"/>
      <c r="D770" s="35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35"/>
      <c r="Q770" s="186"/>
    </row>
    <row r="771" spans="1:17" s="28" customFormat="1" x14ac:dyDescent="0.25">
      <c r="A771" s="53"/>
      <c r="B771" s="58"/>
      <c r="C771" s="58"/>
      <c r="D771" s="35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35"/>
      <c r="Q771" s="186"/>
    </row>
    <row r="772" spans="1:17" s="28" customFormat="1" x14ac:dyDescent="0.25">
      <c r="A772" s="53"/>
      <c r="B772" s="58"/>
      <c r="C772" s="58"/>
      <c r="D772" s="35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35"/>
      <c r="Q772" s="186"/>
    </row>
    <row r="773" spans="1:17" s="28" customFormat="1" x14ac:dyDescent="0.25">
      <c r="A773" s="53"/>
      <c r="B773" s="58"/>
      <c r="C773" s="58"/>
      <c r="D773" s="35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35"/>
      <c r="Q773" s="186"/>
    </row>
    <row r="774" spans="1:17" s="28" customFormat="1" x14ac:dyDescent="0.25">
      <c r="A774" s="53"/>
      <c r="B774" s="58"/>
      <c r="C774" s="58"/>
      <c r="D774" s="35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35"/>
      <c r="Q774" s="186"/>
    </row>
    <row r="775" spans="1:17" s="28" customFormat="1" x14ac:dyDescent="0.25">
      <c r="A775" s="53"/>
      <c r="B775" s="58"/>
      <c r="C775" s="58"/>
      <c r="D775" s="35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35"/>
      <c r="Q775" s="186"/>
    </row>
    <row r="776" spans="1:17" s="28" customFormat="1" x14ac:dyDescent="0.25">
      <c r="A776" s="53"/>
      <c r="B776" s="58"/>
      <c r="C776" s="58"/>
      <c r="D776" s="35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35"/>
      <c r="Q776" s="186"/>
    </row>
    <row r="777" spans="1:17" s="28" customFormat="1" x14ac:dyDescent="0.25">
      <c r="A777" s="53"/>
      <c r="B777" s="58"/>
      <c r="C777" s="58"/>
      <c r="D777" s="35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35"/>
      <c r="Q777" s="186"/>
    </row>
    <row r="778" spans="1:17" s="28" customFormat="1" x14ac:dyDescent="0.25">
      <c r="A778" s="53"/>
      <c r="B778" s="58"/>
      <c r="C778" s="58"/>
      <c r="D778" s="35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35"/>
      <c r="Q778" s="186"/>
    </row>
    <row r="779" spans="1:17" s="28" customFormat="1" x14ac:dyDescent="0.25">
      <c r="A779" s="53"/>
      <c r="B779" s="58"/>
      <c r="C779" s="58"/>
      <c r="D779" s="35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35"/>
      <c r="Q779" s="186"/>
    </row>
    <row r="780" spans="1:17" s="28" customFormat="1" x14ac:dyDescent="0.25">
      <c r="A780" s="53"/>
      <c r="B780" s="58"/>
      <c r="C780" s="58"/>
      <c r="D780" s="35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35"/>
      <c r="Q780" s="186"/>
    </row>
    <row r="781" spans="1:17" s="28" customFormat="1" x14ac:dyDescent="0.25">
      <c r="A781" s="53"/>
      <c r="B781" s="58"/>
      <c r="C781" s="58"/>
      <c r="D781" s="35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35"/>
      <c r="Q781" s="186"/>
    </row>
    <row r="782" spans="1:17" s="28" customFormat="1" x14ac:dyDescent="0.25">
      <c r="A782" s="53"/>
      <c r="B782" s="58"/>
      <c r="C782" s="58"/>
      <c r="D782" s="35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35"/>
      <c r="Q782" s="186"/>
    </row>
    <row r="783" spans="1:17" s="28" customFormat="1" x14ac:dyDescent="0.25">
      <c r="A783" s="53"/>
      <c r="B783" s="58"/>
      <c r="C783" s="58"/>
      <c r="D783" s="35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35"/>
      <c r="Q783" s="186"/>
    </row>
    <row r="784" spans="1:17" s="28" customFormat="1" x14ac:dyDescent="0.25">
      <c r="A784" s="53"/>
      <c r="B784" s="58"/>
      <c r="C784" s="58"/>
      <c r="D784" s="35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35"/>
      <c r="Q784" s="186"/>
    </row>
    <row r="785" spans="1:17" s="28" customFormat="1" x14ac:dyDescent="0.25">
      <c r="A785" s="53"/>
      <c r="B785" s="58"/>
      <c r="C785" s="58"/>
      <c r="D785" s="35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35"/>
      <c r="Q785" s="186"/>
    </row>
    <row r="786" spans="1:17" s="28" customFormat="1" x14ac:dyDescent="0.25">
      <c r="A786" s="53"/>
      <c r="B786" s="58"/>
      <c r="C786" s="58"/>
      <c r="D786" s="35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35"/>
      <c r="Q786" s="186"/>
    </row>
    <row r="787" spans="1:17" s="28" customFormat="1" x14ac:dyDescent="0.25">
      <c r="A787" s="53"/>
      <c r="B787" s="58"/>
      <c r="C787" s="58"/>
      <c r="D787" s="35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35"/>
      <c r="Q787" s="186"/>
    </row>
    <row r="788" spans="1:17" s="28" customFormat="1" x14ac:dyDescent="0.25">
      <c r="A788" s="53"/>
      <c r="B788" s="58"/>
      <c r="C788" s="58"/>
      <c r="D788" s="35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35"/>
      <c r="Q788" s="186"/>
    </row>
    <row r="789" spans="1:17" s="28" customFormat="1" x14ac:dyDescent="0.25">
      <c r="A789" s="53"/>
      <c r="B789" s="58"/>
      <c r="C789" s="58"/>
      <c r="D789" s="35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35"/>
      <c r="Q789" s="186"/>
    </row>
    <row r="790" spans="1:17" s="28" customFormat="1" x14ac:dyDescent="0.25">
      <c r="A790" s="53"/>
      <c r="B790" s="58"/>
      <c r="C790" s="58"/>
      <c r="D790" s="35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35"/>
      <c r="Q790" s="186"/>
    </row>
    <row r="791" spans="1:17" s="28" customFormat="1" x14ac:dyDescent="0.25">
      <c r="A791" s="53"/>
      <c r="B791" s="58"/>
      <c r="C791" s="58"/>
      <c r="D791" s="35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35"/>
      <c r="Q791" s="186"/>
    </row>
    <row r="792" spans="1:17" s="28" customFormat="1" x14ac:dyDescent="0.25">
      <c r="A792" s="53"/>
      <c r="B792" s="58"/>
      <c r="C792" s="58"/>
      <c r="D792" s="35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35"/>
      <c r="Q792" s="186"/>
    </row>
    <row r="793" spans="1:17" s="28" customFormat="1" x14ac:dyDescent="0.25">
      <c r="A793" s="53"/>
      <c r="B793" s="58"/>
      <c r="C793" s="58"/>
      <c r="D793" s="35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35"/>
      <c r="Q793" s="186"/>
    </row>
    <row r="794" spans="1:17" s="28" customFormat="1" x14ac:dyDescent="0.25">
      <c r="A794" s="53"/>
      <c r="B794" s="58"/>
      <c r="C794" s="58"/>
      <c r="D794" s="35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35"/>
      <c r="Q794" s="186"/>
    </row>
    <row r="795" spans="1:17" s="28" customFormat="1" x14ac:dyDescent="0.25">
      <c r="A795" s="53"/>
      <c r="B795" s="58"/>
      <c r="C795" s="58"/>
      <c r="D795" s="35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35"/>
      <c r="Q795" s="186"/>
    </row>
    <row r="796" spans="1:17" s="28" customFormat="1" x14ac:dyDescent="0.25">
      <c r="A796" s="53"/>
      <c r="B796" s="58"/>
      <c r="C796" s="58"/>
      <c r="D796" s="35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35"/>
      <c r="Q796" s="186"/>
    </row>
    <row r="797" spans="1:17" s="28" customFormat="1" x14ac:dyDescent="0.25">
      <c r="A797" s="53"/>
      <c r="B797" s="58"/>
      <c r="C797" s="58"/>
      <c r="D797" s="35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35"/>
      <c r="Q797" s="186"/>
    </row>
    <row r="798" spans="1:17" s="28" customFormat="1" x14ac:dyDescent="0.25">
      <c r="A798" s="53"/>
      <c r="B798" s="58"/>
      <c r="C798" s="58"/>
      <c r="D798" s="35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35"/>
      <c r="Q798" s="186"/>
    </row>
    <row r="799" spans="1:17" s="28" customFormat="1" x14ac:dyDescent="0.25">
      <c r="A799" s="53"/>
      <c r="B799" s="58"/>
      <c r="C799" s="58"/>
      <c r="D799" s="35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35"/>
      <c r="Q799" s="186"/>
    </row>
    <row r="800" spans="1:17" s="28" customFormat="1" x14ac:dyDescent="0.25">
      <c r="A800" s="53"/>
      <c r="B800" s="58"/>
      <c r="C800" s="58"/>
      <c r="D800" s="35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35"/>
      <c r="Q800" s="186"/>
    </row>
    <row r="801" spans="1:17" s="28" customFormat="1" x14ac:dyDescent="0.25">
      <c r="A801" s="53"/>
      <c r="B801" s="58"/>
      <c r="C801" s="58"/>
      <c r="D801" s="35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35"/>
      <c r="Q801" s="186"/>
    </row>
    <row r="802" spans="1:17" s="28" customFormat="1" x14ac:dyDescent="0.25">
      <c r="A802" s="53"/>
      <c r="B802" s="58"/>
      <c r="C802" s="58"/>
      <c r="D802" s="35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35"/>
      <c r="Q802" s="186"/>
    </row>
    <row r="803" spans="1:17" s="28" customFormat="1" x14ac:dyDescent="0.25">
      <c r="A803" s="53"/>
      <c r="B803" s="58"/>
      <c r="C803" s="58"/>
      <c r="D803" s="35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35"/>
      <c r="Q803" s="186"/>
    </row>
    <row r="804" spans="1:17" s="28" customFormat="1" x14ac:dyDescent="0.25">
      <c r="A804" s="53"/>
      <c r="B804" s="58"/>
      <c r="C804" s="58"/>
      <c r="D804" s="35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35"/>
      <c r="Q804" s="186"/>
    </row>
    <row r="805" spans="1:17" s="28" customFormat="1" x14ac:dyDescent="0.25">
      <c r="A805" s="53"/>
      <c r="B805" s="58"/>
      <c r="C805" s="58"/>
      <c r="D805" s="35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35"/>
      <c r="Q805" s="186"/>
    </row>
    <row r="806" spans="1:17" s="28" customFormat="1" x14ac:dyDescent="0.25">
      <c r="A806" s="53"/>
      <c r="B806" s="58"/>
      <c r="C806" s="58"/>
      <c r="D806" s="35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35"/>
      <c r="Q806" s="186"/>
    </row>
    <row r="807" spans="1:17" s="28" customFormat="1" x14ac:dyDescent="0.25">
      <c r="A807" s="53"/>
      <c r="B807" s="58"/>
      <c r="C807" s="58"/>
      <c r="D807" s="35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35"/>
      <c r="Q807" s="186"/>
    </row>
    <row r="808" spans="1:17" s="28" customFormat="1" x14ac:dyDescent="0.25">
      <c r="A808" s="53"/>
      <c r="B808" s="58"/>
      <c r="C808" s="58"/>
      <c r="D808" s="35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35"/>
      <c r="Q808" s="186"/>
    </row>
    <row r="809" spans="1:17" s="28" customFormat="1" x14ac:dyDescent="0.25">
      <c r="A809" s="53"/>
      <c r="B809" s="58"/>
      <c r="C809" s="58"/>
      <c r="D809" s="35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35"/>
      <c r="Q809" s="186"/>
    </row>
    <row r="810" spans="1:17" s="28" customFormat="1" x14ac:dyDescent="0.25">
      <c r="A810" s="53"/>
      <c r="B810" s="58"/>
      <c r="C810" s="58"/>
      <c r="D810" s="35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35"/>
      <c r="Q810" s="186"/>
    </row>
    <row r="811" spans="1:17" s="28" customFormat="1" x14ac:dyDescent="0.25">
      <c r="A811" s="53"/>
      <c r="B811" s="58"/>
      <c r="C811" s="58"/>
      <c r="D811" s="35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35"/>
      <c r="Q811" s="186"/>
    </row>
    <row r="812" spans="1:17" s="28" customFormat="1" x14ac:dyDescent="0.25">
      <c r="A812" s="53"/>
      <c r="B812" s="58"/>
      <c r="C812" s="58"/>
      <c r="D812" s="35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35"/>
      <c r="Q812" s="186"/>
    </row>
    <row r="813" spans="1:17" s="28" customFormat="1" x14ac:dyDescent="0.25">
      <c r="A813" s="53"/>
      <c r="B813" s="58"/>
      <c r="C813" s="58"/>
      <c r="D813" s="35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35"/>
      <c r="Q813" s="186"/>
    </row>
    <row r="814" spans="1:17" s="28" customFormat="1" x14ac:dyDescent="0.25">
      <c r="A814" s="53"/>
      <c r="B814" s="58"/>
      <c r="C814" s="58"/>
      <c r="D814" s="35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35"/>
      <c r="Q814" s="186"/>
    </row>
    <row r="815" spans="1:17" s="28" customFormat="1" x14ac:dyDescent="0.25">
      <c r="A815" s="53"/>
      <c r="B815" s="58"/>
      <c r="C815" s="58"/>
      <c r="D815" s="35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35"/>
      <c r="Q815" s="186"/>
    </row>
    <row r="816" spans="1:17" s="28" customFormat="1" x14ac:dyDescent="0.25">
      <c r="A816" s="53"/>
      <c r="B816" s="58"/>
      <c r="C816" s="58"/>
      <c r="D816" s="35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35"/>
      <c r="Q816" s="186"/>
    </row>
    <row r="817" spans="1:17" s="28" customFormat="1" x14ac:dyDescent="0.25">
      <c r="A817" s="53"/>
      <c r="B817" s="58"/>
      <c r="C817" s="58"/>
      <c r="D817" s="35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35"/>
      <c r="Q817" s="186"/>
    </row>
    <row r="818" spans="1:17" s="28" customFormat="1" x14ac:dyDescent="0.25">
      <c r="A818" s="53"/>
      <c r="B818" s="58"/>
      <c r="C818" s="58"/>
      <c r="D818" s="35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35"/>
      <c r="Q818" s="186"/>
    </row>
    <row r="819" spans="1:17" s="28" customFormat="1" x14ac:dyDescent="0.25">
      <c r="A819" s="53"/>
      <c r="B819" s="58"/>
      <c r="C819" s="58"/>
      <c r="D819" s="35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35"/>
      <c r="Q819" s="186"/>
    </row>
    <row r="820" spans="1:17" s="28" customFormat="1" x14ac:dyDescent="0.25">
      <c r="A820" s="53"/>
      <c r="B820" s="58"/>
      <c r="C820" s="58"/>
      <c r="D820" s="35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35"/>
      <c r="Q820" s="186"/>
    </row>
    <row r="821" spans="1:17" s="28" customFormat="1" x14ac:dyDescent="0.25">
      <c r="A821" s="53"/>
      <c r="B821" s="58"/>
      <c r="C821" s="58"/>
      <c r="D821" s="35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35"/>
      <c r="Q821" s="186"/>
    </row>
    <row r="822" spans="1:17" s="28" customFormat="1" x14ac:dyDescent="0.25">
      <c r="A822" s="53"/>
      <c r="B822" s="58"/>
      <c r="C822" s="58"/>
      <c r="D822" s="35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35"/>
      <c r="Q822" s="186"/>
    </row>
    <row r="823" spans="1:17" s="28" customFormat="1" x14ac:dyDescent="0.25">
      <c r="A823" s="53"/>
      <c r="B823" s="58"/>
      <c r="C823" s="58"/>
      <c r="D823" s="35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35"/>
      <c r="Q823" s="186"/>
    </row>
    <row r="824" spans="1:17" s="28" customFormat="1" x14ac:dyDescent="0.25">
      <c r="A824" s="53"/>
      <c r="B824" s="58"/>
      <c r="C824" s="58"/>
      <c r="D824" s="35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35"/>
      <c r="Q824" s="186"/>
    </row>
    <row r="825" spans="1:17" s="28" customFormat="1" x14ac:dyDescent="0.25">
      <c r="A825" s="53"/>
      <c r="B825" s="58"/>
      <c r="C825" s="58"/>
      <c r="D825" s="35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35"/>
      <c r="Q825" s="186"/>
    </row>
    <row r="826" spans="1:17" s="28" customFormat="1" x14ac:dyDescent="0.25">
      <c r="A826" s="53"/>
      <c r="B826" s="58"/>
      <c r="C826" s="58"/>
      <c r="D826" s="35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35"/>
      <c r="Q826" s="186"/>
    </row>
    <row r="827" spans="1:17" s="28" customFormat="1" x14ac:dyDescent="0.25">
      <c r="A827" s="53"/>
      <c r="B827" s="58"/>
      <c r="C827" s="58"/>
      <c r="D827" s="35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35"/>
      <c r="Q827" s="186"/>
    </row>
    <row r="828" spans="1:17" s="28" customFormat="1" x14ac:dyDescent="0.25">
      <c r="A828" s="53"/>
      <c r="B828" s="58"/>
      <c r="C828" s="58"/>
      <c r="D828" s="35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35"/>
      <c r="Q828" s="186"/>
    </row>
    <row r="829" spans="1:17" s="28" customFormat="1" x14ac:dyDescent="0.25">
      <c r="A829" s="53"/>
      <c r="B829" s="58"/>
      <c r="C829" s="58"/>
      <c r="D829" s="35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35"/>
      <c r="Q829" s="186"/>
    </row>
    <row r="830" spans="1:17" s="28" customFormat="1" x14ac:dyDescent="0.25">
      <c r="A830" s="53"/>
      <c r="B830" s="58"/>
      <c r="C830" s="58"/>
      <c r="D830" s="35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35"/>
      <c r="Q830" s="186"/>
    </row>
    <row r="831" spans="1:17" s="28" customFormat="1" x14ac:dyDescent="0.25">
      <c r="A831" s="53"/>
      <c r="B831" s="58"/>
      <c r="C831" s="58"/>
      <c r="D831" s="35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35"/>
      <c r="Q831" s="186"/>
    </row>
    <row r="832" spans="1:17" s="28" customFormat="1" x14ac:dyDescent="0.25">
      <c r="A832" s="53"/>
      <c r="B832" s="58"/>
      <c r="C832" s="58"/>
      <c r="D832" s="35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35"/>
      <c r="Q832" s="186"/>
    </row>
    <row r="833" spans="1:17" s="28" customFormat="1" x14ac:dyDescent="0.25">
      <c r="A833" s="53"/>
      <c r="B833" s="58"/>
      <c r="C833" s="58"/>
      <c r="D833" s="35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35"/>
      <c r="Q833" s="186"/>
    </row>
    <row r="834" spans="1:17" s="28" customFormat="1" x14ac:dyDescent="0.25">
      <c r="A834" s="53"/>
      <c r="B834" s="58"/>
      <c r="C834" s="58"/>
      <c r="D834" s="35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35"/>
      <c r="Q834" s="186"/>
    </row>
    <row r="835" spans="1:17" s="28" customFormat="1" x14ac:dyDescent="0.25">
      <c r="A835" s="53"/>
      <c r="B835" s="58"/>
      <c r="C835" s="58"/>
      <c r="D835" s="35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35"/>
      <c r="Q835" s="186"/>
    </row>
    <row r="836" spans="1:17" s="28" customFormat="1" x14ac:dyDescent="0.25">
      <c r="A836" s="53"/>
      <c r="B836" s="58"/>
      <c r="C836" s="58"/>
      <c r="D836" s="35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35"/>
      <c r="Q836" s="186"/>
    </row>
    <row r="837" spans="1:17" s="28" customFormat="1" x14ac:dyDescent="0.25">
      <c r="A837" s="53"/>
      <c r="B837" s="58"/>
      <c r="C837" s="58"/>
      <c r="D837" s="35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35"/>
      <c r="Q837" s="186"/>
    </row>
    <row r="838" spans="1:17" s="28" customFormat="1" x14ac:dyDescent="0.25">
      <c r="A838" s="53"/>
      <c r="B838" s="58"/>
      <c r="C838" s="58"/>
      <c r="D838" s="35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35"/>
      <c r="Q838" s="186"/>
    </row>
    <row r="839" spans="1:17" s="28" customFormat="1" x14ac:dyDescent="0.25">
      <c r="A839" s="53"/>
      <c r="B839" s="58"/>
      <c r="C839" s="58"/>
      <c r="D839" s="35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35"/>
      <c r="Q839" s="186"/>
    </row>
    <row r="840" spans="1:17" s="28" customFormat="1" x14ac:dyDescent="0.25">
      <c r="A840" s="53"/>
      <c r="B840" s="58"/>
      <c r="C840" s="58"/>
      <c r="D840" s="35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35"/>
      <c r="Q840" s="186"/>
    </row>
    <row r="841" spans="1:17" s="28" customFormat="1" x14ac:dyDescent="0.25">
      <c r="A841" s="53"/>
      <c r="B841" s="58"/>
      <c r="C841" s="58"/>
      <c r="D841" s="35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35"/>
      <c r="Q841" s="186"/>
    </row>
    <row r="842" spans="1:17" s="28" customFormat="1" x14ac:dyDescent="0.25">
      <c r="A842" s="53"/>
      <c r="B842" s="58"/>
      <c r="C842" s="58"/>
      <c r="D842" s="35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35"/>
      <c r="Q842" s="186"/>
    </row>
    <row r="843" spans="1:17" s="28" customFormat="1" x14ac:dyDescent="0.25">
      <c r="A843" s="53"/>
      <c r="B843" s="58"/>
      <c r="C843" s="58"/>
      <c r="D843" s="35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35"/>
      <c r="Q843" s="186"/>
    </row>
    <row r="844" spans="1:17" s="28" customFormat="1" x14ac:dyDescent="0.25">
      <c r="A844" s="53"/>
      <c r="B844" s="58"/>
      <c r="C844" s="58"/>
      <c r="D844" s="35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35"/>
      <c r="Q844" s="186"/>
    </row>
    <row r="845" spans="1:17" s="28" customFormat="1" x14ac:dyDescent="0.25">
      <c r="A845" s="53"/>
      <c r="B845" s="58"/>
      <c r="C845" s="58"/>
      <c r="D845" s="35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35"/>
      <c r="Q845" s="186"/>
    </row>
    <row r="846" spans="1:17" s="28" customFormat="1" x14ac:dyDescent="0.25">
      <c r="A846" s="53"/>
      <c r="B846" s="58"/>
      <c r="C846" s="58"/>
      <c r="D846" s="35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35"/>
      <c r="Q846" s="186"/>
    </row>
    <row r="847" spans="1:17" s="28" customFormat="1" x14ac:dyDescent="0.25">
      <c r="A847" s="53"/>
      <c r="B847" s="58"/>
      <c r="C847" s="58"/>
      <c r="D847" s="35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35"/>
      <c r="Q847" s="186"/>
    </row>
    <row r="848" spans="1:17" s="28" customFormat="1" x14ac:dyDescent="0.25">
      <c r="A848" s="53"/>
      <c r="B848" s="58"/>
      <c r="C848" s="58"/>
      <c r="D848" s="35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35"/>
      <c r="Q848" s="186"/>
    </row>
    <row r="849" spans="1:17" s="28" customFormat="1" x14ac:dyDescent="0.25">
      <c r="A849" s="53"/>
      <c r="B849" s="58"/>
      <c r="C849" s="58"/>
      <c r="D849" s="35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35"/>
      <c r="Q849" s="186"/>
    </row>
    <row r="850" spans="1:17" s="28" customFormat="1" x14ac:dyDescent="0.25">
      <c r="A850" s="53"/>
      <c r="B850" s="58"/>
      <c r="C850" s="58"/>
      <c r="D850" s="35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35"/>
      <c r="Q850" s="186"/>
    </row>
    <row r="851" spans="1:17" s="28" customFormat="1" x14ac:dyDescent="0.25">
      <c r="A851" s="53"/>
      <c r="B851" s="58"/>
      <c r="C851" s="58"/>
      <c r="D851" s="35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35"/>
      <c r="Q851" s="186"/>
    </row>
    <row r="852" spans="1:17" s="28" customFormat="1" x14ac:dyDescent="0.25">
      <c r="A852" s="53"/>
      <c r="B852" s="58"/>
      <c r="C852" s="58"/>
      <c r="D852" s="35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35"/>
      <c r="Q852" s="186"/>
    </row>
    <row r="853" spans="1:17" s="28" customFormat="1" x14ac:dyDescent="0.25">
      <c r="A853" s="53"/>
      <c r="B853" s="58"/>
      <c r="C853" s="58"/>
      <c r="D853" s="35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35"/>
      <c r="Q853" s="186"/>
    </row>
    <row r="854" spans="1:17" s="28" customFormat="1" x14ac:dyDescent="0.25">
      <c r="A854" s="53"/>
      <c r="B854" s="58"/>
      <c r="C854" s="58"/>
      <c r="D854" s="35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35"/>
      <c r="Q854" s="186"/>
    </row>
    <row r="855" spans="1:17" s="28" customFormat="1" x14ac:dyDescent="0.25">
      <c r="A855" s="53"/>
      <c r="B855" s="58"/>
      <c r="C855" s="58"/>
      <c r="D855" s="35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35"/>
      <c r="Q855" s="186"/>
    </row>
    <row r="856" spans="1:17" s="28" customFormat="1" x14ac:dyDescent="0.25">
      <c r="A856" s="53"/>
      <c r="B856" s="58"/>
      <c r="C856" s="58"/>
      <c r="D856" s="35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35"/>
      <c r="Q856" s="186"/>
    </row>
    <row r="857" spans="1:17" s="28" customFormat="1" x14ac:dyDescent="0.25">
      <c r="A857" s="53"/>
      <c r="B857" s="58"/>
      <c r="C857" s="58"/>
      <c r="D857" s="35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35"/>
      <c r="Q857" s="186"/>
    </row>
    <row r="858" spans="1:17" s="28" customFormat="1" x14ac:dyDescent="0.25">
      <c r="A858" s="53"/>
      <c r="B858" s="58"/>
      <c r="C858" s="58"/>
      <c r="D858" s="35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35"/>
      <c r="Q858" s="186"/>
    </row>
    <row r="859" spans="1:17" s="28" customFormat="1" x14ac:dyDescent="0.25">
      <c r="A859" s="53"/>
      <c r="B859" s="58"/>
      <c r="C859" s="58"/>
      <c r="D859" s="35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35"/>
      <c r="Q859" s="186"/>
    </row>
    <row r="860" spans="1:17" s="28" customFormat="1" x14ac:dyDescent="0.25">
      <c r="A860" s="53"/>
      <c r="B860" s="58"/>
      <c r="C860" s="58"/>
      <c r="D860" s="35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35"/>
      <c r="Q860" s="186"/>
    </row>
    <row r="861" spans="1:17" s="28" customFormat="1" x14ac:dyDescent="0.25">
      <c r="A861" s="53"/>
      <c r="B861" s="58"/>
      <c r="C861" s="58"/>
      <c r="D861" s="35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35"/>
      <c r="Q861" s="186"/>
    </row>
    <row r="862" spans="1:17" s="28" customFormat="1" x14ac:dyDescent="0.25">
      <c r="A862" s="53"/>
      <c r="B862" s="58"/>
      <c r="C862" s="58"/>
      <c r="D862" s="35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35"/>
      <c r="Q862" s="186"/>
    </row>
    <row r="863" spans="1:17" s="28" customFormat="1" x14ac:dyDescent="0.25">
      <c r="A863" s="53"/>
      <c r="B863" s="58"/>
      <c r="C863" s="58"/>
      <c r="D863" s="35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35"/>
      <c r="Q863" s="186"/>
    </row>
    <row r="864" spans="1:17" s="28" customFormat="1" x14ac:dyDescent="0.25">
      <c r="A864" s="53"/>
      <c r="B864" s="58"/>
      <c r="C864" s="58"/>
      <c r="D864" s="35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35"/>
      <c r="Q864" s="186"/>
    </row>
    <row r="865" spans="1:17" s="28" customFormat="1" x14ac:dyDescent="0.25">
      <c r="A865" s="53"/>
      <c r="B865" s="58"/>
      <c r="C865" s="58"/>
      <c r="D865" s="35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35"/>
      <c r="Q865" s="186"/>
    </row>
    <row r="866" spans="1:17" s="28" customFormat="1" x14ac:dyDescent="0.25">
      <c r="A866" s="53"/>
      <c r="B866" s="58"/>
      <c r="C866" s="58"/>
      <c r="D866" s="35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35"/>
      <c r="Q866" s="186"/>
    </row>
    <row r="867" spans="1:17" s="28" customFormat="1" x14ac:dyDescent="0.25">
      <c r="A867" s="53"/>
      <c r="B867" s="58"/>
      <c r="C867" s="58"/>
      <c r="D867" s="35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35"/>
      <c r="Q867" s="186"/>
    </row>
    <row r="868" spans="1:17" s="28" customFormat="1" x14ac:dyDescent="0.25">
      <c r="A868" s="53"/>
      <c r="B868" s="58"/>
      <c r="C868" s="58"/>
      <c r="D868" s="35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35"/>
      <c r="Q868" s="186"/>
    </row>
    <row r="869" spans="1:17" s="28" customFormat="1" x14ac:dyDescent="0.25">
      <c r="A869" s="53"/>
      <c r="B869" s="58"/>
      <c r="C869" s="58"/>
      <c r="D869" s="35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35"/>
      <c r="Q869" s="186"/>
    </row>
    <row r="870" spans="1:17" s="28" customFormat="1" x14ac:dyDescent="0.25">
      <c r="A870" s="53"/>
      <c r="B870" s="58"/>
      <c r="C870" s="58"/>
      <c r="D870" s="35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35"/>
      <c r="Q870" s="186"/>
    </row>
    <row r="871" spans="1:17" s="28" customFormat="1" x14ac:dyDescent="0.25">
      <c r="A871" s="53"/>
      <c r="B871" s="58"/>
      <c r="C871" s="58"/>
      <c r="D871" s="35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35"/>
      <c r="Q871" s="186"/>
    </row>
    <row r="872" spans="1:17" s="28" customFormat="1" x14ac:dyDescent="0.25">
      <c r="A872" s="53"/>
      <c r="B872" s="58"/>
      <c r="C872" s="58"/>
      <c r="D872" s="35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35"/>
      <c r="Q872" s="186"/>
    </row>
    <row r="873" spans="1:17" s="28" customFormat="1" x14ac:dyDescent="0.25">
      <c r="A873" s="53"/>
      <c r="B873" s="58"/>
      <c r="C873" s="58"/>
      <c r="D873" s="35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35"/>
      <c r="Q873" s="186"/>
    </row>
    <row r="874" spans="1:17" s="28" customFormat="1" x14ac:dyDescent="0.25">
      <c r="A874" s="53"/>
      <c r="B874" s="58"/>
      <c r="C874" s="58"/>
      <c r="D874" s="35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35"/>
      <c r="Q874" s="186"/>
    </row>
    <row r="875" spans="1:17" s="28" customFormat="1" x14ac:dyDescent="0.25">
      <c r="A875" s="53"/>
      <c r="B875" s="58"/>
      <c r="C875" s="58"/>
      <c r="D875" s="35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35"/>
      <c r="Q875" s="186"/>
    </row>
    <row r="876" spans="1:17" s="28" customFormat="1" x14ac:dyDescent="0.25">
      <c r="A876" s="53"/>
      <c r="B876" s="58"/>
      <c r="C876" s="58"/>
      <c r="D876" s="35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35"/>
      <c r="Q876" s="186"/>
    </row>
    <row r="877" spans="1:17" s="28" customFormat="1" x14ac:dyDescent="0.25">
      <c r="A877" s="53"/>
      <c r="B877" s="58"/>
      <c r="C877" s="58"/>
      <c r="D877" s="35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35"/>
      <c r="Q877" s="186"/>
    </row>
    <row r="878" spans="1:17" s="28" customFormat="1" x14ac:dyDescent="0.25">
      <c r="A878" s="53"/>
      <c r="B878" s="58"/>
      <c r="C878" s="58"/>
      <c r="D878" s="35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35"/>
      <c r="Q878" s="186"/>
    </row>
    <row r="879" spans="1:17" s="28" customFormat="1" x14ac:dyDescent="0.25">
      <c r="A879" s="53"/>
      <c r="B879" s="58"/>
      <c r="C879" s="58"/>
      <c r="D879" s="35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35"/>
      <c r="Q879" s="186"/>
    </row>
    <row r="880" spans="1:17" s="28" customFormat="1" x14ac:dyDescent="0.25">
      <c r="A880" s="53"/>
      <c r="B880" s="58"/>
      <c r="C880" s="58"/>
      <c r="D880" s="35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35"/>
      <c r="Q880" s="186"/>
    </row>
    <row r="881" spans="1:17" s="28" customFormat="1" x14ac:dyDescent="0.25">
      <c r="A881" s="53"/>
      <c r="B881" s="58"/>
      <c r="C881" s="58"/>
      <c r="D881" s="35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35"/>
      <c r="Q881" s="186"/>
    </row>
    <row r="882" spans="1:17" s="28" customFormat="1" x14ac:dyDescent="0.25">
      <c r="A882" s="53"/>
      <c r="B882" s="58"/>
      <c r="C882" s="58"/>
      <c r="D882" s="35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35"/>
      <c r="Q882" s="186"/>
    </row>
    <row r="883" spans="1:17" s="28" customFormat="1" x14ac:dyDescent="0.25">
      <c r="A883" s="53"/>
      <c r="B883" s="58"/>
      <c r="C883" s="58"/>
      <c r="D883" s="35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35"/>
      <c r="Q883" s="186"/>
    </row>
    <row r="884" spans="1:17" s="28" customFormat="1" x14ac:dyDescent="0.25">
      <c r="A884" s="53"/>
      <c r="B884" s="58"/>
      <c r="C884" s="58"/>
      <c r="D884" s="35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35"/>
      <c r="Q884" s="186"/>
    </row>
    <row r="885" spans="1:17" s="28" customFormat="1" x14ac:dyDescent="0.25">
      <c r="A885" s="53"/>
      <c r="B885" s="58"/>
      <c r="C885" s="58"/>
      <c r="D885" s="35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35"/>
      <c r="Q885" s="186"/>
    </row>
    <row r="886" spans="1:17" s="28" customFormat="1" x14ac:dyDescent="0.25">
      <c r="A886" s="53"/>
      <c r="B886" s="58"/>
      <c r="C886" s="58"/>
      <c r="D886" s="35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35"/>
      <c r="Q886" s="186"/>
    </row>
    <row r="887" spans="1:17" s="28" customFormat="1" x14ac:dyDescent="0.25">
      <c r="A887" s="53"/>
      <c r="B887" s="58"/>
      <c r="C887" s="58"/>
      <c r="D887" s="35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35"/>
      <c r="Q887" s="186"/>
    </row>
    <row r="888" spans="1:17" s="28" customFormat="1" x14ac:dyDescent="0.25">
      <c r="A888" s="53"/>
      <c r="B888" s="58"/>
      <c r="C888" s="58"/>
      <c r="D888" s="35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35"/>
      <c r="Q888" s="186"/>
    </row>
    <row r="889" spans="1:17" s="28" customFormat="1" x14ac:dyDescent="0.25">
      <c r="A889" s="53"/>
      <c r="B889" s="58"/>
      <c r="C889" s="58"/>
      <c r="D889" s="35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35"/>
      <c r="Q889" s="186"/>
    </row>
    <row r="890" spans="1:17" s="28" customFormat="1" x14ac:dyDescent="0.25">
      <c r="A890" s="53"/>
      <c r="B890" s="58"/>
      <c r="C890" s="58"/>
      <c r="D890" s="35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35"/>
      <c r="Q890" s="186"/>
    </row>
    <row r="891" spans="1:17" s="28" customFormat="1" x14ac:dyDescent="0.25">
      <c r="A891" s="53"/>
      <c r="B891" s="58"/>
      <c r="C891" s="58"/>
      <c r="D891" s="35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35"/>
      <c r="Q891" s="186"/>
    </row>
    <row r="892" spans="1:17" s="28" customFormat="1" x14ac:dyDescent="0.25">
      <c r="A892" s="53"/>
      <c r="B892" s="58"/>
      <c r="C892" s="58"/>
      <c r="D892" s="35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35"/>
      <c r="Q892" s="186"/>
    </row>
    <row r="893" spans="1:17" s="28" customFormat="1" x14ac:dyDescent="0.25">
      <c r="A893" s="53"/>
      <c r="B893" s="58"/>
      <c r="C893" s="58"/>
      <c r="D893" s="35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35"/>
      <c r="Q893" s="186"/>
    </row>
    <row r="894" spans="1:17" s="28" customFormat="1" x14ac:dyDescent="0.25">
      <c r="A894" s="53"/>
      <c r="B894" s="58"/>
      <c r="C894" s="58"/>
      <c r="D894" s="35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35"/>
      <c r="Q894" s="186"/>
    </row>
    <row r="895" spans="1:17" s="28" customFormat="1" x14ac:dyDescent="0.25">
      <c r="A895" s="53"/>
      <c r="B895" s="58"/>
      <c r="C895" s="58"/>
      <c r="D895" s="35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35"/>
      <c r="Q895" s="186"/>
    </row>
    <row r="896" spans="1:17" s="28" customFormat="1" x14ac:dyDescent="0.25">
      <c r="A896" s="53"/>
      <c r="B896" s="58"/>
      <c r="C896" s="58"/>
      <c r="D896" s="35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35"/>
      <c r="Q896" s="186"/>
    </row>
    <row r="897" spans="1:17" s="28" customFormat="1" x14ac:dyDescent="0.25">
      <c r="A897" s="53"/>
      <c r="B897" s="58"/>
      <c r="C897" s="58"/>
      <c r="D897" s="35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35"/>
      <c r="Q897" s="186"/>
    </row>
    <row r="898" spans="1:17" s="28" customFormat="1" x14ac:dyDescent="0.25">
      <c r="A898" s="53"/>
      <c r="B898" s="58"/>
      <c r="C898" s="58"/>
      <c r="D898" s="35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35"/>
      <c r="Q898" s="186"/>
    </row>
    <row r="899" spans="1:17" s="28" customFormat="1" x14ac:dyDescent="0.25">
      <c r="A899" s="53"/>
      <c r="B899" s="58"/>
      <c r="C899" s="58"/>
      <c r="D899" s="35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35"/>
      <c r="Q899" s="186"/>
    </row>
    <row r="900" spans="1:17" s="28" customFormat="1" x14ac:dyDescent="0.25">
      <c r="A900" s="53"/>
      <c r="B900" s="58"/>
      <c r="C900" s="58"/>
      <c r="D900" s="35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35"/>
      <c r="Q900" s="186"/>
    </row>
    <row r="901" spans="1:17" s="28" customFormat="1" x14ac:dyDescent="0.25">
      <c r="A901" s="53"/>
      <c r="B901" s="58"/>
      <c r="C901" s="58"/>
      <c r="D901" s="35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35"/>
      <c r="Q901" s="186"/>
    </row>
    <row r="902" spans="1:17" s="28" customFormat="1" x14ac:dyDescent="0.25">
      <c r="A902" s="53"/>
      <c r="B902" s="58"/>
      <c r="C902" s="58"/>
      <c r="D902" s="35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35"/>
      <c r="Q902" s="186"/>
    </row>
    <row r="903" spans="1:17" s="28" customFormat="1" x14ac:dyDescent="0.25">
      <c r="A903" s="53"/>
      <c r="B903" s="58"/>
      <c r="C903" s="58"/>
      <c r="D903" s="35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35"/>
      <c r="Q903" s="186"/>
    </row>
    <row r="904" spans="1:17" s="28" customFormat="1" x14ac:dyDescent="0.25">
      <c r="A904" s="53"/>
      <c r="B904" s="58"/>
      <c r="C904" s="58"/>
      <c r="D904" s="35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35"/>
      <c r="Q904" s="186"/>
    </row>
    <row r="905" spans="1:17" s="28" customFormat="1" x14ac:dyDescent="0.25">
      <c r="A905" s="53"/>
      <c r="B905" s="58"/>
      <c r="C905" s="58"/>
      <c r="D905" s="35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35"/>
      <c r="Q905" s="186"/>
    </row>
    <row r="906" spans="1:17" s="28" customFormat="1" x14ac:dyDescent="0.25">
      <c r="A906" s="53"/>
      <c r="B906" s="58"/>
      <c r="C906" s="58"/>
      <c r="D906" s="35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35"/>
      <c r="Q906" s="186"/>
    </row>
    <row r="907" spans="1:17" s="28" customFormat="1" x14ac:dyDescent="0.25">
      <c r="A907" s="53"/>
      <c r="B907" s="58"/>
      <c r="C907" s="58"/>
      <c r="D907" s="35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35"/>
      <c r="Q907" s="186"/>
    </row>
    <row r="908" spans="1:17" s="28" customFormat="1" x14ac:dyDescent="0.25">
      <c r="A908" s="53"/>
      <c r="B908" s="58"/>
      <c r="C908" s="58"/>
      <c r="D908" s="35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35"/>
      <c r="Q908" s="186"/>
    </row>
    <row r="909" spans="1:17" s="28" customFormat="1" x14ac:dyDescent="0.25">
      <c r="A909" s="53"/>
      <c r="B909" s="58"/>
      <c r="C909" s="58"/>
      <c r="D909" s="35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35"/>
      <c r="Q909" s="186"/>
    </row>
    <row r="910" spans="1:17" s="28" customFormat="1" x14ac:dyDescent="0.25">
      <c r="A910" s="53"/>
      <c r="B910" s="58"/>
      <c r="C910" s="58"/>
      <c r="D910" s="35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35"/>
      <c r="Q910" s="186"/>
    </row>
    <row r="911" spans="1:17" s="28" customFormat="1" x14ac:dyDescent="0.25">
      <c r="A911" s="53"/>
      <c r="B911" s="58"/>
      <c r="C911" s="58"/>
      <c r="D911" s="35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35"/>
      <c r="Q911" s="186"/>
    </row>
    <row r="912" spans="1:17" s="28" customFormat="1" x14ac:dyDescent="0.25">
      <c r="A912" s="53"/>
      <c r="B912" s="58"/>
      <c r="C912" s="58"/>
      <c r="D912" s="35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35"/>
      <c r="Q912" s="186"/>
    </row>
    <row r="913" spans="1:17" s="28" customFormat="1" x14ac:dyDescent="0.25">
      <c r="A913" s="53"/>
      <c r="B913" s="58"/>
      <c r="C913" s="58"/>
      <c r="D913" s="35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35"/>
      <c r="Q913" s="186"/>
    </row>
    <row r="914" spans="1:17" s="28" customFormat="1" x14ac:dyDescent="0.25">
      <c r="A914" s="53"/>
      <c r="B914" s="58"/>
      <c r="C914" s="58"/>
      <c r="D914" s="35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35"/>
      <c r="Q914" s="186"/>
    </row>
    <row r="915" spans="1:17" s="28" customFormat="1" x14ac:dyDescent="0.25">
      <c r="A915" s="53"/>
      <c r="B915" s="58"/>
      <c r="C915" s="58"/>
      <c r="D915" s="35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35"/>
      <c r="Q915" s="186"/>
    </row>
    <row r="916" spans="1:17" s="28" customFormat="1" x14ac:dyDescent="0.25">
      <c r="A916" s="53"/>
      <c r="B916" s="58"/>
      <c r="C916" s="58"/>
      <c r="D916" s="35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35"/>
      <c r="Q916" s="186"/>
    </row>
    <row r="917" spans="1:17" s="28" customFormat="1" x14ac:dyDescent="0.25">
      <c r="A917" s="53"/>
      <c r="B917" s="58"/>
      <c r="C917" s="58"/>
      <c r="D917" s="35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35"/>
      <c r="Q917" s="186"/>
    </row>
    <row r="918" spans="1:17" s="28" customFormat="1" x14ac:dyDescent="0.25">
      <c r="A918" s="53"/>
      <c r="B918" s="58"/>
      <c r="C918" s="58"/>
      <c r="D918" s="35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35"/>
      <c r="Q918" s="186"/>
    </row>
    <row r="919" spans="1:17" s="28" customFormat="1" x14ac:dyDescent="0.25">
      <c r="A919" s="53"/>
      <c r="B919" s="58"/>
      <c r="C919" s="58"/>
      <c r="D919" s="35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35"/>
      <c r="Q919" s="186"/>
    </row>
    <row r="920" spans="1:17" s="28" customFormat="1" x14ac:dyDescent="0.25">
      <c r="A920" s="53"/>
      <c r="B920" s="58"/>
      <c r="C920" s="58"/>
      <c r="D920" s="35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35"/>
      <c r="Q920" s="186"/>
    </row>
    <row r="921" spans="1:17" s="28" customFormat="1" x14ac:dyDescent="0.25">
      <c r="A921" s="53"/>
      <c r="B921" s="58"/>
      <c r="C921" s="58"/>
      <c r="D921" s="35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35"/>
      <c r="Q921" s="186"/>
    </row>
    <row r="922" spans="1:17" s="28" customFormat="1" x14ac:dyDescent="0.25">
      <c r="A922" s="53"/>
      <c r="B922" s="58"/>
      <c r="C922" s="58"/>
      <c r="D922" s="35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35"/>
      <c r="Q922" s="186"/>
    </row>
    <row r="923" spans="1:17" s="28" customFormat="1" x14ac:dyDescent="0.25">
      <c r="A923" s="53"/>
      <c r="B923" s="58"/>
      <c r="C923" s="58"/>
      <c r="D923" s="35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35"/>
      <c r="Q923" s="186"/>
    </row>
    <row r="924" spans="1:17" s="28" customFormat="1" x14ac:dyDescent="0.25">
      <c r="A924" s="53"/>
      <c r="B924" s="58"/>
      <c r="C924" s="58"/>
      <c r="D924" s="35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35"/>
      <c r="Q924" s="186"/>
    </row>
    <row r="925" spans="1:17" s="28" customFormat="1" x14ac:dyDescent="0.25">
      <c r="A925" s="53"/>
      <c r="B925" s="58"/>
      <c r="C925" s="58"/>
      <c r="D925" s="35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35"/>
      <c r="Q925" s="186"/>
    </row>
    <row r="926" spans="1:17" s="28" customFormat="1" x14ac:dyDescent="0.25">
      <c r="A926" s="53"/>
      <c r="B926" s="58"/>
      <c r="C926" s="58"/>
      <c r="D926" s="35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35"/>
      <c r="Q926" s="186"/>
    </row>
    <row r="927" spans="1:17" s="28" customFormat="1" x14ac:dyDescent="0.25">
      <c r="A927" s="53"/>
      <c r="B927" s="58"/>
      <c r="C927" s="58"/>
      <c r="D927" s="35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35"/>
      <c r="Q927" s="186"/>
    </row>
    <row r="928" spans="1:17" s="28" customFormat="1" x14ac:dyDescent="0.25">
      <c r="A928" s="53"/>
      <c r="B928" s="58"/>
      <c r="C928" s="58"/>
      <c r="D928" s="35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35"/>
      <c r="Q928" s="186"/>
    </row>
    <row r="929" spans="1:17" s="28" customFormat="1" x14ac:dyDescent="0.25">
      <c r="A929" s="53"/>
      <c r="B929" s="58"/>
      <c r="C929" s="58"/>
      <c r="D929" s="35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35"/>
      <c r="Q929" s="186"/>
    </row>
    <row r="930" spans="1:17" s="28" customFormat="1" x14ac:dyDescent="0.25">
      <c r="A930" s="53"/>
      <c r="B930" s="58"/>
      <c r="C930" s="58"/>
      <c r="D930" s="35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35"/>
      <c r="Q930" s="186"/>
    </row>
    <row r="931" spans="1:17" s="28" customFormat="1" x14ac:dyDescent="0.25">
      <c r="A931" s="53"/>
      <c r="B931" s="58"/>
      <c r="C931" s="58"/>
      <c r="D931" s="35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35"/>
      <c r="Q931" s="186"/>
    </row>
    <row r="932" spans="1:17" s="28" customFormat="1" x14ac:dyDescent="0.25">
      <c r="A932" s="53"/>
      <c r="B932" s="58"/>
      <c r="C932" s="58"/>
      <c r="D932" s="35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35"/>
      <c r="Q932" s="186"/>
    </row>
    <row r="933" spans="1:17" s="28" customFormat="1" x14ac:dyDescent="0.25">
      <c r="A933" s="53"/>
      <c r="B933" s="58"/>
      <c r="C933" s="58"/>
      <c r="D933" s="35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35"/>
      <c r="Q933" s="186"/>
    </row>
    <row r="934" spans="1:17" s="28" customFormat="1" x14ac:dyDescent="0.25">
      <c r="A934" s="53"/>
      <c r="B934" s="58"/>
      <c r="C934" s="58"/>
      <c r="D934" s="35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35"/>
      <c r="Q934" s="186"/>
    </row>
    <row r="935" spans="1:17" s="28" customFormat="1" x14ac:dyDescent="0.25">
      <c r="A935" s="53"/>
      <c r="B935" s="58"/>
      <c r="C935" s="58"/>
      <c r="D935" s="35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35"/>
      <c r="Q935" s="186"/>
    </row>
    <row r="936" spans="1:17" s="28" customFormat="1" x14ac:dyDescent="0.25">
      <c r="A936" s="53"/>
      <c r="B936" s="58"/>
      <c r="C936" s="58"/>
      <c r="D936" s="35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35"/>
      <c r="Q936" s="186"/>
    </row>
    <row r="937" spans="1:17" s="28" customFormat="1" x14ac:dyDescent="0.25">
      <c r="A937" s="53"/>
      <c r="B937" s="58"/>
      <c r="C937" s="58"/>
      <c r="D937" s="35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35"/>
      <c r="Q937" s="186"/>
    </row>
    <row r="938" spans="1:17" s="28" customFormat="1" x14ac:dyDescent="0.25">
      <c r="A938" s="53"/>
      <c r="B938" s="58"/>
      <c r="C938" s="58"/>
      <c r="D938" s="35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35"/>
      <c r="Q938" s="186"/>
    </row>
    <row r="939" spans="1:17" s="28" customFormat="1" x14ac:dyDescent="0.25">
      <c r="A939" s="53"/>
      <c r="B939" s="58"/>
      <c r="C939" s="58"/>
      <c r="D939" s="35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35"/>
      <c r="Q939" s="186"/>
    </row>
    <row r="940" spans="1:17" s="28" customFormat="1" x14ac:dyDescent="0.25">
      <c r="A940" s="53"/>
      <c r="B940" s="58"/>
      <c r="C940" s="58"/>
      <c r="D940" s="35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35"/>
      <c r="Q940" s="186"/>
    </row>
    <row r="941" spans="1:17" s="28" customFormat="1" x14ac:dyDescent="0.25">
      <c r="A941" s="53"/>
      <c r="B941" s="58"/>
      <c r="C941" s="58"/>
      <c r="D941" s="35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35"/>
      <c r="Q941" s="186"/>
    </row>
    <row r="942" spans="1:17" s="28" customFormat="1" x14ac:dyDescent="0.25">
      <c r="A942" s="53"/>
      <c r="B942" s="58"/>
      <c r="C942" s="58"/>
      <c r="D942" s="35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35"/>
      <c r="Q942" s="186"/>
    </row>
    <row r="943" spans="1:17" s="28" customFormat="1" x14ac:dyDescent="0.25">
      <c r="A943" s="53"/>
      <c r="B943" s="58"/>
      <c r="C943" s="58"/>
      <c r="D943" s="35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35"/>
      <c r="Q943" s="186"/>
    </row>
    <row r="944" spans="1:17" s="28" customFormat="1" x14ac:dyDescent="0.25">
      <c r="A944" s="53"/>
      <c r="B944" s="58"/>
      <c r="C944" s="58"/>
      <c r="D944" s="35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35"/>
      <c r="Q944" s="186"/>
    </row>
    <row r="945" spans="1:17" s="28" customFormat="1" x14ac:dyDescent="0.25">
      <c r="A945" s="53"/>
      <c r="B945" s="58"/>
      <c r="C945" s="58"/>
      <c r="D945" s="35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35"/>
      <c r="Q945" s="186"/>
    </row>
    <row r="946" spans="1:17" s="28" customFormat="1" x14ac:dyDescent="0.25">
      <c r="A946" s="53"/>
      <c r="B946" s="58"/>
      <c r="C946" s="58"/>
      <c r="D946" s="35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35"/>
      <c r="Q946" s="186"/>
    </row>
    <row r="947" spans="1:17" s="28" customFormat="1" x14ac:dyDescent="0.25">
      <c r="A947" s="53"/>
      <c r="B947" s="58"/>
      <c r="C947" s="58"/>
      <c r="D947" s="35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35"/>
      <c r="Q947" s="186"/>
    </row>
    <row r="948" spans="1:17" s="28" customFormat="1" x14ac:dyDescent="0.25">
      <c r="A948" s="53"/>
      <c r="B948" s="58"/>
      <c r="C948" s="58"/>
      <c r="D948" s="35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35"/>
      <c r="Q948" s="186"/>
    </row>
    <row r="949" spans="1:17" s="28" customFormat="1" x14ac:dyDescent="0.25">
      <c r="A949" s="53"/>
      <c r="B949" s="58"/>
      <c r="C949" s="58"/>
      <c r="D949" s="35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35"/>
      <c r="Q949" s="186"/>
    </row>
    <row r="950" spans="1:17" s="28" customFormat="1" x14ac:dyDescent="0.25">
      <c r="A950" s="53"/>
      <c r="B950" s="58"/>
      <c r="C950" s="58"/>
      <c r="D950" s="35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35"/>
      <c r="Q950" s="186"/>
    </row>
    <row r="951" spans="1:17" s="28" customFormat="1" x14ac:dyDescent="0.25">
      <c r="A951" s="53"/>
      <c r="B951" s="58"/>
      <c r="C951" s="58"/>
      <c r="D951" s="35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35"/>
      <c r="Q951" s="186"/>
    </row>
    <row r="952" spans="1:17" s="28" customFormat="1" x14ac:dyDescent="0.25">
      <c r="A952" s="53"/>
      <c r="B952" s="58"/>
      <c r="C952" s="58"/>
      <c r="D952" s="35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35"/>
      <c r="Q952" s="186"/>
    </row>
    <row r="953" spans="1:17" s="28" customFormat="1" x14ac:dyDescent="0.25">
      <c r="A953" s="53"/>
      <c r="B953" s="58"/>
      <c r="C953" s="58"/>
      <c r="D953" s="35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35"/>
      <c r="Q953" s="186"/>
    </row>
    <row r="954" spans="1:17" s="28" customFormat="1" x14ac:dyDescent="0.25">
      <c r="A954" s="53"/>
      <c r="B954" s="58"/>
      <c r="C954" s="58"/>
      <c r="D954" s="35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35"/>
      <c r="Q954" s="186"/>
    </row>
    <row r="955" spans="1:17" s="28" customFormat="1" x14ac:dyDescent="0.25">
      <c r="A955" s="53"/>
      <c r="B955" s="58"/>
      <c r="C955" s="58"/>
      <c r="D955" s="35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35"/>
      <c r="Q955" s="186"/>
    </row>
    <row r="956" spans="1:17" s="28" customFormat="1" x14ac:dyDescent="0.25">
      <c r="A956" s="53"/>
      <c r="B956" s="58"/>
      <c r="C956" s="58"/>
      <c r="D956" s="35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35"/>
      <c r="Q956" s="186"/>
    </row>
    <row r="957" spans="1:17" s="28" customFormat="1" x14ac:dyDescent="0.25">
      <c r="A957" s="53"/>
      <c r="B957" s="58"/>
      <c r="C957" s="58"/>
      <c r="D957" s="35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35"/>
      <c r="Q957" s="186"/>
    </row>
    <row r="958" spans="1:17" s="28" customFormat="1" x14ac:dyDescent="0.25">
      <c r="A958" s="53"/>
      <c r="B958" s="58"/>
      <c r="C958" s="58"/>
      <c r="D958" s="35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35"/>
      <c r="Q958" s="186"/>
    </row>
    <row r="959" spans="1:17" s="28" customFormat="1" x14ac:dyDescent="0.25">
      <c r="A959" s="53"/>
      <c r="B959" s="58"/>
      <c r="C959" s="58"/>
      <c r="D959" s="35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35"/>
      <c r="Q959" s="186"/>
    </row>
    <row r="960" spans="1:17" s="28" customFormat="1" x14ac:dyDescent="0.25">
      <c r="A960" s="53"/>
      <c r="B960" s="58"/>
      <c r="C960" s="58"/>
      <c r="D960" s="35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35"/>
      <c r="Q960" s="186"/>
    </row>
    <row r="961" spans="1:17" s="28" customFormat="1" x14ac:dyDescent="0.25">
      <c r="A961" s="53"/>
      <c r="B961" s="58"/>
      <c r="C961" s="58"/>
      <c r="D961" s="35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35"/>
      <c r="Q961" s="186"/>
    </row>
    <row r="962" spans="1:17" s="28" customFormat="1" x14ac:dyDescent="0.25">
      <c r="A962" s="53"/>
      <c r="B962" s="58"/>
      <c r="C962" s="58"/>
      <c r="D962" s="35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35"/>
      <c r="Q962" s="186"/>
    </row>
    <row r="963" spans="1:17" s="28" customFormat="1" x14ac:dyDescent="0.25">
      <c r="A963" s="53"/>
      <c r="B963" s="58"/>
      <c r="C963" s="58"/>
      <c r="D963" s="35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35"/>
      <c r="Q963" s="186"/>
    </row>
    <row r="964" spans="1:17" s="28" customFormat="1" x14ac:dyDescent="0.25">
      <c r="A964" s="53"/>
      <c r="B964" s="58"/>
      <c r="C964" s="58"/>
      <c r="D964" s="35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35"/>
      <c r="Q964" s="186"/>
    </row>
    <row r="965" spans="1:17" s="28" customFormat="1" x14ac:dyDescent="0.25">
      <c r="A965" s="53"/>
      <c r="B965" s="58"/>
      <c r="C965" s="58"/>
      <c r="D965" s="35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35"/>
      <c r="Q965" s="186"/>
    </row>
    <row r="966" spans="1:17" s="28" customFormat="1" x14ac:dyDescent="0.25">
      <c r="A966" s="53"/>
      <c r="B966" s="58"/>
      <c r="C966" s="58"/>
      <c r="D966" s="35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35"/>
      <c r="Q966" s="186"/>
    </row>
    <row r="967" spans="1:17" s="28" customFormat="1" x14ac:dyDescent="0.25">
      <c r="A967" s="53"/>
      <c r="B967" s="58"/>
      <c r="C967" s="58"/>
      <c r="D967" s="35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35"/>
      <c r="Q967" s="186"/>
    </row>
    <row r="968" spans="1:17" s="28" customFormat="1" x14ac:dyDescent="0.25">
      <c r="A968" s="53"/>
      <c r="B968" s="58"/>
      <c r="C968" s="58"/>
      <c r="D968" s="35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35"/>
      <c r="Q968" s="186"/>
    </row>
    <row r="969" spans="1:17" s="28" customFormat="1" x14ac:dyDescent="0.25">
      <c r="A969" s="53"/>
      <c r="B969" s="58"/>
      <c r="C969" s="58"/>
      <c r="D969" s="35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35"/>
      <c r="Q969" s="186"/>
    </row>
    <row r="970" spans="1:17" s="28" customFormat="1" x14ac:dyDescent="0.25">
      <c r="A970" s="53"/>
      <c r="B970" s="58"/>
      <c r="C970" s="58"/>
      <c r="D970" s="35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35"/>
      <c r="Q970" s="186"/>
    </row>
    <row r="971" spans="1:17" s="28" customFormat="1" x14ac:dyDescent="0.25">
      <c r="A971" s="53"/>
      <c r="B971" s="58"/>
      <c r="C971" s="58"/>
      <c r="D971" s="35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35"/>
      <c r="Q971" s="186"/>
    </row>
    <row r="972" spans="1:17" s="28" customFormat="1" x14ac:dyDescent="0.25">
      <c r="A972" s="53"/>
      <c r="B972" s="58"/>
      <c r="C972" s="58"/>
      <c r="D972" s="35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35"/>
      <c r="Q972" s="186"/>
    </row>
    <row r="973" spans="1:17" s="28" customFormat="1" x14ac:dyDescent="0.25">
      <c r="A973" s="53"/>
      <c r="B973" s="58"/>
      <c r="C973" s="58"/>
      <c r="D973" s="35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35"/>
      <c r="Q973" s="186"/>
    </row>
    <row r="974" spans="1:17" s="28" customFormat="1" x14ac:dyDescent="0.25">
      <c r="A974" s="53"/>
      <c r="B974" s="58"/>
      <c r="C974" s="58"/>
      <c r="D974" s="35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35"/>
      <c r="Q974" s="186"/>
    </row>
    <row r="975" spans="1:17" s="28" customFormat="1" x14ac:dyDescent="0.25">
      <c r="A975" s="53"/>
      <c r="B975" s="58"/>
      <c r="C975" s="58"/>
      <c r="D975" s="35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35"/>
      <c r="Q975" s="186"/>
    </row>
    <row r="976" spans="1:17" s="28" customFormat="1" x14ac:dyDescent="0.25">
      <c r="A976" s="53"/>
      <c r="B976" s="58"/>
      <c r="C976" s="58"/>
      <c r="D976" s="35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35"/>
      <c r="Q976" s="186"/>
    </row>
    <row r="977" spans="1:17" s="28" customFormat="1" x14ac:dyDescent="0.25">
      <c r="A977" s="53"/>
      <c r="B977" s="58"/>
      <c r="C977" s="58"/>
      <c r="D977" s="35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35"/>
      <c r="Q977" s="186"/>
    </row>
    <row r="978" spans="1:17" s="28" customFormat="1" x14ac:dyDescent="0.25">
      <c r="A978" s="53"/>
      <c r="B978" s="58"/>
      <c r="C978" s="58"/>
      <c r="D978" s="35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35"/>
      <c r="Q978" s="186"/>
    </row>
    <row r="979" spans="1:17" s="28" customFormat="1" x14ac:dyDescent="0.25">
      <c r="A979" s="53"/>
      <c r="B979" s="58"/>
      <c r="C979" s="58"/>
      <c r="D979" s="35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35"/>
      <c r="Q979" s="186"/>
    </row>
    <row r="980" spans="1:17" s="28" customFormat="1" x14ac:dyDescent="0.25">
      <c r="A980" s="53"/>
      <c r="B980" s="58"/>
      <c r="C980" s="58"/>
      <c r="D980" s="35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35"/>
      <c r="Q980" s="186"/>
    </row>
    <row r="981" spans="1:17" s="28" customFormat="1" x14ac:dyDescent="0.25">
      <c r="A981" s="53"/>
      <c r="B981" s="58"/>
      <c r="C981" s="58"/>
      <c r="D981" s="35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35"/>
      <c r="Q981" s="186"/>
    </row>
    <row r="982" spans="1:17" s="28" customFormat="1" x14ac:dyDescent="0.25">
      <c r="A982" s="53"/>
      <c r="B982" s="58"/>
      <c r="C982" s="58"/>
      <c r="D982" s="35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35"/>
      <c r="Q982" s="186"/>
    </row>
    <row r="983" spans="1:17" s="28" customFormat="1" x14ac:dyDescent="0.25">
      <c r="A983" s="53"/>
      <c r="B983" s="58"/>
      <c r="C983" s="58"/>
      <c r="D983" s="35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35"/>
      <c r="Q983" s="186"/>
    </row>
    <row r="984" spans="1:17" s="28" customFormat="1" x14ac:dyDescent="0.25">
      <c r="A984" s="53"/>
      <c r="B984" s="58"/>
      <c r="C984" s="58"/>
      <c r="D984" s="35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35"/>
      <c r="Q984" s="186"/>
    </row>
    <row r="985" spans="1:17" s="28" customFormat="1" x14ac:dyDescent="0.25">
      <c r="A985" s="53"/>
      <c r="B985" s="58"/>
      <c r="C985" s="58"/>
      <c r="D985" s="35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35"/>
      <c r="Q985" s="186"/>
    </row>
    <row r="986" spans="1:17" s="28" customFormat="1" x14ac:dyDescent="0.25">
      <c r="A986" s="53"/>
      <c r="B986" s="58"/>
      <c r="C986" s="58"/>
      <c r="D986" s="35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35"/>
      <c r="Q986" s="186"/>
    </row>
    <row r="987" spans="1:17" s="28" customFormat="1" x14ac:dyDescent="0.25">
      <c r="A987" s="53"/>
      <c r="B987" s="58"/>
      <c r="C987" s="58"/>
      <c r="D987" s="35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35"/>
      <c r="Q987" s="186"/>
    </row>
    <row r="988" spans="1:17" s="28" customFormat="1" x14ac:dyDescent="0.25">
      <c r="A988" s="53"/>
      <c r="B988" s="58"/>
      <c r="C988" s="58"/>
      <c r="D988" s="35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35"/>
      <c r="Q988" s="186"/>
    </row>
    <row r="989" spans="1:17" s="28" customFormat="1" x14ac:dyDescent="0.25">
      <c r="A989" s="53"/>
      <c r="B989" s="58"/>
      <c r="C989" s="58"/>
      <c r="D989" s="35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35"/>
      <c r="Q989" s="186"/>
    </row>
    <row r="990" spans="1:17" s="28" customFormat="1" x14ac:dyDescent="0.25">
      <c r="A990" s="53"/>
      <c r="B990" s="58"/>
      <c r="C990" s="58"/>
      <c r="D990" s="35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35"/>
      <c r="Q990" s="186"/>
    </row>
    <row r="991" spans="1:17" s="28" customFormat="1" x14ac:dyDescent="0.25">
      <c r="A991" s="53"/>
      <c r="B991" s="58"/>
      <c r="C991" s="58"/>
      <c r="D991" s="35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35"/>
      <c r="Q991" s="186"/>
    </row>
    <row r="992" spans="1:17" s="28" customFormat="1" x14ac:dyDescent="0.25">
      <c r="A992" s="53"/>
      <c r="B992" s="58"/>
      <c r="C992" s="58"/>
      <c r="D992" s="35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35"/>
      <c r="Q992" s="186"/>
    </row>
    <row r="993" spans="1:17" s="28" customFormat="1" x14ac:dyDescent="0.25">
      <c r="A993" s="53"/>
      <c r="B993" s="58"/>
      <c r="C993" s="58"/>
      <c r="D993" s="35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35"/>
      <c r="Q993" s="186"/>
    </row>
    <row r="994" spans="1:17" s="28" customFormat="1" x14ac:dyDescent="0.25">
      <c r="A994" s="53"/>
      <c r="B994" s="58"/>
      <c r="C994" s="58"/>
      <c r="D994" s="35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35"/>
      <c r="Q994" s="186"/>
    </row>
    <row r="995" spans="1:17" s="28" customFormat="1" x14ac:dyDescent="0.25">
      <c r="A995" s="53"/>
      <c r="B995" s="58"/>
      <c r="C995" s="58"/>
      <c r="D995" s="35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35"/>
      <c r="Q995" s="186"/>
    </row>
    <row r="996" spans="1:17" s="28" customFormat="1" x14ac:dyDescent="0.25">
      <c r="A996" s="53"/>
      <c r="B996" s="58"/>
      <c r="C996" s="58"/>
      <c r="D996" s="35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35"/>
      <c r="Q996" s="186"/>
    </row>
    <row r="997" spans="1:17" s="28" customFormat="1" x14ac:dyDescent="0.25">
      <c r="A997" s="53"/>
      <c r="B997" s="58"/>
      <c r="C997" s="58"/>
      <c r="D997" s="35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35"/>
      <c r="Q997" s="186"/>
    </row>
    <row r="998" spans="1:17" s="28" customFormat="1" x14ac:dyDescent="0.25">
      <c r="A998" s="53"/>
      <c r="B998" s="58"/>
      <c r="C998" s="58"/>
      <c r="D998" s="35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35"/>
      <c r="Q998" s="186"/>
    </row>
    <row r="999" spans="1:17" s="28" customFormat="1" x14ac:dyDescent="0.25">
      <c r="A999" s="53"/>
      <c r="B999" s="58"/>
      <c r="C999" s="58"/>
      <c r="D999" s="35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35"/>
      <c r="Q999" s="186"/>
    </row>
    <row r="1000" spans="1:17" s="28" customFormat="1" x14ac:dyDescent="0.25">
      <c r="A1000" s="53"/>
      <c r="B1000" s="58"/>
      <c r="C1000" s="58"/>
      <c r="D1000" s="35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35"/>
      <c r="Q1000" s="186"/>
    </row>
    <row r="1001" spans="1:17" s="28" customFormat="1" x14ac:dyDescent="0.25">
      <c r="A1001" s="53"/>
      <c r="B1001" s="58"/>
      <c r="C1001" s="58"/>
      <c r="D1001" s="35"/>
      <c r="E1001" s="117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35"/>
      <c r="Q1001" s="186"/>
    </row>
    <row r="1002" spans="1:17" s="28" customFormat="1" x14ac:dyDescent="0.25">
      <c r="A1002" s="53"/>
      <c r="B1002" s="58"/>
      <c r="C1002" s="58"/>
      <c r="D1002" s="35"/>
      <c r="E1002" s="117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35"/>
      <c r="Q1002" s="186"/>
    </row>
    <row r="1003" spans="1:17" s="28" customFormat="1" x14ac:dyDescent="0.25">
      <c r="A1003" s="53"/>
      <c r="B1003" s="58"/>
      <c r="C1003" s="58"/>
      <c r="D1003" s="35"/>
      <c r="E1003" s="117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35"/>
      <c r="Q1003" s="186"/>
    </row>
    <row r="1004" spans="1:17" s="28" customFormat="1" x14ac:dyDescent="0.25">
      <c r="A1004" s="53"/>
      <c r="B1004" s="58"/>
      <c r="C1004" s="58"/>
      <c r="D1004" s="35"/>
      <c r="E1004" s="117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35"/>
      <c r="Q1004" s="186"/>
    </row>
    <row r="1005" spans="1:17" s="28" customFormat="1" x14ac:dyDescent="0.25">
      <c r="A1005" s="53"/>
      <c r="B1005" s="58"/>
      <c r="C1005" s="58"/>
      <c r="D1005" s="35"/>
      <c r="E1005" s="117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35"/>
      <c r="Q1005" s="186"/>
    </row>
    <row r="1006" spans="1:17" s="28" customFormat="1" x14ac:dyDescent="0.25">
      <c r="A1006" s="53"/>
      <c r="B1006" s="58"/>
      <c r="C1006" s="58"/>
      <c r="D1006" s="35"/>
      <c r="E1006" s="117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35"/>
      <c r="Q1006" s="186"/>
    </row>
    <row r="1007" spans="1:17" s="28" customFormat="1" x14ac:dyDescent="0.25">
      <c r="A1007" s="53"/>
      <c r="B1007" s="58"/>
      <c r="C1007" s="58"/>
      <c r="D1007" s="35"/>
      <c r="E1007" s="117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35"/>
      <c r="Q1007" s="186"/>
    </row>
    <row r="1008" spans="1:17" s="28" customFormat="1" x14ac:dyDescent="0.25">
      <c r="A1008" s="53"/>
      <c r="B1008" s="58"/>
      <c r="C1008" s="58"/>
      <c r="D1008" s="35"/>
      <c r="E1008" s="117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35"/>
      <c r="Q1008" s="186"/>
    </row>
    <row r="1009" spans="1:17" s="28" customFormat="1" x14ac:dyDescent="0.25">
      <c r="A1009" s="53"/>
      <c r="B1009" s="58"/>
      <c r="C1009" s="58"/>
      <c r="D1009" s="35"/>
      <c r="E1009" s="117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35"/>
      <c r="Q1009" s="186"/>
    </row>
    <row r="1010" spans="1:17" s="28" customFormat="1" x14ac:dyDescent="0.25">
      <c r="A1010" s="53"/>
      <c r="B1010" s="58"/>
      <c r="C1010" s="58"/>
      <c r="D1010" s="35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35"/>
      <c r="Q1010" s="186"/>
    </row>
    <row r="1011" spans="1:17" s="28" customFormat="1" x14ac:dyDescent="0.25">
      <c r="A1011" s="53"/>
      <c r="B1011" s="58"/>
      <c r="C1011" s="58"/>
      <c r="D1011" s="35"/>
      <c r="E1011" s="117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35"/>
      <c r="Q1011" s="186"/>
    </row>
    <row r="1012" spans="1:17" s="28" customFormat="1" x14ac:dyDescent="0.25">
      <c r="A1012" s="53"/>
      <c r="B1012" s="58"/>
      <c r="C1012" s="58"/>
      <c r="D1012" s="35"/>
      <c r="E1012" s="117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35"/>
      <c r="Q1012" s="186"/>
    </row>
    <row r="1013" spans="1:17" s="28" customFormat="1" x14ac:dyDescent="0.25">
      <c r="A1013" s="53"/>
      <c r="B1013" s="58"/>
      <c r="C1013" s="58"/>
      <c r="D1013" s="35"/>
      <c r="E1013" s="117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35"/>
      <c r="Q1013" s="186"/>
    </row>
    <row r="1014" spans="1:17" s="28" customFormat="1" x14ac:dyDescent="0.25">
      <c r="A1014" s="53"/>
      <c r="B1014" s="58"/>
      <c r="C1014" s="58"/>
      <c r="D1014" s="35"/>
      <c r="E1014" s="117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35"/>
      <c r="Q1014" s="186"/>
    </row>
    <row r="1015" spans="1:17" s="28" customFormat="1" x14ac:dyDescent="0.25">
      <c r="A1015" s="53"/>
      <c r="B1015" s="58"/>
      <c r="C1015" s="58"/>
      <c r="D1015" s="35"/>
      <c r="E1015" s="117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35"/>
      <c r="Q1015" s="186"/>
    </row>
    <row r="1016" spans="1:17" s="28" customFormat="1" x14ac:dyDescent="0.25">
      <c r="A1016" s="53"/>
      <c r="B1016" s="58"/>
      <c r="C1016" s="58"/>
      <c r="D1016" s="35"/>
      <c r="E1016" s="117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35"/>
      <c r="Q1016" s="186"/>
    </row>
    <row r="1017" spans="1:17" s="28" customFormat="1" x14ac:dyDescent="0.25">
      <c r="A1017" s="53"/>
      <c r="B1017" s="58"/>
      <c r="C1017" s="58"/>
      <c r="D1017" s="35"/>
      <c r="E1017" s="117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35"/>
      <c r="Q1017" s="186"/>
    </row>
    <row r="1018" spans="1:17" s="28" customFormat="1" x14ac:dyDescent="0.25">
      <c r="A1018" s="53"/>
      <c r="B1018" s="58"/>
      <c r="C1018" s="58"/>
      <c r="D1018" s="35"/>
      <c r="E1018" s="117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35"/>
      <c r="Q1018" s="186"/>
    </row>
    <row r="1019" spans="1:17" s="28" customFormat="1" x14ac:dyDescent="0.25">
      <c r="A1019" s="53"/>
      <c r="B1019" s="58"/>
      <c r="C1019" s="58"/>
      <c r="D1019" s="35"/>
      <c r="E1019" s="117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35"/>
      <c r="Q1019" s="186"/>
    </row>
    <row r="1020" spans="1:17" s="28" customFormat="1" x14ac:dyDescent="0.25">
      <c r="A1020" s="53"/>
      <c r="B1020" s="58"/>
      <c r="C1020" s="58"/>
      <c r="D1020" s="35"/>
      <c r="E1020" s="117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35"/>
      <c r="Q1020" s="186"/>
    </row>
    <row r="1021" spans="1:17" s="28" customFormat="1" x14ac:dyDescent="0.25">
      <c r="A1021" s="53"/>
      <c r="B1021" s="58"/>
      <c r="C1021" s="58"/>
      <c r="D1021" s="35"/>
      <c r="E1021" s="117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35"/>
      <c r="Q1021" s="186"/>
    </row>
    <row r="1022" spans="1:17" s="28" customFormat="1" x14ac:dyDescent="0.25">
      <c r="A1022" s="53"/>
      <c r="B1022" s="58"/>
      <c r="C1022" s="58"/>
      <c r="D1022" s="35"/>
      <c r="E1022" s="117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35"/>
      <c r="Q1022" s="186"/>
    </row>
    <row r="1023" spans="1:17" s="28" customFormat="1" x14ac:dyDescent="0.25">
      <c r="A1023" s="53"/>
      <c r="B1023" s="58"/>
      <c r="C1023" s="58"/>
      <c r="D1023" s="35"/>
      <c r="E1023" s="117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35"/>
      <c r="Q1023" s="186"/>
    </row>
    <row r="1024" spans="1:17" s="28" customFormat="1" x14ac:dyDescent="0.25">
      <c r="A1024" s="53"/>
      <c r="B1024" s="58"/>
      <c r="C1024" s="58"/>
      <c r="D1024" s="35"/>
      <c r="E1024" s="117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35"/>
      <c r="Q1024" s="186"/>
    </row>
    <row r="1025" spans="1:17" s="28" customFormat="1" x14ac:dyDescent="0.25">
      <c r="A1025" s="53"/>
      <c r="B1025" s="58"/>
      <c r="C1025" s="58"/>
      <c r="D1025" s="35"/>
      <c r="E1025" s="117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35"/>
      <c r="Q1025" s="186"/>
    </row>
    <row r="1026" spans="1:17" s="28" customFormat="1" x14ac:dyDescent="0.25">
      <c r="A1026" s="53"/>
      <c r="B1026" s="58"/>
      <c r="C1026" s="58"/>
      <c r="D1026" s="35"/>
      <c r="E1026" s="117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35"/>
      <c r="Q1026" s="186"/>
    </row>
    <row r="1027" spans="1:17" s="28" customFormat="1" x14ac:dyDescent="0.25">
      <c r="A1027" s="53"/>
      <c r="B1027" s="58"/>
      <c r="C1027" s="58"/>
      <c r="D1027" s="35"/>
      <c r="E1027" s="117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35"/>
      <c r="Q1027" s="186"/>
    </row>
    <row r="1028" spans="1:17" s="28" customFormat="1" x14ac:dyDescent="0.25">
      <c r="A1028" s="53"/>
      <c r="B1028" s="58"/>
      <c r="C1028" s="58"/>
      <c r="D1028" s="35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35"/>
      <c r="Q1028" s="186"/>
    </row>
    <row r="1029" spans="1:17" s="28" customFormat="1" x14ac:dyDescent="0.25">
      <c r="A1029" s="53"/>
      <c r="B1029" s="58"/>
      <c r="C1029" s="58"/>
      <c r="D1029" s="35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35"/>
      <c r="Q1029" s="186"/>
    </row>
    <row r="1030" spans="1:17" s="28" customFormat="1" x14ac:dyDescent="0.25">
      <c r="A1030" s="53"/>
      <c r="B1030" s="58"/>
      <c r="C1030" s="58"/>
      <c r="D1030" s="35"/>
      <c r="E1030" s="117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35"/>
      <c r="Q1030" s="186"/>
    </row>
    <row r="1031" spans="1:17" s="28" customFormat="1" x14ac:dyDescent="0.25">
      <c r="A1031" s="53"/>
      <c r="B1031" s="58"/>
      <c r="C1031" s="58"/>
      <c r="D1031" s="35"/>
      <c r="E1031" s="117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35"/>
      <c r="Q1031" s="186"/>
    </row>
    <row r="1032" spans="1:17" s="28" customFormat="1" x14ac:dyDescent="0.25">
      <c r="A1032" s="53"/>
      <c r="B1032" s="58"/>
      <c r="C1032" s="58"/>
      <c r="D1032" s="35"/>
      <c r="E1032" s="117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35"/>
      <c r="Q1032" s="186"/>
    </row>
    <row r="1033" spans="1:17" s="28" customFormat="1" x14ac:dyDescent="0.25">
      <c r="A1033" s="53"/>
      <c r="B1033" s="58"/>
      <c r="C1033" s="58"/>
      <c r="D1033" s="35"/>
      <c r="E1033" s="117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35"/>
      <c r="Q1033" s="186"/>
    </row>
    <row r="1034" spans="1:17" s="28" customFormat="1" x14ac:dyDescent="0.25">
      <c r="A1034" s="53"/>
      <c r="B1034" s="58"/>
      <c r="C1034" s="58"/>
      <c r="D1034" s="35"/>
      <c r="E1034" s="117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35"/>
      <c r="Q1034" s="186"/>
    </row>
    <row r="1035" spans="1:17" s="28" customFormat="1" x14ac:dyDescent="0.25">
      <c r="A1035" s="53"/>
      <c r="B1035" s="58"/>
      <c r="C1035" s="58"/>
      <c r="D1035" s="35"/>
      <c r="E1035" s="117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35"/>
      <c r="Q1035" s="186"/>
    </row>
    <row r="1036" spans="1:17" s="28" customFormat="1" x14ac:dyDescent="0.25">
      <c r="A1036" s="53"/>
      <c r="B1036" s="58"/>
      <c r="C1036" s="58"/>
      <c r="D1036" s="35"/>
      <c r="E1036" s="117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35"/>
      <c r="Q1036" s="186"/>
    </row>
    <row r="1037" spans="1:17" s="28" customFormat="1" x14ac:dyDescent="0.25">
      <c r="A1037" s="53"/>
      <c r="B1037" s="58"/>
      <c r="C1037" s="58"/>
      <c r="D1037" s="35"/>
      <c r="E1037" s="117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35"/>
      <c r="Q1037" s="186"/>
    </row>
    <row r="1038" spans="1:17" s="28" customFormat="1" x14ac:dyDescent="0.25">
      <c r="A1038" s="53"/>
      <c r="B1038" s="58"/>
      <c r="C1038" s="58"/>
      <c r="D1038" s="35"/>
      <c r="E1038" s="117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35"/>
      <c r="Q1038" s="186"/>
    </row>
    <row r="1039" spans="1:17" s="28" customFormat="1" x14ac:dyDescent="0.25">
      <c r="A1039" s="53"/>
      <c r="B1039" s="58"/>
      <c r="C1039" s="58"/>
      <c r="D1039" s="35"/>
      <c r="E1039" s="117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35"/>
      <c r="Q1039" s="186"/>
    </row>
    <row r="1040" spans="1:17" s="28" customFormat="1" x14ac:dyDescent="0.25">
      <c r="A1040" s="53"/>
      <c r="B1040" s="58"/>
      <c r="C1040" s="58"/>
      <c r="D1040" s="35"/>
      <c r="E1040" s="117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35"/>
      <c r="Q1040" s="186"/>
    </row>
    <row r="1041" spans="1:17" s="28" customFormat="1" x14ac:dyDescent="0.25">
      <c r="A1041" s="53"/>
      <c r="B1041" s="58"/>
      <c r="C1041" s="58"/>
      <c r="D1041" s="35"/>
      <c r="E1041" s="117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35"/>
      <c r="Q1041" s="186"/>
    </row>
    <row r="1042" spans="1:17" s="28" customFormat="1" x14ac:dyDescent="0.25">
      <c r="A1042" s="53"/>
      <c r="B1042" s="58"/>
      <c r="C1042" s="58"/>
      <c r="D1042" s="35"/>
      <c r="E1042" s="117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35"/>
      <c r="Q1042" s="186"/>
    </row>
    <row r="1043" spans="1:17" s="28" customFormat="1" x14ac:dyDescent="0.25">
      <c r="A1043" s="53"/>
      <c r="B1043" s="58"/>
      <c r="C1043" s="58"/>
      <c r="D1043" s="35"/>
      <c r="E1043" s="117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35"/>
      <c r="Q1043" s="186"/>
    </row>
    <row r="1044" spans="1:17" s="28" customFormat="1" x14ac:dyDescent="0.25">
      <c r="A1044" s="53"/>
      <c r="B1044" s="58"/>
      <c r="C1044" s="58"/>
      <c r="D1044" s="35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35"/>
      <c r="Q1044" s="186"/>
    </row>
    <row r="1045" spans="1:17" s="28" customFormat="1" x14ac:dyDescent="0.25">
      <c r="A1045" s="53"/>
      <c r="B1045" s="58"/>
      <c r="C1045" s="58"/>
      <c r="D1045" s="35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35"/>
      <c r="Q1045" s="186"/>
    </row>
    <row r="1046" spans="1:17" s="28" customFormat="1" x14ac:dyDescent="0.25">
      <c r="A1046" s="53"/>
      <c r="B1046" s="58"/>
      <c r="C1046" s="58"/>
      <c r="D1046" s="35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35"/>
      <c r="Q1046" s="186"/>
    </row>
    <row r="1047" spans="1:17" s="28" customFormat="1" x14ac:dyDescent="0.25">
      <c r="A1047" s="53"/>
      <c r="B1047" s="58"/>
      <c r="C1047" s="58"/>
      <c r="D1047" s="35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35"/>
      <c r="Q1047" s="186"/>
    </row>
    <row r="1048" spans="1:17" s="28" customFormat="1" x14ac:dyDescent="0.25">
      <c r="A1048" s="53"/>
      <c r="B1048" s="58"/>
      <c r="C1048" s="58"/>
      <c r="D1048" s="35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35"/>
      <c r="Q1048" s="186"/>
    </row>
    <row r="1049" spans="1:17" s="28" customFormat="1" x14ac:dyDescent="0.25">
      <c r="A1049" s="53"/>
      <c r="B1049" s="58"/>
      <c r="C1049" s="58"/>
      <c r="D1049" s="35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35"/>
      <c r="Q1049" s="186"/>
    </row>
    <row r="1050" spans="1:17" s="28" customFormat="1" x14ac:dyDescent="0.25">
      <c r="A1050" s="53"/>
      <c r="B1050" s="58"/>
      <c r="C1050" s="58"/>
      <c r="D1050" s="35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35"/>
      <c r="Q1050" s="186"/>
    </row>
    <row r="1051" spans="1:17" s="28" customFormat="1" x14ac:dyDescent="0.25">
      <c r="A1051" s="53"/>
      <c r="B1051" s="58"/>
      <c r="C1051" s="58"/>
      <c r="D1051" s="35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35"/>
      <c r="Q1051" s="186"/>
    </row>
    <row r="1052" spans="1:17" s="28" customFormat="1" x14ac:dyDescent="0.25">
      <c r="A1052" s="53"/>
      <c r="B1052" s="58"/>
      <c r="C1052" s="58"/>
      <c r="D1052" s="35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35"/>
      <c r="Q1052" s="186"/>
    </row>
    <row r="1053" spans="1:17" s="28" customFormat="1" x14ac:dyDescent="0.25">
      <c r="A1053" s="53"/>
      <c r="B1053" s="58"/>
      <c r="C1053" s="58"/>
      <c r="D1053" s="35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35"/>
      <c r="Q1053" s="186"/>
    </row>
    <row r="1054" spans="1:17" s="28" customFormat="1" x14ac:dyDescent="0.25">
      <c r="A1054" s="53"/>
      <c r="B1054" s="58"/>
      <c r="C1054" s="58"/>
      <c r="D1054" s="35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35"/>
      <c r="Q1054" s="186"/>
    </row>
    <row r="1055" spans="1:17" s="28" customFormat="1" x14ac:dyDescent="0.25">
      <c r="A1055" s="53"/>
      <c r="B1055" s="58"/>
      <c r="C1055" s="58"/>
      <c r="D1055" s="35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35"/>
      <c r="Q1055" s="186"/>
    </row>
    <row r="1056" spans="1:17" s="28" customFormat="1" x14ac:dyDescent="0.25">
      <c r="A1056" s="53"/>
      <c r="B1056" s="58"/>
      <c r="C1056" s="58"/>
      <c r="D1056" s="35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35"/>
      <c r="Q1056" s="186"/>
    </row>
    <row r="1057" spans="1:17" s="28" customFormat="1" x14ac:dyDescent="0.25">
      <c r="A1057" s="53"/>
      <c r="B1057" s="58"/>
      <c r="C1057" s="58"/>
      <c r="D1057" s="35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35"/>
      <c r="Q1057" s="186"/>
    </row>
    <row r="1058" spans="1:17" s="28" customFormat="1" x14ac:dyDescent="0.25">
      <c r="A1058" s="53"/>
      <c r="B1058" s="58"/>
      <c r="C1058" s="58"/>
      <c r="D1058" s="35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35"/>
      <c r="Q1058" s="186"/>
    </row>
    <row r="1059" spans="1:17" s="28" customFormat="1" x14ac:dyDescent="0.25">
      <c r="A1059" s="53"/>
      <c r="B1059" s="58"/>
      <c r="C1059" s="58"/>
      <c r="D1059" s="35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35"/>
      <c r="Q1059" s="186"/>
    </row>
    <row r="1060" spans="1:17" s="28" customFormat="1" x14ac:dyDescent="0.25">
      <c r="A1060" s="53"/>
      <c r="B1060" s="58"/>
      <c r="C1060" s="58"/>
      <c r="D1060" s="35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35"/>
      <c r="Q1060" s="186"/>
    </row>
    <row r="1061" spans="1:17" s="28" customFormat="1" x14ac:dyDescent="0.25">
      <c r="A1061" s="53"/>
      <c r="B1061" s="58"/>
      <c r="C1061" s="58"/>
      <c r="D1061" s="35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35"/>
      <c r="Q1061" s="186"/>
    </row>
    <row r="1062" spans="1:17" s="28" customFormat="1" x14ac:dyDescent="0.25">
      <c r="A1062" s="53"/>
      <c r="B1062" s="58"/>
      <c r="C1062" s="58"/>
      <c r="D1062" s="35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35"/>
      <c r="Q1062" s="186"/>
    </row>
    <row r="1063" spans="1:17" s="28" customFormat="1" x14ac:dyDescent="0.25">
      <c r="A1063" s="53"/>
      <c r="B1063" s="58"/>
      <c r="C1063" s="58"/>
      <c r="D1063" s="35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35"/>
      <c r="Q1063" s="186"/>
    </row>
    <row r="1064" spans="1:17" s="28" customFormat="1" x14ac:dyDescent="0.25">
      <c r="A1064" s="53"/>
      <c r="B1064" s="58"/>
      <c r="C1064" s="58"/>
      <c r="D1064" s="35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35"/>
      <c r="Q1064" s="186"/>
    </row>
    <row r="1065" spans="1:17" s="28" customFormat="1" x14ac:dyDescent="0.25">
      <c r="A1065" s="53"/>
      <c r="B1065" s="58"/>
      <c r="C1065" s="58"/>
      <c r="D1065" s="35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35"/>
      <c r="Q1065" s="186"/>
    </row>
    <row r="1066" spans="1:17" s="28" customFormat="1" x14ac:dyDescent="0.25">
      <c r="A1066" s="53"/>
      <c r="B1066" s="58"/>
      <c r="C1066" s="58"/>
      <c r="D1066" s="35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35"/>
      <c r="Q1066" s="186"/>
    </row>
    <row r="1067" spans="1:17" s="28" customFormat="1" x14ac:dyDescent="0.25">
      <c r="A1067" s="53"/>
      <c r="B1067" s="58"/>
      <c r="C1067" s="58"/>
      <c r="D1067" s="35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35"/>
      <c r="Q1067" s="186"/>
    </row>
    <row r="1068" spans="1:17" s="28" customFormat="1" x14ac:dyDescent="0.25">
      <c r="A1068" s="53"/>
      <c r="B1068" s="58"/>
      <c r="C1068" s="58"/>
      <c r="D1068" s="35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35"/>
      <c r="Q1068" s="186"/>
    </row>
    <row r="1069" spans="1:17" s="28" customFormat="1" x14ac:dyDescent="0.25">
      <c r="A1069" s="53"/>
      <c r="B1069" s="58"/>
      <c r="C1069" s="58"/>
      <c r="D1069" s="35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35"/>
      <c r="Q1069" s="186"/>
    </row>
    <row r="1070" spans="1:17" s="28" customFormat="1" x14ac:dyDescent="0.25">
      <c r="A1070" s="53"/>
      <c r="B1070" s="58"/>
      <c r="C1070" s="58"/>
      <c r="D1070" s="35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35"/>
      <c r="Q1070" s="186"/>
    </row>
    <row r="1071" spans="1:17" s="28" customFormat="1" x14ac:dyDescent="0.25">
      <c r="A1071" s="53"/>
      <c r="B1071" s="58"/>
      <c r="C1071" s="58"/>
      <c r="D1071" s="35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35"/>
      <c r="Q1071" s="186"/>
    </row>
    <row r="1072" spans="1:17" s="28" customFormat="1" x14ac:dyDescent="0.25">
      <c r="A1072" s="53"/>
      <c r="B1072" s="58"/>
      <c r="C1072" s="58"/>
      <c r="D1072" s="35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35"/>
      <c r="Q1072" s="186"/>
    </row>
    <row r="1073" spans="1:17" s="28" customFormat="1" x14ac:dyDescent="0.25">
      <c r="A1073" s="53"/>
      <c r="B1073" s="58"/>
      <c r="C1073" s="58"/>
      <c r="D1073" s="35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35"/>
      <c r="Q1073" s="186"/>
    </row>
    <row r="1074" spans="1:17" s="28" customFormat="1" x14ac:dyDescent="0.25">
      <c r="A1074" s="53"/>
      <c r="B1074" s="58"/>
      <c r="C1074" s="58"/>
      <c r="D1074" s="35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35"/>
      <c r="Q1074" s="186"/>
    </row>
    <row r="1075" spans="1:17" s="28" customFormat="1" x14ac:dyDescent="0.25">
      <c r="A1075" s="53"/>
      <c r="B1075" s="58"/>
      <c r="C1075" s="58"/>
      <c r="D1075" s="35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35"/>
      <c r="Q1075" s="186"/>
    </row>
    <row r="1076" spans="1:17" s="28" customFormat="1" x14ac:dyDescent="0.25">
      <c r="A1076" s="53"/>
      <c r="B1076" s="58"/>
      <c r="C1076" s="58"/>
      <c r="D1076" s="35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35"/>
      <c r="Q1076" s="186"/>
    </row>
    <row r="1077" spans="1:17" s="28" customFormat="1" x14ac:dyDescent="0.25">
      <c r="A1077" s="53"/>
      <c r="B1077" s="58"/>
      <c r="C1077" s="58"/>
      <c r="D1077" s="35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35"/>
      <c r="Q1077" s="186"/>
    </row>
    <row r="1078" spans="1:17" s="28" customFormat="1" x14ac:dyDescent="0.25">
      <c r="A1078" s="53"/>
      <c r="B1078" s="58"/>
      <c r="C1078" s="58"/>
      <c r="D1078" s="35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35"/>
      <c r="Q1078" s="186"/>
    </row>
    <row r="1079" spans="1:17" s="28" customFormat="1" x14ac:dyDescent="0.25">
      <c r="A1079" s="53"/>
      <c r="B1079" s="58"/>
      <c r="C1079" s="58"/>
      <c r="D1079" s="35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35"/>
      <c r="Q1079" s="186"/>
    </row>
    <row r="1080" spans="1:17" s="28" customFormat="1" x14ac:dyDescent="0.25">
      <c r="A1080" s="53"/>
      <c r="B1080" s="58"/>
      <c r="C1080" s="58"/>
      <c r="D1080" s="35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35"/>
      <c r="Q1080" s="186"/>
    </row>
    <row r="1081" spans="1:17" s="28" customFormat="1" x14ac:dyDescent="0.25">
      <c r="A1081" s="53"/>
      <c r="B1081" s="58"/>
      <c r="C1081" s="58"/>
      <c r="D1081" s="35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35"/>
      <c r="Q1081" s="186"/>
    </row>
    <row r="1082" spans="1:17" s="28" customFormat="1" x14ac:dyDescent="0.25">
      <c r="A1082" s="53"/>
      <c r="B1082" s="58"/>
      <c r="C1082" s="58"/>
      <c r="D1082" s="35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35"/>
      <c r="Q1082" s="186"/>
    </row>
    <row r="1083" spans="1:17" s="28" customFormat="1" x14ac:dyDescent="0.25">
      <c r="A1083" s="53"/>
      <c r="B1083" s="58"/>
      <c r="C1083" s="58"/>
      <c r="D1083" s="35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35"/>
      <c r="Q1083" s="186"/>
    </row>
    <row r="1084" spans="1:17" s="28" customFormat="1" x14ac:dyDescent="0.25">
      <c r="A1084" s="53"/>
      <c r="B1084" s="58"/>
      <c r="C1084" s="58"/>
      <c r="D1084" s="35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35"/>
      <c r="Q1084" s="186"/>
    </row>
    <row r="1085" spans="1:17" s="28" customFormat="1" x14ac:dyDescent="0.25">
      <c r="A1085" s="53"/>
      <c r="B1085" s="58"/>
      <c r="C1085" s="58"/>
      <c r="D1085" s="35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35"/>
      <c r="Q1085" s="186"/>
    </row>
    <row r="1086" spans="1:17" s="28" customFormat="1" x14ac:dyDescent="0.25">
      <c r="A1086" s="53"/>
      <c r="B1086" s="58"/>
      <c r="C1086" s="58"/>
      <c r="D1086" s="35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35"/>
      <c r="Q1086" s="186"/>
    </row>
    <row r="1087" spans="1:17" s="28" customFormat="1" x14ac:dyDescent="0.25">
      <c r="A1087" s="53"/>
      <c r="B1087" s="58"/>
      <c r="C1087" s="58"/>
      <c r="D1087" s="35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35"/>
      <c r="Q1087" s="186"/>
    </row>
    <row r="1088" spans="1:17" s="28" customFormat="1" x14ac:dyDescent="0.25">
      <c r="A1088" s="53"/>
      <c r="B1088" s="58"/>
      <c r="C1088" s="58"/>
      <c r="D1088" s="35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35"/>
      <c r="Q1088" s="186"/>
    </row>
    <row r="1089" spans="1:17" s="28" customFormat="1" x14ac:dyDescent="0.25">
      <c r="A1089" s="53"/>
      <c r="B1089" s="58"/>
      <c r="C1089" s="58"/>
      <c r="D1089" s="35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35"/>
      <c r="Q1089" s="186"/>
    </row>
    <row r="1090" spans="1:17" s="28" customFormat="1" x14ac:dyDescent="0.25">
      <c r="A1090" s="53"/>
      <c r="B1090" s="58"/>
      <c r="C1090" s="58"/>
      <c r="D1090" s="35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35"/>
      <c r="Q1090" s="186"/>
    </row>
    <row r="1091" spans="1:17" s="28" customFormat="1" x14ac:dyDescent="0.25">
      <c r="A1091" s="53"/>
      <c r="B1091" s="58"/>
      <c r="C1091" s="58"/>
      <c r="D1091" s="35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35"/>
      <c r="Q1091" s="186"/>
    </row>
    <row r="1092" spans="1:17" s="28" customFormat="1" x14ac:dyDescent="0.25">
      <c r="A1092" s="53"/>
      <c r="B1092" s="58"/>
      <c r="C1092" s="58"/>
      <c r="D1092" s="35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35"/>
      <c r="Q1092" s="186"/>
    </row>
    <row r="1093" spans="1:17" s="28" customFormat="1" x14ac:dyDescent="0.25">
      <c r="A1093" s="53"/>
      <c r="B1093" s="58"/>
      <c r="C1093" s="58"/>
      <c r="D1093" s="35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35"/>
      <c r="Q1093" s="186"/>
    </row>
    <row r="1094" spans="1:17" s="28" customFormat="1" x14ac:dyDescent="0.25">
      <c r="A1094" s="53"/>
      <c r="B1094" s="58"/>
      <c r="C1094" s="58"/>
      <c r="D1094" s="35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35"/>
      <c r="Q1094" s="186"/>
    </row>
    <row r="1095" spans="1:17" s="28" customFormat="1" x14ac:dyDescent="0.25">
      <c r="A1095" s="53"/>
      <c r="B1095" s="58"/>
      <c r="C1095" s="58"/>
      <c r="D1095" s="35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35"/>
      <c r="Q1095" s="186"/>
    </row>
    <row r="1096" spans="1:17" s="28" customFormat="1" x14ac:dyDescent="0.25">
      <c r="A1096" s="53"/>
      <c r="B1096" s="58"/>
      <c r="C1096" s="58"/>
      <c r="D1096" s="35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35"/>
      <c r="Q1096" s="186"/>
    </row>
    <row r="1097" spans="1:17" s="28" customFormat="1" x14ac:dyDescent="0.25">
      <c r="A1097" s="53"/>
      <c r="B1097" s="58"/>
      <c r="C1097" s="58"/>
      <c r="D1097" s="35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35"/>
      <c r="Q1097" s="186"/>
    </row>
    <row r="1098" spans="1:17" s="28" customFormat="1" x14ac:dyDescent="0.25">
      <c r="A1098" s="53"/>
      <c r="B1098" s="58"/>
      <c r="C1098" s="58"/>
      <c r="D1098" s="35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35"/>
      <c r="Q1098" s="186"/>
    </row>
    <row r="1099" spans="1:17" s="28" customFormat="1" x14ac:dyDescent="0.25">
      <c r="A1099" s="53"/>
      <c r="B1099" s="58"/>
      <c r="C1099" s="58"/>
      <c r="D1099" s="35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35"/>
      <c r="Q1099" s="186"/>
    </row>
    <row r="1100" spans="1:17" s="28" customFormat="1" x14ac:dyDescent="0.25">
      <c r="A1100" s="53"/>
      <c r="B1100" s="58"/>
      <c r="C1100" s="58"/>
      <c r="D1100" s="35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35"/>
      <c r="Q1100" s="186"/>
    </row>
    <row r="1101" spans="1:17" s="28" customFormat="1" x14ac:dyDescent="0.25">
      <c r="A1101" s="53"/>
      <c r="B1101" s="58"/>
      <c r="C1101" s="58"/>
      <c r="D1101" s="35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35"/>
      <c r="Q1101" s="186"/>
    </row>
    <row r="1102" spans="1:17" s="28" customFormat="1" x14ac:dyDescent="0.25">
      <c r="A1102" s="53"/>
      <c r="B1102" s="58"/>
      <c r="C1102" s="58"/>
      <c r="D1102" s="35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35"/>
      <c r="Q1102" s="186"/>
    </row>
    <row r="1103" spans="1:17" s="28" customFormat="1" x14ac:dyDescent="0.25">
      <c r="A1103" s="53"/>
      <c r="B1103" s="58"/>
      <c r="C1103" s="58"/>
      <c r="D1103" s="35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35"/>
      <c r="Q1103" s="186"/>
    </row>
    <row r="1104" spans="1:17" s="28" customFormat="1" x14ac:dyDescent="0.25">
      <c r="A1104" s="53"/>
      <c r="B1104" s="58"/>
      <c r="C1104" s="58"/>
      <c r="D1104" s="35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35"/>
      <c r="Q1104" s="186"/>
    </row>
    <row r="1105" spans="1:17" s="28" customFormat="1" x14ac:dyDescent="0.25">
      <c r="A1105" s="53"/>
      <c r="B1105" s="58"/>
      <c r="C1105" s="58"/>
      <c r="D1105" s="35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35"/>
      <c r="Q1105" s="186"/>
    </row>
    <row r="1106" spans="1:17" s="28" customFormat="1" x14ac:dyDescent="0.25">
      <c r="A1106" s="53"/>
      <c r="B1106" s="58"/>
      <c r="C1106" s="58"/>
      <c r="D1106" s="35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35"/>
      <c r="Q1106" s="186"/>
    </row>
    <row r="1107" spans="1:17" s="28" customFormat="1" x14ac:dyDescent="0.25">
      <c r="A1107" s="53"/>
      <c r="B1107" s="58"/>
      <c r="C1107" s="58"/>
      <c r="D1107" s="35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35"/>
      <c r="Q1107" s="186"/>
    </row>
    <row r="1108" spans="1:17" s="28" customFormat="1" x14ac:dyDescent="0.25">
      <c r="A1108" s="53"/>
      <c r="B1108" s="58"/>
      <c r="C1108" s="58"/>
      <c r="D1108" s="35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35"/>
      <c r="Q1108" s="186"/>
    </row>
    <row r="1109" spans="1:17" s="28" customFormat="1" x14ac:dyDescent="0.25">
      <c r="A1109" s="53"/>
      <c r="B1109" s="58"/>
      <c r="C1109" s="58"/>
      <c r="D1109" s="35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35"/>
      <c r="Q1109" s="186"/>
    </row>
    <row r="1110" spans="1:17" s="28" customFormat="1" x14ac:dyDescent="0.25">
      <c r="A1110" s="53"/>
      <c r="B1110" s="58"/>
      <c r="C1110" s="58"/>
      <c r="D1110" s="35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35"/>
      <c r="Q1110" s="186"/>
    </row>
    <row r="1111" spans="1:17" s="28" customFormat="1" x14ac:dyDescent="0.25">
      <c r="A1111" s="53"/>
      <c r="B1111" s="58"/>
      <c r="C1111" s="58"/>
      <c r="D1111" s="35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35"/>
      <c r="Q1111" s="186"/>
    </row>
    <row r="1112" spans="1:17" s="28" customFormat="1" x14ac:dyDescent="0.25">
      <c r="A1112" s="53"/>
      <c r="B1112" s="58"/>
      <c r="C1112" s="58"/>
      <c r="D1112" s="35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35"/>
      <c r="Q1112" s="186"/>
    </row>
    <row r="1113" spans="1:17" s="28" customFormat="1" x14ac:dyDescent="0.25">
      <c r="A1113" s="53"/>
      <c r="B1113" s="58"/>
      <c r="C1113" s="58"/>
      <c r="D1113" s="35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35"/>
      <c r="Q1113" s="186"/>
    </row>
    <row r="1114" spans="1:17" s="28" customFormat="1" x14ac:dyDescent="0.25">
      <c r="A1114" s="53"/>
      <c r="B1114" s="58"/>
      <c r="C1114" s="58"/>
      <c r="D1114" s="35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35"/>
      <c r="Q1114" s="186"/>
    </row>
    <row r="1115" spans="1:17" s="28" customFormat="1" x14ac:dyDescent="0.25">
      <c r="A1115" s="53"/>
      <c r="B1115" s="58"/>
      <c r="C1115" s="58"/>
      <c r="D1115" s="35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35"/>
      <c r="Q1115" s="186"/>
    </row>
    <row r="1116" spans="1:17" s="28" customFormat="1" x14ac:dyDescent="0.25">
      <c r="A1116" s="53"/>
      <c r="B1116" s="58"/>
      <c r="C1116" s="58"/>
      <c r="D1116" s="35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35"/>
      <c r="Q1116" s="186"/>
    </row>
    <row r="1117" spans="1:17" s="28" customFormat="1" x14ac:dyDescent="0.25">
      <c r="A1117" s="53"/>
      <c r="B1117" s="58"/>
      <c r="C1117" s="58"/>
      <c r="D1117" s="35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35"/>
      <c r="Q1117" s="186"/>
    </row>
    <row r="1118" spans="1:17" s="28" customFormat="1" x14ac:dyDescent="0.25">
      <c r="A1118" s="53"/>
      <c r="B1118" s="58"/>
      <c r="C1118" s="58"/>
      <c r="D1118" s="35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35"/>
      <c r="Q1118" s="186"/>
    </row>
    <row r="1119" spans="1:17" s="28" customFormat="1" x14ac:dyDescent="0.25">
      <c r="A1119" s="53"/>
      <c r="B1119" s="58"/>
      <c r="C1119" s="58"/>
      <c r="D1119" s="35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35"/>
      <c r="Q1119" s="186"/>
    </row>
    <row r="1120" spans="1:17" s="28" customFormat="1" x14ac:dyDescent="0.25">
      <c r="A1120" s="53"/>
      <c r="B1120" s="58"/>
      <c r="C1120" s="58"/>
      <c r="D1120" s="35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35"/>
      <c r="Q1120" s="186"/>
    </row>
    <row r="1121" spans="1:17" s="28" customFormat="1" x14ac:dyDescent="0.25">
      <c r="A1121" s="53"/>
      <c r="B1121" s="58"/>
      <c r="C1121" s="58"/>
      <c r="D1121" s="35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35"/>
      <c r="Q1121" s="186"/>
    </row>
    <row r="1122" spans="1:17" s="28" customFormat="1" x14ac:dyDescent="0.25">
      <c r="A1122" s="53"/>
      <c r="B1122" s="58"/>
      <c r="C1122" s="58"/>
      <c r="D1122" s="35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35"/>
      <c r="Q1122" s="186"/>
    </row>
    <row r="1123" spans="1:17" s="28" customFormat="1" x14ac:dyDescent="0.25">
      <c r="A1123" s="53"/>
      <c r="B1123" s="58"/>
      <c r="C1123" s="58"/>
      <c r="D1123" s="35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35"/>
      <c r="Q1123" s="186"/>
    </row>
    <row r="1124" spans="1:17" s="28" customFormat="1" x14ac:dyDescent="0.25">
      <c r="A1124" s="53"/>
      <c r="B1124" s="58"/>
      <c r="C1124" s="58"/>
      <c r="D1124" s="35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35"/>
      <c r="Q1124" s="186"/>
    </row>
    <row r="1125" spans="1:17" s="28" customFormat="1" x14ac:dyDescent="0.25">
      <c r="A1125" s="53"/>
      <c r="B1125" s="58"/>
      <c r="C1125" s="58"/>
      <c r="D1125" s="35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35"/>
      <c r="Q1125" s="186"/>
    </row>
    <row r="1126" spans="1:17" s="28" customFormat="1" x14ac:dyDescent="0.25">
      <c r="A1126" s="53"/>
      <c r="B1126" s="58"/>
      <c r="C1126" s="58"/>
      <c r="D1126" s="35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35"/>
      <c r="Q1126" s="186"/>
    </row>
    <row r="1127" spans="1:17" s="28" customFormat="1" x14ac:dyDescent="0.25">
      <c r="A1127" s="53"/>
      <c r="B1127" s="58"/>
      <c r="C1127" s="58"/>
      <c r="D1127" s="35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35"/>
      <c r="Q1127" s="186"/>
    </row>
    <row r="1128" spans="1:17" s="28" customFormat="1" x14ac:dyDescent="0.25">
      <c r="A1128" s="53"/>
      <c r="B1128" s="58"/>
      <c r="C1128" s="58"/>
      <c r="D1128" s="35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35"/>
      <c r="Q1128" s="186"/>
    </row>
    <row r="1129" spans="1:17" s="28" customFormat="1" x14ac:dyDescent="0.25">
      <c r="A1129" s="53"/>
      <c r="B1129" s="58"/>
      <c r="C1129" s="58"/>
      <c r="D1129" s="35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35"/>
      <c r="Q1129" s="186"/>
    </row>
    <row r="1130" spans="1:17" s="28" customFormat="1" x14ac:dyDescent="0.25">
      <c r="A1130" s="53"/>
      <c r="B1130" s="58"/>
      <c r="C1130" s="58"/>
      <c r="D1130" s="35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35"/>
      <c r="Q1130" s="186"/>
    </row>
    <row r="1131" spans="1:17" s="28" customFormat="1" x14ac:dyDescent="0.25">
      <c r="A1131" s="53"/>
      <c r="B1131" s="58"/>
      <c r="C1131" s="58"/>
      <c r="D1131" s="35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35"/>
      <c r="Q1131" s="186"/>
    </row>
    <row r="1132" spans="1:17" s="28" customFormat="1" x14ac:dyDescent="0.25">
      <c r="A1132" s="53"/>
      <c r="B1132" s="58"/>
      <c r="C1132" s="58"/>
      <c r="D1132" s="35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35"/>
      <c r="Q1132" s="186"/>
    </row>
    <row r="1133" spans="1:17" s="28" customFormat="1" x14ac:dyDescent="0.25">
      <c r="A1133" s="53"/>
      <c r="B1133" s="58"/>
      <c r="C1133" s="58"/>
      <c r="D1133" s="35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35"/>
      <c r="Q1133" s="186"/>
    </row>
    <row r="1134" spans="1:17" s="28" customFormat="1" x14ac:dyDescent="0.25">
      <c r="A1134" s="53"/>
      <c r="B1134" s="58"/>
      <c r="C1134" s="58"/>
      <c r="D1134" s="35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35"/>
      <c r="Q1134" s="186"/>
    </row>
    <row r="1135" spans="1:17" s="28" customFormat="1" x14ac:dyDescent="0.25">
      <c r="A1135" s="53"/>
      <c r="B1135" s="58"/>
      <c r="C1135" s="58"/>
      <c r="D1135" s="35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35"/>
      <c r="Q1135" s="186"/>
    </row>
    <row r="1136" spans="1:17" s="28" customFormat="1" x14ac:dyDescent="0.25">
      <c r="A1136" s="53"/>
      <c r="B1136" s="58"/>
      <c r="C1136" s="58"/>
      <c r="D1136" s="35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35"/>
      <c r="Q1136" s="186"/>
    </row>
    <row r="1137" spans="1:17" s="28" customFormat="1" x14ac:dyDescent="0.25">
      <c r="A1137" s="53"/>
      <c r="B1137" s="58"/>
      <c r="C1137" s="58"/>
      <c r="D1137" s="35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35"/>
      <c r="Q1137" s="186"/>
    </row>
    <row r="1138" spans="1:17" s="28" customFormat="1" x14ac:dyDescent="0.25">
      <c r="A1138" s="53"/>
      <c r="B1138" s="58"/>
      <c r="C1138" s="58"/>
      <c r="D1138" s="35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35"/>
      <c r="Q1138" s="186"/>
    </row>
    <row r="1139" spans="1:17" s="28" customFormat="1" x14ac:dyDescent="0.25">
      <c r="A1139" s="53"/>
      <c r="B1139" s="58"/>
      <c r="C1139" s="58"/>
      <c r="D1139" s="35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35"/>
      <c r="Q1139" s="186"/>
    </row>
    <row r="1140" spans="1:17" s="28" customFormat="1" x14ac:dyDescent="0.25">
      <c r="A1140" s="53"/>
      <c r="B1140" s="58"/>
      <c r="C1140" s="58"/>
      <c r="D1140" s="35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35"/>
      <c r="Q1140" s="186"/>
    </row>
    <row r="1141" spans="1:17" s="28" customFormat="1" x14ac:dyDescent="0.25">
      <c r="A1141" s="53"/>
      <c r="B1141" s="58"/>
      <c r="C1141" s="58"/>
      <c r="D1141" s="35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35"/>
      <c r="Q1141" s="186"/>
    </row>
    <row r="1142" spans="1:17" s="28" customFormat="1" x14ac:dyDescent="0.25">
      <c r="A1142" s="53"/>
      <c r="B1142" s="58"/>
      <c r="C1142" s="58"/>
      <c r="D1142" s="35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35"/>
      <c r="Q1142" s="186"/>
    </row>
    <row r="1143" spans="1:17" s="28" customFormat="1" x14ac:dyDescent="0.25">
      <c r="A1143" s="53"/>
      <c r="B1143" s="58"/>
      <c r="C1143" s="58"/>
      <c r="D1143" s="35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35"/>
      <c r="Q1143" s="186"/>
    </row>
    <row r="1144" spans="1:17" s="28" customFormat="1" x14ac:dyDescent="0.25">
      <c r="A1144" s="53"/>
      <c r="B1144" s="58"/>
      <c r="C1144" s="58"/>
      <c r="D1144" s="35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35"/>
      <c r="Q1144" s="186"/>
    </row>
    <row r="1145" spans="1:17" s="28" customFormat="1" x14ac:dyDescent="0.25">
      <c r="A1145" s="53"/>
      <c r="B1145" s="58"/>
      <c r="C1145" s="58"/>
      <c r="D1145" s="35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35"/>
      <c r="Q1145" s="186"/>
    </row>
    <row r="1146" spans="1:17" s="28" customFormat="1" x14ac:dyDescent="0.25">
      <c r="A1146" s="53"/>
      <c r="B1146" s="58"/>
      <c r="C1146" s="58"/>
      <c r="D1146" s="35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35"/>
      <c r="Q1146" s="186"/>
    </row>
    <row r="1147" spans="1:17" s="28" customFormat="1" x14ac:dyDescent="0.25">
      <c r="A1147" s="53"/>
      <c r="B1147" s="58"/>
      <c r="C1147" s="58"/>
      <c r="D1147" s="35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35"/>
      <c r="Q1147" s="186"/>
    </row>
    <row r="1148" spans="1:17" s="28" customFormat="1" x14ac:dyDescent="0.25">
      <c r="A1148" s="53"/>
      <c r="B1148" s="58"/>
      <c r="C1148" s="58"/>
      <c r="D1148" s="35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35"/>
      <c r="Q1148" s="186"/>
    </row>
    <row r="1149" spans="1:17" s="28" customFormat="1" x14ac:dyDescent="0.25">
      <c r="A1149" s="53"/>
      <c r="B1149" s="58"/>
      <c r="C1149" s="58"/>
      <c r="D1149" s="35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35"/>
      <c r="Q1149" s="186"/>
    </row>
    <row r="1150" spans="1:17" s="28" customFormat="1" x14ac:dyDescent="0.25">
      <c r="A1150" s="53"/>
      <c r="B1150" s="58"/>
      <c r="C1150" s="58"/>
      <c r="D1150" s="35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35"/>
      <c r="Q1150" s="186"/>
    </row>
    <row r="1151" spans="1:17" s="28" customFormat="1" x14ac:dyDescent="0.25">
      <c r="A1151" s="53"/>
      <c r="B1151" s="58"/>
      <c r="C1151" s="58"/>
      <c r="D1151" s="35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35"/>
      <c r="Q1151" s="186"/>
    </row>
    <row r="1152" spans="1:17" s="28" customFormat="1" x14ac:dyDescent="0.25">
      <c r="A1152" s="53"/>
      <c r="B1152" s="58"/>
      <c r="C1152" s="58"/>
      <c r="D1152" s="35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35"/>
      <c r="Q1152" s="186"/>
    </row>
    <row r="1153" spans="1:17" s="28" customFormat="1" x14ac:dyDescent="0.25">
      <c r="A1153" s="53"/>
      <c r="B1153" s="58"/>
      <c r="C1153" s="58"/>
      <c r="D1153" s="35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35"/>
      <c r="Q1153" s="186"/>
    </row>
    <row r="1154" spans="1:17" s="28" customFormat="1" x14ac:dyDescent="0.25">
      <c r="A1154" s="53"/>
      <c r="B1154" s="58"/>
      <c r="C1154" s="58"/>
      <c r="D1154" s="35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35"/>
      <c r="Q1154" s="186"/>
    </row>
    <row r="1155" spans="1:17" s="28" customFormat="1" x14ac:dyDescent="0.25">
      <c r="A1155" s="53"/>
      <c r="B1155" s="58"/>
      <c r="C1155" s="58"/>
      <c r="D1155" s="35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35"/>
      <c r="Q1155" s="186"/>
    </row>
    <row r="1156" spans="1:17" s="28" customFormat="1" x14ac:dyDescent="0.25">
      <c r="A1156" s="53"/>
      <c r="B1156" s="58"/>
      <c r="C1156" s="58"/>
      <c r="D1156" s="35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35"/>
      <c r="Q1156" s="186"/>
    </row>
    <row r="1157" spans="1:17" s="28" customFormat="1" x14ac:dyDescent="0.25">
      <c r="A1157" s="53"/>
      <c r="B1157" s="58"/>
      <c r="C1157" s="58"/>
      <c r="D1157" s="35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35"/>
      <c r="Q1157" s="186"/>
    </row>
    <row r="1158" spans="1:17" s="28" customFormat="1" x14ac:dyDescent="0.25">
      <c r="A1158" s="53"/>
      <c r="B1158" s="58"/>
      <c r="C1158" s="58"/>
      <c r="D1158" s="35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35"/>
      <c r="Q1158" s="186"/>
    </row>
    <row r="1159" spans="1:17" s="28" customFormat="1" x14ac:dyDescent="0.25">
      <c r="A1159" s="53"/>
      <c r="B1159" s="58"/>
      <c r="C1159" s="58"/>
      <c r="D1159" s="35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35"/>
      <c r="Q1159" s="186"/>
    </row>
    <row r="1160" spans="1:17" s="28" customFormat="1" x14ac:dyDescent="0.25">
      <c r="A1160" s="53"/>
      <c r="B1160" s="58"/>
      <c r="C1160" s="58"/>
      <c r="D1160" s="35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35"/>
      <c r="Q1160" s="186"/>
    </row>
    <row r="1161" spans="1:17" s="28" customFormat="1" x14ac:dyDescent="0.25">
      <c r="A1161" s="53"/>
      <c r="B1161" s="58"/>
      <c r="C1161" s="58"/>
      <c r="D1161" s="35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35"/>
      <c r="Q1161" s="186"/>
    </row>
    <row r="1162" spans="1:17" s="28" customFormat="1" x14ac:dyDescent="0.25">
      <c r="A1162" s="53"/>
      <c r="B1162" s="58"/>
      <c r="C1162" s="58"/>
      <c r="D1162" s="35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35"/>
      <c r="Q1162" s="186"/>
    </row>
    <row r="1163" spans="1:17" s="28" customFormat="1" x14ac:dyDescent="0.25">
      <c r="A1163" s="53"/>
      <c r="B1163" s="58"/>
      <c r="C1163" s="58"/>
      <c r="D1163" s="35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35"/>
      <c r="Q1163" s="186"/>
    </row>
    <row r="1164" spans="1:17" s="28" customFormat="1" x14ac:dyDescent="0.25">
      <c r="A1164" s="53"/>
      <c r="B1164" s="58"/>
      <c r="C1164" s="58"/>
      <c r="D1164" s="35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35"/>
      <c r="Q1164" s="186"/>
    </row>
    <row r="1165" spans="1:17" s="28" customFormat="1" x14ac:dyDescent="0.25">
      <c r="A1165" s="53"/>
      <c r="B1165" s="58"/>
      <c r="C1165" s="58"/>
      <c r="D1165" s="35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35"/>
      <c r="Q1165" s="186"/>
    </row>
    <row r="1166" spans="1:17" s="28" customFormat="1" x14ac:dyDescent="0.25">
      <c r="A1166" s="53"/>
      <c r="B1166" s="58"/>
      <c r="C1166" s="58"/>
      <c r="D1166" s="35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35"/>
      <c r="Q1166" s="186"/>
    </row>
    <row r="1167" spans="1:17" s="28" customFormat="1" x14ac:dyDescent="0.25">
      <c r="A1167" s="53"/>
      <c r="B1167" s="58"/>
      <c r="C1167" s="58"/>
      <c r="D1167" s="35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35"/>
      <c r="Q1167" s="186"/>
    </row>
    <row r="1168" spans="1:17" s="28" customFormat="1" x14ac:dyDescent="0.25">
      <c r="A1168" s="53"/>
      <c r="B1168" s="58"/>
      <c r="C1168" s="58"/>
      <c r="D1168" s="35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35"/>
      <c r="Q1168" s="186"/>
    </row>
    <row r="1169" spans="1:17" s="28" customFormat="1" x14ac:dyDescent="0.25">
      <c r="A1169" s="53"/>
      <c r="B1169" s="58"/>
      <c r="C1169" s="58"/>
      <c r="D1169" s="35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35"/>
      <c r="Q1169" s="186"/>
    </row>
    <row r="1170" spans="1:17" s="28" customFormat="1" x14ac:dyDescent="0.25">
      <c r="A1170" s="53"/>
      <c r="B1170" s="58"/>
      <c r="C1170" s="58"/>
      <c r="D1170" s="35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35"/>
      <c r="Q1170" s="186"/>
    </row>
    <row r="1171" spans="1:17" s="28" customFormat="1" x14ac:dyDescent="0.25">
      <c r="A1171" s="53"/>
      <c r="B1171" s="58"/>
      <c r="C1171" s="58"/>
      <c r="D1171" s="35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35"/>
      <c r="Q1171" s="186"/>
    </row>
    <row r="1172" spans="1:17" s="28" customFormat="1" x14ac:dyDescent="0.25">
      <c r="A1172" s="53"/>
      <c r="B1172" s="58"/>
      <c r="C1172" s="58"/>
      <c r="D1172" s="35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35"/>
      <c r="Q1172" s="186"/>
    </row>
    <row r="1173" spans="1:17" s="28" customFormat="1" x14ac:dyDescent="0.25">
      <c r="A1173" s="53"/>
      <c r="B1173" s="58"/>
      <c r="C1173" s="58"/>
      <c r="D1173" s="35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35"/>
      <c r="Q1173" s="186"/>
    </row>
    <row r="1174" spans="1:17" s="28" customFormat="1" x14ac:dyDescent="0.25">
      <c r="A1174" s="53"/>
      <c r="B1174" s="58"/>
      <c r="C1174" s="58"/>
      <c r="D1174" s="35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35"/>
      <c r="Q1174" s="186"/>
    </row>
    <row r="1175" spans="1:17" s="28" customFormat="1" x14ac:dyDescent="0.25">
      <c r="A1175" s="53"/>
      <c r="B1175" s="58"/>
      <c r="C1175" s="58"/>
      <c r="D1175" s="35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35"/>
      <c r="Q1175" s="186"/>
    </row>
    <row r="1176" spans="1:17" s="28" customFormat="1" x14ac:dyDescent="0.25">
      <c r="A1176" s="53"/>
      <c r="B1176" s="58"/>
      <c r="C1176" s="58"/>
      <c r="D1176" s="35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35"/>
      <c r="Q1176" s="186"/>
    </row>
    <row r="1177" spans="1:17" s="28" customFormat="1" x14ac:dyDescent="0.25">
      <c r="A1177" s="53"/>
      <c r="B1177" s="58"/>
      <c r="C1177" s="58"/>
      <c r="D1177" s="35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35"/>
      <c r="Q1177" s="186"/>
    </row>
    <row r="1178" spans="1:17" s="28" customFormat="1" x14ac:dyDescent="0.25">
      <c r="A1178" s="53"/>
      <c r="B1178" s="58"/>
      <c r="C1178" s="58"/>
      <c r="D1178" s="35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35"/>
      <c r="Q1178" s="186"/>
    </row>
    <row r="1179" spans="1:17" s="28" customFormat="1" x14ac:dyDescent="0.25">
      <c r="A1179" s="53"/>
      <c r="B1179" s="58"/>
      <c r="C1179" s="58"/>
      <c r="D1179" s="35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35"/>
      <c r="Q1179" s="186"/>
    </row>
    <row r="1180" spans="1:17" s="28" customFormat="1" x14ac:dyDescent="0.25">
      <c r="A1180" s="53"/>
      <c r="B1180" s="58"/>
      <c r="C1180" s="58"/>
      <c r="D1180" s="35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35"/>
      <c r="Q1180" s="186"/>
    </row>
    <row r="1181" spans="1:17" s="28" customFormat="1" x14ac:dyDescent="0.25">
      <c r="A1181" s="53"/>
      <c r="B1181" s="58"/>
      <c r="C1181" s="58"/>
      <c r="D1181" s="35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35"/>
      <c r="Q1181" s="186"/>
    </row>
    <row r="1182" spans="1:17" s="28" customFormat="1" x14ac:dyDescent="0.25">
      <c r="A1182" s="53"/>
      <c r="B1182" s="58"/>
      <c r="C1182" s="58"/>
      <c r="D1182" s="35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35"/>
      <c r="Q1182" s="186"/>
    </row>
    <row r="1183" spans="1:17" s="28" customFormat="1" x14ac:dyDescent="0.25">
      <c r="A1183" s="53"/>
      <c r="B1183" s="58"/>
      <c r="C1183" s="58"/>
      <c r="D1183" s="35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35"/>
      <c r="Q1183" s="186"/>
    </row>
    <row r="1184" spans="1:17" s="28" customFormat="1" x14ac:dyDescent="0.25">
      <c r="A1184" s="53"/>
      <c r="B1184" s="58"/>
      <c r="C1184" s="58"/>
      <c r="D1184" s="35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35"/>
      <c r="Q1184" s="186"/>
    </row>
    <row r="1185" spans="1:17" s="28" customFormat="1" x14ac:dyDescent="0.25">
      <c r="A1185" s="53"/>
      <c r="B1185" s="58"/>
      <c r="C1185" s="58"/>
      <c r="D1185" s="35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35"/>
      <c r="Q1185" s="186"/>
    </row>
    <row r="1186" spans="1:17" s="28" customFormat="1" x14ac:dyDescent="0.25">
      <c r="A1186" s="53"/>
      <c r="B1186" s="58"/>
      <c r="C1186" s="58"/>
      <c r="D1186" s="35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35"/>
      <c r="Q1186" s="186"/>
    </row>
    <row r="1187" spans="1:17" s="28" customFormat="1" x14ac:dyDescent="0.25">
      <c r="A1187" s="53"/>
      <c r="B1187" s="58"/>
      <c r="C1187" s="58"/>
      <c r="D1187" s="35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35"/>
      <c r="Q1187" s="186"/>
    </row>
    <row r="1188" spans="1:17" s="28" customFormat="1" x14ac:dyDescent="0.25">
      <c r="A1188" s="53"/>
      <c r="B1188" s="58"/>
      <c r="C1188" s="58"/>
      <c r="D1188" s="35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35"/>
      <c r="Q1188" s="186"/>
    </row>
    <row r="1189" spans="1:17" s="28" customFormat="1" x14ac:dyDescent="0.25">
      <c r="A1189" s="53"/>
      <c r="B1189" s="58"/>
      <c r="C1189" s="58"/>
      <c r="D1189" s="35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35"/>
      <c r="Q1189" s="186"/>
    </row>
    <row r="1190" spans="1:17" s="28" customFormat="1" x14ac:dyDescent="0.25">
      <c r="A1190" s="53"/>
      <c r="B1190" s="58"/>
      <c r="C1190" s="58"/>
      <c r="D1190" s="35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35"/>
      <c r="Q1190" s="186"/>
    </row>
    <row r="1191" spans="1:17" s="28" customFormat="1" x14ac:dyDescent="0.25">
      <c r="A1191" s="53"/>
      <c r="B1191" s="58"/>
      <c r="C1191" s="58"/>
      <c r="D1191" s="35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35"/>
      <c r="Q1191" s="186"/>
    </row>
    <row r="1192" spans="1:17" s="28" customFormat="1" x14ac:dyDescent="0.25">
      <c r="A1192" s="53"/>
      <c r="B1192" s="58"/>
      <c r="C1192" s="58"/>
      <c r="D1192" s="35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35"/>
      <c r="Q1192" s="186"/>
    </row>
    <row r="1193" spans="1:17" s="28" customFormat="1" x14ac:dyDescent="0.25">
      <c r="A1193" s="53"/>
      <c r="B1193" s="58"/>
      <c r="C1193" s="58"/>
      <c r="D1193" s="35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35"/>
      <c r="Q1193" s="186"/>
    </row>
    <row r="1194" spans="1:17" s="28" customFormat="1" x14ac:dyDescent="0.25">
      <c r="A1194" s="53"/>
      <c r="B1194" s="58"/>
      <c r="C1194" s="58"/>
      <c r="D1194" s="35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35"/>
      <c r="Q1194" s="186"/>
    </row>
    <row r="1195" spans="1:17" s="28" customFormat="1" x14ac:dyDescent="0.25">
      <c r="A1195" s="53"/>
      <c r="B1195" s="58"/>
      <c r="C1195" s="58"/>
      <c r="D1195" s="35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35"/>
      <c r="Q1195" s="186"/>
    </row>
    <row r="1196" spans="1:17" s="28" customFormat="1" x14ac:dyDescent="0.25">
      <c r="A1196" s="53"/>
      <c r="B1196" s="58"/>
      <c r="C1196" s="58"/>
      <c r="D1196" s="35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35"/>
      <c r="Q1196" s="186"/>
    </row>
    <row r="1197" spans="1:17" s="28" customFormat="1" x14ac:dyDescent="0.25">
      <c r="A1197" s="53"/>
      <c r="B1197" s="58"/>
      <c r="C1197" s="58"/>
      <c r="D1197" s="35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35"/>
      <c r="Q1197" s="186"/>
    </row>
    <row r="1198" spans="1:17" s="28" customFormat="1" x14ac:dyDescent="0.25">
      <c r="A1198" s="53"/>
      <c r="B1198" s="58"/>
      <c r="C1198" s="58"/>
      <c r="D1198" s="35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35"/>
      <c r="Q1198" s="186"/>
    </row>
    <row r="1199" spans="1:17" s="28" customFormat="1" x14ac:dyDescent="0.25">
      <c r="A1199" s="53"/>
      <c r="B1199" s="58"/>
      <c r="C1199" s="58"/>
      <c r="D1199" s="35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35"/>
      <c r="Q1199" s="186"/>
    </row>
    <row r="1200" spans="1:17" s="28" customFormat="1" x14ac:dyDescent="0.25">
      <c r="A1200" s="53"/>
      <c r="B1200" s="58"/>
      <c r="C1200" s="58"/>
      <c r="D1200" s="35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35"/>
      <c r="Q1200" s="186"/>
    </row>
    <row r="1201" spans="1:17" s="28" customFormat="1" x14ac:dyDescent="0.25">
      <c r="A1201" s="53"/>
      <c r="B1201" s="58"/>
      <c r="C1201" s="58"/>
      <c r="D1201" s="35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35"/>
      <c r="Q1201" s="186"/>
    </row>
    <row r="1202" spans="1:17" s="28" customFormat="1" x14ac:dyDescent="0.25">
      <c r="A1202" s="53"/>
      <c r="B1202" s="58"/>
      <c r="C1202" s="58"/>
      <c r="D1202" s="35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35"/>
      <c r="Q1202" s="186"/>
    </row>
    <row r="1203" spans="1:17" s="28" customFormat="1" x14ac:dyDescent="0.25">
      <c r="A1203" s="53"/>
      <c r="B1203" s="58"/>
      <c r="C1203" s="58"/>
      <c r="D1203" s="35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35"/>
      <c r="Q1203" s="186"/>
    </row>
    <row r="1204" spans="1:17" s="28" customFormat="1" x14ac:dyDescent="0.25">
      <c r="A1204" s="53"/>
      <c r="B1204" s="58"/>
      <c r="C1204" s="58"/>
      <c r="D1204" s="35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35"/>
      <c r="Q1204" s="186"/>
    </row>
    <row r="1205" spans="1:17" s="28" customFormat="1" x14ac:dyDescent="0.25">
      <c r="A1205" s="53"/>
      <c r="B1205" s="58"/>
      <c r="C1205" s="58"/>
      <c r="D1205" s="35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35"/>
      <c r="Q1205" s="186"/>
    </row>
    <row r="1206" spans="1:17" s="28" customFormat="1" x14ac:dyDescent="0.25">
      <c r="A1206" s="53"/>
      <c r="B1206" s="58"/>
      <c r="C1206" s="58"/>
      <c r="D1206" s="35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35"/>
      <c r="Q1206" s="186"/>
    </row>
    <row r="1207" spans="1:17" s="28" customFormat="1" x14ac:dyDescent="0.25">
      <c r="A1207" s="53"/>
      <c r="B1207" s="58"/>
      <c r="C1207" s="58"/>
      <c r="D1207" s="35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35"/>
      <c r="Q1207" s="186"/>
    </row>
    <row r="1208" spans="1:17" s="28" customFormat="1" x14ac:dyDescent="0.25">
      <c r="A1208" s="53"/>
      <c r="B1208" s="58"/>
      <c r="C1208" s="58"/>
      <c r="D1208" s="35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35"/>
      <c r="Q1208" s="186"/>
    </row>
    <row r="1209" spans="1:17" s="28" customFormat="1" x14ac:dyDescent="0.25">
      <c r="A1209" s="53"/>
      <c r="B1209" s="58"/>
      <c r="C1209" s="58"/>
      <c r="D1209" s="35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35"/>
      <c r="Q1209" s="186"/>
    </row>
    <row r="1210" spans="1:17" s="28" customFormat="1" x14ac:dyDescent="0.25">
      <c r="A1210" s="53"/>
      <c r="B1210" s="58"/>
      <c r="C1210" s="58"/>
      <c r="D1210" s="35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35"/>
      <c r="Q1210" s="186"/>
    </row>
    <row r="1211" spans="1:17" s="28" customFormat="1" x14ac:dyDescent="0.25">
      <c r="A1211" s="53"/>
      <c r="B1211" s="58"/>
      <c r="C1211" s="58"/>
      <c r="D1211" s="35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35"/>
      <c r="Q1211" s="186"/>
    </row>
    <row r="1212" spans="1:17" s="28" customFormat="1" x14ac:dyDescent="0.25">
      <c r="A1212" s="53"/>
      <c r="B1212" s="58"/>
      <c r="C1212" s="58"/>
      <c r="D1212" s="35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35"/>
      <c r="Q1212" s="186"/>
    </row>
    <row r="1213" spans="1:17" s="28" customFormat="1" x14ac:dyDescent="0.25">
      <c r="A1213" s="53"/>
      <c r="B1213" s="58"/>
      <c r="C1213" s="58"/>
      <c r="D1213" s="35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35"/>
      <c r="Q1213" s="186"/>
    </row>
    <row r="1214" spans="1:17" s="28" customFormat="1" x14ac:dyDescent="0.25">
      <c r="A1214" s="53"/>
      <c r="B1214" s="58"/>
      <c r="C1214" s="58"/>
      <c r="D1214" s="35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35"/>
      <c r="Q1214" s="186"/>
    </row>
    <row r="1215" spans="1:17" s="28" customFormat="1" x14ac:dyDescent="0.25">
      <c r="A1215" s="53"/>
      <c r="B1215" s="58"/>
      <c r="C1215" s="58"/>
      <c r="D1215" s="35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35"/>
      <c r="Q1215" s="186"/>
    </row>
    <row r="1216" spans="1:17" s="28" customFormat="1" x14ac:dyDescent="0.25">
      <c r="A1216" s="53"/>
      <c r="B1216" s="58"/>
      <c r="C1216" s="58"/>
      <c r="D1216" s="35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35"/>
      <c r="Q1216" s="186"/>
    </row>
    <row r="1217" spans="1:17" s="28" customFormat="1" x14ac:dyDescent="0.25">
      <c r="A1217" s="53"/>
      <c r="B1217" s="58"/>
      <c r="C1217" s="58"/>
      <c r="D1217" s="35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35"/>
      <c r="Q1217" s="186"/>
    </row>
    <row r="1218" spans="1:17" s="28" customFormat="1" x14ac:dyDescent="0.25">
      <c r="A1218" s="53"/>
      <c r="B1218" s="58"/>
      <c r="C1218" s="58"/>
      <c r="D1218" s="35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35"/>
      <c r="Q1218" s="186"/>
    </row>
    <row r="1219" spans="1:17" s="28" customFormat="1" x14ac:dyDescent="0.25">
      <c r="A1219" s="53"/>
      <c r="B1219" s="58"/>
      <c r="C1219" s="58"/>
      <c r="D1219" s="35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35"/>
      <c r="Q1219" s="186"/>
    </row>
    <row r="1220" spans="1:17" s="28" customFormat="1" x14ac:dyDescent="0.25">
      <c r="A1220" s="53"/>
      <c r="B1220" s="58"/>
      <c r="C1220" s="58"/>
      <c r="D1220" s="35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35"/>
      <c r="Q1220" s="186"/>
    </row>
    <row r="1221" spans="1:17" s="28" customFormat="1" x14ac:dyDescent="0.25">
      <c r="A1221" s="53"/>
      <c r="B1221" s="58"/>
      <c r="C1221" s="58"/>
      <c r="D1221" s="35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35"/>
      <c r="Q1221" s="186"/>
    </row>
    <row r="1222" spans="1:17" s="28" customFormat="1" x14ac:dyDescent="0.25">
      <c r="A1222" s="53"/>
      <c r="B1222" s="58"/>
      <c r="C1222" s="58"/>
      <c r="D1222" s="35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35"/>
      <c r="Q1222" s="186"/>
    </row>
    <row r="1223" spans="1:17" s="28" customFormat="1" x14ac:dyDescent="0.25">
      <c r="A1223" s="53"/>
      <c r="B1223" s="58"/>
      <c r="C1223" s="58"/>
      <c r="D1223" s="35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35"/>
      <c r="Q1223" s="186"/>
    </row>
    <row r="1224" spans="1:17" s="28" customFormat="1" x14ac:dyDescent="0.25">
      <c r="A1224" s="53"/>
      <c r="B1224" s="58"/>
      <c r="C1224" s="58"/>
      <c r="D1224" s="35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35"/>
      <c r="Q1224" s="186"/>
    </row>
    <row r="1225" spans="1:17" s="28" customFormat="1" x14ac:dyDescent="0.25">
      <c r="A1225" s="53"/>
      <c r="B1225" s="58"/>
      <c r="C1225" s="58"/>
      <c r="D1225" s="35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35"/>
      <c r="Q1225" s="186"/>
    </row>
    <row r="1226" spans="1:17" s="28" customFormat="1" x14ac:dyDescent="0.25">
      <c r="A1226" s="53"/>
      <c r="B1226" s="58"/>
      <c r="C1226" s="58"/>
      <c r="D1226" s="35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35"/>
      <c r="Q1226" s="186"/>
    </row>
    <row r="1227" spans="1:17" s="28" customFormat="1" x14ac:dyDescent="0.25">
      <c r="A1227" s="53"/>
      <c r="B1227" s="58"/>
      <c r="C1227" s="58"/>
      <c r="D1227" s="35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35"/>
      <c r="Q1227" s="186"/>
    </row>
    <row r="1228" spans="1:17" s="28" customFormat="1" x14ac:dyDescent="0.25">
      <c r="A1228" s="53"/>
      <c r="B1228" s="58"/>
      <c r="C1228" s="58"/>
      <c r="D1228" s="35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35"/>
      <c r="Q1228" s="186"/>
    </row>
    <row r="1229" spans="1:17" s="28" customFormat="1" x14ac:dyDescent="0.25">
      <c r="A1229" s="53"/>
      <c r="B1229" s="58"/>
      <c r="C1229" s="58"/>
      <c r="D1229" s="35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35"/>
      <c r="Q1229" s="186"/>
    </row>
    <row r="1230" spans="1:17" s="28" customFormat="1" x14ac:dyDescent="0.25">
      <c r="A1230" s="53"/>
      <c r="B1230" s="58"/>
      <c r="C1230" s="58"/>
      <c r="D1230" s="35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35"/>
      <c r="Q1230" s="186"/>
    </row>
    <row r="1231" spans="1:17" s="28" customFormat="1" x14ac:dyDescent="0.25">
      <c r="A1231" s="53"/>
      <c r="B1231" s="58"/>
      <c r="C1231" s="58"/>
      <c r="D1231" s="35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35"/>
      <c r="Q1231" s="186"/>
    </row>
    <row r="1232" spans="1:17" s="28" customFormat="1" x14ac:dyDescent="0.25">
      <c r="A1232" s="53"/>
      <c r="B1232" s="58"/>
      <c r="C1232" s="58"/>
      <c r="D1232" s="35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35"/>
      <c r="Q1232" s="186"/>
    </row>
    <row r="1233" spans="1:17" s="28" customFormat="1" x14ac:dyDescent="0.25">
      <c r="A1233" s="53"/>
      <c r="B1233" s="58"/>
      <c r="C1233" s="58"/>
      <c r="D1233" s="35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35"/>
      <c r="Q1233" s="186"/>
    </row>
    <row r="1234" spans="1:17" s="28" customFormat="1" x14ac:dyDescent="0.25">
      <c r="A1234" s="53"/>
      <c r="B1234" s="58"/>
      <c r="C1234" s="58"/>
      <c r="D1234" s="35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35"/>
      <c r="Q1234" s="186"/>
    </row>
    <row r="1235" spans="1:17" s="28" customFormat="1" x14ac:dyDescent="0.25">
      <c r="A1235" s="53"/>
      <c r="B1235" s="58"/>
      <c r="C1235" s="58"/>
      <c r="D1235" s="35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35"/>
      <c r="Q1235" s="186"/>
    </row>
    <row r="1236" spans="1:17" s="28" customFormat="1" x14ac:dyDescent="0.25">
      <c r="A1236" s="53"/>
      <c r="B1236" s="58"/>
      <c r="C1236" s="58"/>
      <c r="D1236" s="35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35"/>
      <c r="Q1236" s="186"/>
    </row>
    <row r="1237" spans="1:17" s="28" customFormat="1" x14ac:dyDescent="0.25">
      <c r="A1237" s="53"/>
      <c r="B1237" s="58"/>
      <c r="C1237" s="58"/>
      <c r="D1237" s="35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35"/>
      <c r="Q1237" s="186"/>
    </row>
    <row r="1238" spans="1:17" s="28" customFormat="1" x14ac:dyDescent="0.25">
      <c r="A1238" s="53"/>
      <c r="B1238" s="58"/>
      <c r="C1238" s="58"/>
      <c r="D1238" s="35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35"/>
      <c r="Q1238" s="186"/>
    </row>
    <row r="1239" spans="1:17" s="28" customFormat="1" x14ac:dyDescent="0.25">
      <c r="A1239" s="53"/>
      <c r="B1239" s="58"/>
      <c r="C1239" s="58"/>
      <c r="D1239" s="35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35"/>
      <c r="Q1239" s="186"/>
    </row>
    <row r="1240" spans="1:17" s="28" customFormat="1" x14ac:dyDescent="0.25">
      <c r="A1240" s="53"/>
      <c r="B1240" s="58"/>
      <c r="C1240" s="58"/>
      <c r="D1240" s="35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35"/>
      <c r="Q1240" s="186"/>
    </row>
    <row r="1241" spans="1:17" s="28" customFormat="1" x14ac:dyDescent="0.25">
      <c r="A1241" s="53"/>
      <c r="B1241" s="58"/>
      <c r="C1241" s="58"/>
      <c r="D1241" s="35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35"/>
      <c r="Q1241" s="186"/>
    </row>
    <row r="1242" spans="1:17" s="28" customFormat="1" x14ac:dyDescent="0.25">
      <c r="A1242" s="53"/>
      <c r="B1242" s="58"/>
      <c r="C1242" s="58"/>
      <c r="D1242" s="35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35"/>
      <c r="Q1242" s="186"/>
    </row>
    <row r="1243" spans="1:17" s="28" customFormat="1" x14ac:dyDescent="0.25">
      <c r="A1243" s="53"/>
      <c r="B1243" s="58"/>
      <c r="C1243" s="58"/>
      <c r="D1243" s="35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35"/>
      <c r="Q1243" s="186"/>
    </row>
    <row r="1244" spans="1:17" s="28" customFormat="1" x14ac:dyDescent="0.25">
      <c r="A1244" s="53"/>
      <c r="B1244" s="58"/>
      <c r="C1244" s="58"/>
      <c r="D1244" s="35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35"/>
      <c r="Q1244" s="186"/>
    </row>
    <row r="1245" spans="1:17" s="28" customFormat="1" x14ac:dyDescent="0.25">
      <c r="A1245" s="53"/>
      <c r="B1245" s="58"/>
      <c r="C1245" s="58"/>
      <c r="D1245" s="35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35"/>
      <c r="Q1245" s="186"/>
    </row>
    <row r="1246" spans="1:17" s="28" customFormat="1" x14ac:dyDescent="0.25">
      <c r="A1246" s="53"/>
      <c r="B1246" s="58"/>
      <c r="C1246" s="58"/>
      <c r="D1246" s="35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35"/>
      <c r="Q1246" s="186"/>
    </row>
    <row r="1247" spans="1:17" s="28" customFormat="1" x14ac:dyDescent="0.25">
      <c r="A1247" s="53"/>
      <c r="B1247" s="58"/>
      <c r="C1247" s="58"/>
      <c r="D1247" s="35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35"/>
      <c r="Q1247" s="186"/>
    </row>
    <row r="1248" spans="1:17" s="28" customFormat="1" x14ac:dyDescent="0.25">
      <c r="A1248" s="53"/>
      <c r="B1248" s="58"/>
      <c r="C1248" s="58"/>
      <c r="D1248" s="35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35"/>
      <c r="Q1248" s="186"/>
    </row>
    <row r="1249" spans="1:17" s="28" customFormat="1" x14ac:dyDescent="0.25">
      <c r="A1249" s="53"/>
      <c r="B1249" s="58"/>
      <c r="C1249" s="58"/>
      <c r="D1249" s="35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35"/>
      <c r="Q1249" s="186"/>
    </row>
    <row r="1250" spans="1:17" s="28" customFormat="1" x14ac:dyDescent="0.25">
      <c r="A1250" s="53"/>
      <c r="B1250" s="58"/>
      <c r="C1250" s="58"/>
      <c r="D1250" s="35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7"/>
      <c r="P1250" s="135"/>
      <c r="Q1250" s="186"/>
    </row>
    <row r="1251" spans="1:17" s="28" customFormat="1" x14ac:dyDescent="0.25">
      <c r="A1251" s="53"/>
      <c r="B1251" s="58"/>
      <c r="C1251" s="58"/>
      <c r="D1251" s="35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35"/>
      <c r="Q1251" s="186"/>
    </row>
    <row r="1252" spans="1:17" s="28" customFormat="1" x14ac:dyDescent="0.25">
      <c r="A1252" s="53"/>
      <c r="B1252" s="58"/>
      <c r="C1252" s="58"/>
      <c r="D1252" s="35"/>
      <c r="E1252" s="117"/>
      <c r="F1252" s="117"/>
      <c r="G1252" s="117"/>
      <c r="H1252" s="117"/>
      <c r="I1252" s="117"/>
      <c r="J1252" s="117"/>
      <c r="K1252" s="117"/>
      <c r="L1252" s="117"/>
      <c r="M1252" s="117"/>
      <c r="N1252" s="117"/>
      <c r="O1252" s="117"/>
      <c r="P1252" s="135"/>
      <c r="Q1252" s="186"/>
    </row>
    <row r="1253" spans="1:17" s="28" customFormat="1" x14ac:dyDescent="0.25">
      <c r="A1253" s="53"/>
      <c r="B1253" s="58"/>
      <c r="C1253" s="58"/>
      <c r="D1253" s="35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7"/>
      <c r="P1253" s="135"/>
      <c r="Q1253" s="186"/>
    </row>
    <row r="1254" spans="1:17" s="28" customFormat="1" x14ac:dyDescent="0.25">
      <c r="A1254" s="53"/>
      <c r="B1254" s="58"/>
      <c r="C1254" s="58"/>
      <c r="D1254" s="35"/>
      <c r="E1254" s="117"/>
      <c r="F1254" s="117"/>
      <c r="G1254" s="117"/>
      <c r="H1254" s="117"/>
      <c r="I1254" s="117"/>
      <c r="J1254" s="117"/>
      <c r="K1254" s="117"/>
      <c r="L1254" s="117"/>
      <c r="M1254" s="117"/>
      <c r="N1254" s="117"/>
      <c r="O1254" s="117"/>
      <c r="P1254" s="135"/>
      <c r="Q1254" s="186"/>
    </row>
    <row r="1255" spans="1:17" s="28" customFormat="1" x14ac:dyDescent="0.25">
      <c r="A1255" s="53"/>
      <c r="B1255" s="58"/>
      <c r="C1255" s="58"/>
      <c r="D1255" s="35"/>
      <c r="E1255" s="117"/>
      <c r="F1255" s="117"/>
      <c r="G1255" s="117"/>
      <c r="H1255" s="117"/>
      <c r="I1255" s="117"/>
      <c r="J1255" s="117"/>
      <c r="K1255" s="117"/>
      <c r="L1255" s="117"/>
      <c r="M1255" s="117"/>
      <c r="N1255" s="117"/>
      <c r="O1255" s="117"/>
      <c r="P1255" s="135"/>
      <c r="Q1255" s="186"/>
    </row>
    <row r="1256" spans="1:17" s="28" customFormat="1" x14ac:dyDescent="0.25">
      <c r="A1256" s="53"/>
      <c r="B1256" s="58"/>
      <c r="C1256" s="58"/>
      <c r="D1256" s="35"/>
      <c r="E1256" s="117"/>
      <c r="F1256" s="117"/>
      <c r="G1256" s="117"/>
      <c r="H1256" s="117"/>
      <c r="I1256" s="117"/>
      <c r="J1256" s="117"/>
      <c r="K1256" s="117"/>
      <c r="L1256" s="117"/>
      <c r="M1256" s="117"/>
      <c r="N1256" s="117"/>
      <c r="O1256" s="117"/>
      <c r="P1256" s="135"/>
      <c r="Q1256" s="186"/>
    </row>
    <row r="1257" spans="1:17" s="28" customFormat="1" x14ac:dyDescent="0.25">
      <c r="A1257" s="53"/>
      <c r="B1257" s="58"/>
      <c r="C1257" s="58"/>
      <c r="D1257" s="35"/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35"/>
      <c r="Q1257" s="186"/>
    </row>
    <row r="1258" spans="1:17" s="28" customFormat="1" x14ac:dyDescent="0.25">
      <c r="A1258" s="53"/>
      <c r="B1258" s="58"/>
      <c r="C1258" s="58"/>
      <c r="D1258" s="35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35"/>
      <c r="Q1258" s="186"/>
    </row>
    <row r="1259" spans="1:17" s="28" customFormat="1" x14ac:dyDescent="0.25">
      <c r="A1259" s="53"/>
      <c r="B1259" s="58"/>
      <c r="C1259" s="58"/>
      <c r="D1259" s="35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35"/>
      <c r="Q1259" s="186"/>
    </row>
    <row r="1260" spans="1:17" s="28" customFormat="1" x14ac:dyDescent="0.25">
      <c r="A1260" s="53"/>
      <c r="B1260" s="58"/>
      <c r="C1260" s="58"/>
      <c r="D1260" s="35"/>
      <c r="E1260" s="117"/>
      <c r="F1260" s="117"/>
      <c r="G1260" s="117"/>
      <c r="H1260" s="117"/>
      <c r="I1260" s="117"/>
      <c r="J1260" s="117"/>
      <c r="K1260" s="117"/>
      <c r="L1260" s="117"/>
      <c r="M1260" s="117"/>
      <c r="N1260" s="117"/>
      <c r="O1260" s="117"/>
      <c r="P1260" s="135"/>
      <c r="Q1260" s="186"/>
    </row>
    <row r="1261" spans="1:17" s="28" customFormat="1" x14ac:dyDescent="0.25">
      <c r="A1261" s="53"/>
      <c r="B1261" s="58"/>
      <c r="C1261" s="58"/>
      <c r="D1261" s="35"/>
      <c r="E1261" s="117"/>
      <c r="F1261" s="117"/>
      <c r="G1261" s="117"/>
      <c r="H1261" s="117"/>
      <c r="I1261" s="117"/>
      <c r="J1261" s="117"/>
      <c r="K1261" s="117"/>
      <c r="L1261" s="117"/>
      <c r="M1261" s="117"/>
      <c r="N1261" s="117"/>
      <c r="O1261" s="117"/>
      <c r="P1261" s="135"/>
      <c r="Q1261" s="186"/>
    </row>
    <row r="1262" spans="1:17" s="28" customFormat="1" x14ac:dyDescent="0.25">
      <c r="A1262" s="53"/>
      <c r="B1262" s="58"/>
      <c r="C1262" s="58"/>
      <c r="D1262" s="35"/>
      <c r="E1262" s="117"/>
      <c r="F1262" s="117"/>
      <c r="G1262" s="117"/>
      <c r="H1262" s="117"/>
      <c r="I1262" s="117"/>
      <c r="J1262" s="117"/>
      <c r="K1262" s="117"/>
      <c r="L1262" s="117"/>
      <c r="M1262" s="117"/>
      <c r="N1262" s="117"/>
      <c r="O1262" s="117"/>
      <c r="P1262" s="135"/>
      <c r="Q1262" s="186"/>
    </row>
    <row r="1263" spans="1:17" s="28" customFormat="1" x14ac:dyDescent="0.25">
      <c r="A1263" s="53"/>
      <c r="B1263" s="58"/>
      <c r="C1263" s="58"/>
      <c r="D1263" s="35"/>
      <c r="E1263" s="117"/>
      <c r="F1263" s="117"/>
      <c r="G1263" s="117"/>
      <c r="H1263" s="117"/>
      <c r="I1263" s="117"/>
      <c r="J1263" s="117"/>
      <c r="K1263" s="117"/>
      <c r="L1263" s="117"/>
      <c r="M1263" s="117"/>
      <c r="N1263" s="117"/>
      <c r="O1263" s="117"/>
      <c r="P1263" s="135"/>
      <c r="Q1263" s="186"/>
    </row>
    <row r="1264" spans="1:17" s="28" customFormat="1" x14ac:dyDescent="0.25">
      <c r="A1264" s="53"/>
      <c r="B1264" s="58"/>
      <c r="C1264" s="58"/>
      <c r="D1264" s="35"/>
      <c r="E1264" s="117"/>
      <c r="F1264" s="117"/>
      <c r="G1264" s="117"/>
      <c r="H1264" s="117"/>
      <c r="I1264" s="117"/>
      <c r="J1264" s="117"/>
      <c r="K1264" s="117"/>
      <c r="L1264" s="117"/>
      <c r="M1264" s="117"/>
      <c r="N1264" s="117"/>
      <c r="O1264" s="117"/>
      <c r="P1264" s="135"/>
      <c r="Q1264" s="186"/>
    </row>
    <row r="1265" spans="1:17" s="28" customFormat="1" x14ac:dyDescent="0.25">
      <c r="A1265" s="53"/>
      <c r="B1265" s="58"/>
      <c r="C1265" s="58"/>
      <c r="D1265" s="35"/>
      <c r="E1265" s="117"/>
      <c r="F1265" s="117"/>
      <c r="G1265" s="117"/>
      <c r="H1265" s="117"/>
      <c r="I1265" s="117"/>
      <c r="J1265" s="117"/>
      <c r="K1265" s="117"/>
      <c r="L1265" s="117"/>
      <c r="M1265" s="117"/>
      <c r="N1265" s="117"/>
      <c r="O1265" s="117"/>
      <c r="P1265" s="135"/>
      <c r="Q1265" s="186"/>
    </row>
    <row r="1266" spans="1:17" s="28" customFormat="1" x14ac:dyDescent="0.25">
      <c r="A1266" s="53"/>
      <c r="B1266" s="58"/>
      <c r="C1266" s="58"/>
      <c r="D1266" s="35"/>
      <c r="E1266" s="117"/>
      <c r="F1266" s="117"/>
      <c r="G1266" s="117"/>
      <c r="H1266" s="117"/>
      <c r="I1266" s="117"/>
      <c r="J1266" s="117"/>
      <c r="K1266" s="117"/>
      <c r="L1266" s="117"/>
      <c r="M1266" s="117"/>
      <c r="N1266" s="117"/>
      <c r="O1266" s="117"/>
      <c r="P1266" s="135"/>
      <c r="Q1266" s="186"/>
    </row>
    <row r="1267" spans="1:17" s="28" customFormat="1" x14ac:dyDescent="0.25">
      <c r="A1267" s="53"/>
      <c r="B1267" s="58"/>
      <c r="C1267" s="58"/>
      <c r="D1267" s="35"/>
      <c r="E1267" s="117"/>
      <c r="F1267" s="117"/>
      <c r="G1267" s="117"/>
      <c r="H1267" s="117"/>
      <c r="I1267" s="117"/>
      <c r="J1267" s="117"/>
      <c r="K1267" s="117"/>
      <c r="L1267" s="117"/>
      <c r="M1267" s="117"/>
      <c r="N1267" s="117"/>
      <c r="O1267" s="117"/>
      <c r="P1267" s="135"/>
      <c r="Q1267" s="186"/>
    </row>
    <row r="1268" spans="1:17" s="28" customFormat="1" x14ac:dyDescent="0.25">
      <c r="A1268" s="53"/>
      <c r="B1268" s="58"/>
      <c r="C1268" s="58"/>
      <c r="D1268" s="35"/>
      <c r="E1268" s="117"/>
      <c r="F1268" s="117"/>
      <c r="G1268" s="117"/>
      <c r="H1268" s="117"/>
      <c r="I1268" s="117"/>
      <c r="J1268" s="117"/>
      <c r="K1268" s="117"/>
      <c r="L1268" s="117"/>
      <c r="M1268" s="117"/>
      <c r="N1268" s="117"/>
      <c r="O1268" s="117"/>
      <c r="P1268" s="135"/>
      <c r="Q1268" s="186"/>
    </row>
    <row r="1269" spans="1:17" s="28" customFormat="1" x14ac:dyDescent="0.25">
      <c r="A1269" s="53"/>
      <c r="B1269" s="58"/>
      <c r="C1269" s="58"/>
      <c r="D1269" s="35"/>
      <c r="E1269" s="117"/>
      <c r="F1269" s="117"/>
      <c r="G1269" s="117"/>
      <c r="H1269" s="117"/>
      <c r="I1269" s="117"/>
      <c r="J1269" s="117"/>
      <c r="K1269" s="117"/>
      <c r="L1269" s="117"/>
      <c r="M1269" s="117"/>
      <c r="N1269" s="117"/>
      <c r="O1269" s="117"/>
      <c r="P1269" s="135"/>
      <c r="Q1269" s="186"/>
    </row>
    <row r="1270" spans="1:17" s="28" customFormat="1" x14ac:dyDescent="0.25">
      <c r="A1270" s="53"/>
      <c r="B1270" s="58"/>
      <c r="C1270" s="58"/>
      <c r="D1270" s="35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  <c r="O1270" s="117"/>
      <c r="P1270" s="135"/>
      <c r="Q1270" s="186"/>
    </row>
    <row r="1271" spans="1:17" s="28" customFormat="1" x14ac:dyDescent="0.25">
      <c r="A1271" s="53"/>
      <c r="B1271" s="58"/>
      <c r="C1271" s="58"/>
      <c r="D1271" s="35"/>
      <c r="E1271" s="117"/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35"/>
      <c r="Q1271" s="186"/>
    </row>
    <row r="1272" spans="1:17" s="28" customFormat="1" x14ac:dyDescent="0.25">
      <c r="A1272" s="53"/>
      <c r="B1272" s="58"/>
      <c r="C1272" s="58"/>
      <c r="D1272" s="35"/>
      <c r="E1272" s="117"/>
      <c r="F1272" s="117"/>
      <c r="G1272" s="117"/>
      <c r="H1272" s="117"/>
      <c r="I1272" s="117"/>
      <c r="J1272" s="117"/>
      <c r="K1272" s="117"/>
      <c r="L1272" s="117"/>
      <c r="M1272" s="117"/>
      <c r="N1272" s="117"/>
      <c r="O1272" s="117"/>
      <c r="P1272" s="135"/>
      <c r="Q1272" s="186"/>
    </row>
    <row r="1273" spans="1:17" s="28" customFormat="1" x14ac:dyDescent="0.25">
      <c r="A1273" s="53"/>
      <c r="B1273" s="58"/>
      <c r="C1273" s="58"/>
      <c r="D1273" s="35"/>
      <c r="E1273" s="117"/>
      <c r="F1273" s="117"/>
      <c r="G1273" s="117"/>
      <c r="H1273" s="117"/>
      <c r="I1273" s="117"/>
      <c r="J1273" s="117"/>
      <c r="K1273" s="117"/>
      <c r="L1273" s="117"/>
      <c r="M1273" s="117"/>
      <c r="N1273" s="117"/>
      <c r="O1273" s="117"/>
      <c r="P1273" s="135"/>
      <c r="Q1273" s="186"/>
    </row>
    <row r="1274" spans="1:17" s="28" customFormat="1" x14ac:dyDescent="0.25">
      <c r="A1274" s="53"/>
      <c r="B1274" s="58"/>
      <c r="C1274" s="58"/>
      <c r="D1274" s="35"/>
      <c r="E1274" s="117"/>
      <c r="F1274" s="117"/>
      <c r="G1274" s="117"/>
      <c r="H1274" s="117"/>
      <c r="I1274" s="117"/>
      <c r="J1274" s="117"/>
      <c r="K1274" s="117"/>
      <c r="L1274" s="117"/>
      <c r="M1274" s="117"/>
      <c r="N1274" s="117"/>
      <c r="O1274" s="117"/>
      <c r="P1274" s="135"/>
      <c r="Q1274" s="186"/>
    </row>
    <row r="1275" spans="1:17" s="28" customFormat="1" x14ac:dyDescent="0.25">
      <c r="A1275" s="53"/>
      <c r="B1275" s="58"/>
      <c r="C1275" s="58"/>
      <c r="D1275" s="35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35"/>
      <c r="Q1275" s="186"/>
    </row>
    <row r="1276" spans="1:17" s="28" customFormat="1" x14ac:dyDescent="0.25">
      <c r="A1276" s="53"/>
      <c r="B1276" s="58"/>
      <c r="C1276" s="58"/>
      <c r="D1276" s="35"/>
      <c r="E1276" s="117"/>
      <c r="F1276" s="117"/>
      <c r="G1276" s="117"/>
      <c r="H1276" s="117"/>
      <c r="I1276" s="117"/>
      <c r="J1276" s="117"/>
      <c r="K1276" s="117"/>
      <c r="L1276" s="117"/>
      <c r="M1276" s="117"/>
      <c r="N1276" s="117"/>
      <c r="O1276" s="117"/>
      <c r="P1276" s="135"/>
      <c r="Q1276" s="186"/>
    </row>
    <row r="1277" spans="1:17" s="28" customFormat="1" x14ac:dyDescent="0.25">
      <c r="A1277" s="53"/>
      <c r="B1277" s="58"/>
      <c r="C1277" s="58"/>
      <c r="D1277" s="35"/>
      <c r="E1277" s="117"/>
      <c r="F1277" s="117"/>
      <c r="G1277" s="117"/>
      <c r="H1277" s="117"/>
      <c r="I1277" s="117"/>
      <c r="J1277" s="117"/>
      <c r="K1277" s="117"/>
      <c r="L1277" s="117"/>
      <c r="M1277" s="117"/>
      <c r="N1277" s="117"/>
      <c r="O1277" s="117"/>
      <c r="P1277" s="135"/>
      <c r="Q1277" s="186"/>
    </row>
    <row r="1278" spans="1:17" s="28" customFormat="1" x14ac:dyDescent="0.25">
      <c r="A1278" s="53"/>
      <c r="B1278" s="58"/>
      <c r="C1278" s="58"/>
      <c r="D1278" s="35"/>
      <c r="E1278" s="117"/>
      <c r="F1278" s="117"/>
      <c r="G1278" s="117"/>
      <c r="H1278" s="117"/>
      <c r="I1278" s="117"/>
      <c r="J1278" s="117"/>
      <c r="K1278" s="117"/>
      <c r="L1278" s="117"/>
      <c r="M1278" s="117"/>
      <c r="N1278" s="117"/>
      <c r="O1278" s="117"/>
      <c r="P1278" s="135"/>
      <c r="Q1278" s="186"/>
    </row>
    <row r="1279" spans="1:17" s="28" customFormat="1" x14ac:dyDescent="0.25">
      <c r="A1279" s="53"/>
      <c r="B1279" s="58"/>
      <c r="C1279" s="58"/>
      <c r="D1279" s="35"/>
      <c r="E1279" s="117"/>
      <c r="F1279" s="117"/>
      <c r="G1279" s="117"/>
      <c r="H1279" s="117"/>
      <c r="I1279" s="117"/>
      <c r="J1279" s="117"/>
      <c r="K1279" s="117"/>
      <c r="L1279" s="117"/>
      <c r="M1279" s="117"/>
      <c r="N1279" s="117"/>
      <c r="O1279" s="117"/>
      <c r="P1279" s="135"/>
      <c r="Q1279" s="186"/>
    </row>
    <row r="1280" spans="1:17" s="28" customFormat="1" x14ac:dyDescent="0.25">
      <c r="A1280" s="53"/>
      <c r="B1280" s="58"/>
      <c r="C1280" s="58"/>
      <c r="D1280" s="35"/>
      <c r="E1280" s="117"/>
      <c r="F1280" s="117"/>
      <c r="G1280" s="117"/>
      <c r="H1280" s="117"/>
      <c r="I1280" s="117"/>
      <c r="J1280" s="117"/>
      <c r="K1280" s="117"/>
      <c r="L1280" s="117"/>
      <c r="M1280" s="117"/>
      <c r="N1280" s="117"/>
      <c r="O1280" s="117"/>
      <c r="P1280" s="135"/>
      <c r="Q1280" s="186"/>
    </row>
    <row r="1281" spans="1:17" s="28" customFormat="1" x14ac:dyDescent="0.25">
      <c r="A1281" s="53"/>
      <c r="B1281" s="58"/>
      <c r="C1281" s="58"/>
      <c r="D1281" s="35"/>
      <c r="E1281" s="117"/>
      <c r="F1281" s="117"/>
      <c r="G1281" s="117"/>
      <c r="H1281" s="117"/>
      <c r="I1281" s="117"/>
      <c r="J1281" s="117"/>
      <c r="K1281" s="117"/>
      <c r="L1281" s="117"/>
      <c r="M1281" s="117"/>
      <c r="N1281" s="117"/>
      <c r="O1281" s="117"/>
      <c r="P1281" s="135"/>
      <c r="Q1281" s="186"/>
    </row>
    <row r="1282" spans="1:17" s="28" customFormat="1" x14ac:dyDescent="0.25">
      <c r="A1282" s="53"/>
      <c r="B1282" s="58"/>
      <c r="C1282" s="58"/>
      <c r="D1282" s="35"/>
      <c r="E1282" s="117"/>
      <c r="F1282" s="117"/>
      <c r="G1282" s="117"/>
      <c r="H1282" s="117"/>
      <c r="I1282" s="117"/>
      <c r="J1282" s="117"/>
      <c r="K1282" s="117"/>
      <c r="L1282" s="117"/>
      <c r="M1282" s="117"/>
      <c r="N1282" s="117"/>
      <c r="O1282" s="117"/>
      <c r="P1282" s="135"/>
      <c r="Q1282" s="186"/>
    </row>
    <row r="1283" spans="1:17" s="28" customFormat="1" x14ac:dyDescent="0.25">
      <c r="A1283" s="53"/>
      <c r="B1283" s="58"/>
      <c r="C1283" s="58"/>
      <c r="D1283" s="35"/>
      <c r="E1283" s="117"/>
      <c r="F1283" s="117"/>
      <c r="G1283" s="117"/>
      <c r="H1283" s="117"/>
      <c r="I1283" s="117"/>
      <c r="J1283" s="117"/>
      <c r="K1283" s="117"/>
      <c r="L1283" s="117"/>
      <c r="M1283" s="117"/>
      <c r="N1283" s="117"/>
      <c r="O1283" s="117"/>
      <c r="P1283" s="135"/>
      <c r="Q1283" s="186"/>
    </row>
    <row r="1284" spans="1:17" s="28" customFormat="1" x14ac:dyDescent="0.25">
      <c r="A1284" s="53"/>
      <c r="B1284" s="58"/>
      <c r="C1284" s="58"/>
      <c r="D1284" s="35"/>
      <c r="E1284" s="117"/>
      <c r="F1284" s="117"/>
      <c r="G1284" s="117"/>
      <c r="H1284" s="117"/>
      <c r="I1284" s="117"/>
      <c r="J1284" s="117"/>
      <c r="K1284" s="117"/>
      <c r="L1284" s="117"/>
      <c r="M1284" s="117"/>
      <c r="N1284" s="117"/>
      <c r="O1284" s="117"/>
      <c r="P1284" s="135"/>
      <c r="Q1284" s="186"/>
    </row>
    <row r="1285" spans="1:17" s="28" customFormat="1" x14ac:dyDescent="0.25">
      <c r="A1285" s="53"/>
      <c r="B1285" s="58"/>
      <c r="C1285" s="58"/>
      <c r="D1285" s="35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35"/>
      <c r="Q1285" s="186"/>
    </row>
    <row r="1286" spans="1:17" s="28" customFormat="1" x14ac:dyDescent="0.25">
      <c r="A1286" s="53"/>
      <c r="B1286" s="58"/>
      <c r="C1286" s="58"/>
      <c r="D1286" s="35"/>
      <c r="E1286" s="117"/>
      <c r="F1286" s="117"/>
      <c r="G1286" s="117"/>
      <c r="H1286" s="117"/>
      <c r="I1286" s="117"/>
      <c r="J1286" s="117"/>
      <c r="K1286" s="117"/>
      <c r="L1286" s="117"/>
      <c r="M1286" s="117"/>
      <c r="N1286" s="117"/>
      <c r="O1286" s="117"/>
      <c r="P1286" s="135"/>
      <c r="Q1286" s="186"/>
    </row>
    <row r="1287" spans="1:17" s="28" customFormat="1" x14ac:dyDescent="0.25">
      <c r="A1287" s="53"/>
      <c r="B1287" s="58"/>
      <c r="C1287" s="58"/>
      <c r="D1287" s="35"/>
      <c r="E1287" s="117"/>
      <c r="F1287" s="117"/>
      <c r="G1287" s="117"/>
      <c r="H1287" s="117"/>
      <c r="I1287" s="117"/>
      <c r="J1287" s="117"/>
      <c r="K1287" s="117"/>
      <c r="L1287" s="117"/>
      <c r="M1287" s="117"/>
      <c r="N1287" s="117"/>
      <c r="O1287" s="117"/>
      <c r="P1287" s="135"/>
      <c r="Q1287" s="186"/>
    </row>
    <row r="1288" spans="1:17" s="28" customFormat="1" x14ac:dyDescent="0.25">
      <c r="A1288" s="53"/>
      <c r="B1288" s="58"/>
      <c r="C1288" s="58"/>
      <c r="D1288" s="35"/>
      <c r="E1288" s="117"/>
      <c r="F1288" s="117"/>
      <c r="G1288" s="117"/>
      <c r="H1288" s="117"/>
      <c r="I1288" s="117"/>
      <c r="J1288" s="117"/>
      <c r="K1288" s="117"/>
      <c r="L1288" s="117"/>
      <c r="M1288" s="117"/>
      <c r="N1288" s="117"/>
      <c r="O1288" s="117"/>
      <c r="P1288" s="135"/>
      <c r="Q1288" s="186"/>
    </row>
    <row r="1289" spans="1:17" s="28" customFormat="1" x14ac:dyDescent="0.25">
      <c r="A1289" s="53"/>
      <c r="B1289" s="58"/>
      <c r="C1289" s="58"/>
      <c r="D1289" s="35"/>
      <c r="E1289" s="117"/>
      <c r="F1289" s="117"/>
      <c r="G1289" s="117"/>
      <c r="H1289" s="117"/>
      <c r="I1289" s="117"/>
      <c r="J1289" s="117"/>
      <c r="K1289" s="117"/>
      <c r="L1289" s="117"/>
      <c r="M1289" s="117"/>
      <c r="N1289" s="117"/>
      <c r="O1289" s="117"/>
      <c r="P1289" s="135"/>
      <c r="Q1289" s="186"/>
    </row>
    <row r="1290" spans="1:17" s="28" customFormat="1" x14ac:dyDescent="0.25">
      <c r="A1290" s="53"/>
      <c r="B1290" s="58"/>
      <c r="C1290" s="58"/>
      <c r="D1290" s="35"/>
      <c r="E1290" s="117"/>
      <c r="F1290" s="117"/>
      <c r="G1290" s="117"/>
      <c r="H1290" s="117"/>
      <c r="I1290" s="117"/>
      <c r="J1290" s="117"/>
      <c r="K1290" s="117"/>
      <c r="L1290" s="117"/>
      <c r="M1290" s="117"/>
      <c r="N1290" s="117"/>
      <c r="O1290" s="117"/>
      <c r="P1290" s="135"/>
      <c r="Q1290" s="186"/>
    </row>
    <row r="1291" spans="1:17" s="28" customFormat="1" x14ac:dyDescent="0.25">
      <c r="A1291" s="53"/>
      <c r="B1291" s="58"/>
      <c r="C1291" s="58"/>
      <c r="D1291" s="35"/>
      <c r="E1291" s="117"/>
      <c r="F1291" s="117"/>
      <c r="G1291" s="117"/>
      <c r="H1291" s="117"/>
      <c r="I1291" s="117"/>
      <c r="J1291" s="117"/>
      <c r="K1291" s="117"/>
      <c r="L1291" s="117"/>
      <c r="M1291" s="117"/>
      <c r="N1291" s="117"/>
      <c r="O1291" s="117"/>
      <c r="P1291" s="135"/>
      <c r="Q1291" s="186"/>
    </row>
    <row r="1292" spans="1:17" s="28" customFormat="1" x14ac:dyDescent="0.25">
      <c r="A1292" s="53"/>
      <c r="B1292" s="58"/>
      <c r="C1292" s="58"/>
      <c r="D1292" s="35"/>
      <c r="E1292" s="117"/>
      <c r="F1292" s="117"/>
      <c r="G1292" s="117"/>
      <c r="H1292" s="117"/>
      <c r="I1292" s="117"/>
      <c r="J1292" s="117"/>
      <c r="K1292" s="117"/>
      <c r="L1292" s="117"/>
      <c r="M1292" s="117"/>
      <c r="N1292" s="117"/>
      <c r="O1292" s="117"/>
      <c r="P1292" s="135"/>
      <c r="Q1292" s="186"/>
    </row>
    <row r="1293" spans="1:17" s="28" customFormat="1" x14ac:dyDescent="0.25">
      <c r="A1293" s="53"/>
      <c r="B1293" s="58"/>
      <c r="C1293" s="58"/>
      <c r="D1293" s="35"/>
      <c r="E1293" s="117"/>
      <c r="F1293" s="117"/>
      <c r="G1293" s="117"/>
      <c r="H1293" s="117"/>
      <c r="I1293" s="117"/>
      <c r="J1293" s="117"/>
      <c r="K1293" s="117"/>
      <c r="L1293" s="117"/>
      <c r="M1293" s="117"/>
      <c r="N1293" s="117"/>
      <c r="O1293" s="117"/>
      <c r="P1293" s="135"/>
      <c r="Q1293" s="186"/>
    </row>
    <row r="1294" spans="1:17" s="28" customFormat="1" x14ac:dyDescent="0.25">
      <c r="A1294" s="53"/>
      <c r="B1294" s="58"/>
      <c r="C1294" s="58"/>
      <c r="D1294" s="35"/>
      <c r="E1294" s="117"/>
      <c r="F1294" s="117"/>
      <c r="G1294" s="117"/>
      <c r="H1294" s="117"/>
      <c r="I1294" s="117"/>
      <c r="J1294" s="117"/>
      <c r="K1294" s="117"/>
      <c r="L1294" s="117"/>
      <c r="M1294" s="117"/>
      <c r="N1294" s="117"/>
      <c r="O1294" s="117"/>
      <c r="P1294" s="135"/>
      <c r="Q1294" s="186"/>
    </row>
    <row r="1295" spans="1:17" s="28" customFormat="1" x14ac:dyDescent="0.25">
      <c r="A1295" s="53"/>
      <c r="B1295" s="58"/>
      <c r="C1295" s="58"/>
      <c r="D1295" s="35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35"/>
      <c r="Q1295" s="186"/>
    </row>
    <row r="1296" spans="1:17" s="28" customFormat="1" x14ac:dyDescent="0.25">
      <c r="A1296" s="53"/>
      <c r="B1296" s="58"/>
      <c r="C1296" s="58"/>
      <c r="D1296" s="35"/>
      <c r="E1296" s="117"/>
      <c r="F1296" s="117"/>
      <c r="G1296" s="117"/>
      <c r="H1296" s="117"/>
      <c r="I1296" s="117"/>
      <c r="J1296" s="117"/>
      <c r="K1296" s="117"/>
      <c r="L1296" s="117"/>
      <c r="M1296" s="117"/>
      <c r="N1296" s="117"/>
      <c r="O1296" s="117"/>
      <c r="P1296" s="135"/>
      <c r="Q1296" s="186"/>
    </row>
    <row r="1297" spans="1:17" s="28" customFormat="1" x14ac:dyDescent="0.25">
      <c r="A1297" s="53"/>
      <c r="B1297" s="58"/>
      <c r="C1297" s="58"/>
      <c r="D1297" s="35"/>
      <c r="E1297" s="117"/>
      <c r="F1297" s="117"/>
      <c r="G1297" s="117"/>
      <c r="H1297" s="117"/>
      <c r="I1297" s="117"/>
      <c r="J1297" s="117"/>
      <c r="K1297" s="117"/>
      <c r="L1297" s="117"/>
      <c r="M1297" s="117"/>
      <c r="N1297" s="117"/>
      <c r="O1297" s="117"/>
      <c r="P1297" s="135"/>
      <c r="Q1297" s="186"/>
    </row>
    <row r="1298" spans="1:17" s="28" customFormat="1" x14ac:dyDescent="0.25">
      <c r="A1298" s="53"/>
      <c r="B1298" s="58"/>
      <c r="C1298" s="58"/>
      <c r="D1298" s="35"/>
      <c r="E1298" s="117"/>
      <c r="F1298" s="117"/>
      <c r="G1298" s="117"/>
      <c r="H1298" s="117"/>
      <c r="I1298" s="117"/>
      <c r="J1298" s="117"/>
      <c r="K1298" s="117"/>
      <c r="L1298" s="117"/>
      <c r="M1298" s="117"/>
      <c r="N1298" s="117"/>
      <c r="O1298" s="117"/>
      <c r="P1298" s="135"/>
      <c r="Q1298" s="186"/>
    </row>
    <row r="1299" spans="1:17" s="28" customFormat="1" x14ac:dyDescent="0.25">
      <c r="A1299" s="53"/>
      <c r="B1299" s="58"/>
      <c r="C1299" s="58"/>
      <c r="D1299" s="35"/>
      <c r="E1299" s="117"/>
      <c r="F1299" s="117"/>
      <c r="G1299" s="117"/>
      <c r="H1299" s="117"/>
      <c r="I1299" s="117"/>
      <c r="J1299" s="117"/>
      <c r="K1299" s="117"/>
      <c r="L1299" s="117"/>
      <c r="M1299" s="117"/>
      <c r="N1299" s="117"/>
      <c r="O1299" s="117"/>
      <c r="P1299" s="135"/>
      <c r="Q1299" s="186"/>
    </row>
    <row r="1300" spans="1:17" s="28" customFormat="1" x14ac:dyDescent="0.25">
      <c r="A1300" s="53"/>
      <c r="B1300" s="58"/>
      <c r="C1300" s="58"/>
      <c r="D1300" s="35"/>
      <c r="E1300" s="117"/>
      <c r="F1300" s="117"/>
      <c r="G1300" s="117"/>
      <c r="H1300" s="117"/>
      <c r="I1300" s="117"/>
      <c r="J1300" s="117"/>
      <c r="K1300" s="117"/>
      <c r="L1300" s="117"/>
      <c r="M1300" s="117"/>
      <c r="N1300" s="117"/>
      <c r="O1300" s="117"/>
      <c r="P1300" s="135"/>
      <c r="Q1300" s="186"/>
    </row>
    <row r="1301" spans="1:17" s="28" customFormat="1" x14ac:dyDescent="0.25">
      <c r="A1301" s="53"/>
      <c r="B1301" s="58"/>
      <c r="C1301" s="58"/>
      <c r="D1301" s="35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35"/>
      <c r="Q1301" s="186"/>
    </row>
    <row r="1302" spans="1:17" s="28" customFormat="1" x14ac:dyDescent="0.25">
      <c r="A1302" s="53"/>
      <c r="B1302" s="58"/>
      <c r="C1302" s="58"/>
      <c r="D1302" s="35"/>
      <c r="E1302" s="117"/>
      <c r="F1302" s="117"/>
      <c r="G1302" s="117"/>
      <c r="H1302" s="117"/>
      <c r="I1302" s="117"/>
      <c r="J1302" s="117"/>
      <c r="K1302" s="117"/>
      <c r="L1302" s="117"/>
      <c r="M1302" s="117"/>
      <c r="N1302" s="117"/>
      <c r="O1302" s="117"/>
      <c r="P1302" s="135"/>
      <c r="Q1302" s="186"/>
    </row>
    <row r="1303" spans="1:17" s="28" customFormat="1" x14ac:dyDescent="0.25">
      <c r="A1303" s="53"/>
      <c r="B1303" s="58"/>
      <c r="C1303" s="58"/>
      <c r="D1303" s="35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35"/>
      <c r="Q1303" s="186"/>
    </row>
    <row r="1304" spans="1:17" s="28" customFormat="1" x14ac:dyDescent="0.25">
      <c r="A1304" s="53"/>
      <c r="B1304" s="58"/>
      <c r="C1304" s="58"/>
      <c r="D1304" s="35"/>
      <c r="E1304" s="117"/>
      <c r="F1304" s="117"/>
      <c r="G1304" s="117"/>
      <c r="H1304" s="117"/>
      <c r="I1304" s="117"/>
      <c r="J1304" s="117"/>
      <c r="K1304" s="117"/>
      <c r="L1304" s="117"/>
      <c r="M1304" s="117"/>
      <c r="N1304" s="117"/>
      <c r="O1304" s="117"/>
      <c r="P1304" s="135"/>
      <c r="Q1304" s="186"/>
    </row>
    <row r="1305" spans="1:17" s="28" customFormat="1" x14ac:dyDescent="0.25">
      <c r="A1305" s="53"/>
      <c r="B1305" s="58"/>
      <c r="C1305" s="58"/>
      <c r="D1305" s="35"/>
      <c r="E1305" s="117"/>
      <c r="F1305" s="117"/>
      <c r="G1305" s="117"/>
      <c r="H1305" s="117"/>
      <c r="I1305" s="117"/>
      <c r="J1305" s="117"/>
      <c r="K1305" s="117"/>
      <c r="L1305" s="117"/>
      <c r="M1305" s="117"/>
      <c r="N1305" s="117"/>
      <c r="O1305" s="117"/>
      <c r="P1305" s="135"/>
      <c r="Q1305" s="186"/>
    </row>
    <row r="1306" spans="1:17" s="28" customFormat="1" x14ac:dyDescent="0.25">
      <c r="A1306" s="53"/>
      <c r="B1306" s="58"/>
      <c r="C1306" s="58"/>
      <c r="D1306" s="35"/>
      <c r="E1306" s="117"/>
      <c r="F1306" s="117"/>
      <c r="G1306" s="117"/>
      <c r="H1306" s="117"/>
      <c r="I1306" s="117"/>
      <c r="J1306" s="117"/>
      <c r="K1306" s="117"/>
      <c r="L1306" s="117"/>
      <c r="M1306" s="117"/>
      <c r="N1306" s="117"/>
      <c r="O1306" s="117"/>
      <c r="P1306" s="135"/>
      <c r="Q1306" s="186"/>
    </row>
    <row r="1307" spans="1:17" s="28" customFormat="1" x14ac:dyDescent="0.25">
      <c r="A1307" s="53"/>
      <c r="B1307" s="58"/>
      <c r="C1307" s="58"/>
      <c r="D1307" s="35"/>
      <c r="E1307" s="117"/>
      <c r="F1307" s="117"/>
      <c r="G1307" s="117"/>
      <c r="H1307" s="117"/>
      <c r="I1307" s="117"/>
      <c r="J1307" s="117"/>
      <c r="K1307" s="117"/>
      <c r="L1307" s="117"/>
      <c r="M1307" s="117"/>
      <c r="N1307" s="117"/>
      <c r="O1307" s="117"/>
      <c r="P1307" s="135"/>
      <c r="Q1307" s="186"/>
    </row>
    <row r="1308" spans="1:17" s="28" customFormat="1" x14ac:dyDescent="0.25">
      <c r="A1308" s="53"/>
      <c r="B1308" s="58"/>
      <c r="C1308" s="58"/>
      <c r="D1308" s="35"/>
      <c r="E1308" s="117"/>
      <c r="F1308" s="117"/>
      <c r="G1308" s="117"/>
      <c r="H1308" s="117"/>
      <c r="I1308" s="117"/>
      <c r="J1308" s="117"/>
      <c r="K1308" s="117"/>
      <c r="L1308" s="117"/>
      <c r="M1308" s="117"/>
      <c r="N1308" s="117"/>
      <c r="O1308" s="117"/>
      <c r="P1308" s="135"/>
      <c r="Q1308" s="186"/>
    </row>
    <row r="1309" spans="1:17" s="28" customFormat="1" x14ac:dyDescent="0.25">
      <c r="A1309" s="53"/>
      <c r="B1309" s="58"/>
      <c r="C1309" s="58"/>
      <c r="D1309" s="35"/>
      <c r="E1309" s="117"/>
      <c r="F1309" s="117"/>
      <c r="G1309" s="117"/>
      <c r="H1309" s="117"/>
      <c r="I1309" s="117"/>
      <c r="J1309" s="117"/>
      <c r="K1309" s="117"/>
      <c r="L1309" s="117"/>
      <c r="M1309" s="117"/>
      <c r="N1309" s="117"/>
      <c r="O1309" s="117"/>
      <c r="P1309" s="135"/>
      <c r="Q1309" s="186"/>
    </row>
    <row r="1310" spans="1:17" s="28" customFormat="1" x14ac:dyDescent="0.25">
      <c r="A1310" s="53"/>
      <c r="B1310" s="58"/>
      <c r="C1310" s="58"/>
      <c r="D1310" s="35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35"/>
      <c r="Q1310" s="186"/>
    </row>
    <row r="1311" spans="1:17" s="28" customFormat="1" x14ac:dyDescent="0.25">
      <c r="A1311" s="53"/>
      <c r="B1311" s="58"/>
      <c r="C1311" s="58"/>
      <c r="D1311" s="35"/>
      <c r="E1311" s="117"/>
      <c r="F1311" s="117"/>
      <c r="G1311" s="117"/>
      <c r="H1311" s="117"/>
      <c r="I1311" s="117"/>
      <c r="J1311" s="117"/>
      <c r="K1311" s="117"/>
      <c r="L1311" s="117"/>
      <c r="M1311" s="117"/>
      <c r="N1311" s="117"/>
      <c r="O1311" s="117"/>
      <c r="P1311" s="135"/>
      <c r="Q1311" s="186"/>
    </row>
    <row r="1312" spans="1:17" s="28" customFormat="1" x14ac:dyDescent="0.25">
      <c r="A1312" s="53"/>
      <c r="B1312" s="58"/>
      <c r="C1312" s="58"/>
      <c r="D1312" s="35"/>
      <c r="E1312" s="117"/>
      <c r="F1312" s="117"/>
      <c r="G1312" s="117"/>
      <c r="H1312" s="117"/>
      <c r="I1312" s="117"/>
      <c r="J1312" s="117"/>
      <c r="K1312" s="117"/>
      <c r="L1312" s="117"/>
      <c r="M1312" s="117"/>
      <c r="N1312" s="117"/>
      <c r="O1312" s="117"/>
      <c r="P1312" s="135"/>
      <c r="Q1312" s="186"/>
    </row>
    <row r="1313" spans="1:17" s="28" customFormat="1" x14ac:dyDescent="0.25">
      <c r="A1313" s="53"/>
      <c r="B1313" s="58"/>
      <c r="C1313" s="58"/>
      <c r="D1313" s="35"/>
      <c r="E1313" s="117"/>
      <c r="F1313" s="117"/>
      <c r="G1313" s="117"/>
      <c r="H1313" s="117"/>
      <c r="I1313" s="117"/>
      <c r="J1313" s="117"/>
      <c r="K1313" s="117"/>
      <c r="L1313" s="117"/>
      <c r="M1313" s="117"/>
      <c r="N1313" s="117"/>
      <c r="O1313" s="117"/>
      <c r="P1313" s="135"/>
      <c r="Q1313" s="186"/>
    </row>
    <row r="1314" spans="1:17" s="28" customFormat="1" x14ac:dyDescent="0.25">
      <c r="A1314" s="53"/>
      <c r="B1314" s="58"/>
      <c r="C1314" s="58"/>
      <c r="D1314" s="35"/>
      <c r="E1314" s="117"/>
      <c r="F1314" s="117"/>
      <c r="G1314" s="117"/>
      <c r="H1314" s="117"/>
      <c r="I1314" s="117"/>
      <c r="J1314" s="117"/>
      <c r="K1314" s="117"/>
      <c r="L1314" s="117"/>
      <c r="M1314" s="117"/>
      <c r="N1314" s="117"/>
      <c r="O1314" s="117"/>
      <c r="P1314" s="135"/>
      <c r="Q1314" s="186"/>
    </row>
    <row r="1315" spans="1:17" s="28" customFormat="1" x14ac:dyDescent="0.25">
      <c r="A1315" s="53"/>
      <c r="B1315" s="58"/>
      <c r="C1315" s="58"/>
      <c r="D1315" s="35"/>
      <c r="E1315" s="117"/>
      <c r="F1315" s="117"/>
      <c r="G1315" s="117"/>
      <c r="H1315" s="117"/>
      <c r="I1315" s="117"/>
      <c r="J1315" s="117"/>
      <c r="K1315" s="117"/>
      <c r="L1315" s="117"/>
      <c r="M1315" s="117"/>
      <c r="N1315" s="117"/>
      <c r="O1315" s="117"/>
      <c r="P1315" s="135"/>
      <c r="Q1315" s="186"/>
    </row>
    <row r="1316" spans="1:17" s="28" customFormat="1" x14ac:dyDescent="0.25">
      <c r="A1316" s="53"/>
      <c r="B1316" s="58"/>
      <c r="C1316" s="58"/>
      <c r="D1316" s="35"/>
      <c r="E1316" s="117"/>
      <c r="F1316" s="117"/>
      <c r="G1316" s="117"/>
      <c r="H1316" s="117"/>
      <c r="I1316" s="117"/>
      <c r="J1316" s="117"/>
      <c r="K1316" s="117"/>
      <c r="L1316" s="117"/>
      <c r="M1316" s="117"/>
      <c r="N1316" s="117"/>
      <c r="O1316" s="117"/>
      <c r="P1316" s="135"/>
      <c r="Q1316" s="186"/>
    </row>
    <row r="1317" spans="1:17" s="28" customFormat="1" x14ac:dyDescent="0.25">
      <c r="A1317" s="53"/>
      <c r="B1317" s="58"/>
      <c r="C1317" s="58"/>
      <c r="D1317" s="35"/>
      <c r="E1317" s="117"/>
      <c r="F1317" s="117"/>
      <c r="G1317" s="117"/>
      <c r="H1317" s="117"/>
      <c r="I1317" s="117"/>
      <c r="J1317" s="117"/>
      <c r="K1317" s="117"/>
      <c r="L1317" s="117"/>
      <c r="M1317" s="117"/>
      <c r="N1317" s="117"/>
      <c r="O1317" s="117"/>
      <c r="P1317" s="135"/>
      <c r="Q1317" s="186"/>
    </row>
    <row r="1318" spans="1:17" s="28" customFormat="1" x14ac:dyDescent="0.25">
      <c r="A1318" s="53"/>
      <c r="B1318" s="58"/>
      <c r="C1318" s="58"/>
      <c r="D1318" s="35"/>
      <c r="E1318" s="117"/>
      <c r="F1318" s="117"/>
      <c r="G1318" s="117"/>
      <c r="H1318" s="117"/>
      <c r="I1318" s="117"/>
      <c r="J1318" s="117"/>
      <c r="K1318" s="117"/>
      <c r="L1318" s="117"/>
      <c r="M1318" s="117"/>
      <c r="N1318" s="117"/>
      <c r="O1318" s="117"/>
      <c r="P1318" s="135"/>
      <c r="Q1318" s="186"/>
    </row>
    <row r="1319" spans="1:17" s="28" customFormat="1" x14ac:dyDescent="0.25">
      <c r="A1319" s="53"/>
      <c r="B1319" s="58"/>
      <c r="C1319" s="58"/>
      <c r="D1319" s="35"/>
      <c r="E1319" s="117"/>
      <c r="F1319" s="117"/>
      <c r="G1319" s="117"/>
      <c r="H1319" s="117"/>
      <c r="I1319" s="117"/>
      <c r="J1319" s="117"/>
      <c r="K1319" s="117"/>
      <c r="L1319" s="117"/>
      <c r="M1319" s="117"/>
      <c r="N1319" s="117"/>
      <c r="O1319" s="117"/>
      <c r="P1319" s="135"/>
      <c r="Q1319" s="186"/>
    </row>
    <row r="1320" spans="1:17" s="28" customFormat="1" x14ac:dyDescent="0.25">
      <c r="A1320" s="53"/>
      <c r="B1320" s="58"/>
      <c r="C1320" s="58"/>
      <c r="D1320" s="35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35"/>
      <c r="Q1320" s="186"/>
    </row>
    <row r="1321" spans="1:17" s="28" customFormat="1" x14ac:dyDescent="0.25">
      <c r="A1321" s="53"/>
      <c r="B1321" s="58"/>
      <c r="C1321" s="58"/>
      <c r="D1321" s="35"/>
      <c r="E1321" s="117"/>
      <c r="F1321" s="117"/>
      <c r="G1321" s="117"/>
      <c r="H1321" s="117"/>
      <c r="I1321" s="117"/>
      <c r="J1321" s="117"/>
      <c r="K1321" s="117"/>
      <c r="L1321" s="117"/>
      <c r="M1321" s="117"/>
      <c r="N1321" s="117"/>
      <c r="O1321" s="117"/>
      <c r="P1321" s="135"/>
      <c r="Q1321" s="186"/>
    </row>
    <row r="1322" spans="1:17" s="28" customFormat="1" x14ac:dyDescent="0.25">
      <c r="A1322" s="53"/>
      <c r="B1322" s="58"/>
      <c r="C1322" s="58"/>
      <c r="D1322" s="35"/>
      <c r="E1322" s="117"/>
      <c r="F1322" s="117"/>
      <c r="G1322" s="117"/>
      <c r="H1322" s="117"/>
      <c r="I1322" s="117"/>
      <c r="J1322" s="117"/>
      <c r="K1322" s="117"/>
      <c r="L1322" s="117"/>
      <c r="M1322" s="117"/>
      <c r="N1322" s="117"/>
      <c r="O1322" s="117"/>
      <c r="P1322" s="135"/>
      <c r="Q1322" s="186"/>
    </row>
    <row r="1323" spans="1:17" s="28" customFormat="1" x14ac:dyDescent="0.25">
      <c r="A1323" s="53"/>
      <c r="B1323" s="58"/>
      <c r="C1323" s="58"/>
      <c r="D1323" s="35"/>
      <c r="E1323" s="117"/>
      <c r="F1323" s="117"/>
      <c r="G1323" s="117"/>
      <c r="H1323" s="117"/>
      <c r="I1323" s="117"/>
      <c r="J1323" s="117"/>
      <c r="K1323" s="117"/>
      <c r="L1323" s="117"/>
      <c r="M1323" s="117"/>
      <c r="N1323" s="117"/>
      <c r="O1323" s="117"/>
      <c r="P1323" s="135"/>
      <c r="Q1323" s="186"/>
    </row>
    <row r="1324" spans="1:17" s="28" customFormat="1" x14ac:dyDescent="0.25">
      <c r="A1324" s="53"/>
      <c r="B1324" s="58"/>
      <c r="C1324" s="58"/>
      <c r="D1324" s="35"/>
      <c r="E1324" s="117"/>
      <c r="F1324" s="117"/>
      <c r="G1324" s="117"/>
      <c r="H1324" s="117"/>
      <c r="I1324" s="117"/>
      <c r="J1324" s="117"/>
      <c r="K1324" s="117"/>
      <c r="L1324" s="117"/>
      <c r="M1324" s="117"/>
      <c r="N1324" s="117"/>
      <c r="O1324" s="117"/>
      <c r="P1324" s="135"/>
      <c r="Q1324" s="186"/>
    </row>
    <row r="1325" spans="1:17" s="28" customFormat="1" x14ac:dyDescent="0.25">
      <c r="A1325" s="53"/>
      <c r="B1325" s="58"/>
      <c r="C1325" s="58"/>
      <c r="D1325" s="35"/>
      <c r="E1325" s="117"/>
      <c r="F1325" s="117"/>
      <c r="G1325" s="117"/>
      <c r="H1325" s="117"/>
      <c r="I1325" s="117"/>
      <c r="J1325" s="117"/>
      <c r="K1325" s="117"/>
      <c r="L1325" s="117"/>
      <c r="M1325" s="117"/>
      <c r="N1325" s="117"/>
      <c r="O1325" s="117"/>
      <c r="P1325" s="135"/>
      <c r="Q1325" s="186"/>
    </row>
    <row r="1326" spans="1:17" s="28" customFormat="1" x14ac:dyDescent="0.25">
      <c r="A1326" s="53"/>
      <c r="B1326" s="58"/>
      <c r="C1326" s="58"/>
      <c r="D1326" s="35"/>
      <c r="E1326" s="117"/>
      <c r="F1326" s="117"/>
      <c r="G1326" s="117"/>
      <c r="H1326" s="117"/>
      <c r="I1326" s="117"/>
      <c r="J1326" s="117"/>
      <c r="K1326" s="117"/>
      <c r="L1326" s="117"/>
      <c r="M1326" s="117"/>
      <c r="N1326" s="117"/>
      <c r="O1326" s="117"/>
      <c r="P1326" s="135"/>
      <c r="Q1326" s="186"/>
    </row>
    <row r="1327" spans="1:17" s="28" customFormat="1" x14ac:dyDescent="0.25">
      <c r="A1327" s="53"/>
      <c r="B1327" s="58"/>
      <c r="C1327" s="58"/>
      <c r="D1327" s="35"/>
      <c r="E1327" s="117"/>
      <c r="F1327" s="117"/>
      <c r="G1327" s="117"/>
      <c r="H1327" s="117"/>
      <c r="I1327" s="117"/>
      <c r="J1327" s="117"/>
      <c r="K1327" s="117"/>
      <c r="L1327" s="117"/>
      <c r="M1327" s="117"/>
      <c r="N1327" s="117"/>
      <c r="O1327" s="117"/>
      <c r="P1327" s="135"/>
      <c r="Q1327" s="186"/>
    </row>
    <row r="1328" spans="1:17" s="28" customFormat="1" x14ac:dyDescent="0.25">
      <c r="A1328" s="53"/>
      <c r="B1328" s="58"/>
      <c r="C1328" s="58"/>
      <c r="D1328" s="35"/>
      <c r="E1328" s="117"/>
      <c r="F1328" s="117"/>
      <c r="G1328" s="117"/>
      <c r="H1328" s="117"/>
      <c r="I1328" s="117"/>
      <c r="J1328" s="117"/>
      <c r="K1328" s="117"/>
      <c r="L1328" s="117"/>
      <c r="M1328" s="117"/>
      <c r="N1328" s="117"/>
      <c r="O1328" s="117"/>
      <c r="P1328" s="135"/>
      <c r="Q1328" s="186"/>
    </row>
    <row r="1329" spans="1:17" s="28" customFormat="1" x14ac:dyDescent="0.25">
      <c r="A1329" s="53"/>
      <c r="B1329" s="58"/>
      <c r="C1329" s="58"/>
      <c r="D1329" s="35"/>
      <c r="E1329" s="117"/>
      <c r="F1329" s="117"/>
      <c r="G1329" s="117"/>
      <c r="H1329" s="117"/>
      <c r="I1329" s="117"/>
      <c r="J1329" s="117"/>
      <c r="K1329" s="117"/>
      <c r="L1329" s="117"/>
      <c r="M1329" s="117"/>
      <c r="N1329" s="117"/>
      <c r="O1329" s="117"/>
      <c r="P1329" s="135"/>
      <c r="Q1329" s="186"/>
    </row>
    <row r="1330" spans="1:17" s="28" customFormat="1" x14ac:dyDescent="0.25">
      <c r="A1330" s="53"/>
      <c r="B1330" s="58"/>
      <c r="C1330" s="58"/>
      <c r="D1330" s="35"/>
      <c r="E1330" s="117"/>
      <c r="F1330" s="117"/>
      <c r="G1330" s="117"/>
      <c r="H1330" s="117"/>
      <c r="I1330" s="117"/>
      <c r="J1330" s="117"/>
      <c r="K1330" s="117"/>
      <c r="L1330" s="117"/>
      <c r="M1330" s="117"/>
      <c r="N1330" s="117"/>
      <c r="O1330" s="117"/>
      <c r="P1330" s="135"/>
      <c r="Q1330" s="186"/>
    </row>
    <row r="1331" spans="1:17" s="28" customFormat="1" x14ac:dyDescent="0.25">
      <c r="A1331" s="53"/>
      <c r="B1331" s="58"/>
      <c r="C1331" s="58"/>
      <c r="D1331" s="35"/>
      <c r="E1331" s="117"/>
      <c r="F1331" s="117"/>
      <c r="G1331" s="117"/>
      <c r="H1331" s="117"/>
      <c r="I1331" s="117"/>
      <c r="J1331" s="117"/>
      <c r="K1331" s="117"/>
      <c r="L1331" s="117"/>
      <c r="M1331" s="117"/>
      <c r="N1331" s="117"/>
      <c r="O1331" s="117"/>
      <c r="P1331" s="135"/>
      <c r="Q1331" s="186"/>
    </row>
    <row r="1332" spans="1:17" s="28" customFormat="1" x14ac:dyDescent="0.25">
      <c r="A1332" s="53"/>
      <c r="B1332" s="58"/>
      <c r="C1332" s="58"/>
      <c r="D1332" s="35"/>
      <c r="E1332" s="117"/>
      <c r="F1332" s="117"/>
      <c r="G1332" s="117"/>
      <c r="H1332" s="117"/>
      <c r="I1332" s="117"/>
      <c r="J1332" s="117"/>
      <c r="K1332" s="117"/>
      <c r="L1332" s="117"/>
      <c r="M1332" s="117"/>
      <c r="N1332" s="117"/>
      <c r="O1332" s="117"/>
      <c r="P1332" s="135"/>
      <c r="Q1332" s="186"/>
    </row>
    <row r="1333" spans="1:17" s="28" customFormat="1" x14ac:dyDescent="0.25">
      <c r="A1333" s="53"/>
      <c r="B1333" s="58"/>
      <c r="C1333" s="58"/>
      <c r="D1333" s="35"/>
      <c r="E1333" s="117"/>
      <c r="F1333" s="117"/>
      <c r="G1333" s="117"/>
      <c r="H1333" s="117"/>
      <c r="I1333" s="117"/>
      <c r="J1333" s="117"/>
      <c r="K1333" s="117"/>
      <c r="L1333" s="117"/>
      <c r="M1333" s="117"/>
      <c r="N1333" s="117"/>
      <c r="O1333" s="117"/>
      <c r="P1333" s="135"/>
      <c r="Q1333" s="186"/>
    </row>
    <row r="1334" spans="1:17" s="28" customFormat="1" x14ac:dyDescent="0.25">
      <c r="A1334" s="53"/>
      <c r="B1334" s="58"/>
      <c r="C1334" s="58"/>
      <c r="D1334" s="35"/>
      <c r="E1334" s="117"/>
      <c r="F1334" s="117"/>
      <c r="G1334" s="117"/>
      <c r="H1334" s="117"/>
      <c r="I1334" s="117"/>
      <c r="J1334" s="117"/>
      <c r="K1334" s="117"/>
      <c r="L1334" s="117"/>
      <c r="M1334" s="117"/>
      <c r="N1334" s="117"/>
      <c r="O1334" s="117"/>
      <c r="P1334" s="135"/>
      <c r="Q1334" s="186"/>
    </row>
    <row r="1335" spans="1:17" s="28" customFormat="1" x14ac:dyDescent="0.25">
      <c r="A1335" s="53"/>
      <c r="B1335" s="58"/>
      <c r="C1335" s="58"/>
      <c r="D1335" s="35"/>
      <c r="E1335" s="117"/>
      <c r="F1335" s="117"/>
      <c r="G1335" s="117"/>
      <c r="H1335" s="117"/>
      <c r="I1335" s="117"/>
      <c r="J1335" s="117"/>
      <c r="K1335" s="117"/>
      <c r="L1335" s="117"/>
      <c r="M1335" s="117"/>
      <c r="N1335" s="117"/>
      <c r="O1335" s="117"/>
      <c r="P1335" s="135"/>
      <c r="Q1335" s="186"/>
    </row>
    <row r="1336" spans="1:17" s="28" customFormat="1" x14ac:dyDescent="0.25">
      <c r="A1336" s="53"/>
      <c r="B1336" s="58"/>
      <c r="C1336" s="58"/>
      <c r="D1336" s="35"/>
      <c r="E1336" s="117"/>
      <c r="F1336" s="117"/>
      <c r="G1336" s="117"/>
      <c r="H1336" s="117"/>
      <c r="I1336" s="117"/>
      <c r="J1336" s="117"/>
      <c r="K1336" s="117"/>
      <c r="L1336" s="117"/>
      <c r="M1336" s="117"/>
      <c r="N1336" s="117"/>
      <c r="O1336" s="117"/>
      <c r="P1336" s="135"/>
      <c r="Q1336" s="186"/>
    </row>
    <row r="1337" spans="1:17" s="28" customFormat="1" x14ac:dyDescent="0.25">
      <c r="A1337" s="53"/>
      <c r="B1337" s="58"/>
      <c r="C1337" s="58"/>
      <c r="D1337" s="35"/>
      <c r="E1337" s="117"/>
      <c r="F1337" s="117"/>
      <c r="G1337" s="117"/>
      <c r="H1337" s="117"/>
      <c r="I1337" s="117"/>
      <c r="J1337" s="117"/>
      <c r="K1337" s="117"/>
      <c r="L1337" s="117"/>
      <c r="M1337" s="117"/>
      <c r="N1337" s="117"/>
      <c r="O1337" s="117"/>
      <c r="P1337" s="135"/>
      <c r="Q1337" s="186"/>
    </row>
    <row r="1338" spans="1:17" s="28" customFormat="1" x14ac:dyDescent="0.25">
      <c r="A1338" s="53"/>
      <c r="B1338" s="58"/>
      <c r="C1338" s="58"/>
      <c r="D1338" s="35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35"/>
      <c r="Q1338" s="186"/>
    </row>
    <row r="1339" spans="1:17" s="28" customFormat="1" x14ac:dyDescent="0.25">
      <c r="A1339" s="53"/>
      <c r="B1339" s="58"/>
      <c r="C1339" s="58"/>
      <c r="D1339" s="35"/>
      <c r="E1339" s="117"/>
      <c r="F1339" s="117"/>
      <c r="G1339" s="117"/>
      <c r="H1339" s="117"/>
      <c r="I1339" s="117"/>
      <c r="J1339" s="117"/>
      <c r="K1339" s="117"/>
      <c r="L1339" s="117"/>
      <c r="M1339" s="117"/>
      <c r="N1339" s="117"/>
      <c r="O1339" s="117"/>
      <c r="P1339" s="135"/>
      <c r="Q1339" s="186"/>
    </row>
    <row r="1340" spans="1:17" s="28" customFormat="1" x14ac:dyDescent="0.25">
      <c r="A1340" s="53"/>
      <c r="B1340" s="58"/>
      <c r="C1340" s="58"/>
      <c r="D1340" s="35"/>
      <c r="E1340" s="117"/>
      <c r="F1340" s="117"/>
      <c r="G1340" s="117"/>
      <c r="H1340" s="117"/>
      <c r="I1340" s="117"/>
      <c r="J1340" s="117"/>
      <c r="K1340" s="117"/>
      <c r="L1340" s="117"/>
      <c r="M1340" s="117"/>
      <c r="N1340" s="117"/>
      <c r="O1340" s="117"/>
      <c r="P1340" s="135"/>
      <c r="Q1340" s="186"/>
    </row>
    <row r="1341" spans="1:17" s="28" customFormat="1" x14ac:dyDescent="0.25">
      <c r="A1341" s="53"/>
      <c r="B1341" s="58"/>
      <c r="C1341" s="58"/>
      <c r="D1341" s="35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35"/>
      <c r="Q1341" s="186"/>
    </row>
    <row r="1342" spans="1:17" s="28" customFormat="1" x14ac:dyDescent="0.25">
      <c r="A1342" s="53"/>
      <c r="B1342" s="58"/>
      <c r="C1342" s="58"/>
      <c r="D1342" s="35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  <c r="O1342" s="117"/>
      <c r="P1342" s="135"/>
      <c r="Q1342" s="186"/>
    </row>
    <row r="1343" spans="1:17" s="28" customFormat="1" x14ac:dyDescent="0.25">
      <c r="A1343" s="53"/>
      <c r="B1343" s="58"/>
      <c r="C1343" s="58"/>
      <c r="D1343" s="35"/>
      <c r="E1343" s="117"/>
      <c r="F1343" s="117"/>
      <c r="G1343" s="117"/>
      <c r="H1343" s="117"/>
      <c r="I1343" s="117"/>
      <c r="J1343" s="117"/>
      <c r="K1343" s="117"/>
      <c r="L1343" s="117"/>
      <c r="M1343" s="117"/>
      <c r="N1343" s="117"/>
      <c r="O1343" s="117"/>
      <c r="P1343" s="135"/>
      <c r="Q1343" s="186"/>
    </row>
    <row r="1344" spans="1:17" s="28" customFormat="1" x14ac:dyDescent="0.25">
      <c r="A1344" s="53"/>
      <c r="B1344" s="58"/>
      <c r="C1344" s="58"/>
      <c r="D1344" s="35"/>
      <c r="E1344" s="117"/>
      <c r="F1344" s="117"/>
      <c r="G1344" s="117"/>
      <c r="H1344" s="117"/>
      <c r="I1344" s="117"/>
      <c r="J1344" s="117"/>
      <c r="K1344" s="117"/>
      <c r="L1344" s="117"/>
      <c r="M1344" s="117"/>
      <c r="N1344" s="117"/>
      <c r="O1344" s="117"/>
      <c r="P1344" s="135"/>
      <c r="Q1344" s="186"/>
    </row>
    <row r="1345" spans="1:17" s="28" customFormat="1" x14ac:dyDescent="0.25">
      <c r="A1345" s="53"/>
      <c r="B1345" s="58"/>
      <c r="C1345" s="58"/>
      <c r="D1345" s="35"/>
      <c r="E1345" s="117"/>
      <c r="F1345" s="117"/>
      <c r="G1345" s="117"/>
      <c r="H1345" s="117"/>
      <c r="I1345" s="117"/>
      <c r="J1345" s="117"/>
      <c r="K1345" s="117"/>
      <c r="L1345" s="117"/>
      <c r="M1345" s="117"/>
      <c r="N1345" s="117"/>
      <c r="O1345" s="117"/>
      <c r="P1345" s="135"/>
      <c r="Q1345" s="186"/>
    </row>
    <row r="1346" spans="1:17" s="28" customFormat="1" x14ac:dyDescent="0.25">
      <c r="A1346" s="53"/>
      <c r="B1346" s="58"/>
      <c r="C1346" s="58"/>
      <c r="D1346" s="35"/>
      <c r="E1346" s="117"/>
      <c r="F1346" s="117"/>
      <c r="G1346" s="117"/>
      <c r="H1346" s="117"/>
      <c r="I1346" s="117"/>
      <c r="J1346" s="117"/>
      <c r="K1346" s="117"/>
      <c r="L1346" s="117"/>
      <c r="M1346" s="117"/>
      <c r="N1346" s="117"/>
      <c r="O1346" s="117"/>
      <c r="P1346" s="135"/>
      <c r="Q1346" s="186"/>
    </row>
    <row r="1347" spans="1:17" s="28" customFormat="1" x14ac:dyDescent="0.25">
      <c r="A1347" s="53"/>
      <c r="B1347" s="58"/>
      <c r="C1347" s="58"/>
      <c r="D1347" s="35"/>
      <c r="E1347" s="117"/>
      <c r="F1347" s="117"/>
      <c r="G1347" s="117"/>
      <c r="H1347" s="117"/>
      <c r="I1347" s="117"/>
      <c r="J1347" s="117"/>
      <c r="K1347" s="117"/>
      <c r="L1347" s="117"/>
      <c r="M1347" s="117"/>
      <c r="N1347" s="117"/>
      <c r="O1347" s="117"/>
      <c r="P1347" s="135"/>
      <c r="Q1347" s="186"/>
    </row>
    <row r="1348" spans="1:17" s="28" customFormat="1" x14ac:dyDescent="0.25">
      <c r="A1348" s="53"/>
      <c r="B1348" s="58"/>
      <c r="C1348" s="58"/>
      <c r="D1348" s="35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35"/>
      <c r="Q1348" s="186"/>
    </row>
    <row r="1349" spans="1:17" s="28" customFormat="1" x14ac:dyDescent="0.25">
      <c r="A1349" s="53"/>
      <c r="B1349" s="58"/>
      <c r="C1349" s="58"/>
      <c r="D1349" s="35"/>
      <c r="E1349" s="117"/>
      <c r="F1349" s="117"/>
      <c r="G1349" s="117"/>
      <c r="H1349" s="117"/>
      <c r="I1349" s="117"/>
      <c r="J1349" s="117"/>
      <c r="K1349" s="117"/>
      <c r="L1349" s="117"/>
      <c r="M1349" s="117"/>
      <c r="N1349" s="117"/>
      <c r="O1349" s="117"/>
      <c r="P1349" s="135"/>
      <c r="Q1349" s="186"/>
    </row>
    <row r="1350" spans="1:17" s="28" customFormat="1" x14ac:dyDescent="0.25">
      <c r="A1350" s="53"/>
      <c r="B1350" s="58"/>
      <c r="C1350" s="58"/>
      <c r="D1350" s="35"/>
      <c r="E1350" s="117"/>
      <c r="F1350" s="117"/>
      <c r="G1350" s="117"/>
      <c r="H1350" s="117"/>
      <c r="I1350" s="117"/>
      <c r="J1350" s="117"/>
      <c r="K1350" s="117"/>
      <c r="L1350" s="117"/>
      <c r="M1350" s="117"/>
      <c r="N1350" s="117"/>
      <c r="O1350" s="117"/>
      <c r="P1350" s="135"/>
      <c r="Q1350" s="186"/>
    </row>
    <row r="1351" spans="1:17" s="28" customFormat="1" x14ac:dyDescent="0.25">
      <c r="A1351" s="53"/>
      <c r="B1351" s="58"/>
      <c r="C1351" s="58"/>
      <c r="D1351" s="35"/>
      <c r="E1351" s="117"/>
      <c r="F1351" s="117"/>
      <c r="G1351" s="117"/>
      <c r="H1351" s="117"/>
      <c r="I1351" s="117"/>
      <c r="J1351" s="117"/>
      <c r="K1351" s="117"/>
      <c r="L1351" s="117"/>
      <c r="M1351" s="117"/>
      <c r="N1351" s="117"/>
      <c r="O1351" s="117"/>
      <c r="P1351" s="135"/>
      <c r="Q1351" s="186"/>
    </row>
    <row r="1352" spans="1:17" s="28" customFormat="1" x14ac:dyDescent="0.25">
      <c r="A1352" s="53"/>
      <c r="B1352" s="58"/>
      <c r="C1352" s="58"/>
      <c r="D1352" s="35"/>
      <c r="E1352" s="117"/>
      <c r="F1352" s="117"/>
      <c r="G1352" s="117"/>
      <c r="H1352" s="117"/>
      <c r="I1352" s="117"/>
      <c r="J1352" s="117"/>
      <c r="K1352" s="117"/>
      <c r="L1352" s="117"/>
      <c r="M1352" s="117"/>
      <c r="N1352" s="117"/>
      <c r="O1352" s="117"/>
      <c r="P1352" s="135"/>
      <c r="Q1352" s="186"/>
    </row>
    <row r="1353" spans="1:17" s="28" customFormat="1" x14ac:dyDescent="0.25">
      <c r="A1353" s="53"/>
      <c r="B1353" s="58"/>
      <c r="C1353" s="58"/>
      <c r="D1353" s="35"/>
      <c r="E1353" s="117"/>
      <c r="F1353" s="117"/>
      <c r="G1353" s="117"/>
      <c r="H1353" s="117"/>
      <c r="I1353" s="117"/>
      <c r="J1353" s="117"/>
      <c r="K1353" s="117"/>
      <c r="L1353" s="117"/>
      <c r="M1353" s="117"/>
      <c r="N1353" s="117"/>
      <c r="O1353" s="117"/>
      <c r="P1353" s="135"/>
      <c r="Q1353" s="186"/>
    </row>
    <row r="1354" spans="1:17" s="28" customFormat="1" x14ac:dyDescent="0.25">
      <c r="A1354" s="53"/>
      <c r="B1354" s="58"/>
      <c r="C1354" s="58"/>
      <c r="D1354" s="35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7"/>
      <c r="O1354" s="117"/>
      <c r="P1354" s="135"/>
      <c r="Q1354" s="186"/>
    </row>
    <row r="1355" spans="1:17" s="28" customFormat="1" x14ac:dyDescent="0.25">
      <c r="A1355" s="53"/>
      <c r="B1355" s="58"/>
      <c r="C1355" s="58"/>
      <c r="D1355" s="35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7"/>
      <c r="O1355" s="117"/>
      <c r="P1355" s="135"/>
      <c r="Q1355" s="186"/>
    </row>
    <row r="1356" spans="1:17" s="28" customFormat="1" x14ac:dyDescent="0.25">
      <c r="A1356" s="53"/>
      <c r="B1356" s="58"/>
      <c r="C1356" s="58"/>
      <c r="D1356" s="35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7"/>
      <c r="O1356" s="117"/>
      <c r="P1356" s="135"/>
      <c r="Q1356" s="186"/>
    </row>
    <row r="1357" spans="1:17" s="28" customFormat="1" x14ac:dyDescent="0.25">
      <c r="A1357" s="53"/>
      <c r="B1357" s="58"/>
      <c r="C1357" s="58"/>
      <c r="D1357" s="35"/>
      <c r="E1357" s="117"/>
      <c r="F1357" s="117"/>
      <c r="G1357" s="117"/>
      <c r="H1357" s="117"/>
      <c r="I1357" s="117"/>
      <c r="J1357" s="117"/>
      <c r="K1357" s="117"/>
      <c r="L1357" s="117"/>
      <c r="M1357" s="117"/>
      <c r="N1357" s="117"/>
      <c r="O1357" s="117"/>
      <c r="P1357" s="135"/>
      <c r="Q1357" s="186"/>
    </row>
    <row r="1358" spans="1:17" s="28" customFormat="1" x14ac:dyDescent="0.25">
      <c r="A1358" s="53"/>
      <c r="B1358" s="58"/>
      <c r="C1358" s="58"/>
      <c r="D1358" s="35"/>
      <c r="E1358" s="117"/>
      <c r="F1358" s="117"/>
      <c r="G1358" s="117"/>
      <c r="H1358" s="117"/>
      <c r="I1358" s="117"/>
      <c r="J1358" s="117"/>
      <c r="K1358" s="117"/>
      <c r="L1358" s="117"/>
      <c r="M1358" s="117"/>
      <c r="N1358" s="117"/>
      <c r="O1358" s="117"/>
      <c r="P1358" s="135"/>
      <c r="Q1358" s="186"/>
    </row>
    <row r="1359" spans="1:17" s="28" customFormat="1" x14ac:dyDescent="0.25">
      <c r="A1359" s="53"/>
      <c r="B1359" s="58"/>
      <c r="C1359" s="58"/>
      <c r="D1359" s="35"/>
      <c r="E1359" s="117"/>
      <c r="F1359" s="117"/>
      <c r="G1359" s="117"/>
      <c r="H1359" s="117"/>
      <c r="I1359" s="117"/>
      <c r="J1359" s="117"/>
      <c r="K1359" s="117"/>
      <c r="L1359" s="117"/>
      <c r="M1359" s="117"/>
      <c r="N1359" s="117"/>
      <c r="O1359" s="117"/>
      <c r="P1359" s="135"/>
      <c r="Q1359" s="186"/>
    </row>
    <row r="1360" spans="1:17" s="28" customFormat="1" x14ac:dyDescent="0.25">
      <c r="A1360" s="53"/>
      <c r="B1360" s="58"/>
      <c r="C1360" s="58"/>
      <c r="D1360" s="35"/>
      <c r="E1360" s="117"/>
      <c r="F1360" s="117"/>
      <c r="G1360" s="117"/>
      <c r="H1360" s="117"/>
      <c r="I1360" s="117"/>
      <c r="J1360" s="117"/>
      <c r="K1360" s="117"/>
      <c r="L1360" s="117"/>
      <c r="M1360" s="117"/>
      <c r="N1360" s="117"/>
      <c r="O1360" s="117"/>
      <c r="P1360" s="135"/>
      <c r="Q1360" s="186"/>
    </row>
    <row r="1361" spans="1:17" s="28" customFormat="1" x14ac:dyDescent="0.25">
      <c r="A1361" s="53"/>
      <c r="B1361" s="58"/>
      <c r="C1361" s="58"/>
      <c r="D1361" s="35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35"/>
      <c r="Q1361" s="186"/>
    </row>
    <row r="1362" spans="1:17" s="28" customFormat="1" x14ac:dyDescent="0.25">
      <c r="A1362" s="53"/>
      <c r="B1362" s="58"/>
      <c r="C1362" s="58"/>
      <c r="D1362" s="35"/>
      <c r="E1362" s="117"/>
      <c r="F1362" s="117"/>
      <c r="G1362" s="117"/>
      <c r="H1362" s="117"/>
      <c r="I1362" s="117"/>
      <c r="J1362" s="117"/>
      <c r="K1362" s="117"/>
      <c r="L1362" s="117"/>
      <c r="M1362" s="117"/>
      <c r="N1362" s="117"/>
      <c r="O1362" s="117"/>
      <c r="P1362" s="135"/>
      <c r="Q1362" s="186"/>
    </row>
    <row r="1363" spans="1:17" s="28" customFormat="1" x14ac:dyDescent="0.25">
      <c r="A1363" s="53"/>
      <c r="B1363" s="58"/>
      <c r="C1363" s="58"/>
      <c r="D1363" s="35"/>
      <c r="E1363" s="117"/>
      <c r="F1363" s="117"/>
      <c r="G1363" s="117"/>
      <c r="H1363" s="117"/>
      <c r="I1363" s="117"/>
      <c r="J1363" s="117"/>
      <c r="K1363" s="117"/>
      <c r="L1363" s="117"/>
      <c r="M1363" s="117"/>
      <c r="N1363" s="117"/>
      <c r="O1363" s="117"/>
      <c r="P1363" s="135"/>
      <c r="Q1363" s="186"/>
    </row>
    <row r="1364" spans="1:17" s="28" customFormat="1" x14ac:dyDescent="0.25">
      <c r="A1364" s="53"/>
      <c r="B1364" s="58"/>
      <c r="C1364" s="58"/>
      <c r="D1364" s="35"/>
      <c r="E1364" s="117"/>
      <c r="F1364" s="117"/>
      <c r="G1364" s="117"/>
      <c r="H1364" s="117"/>
      <c r="I1364" s="117"/>
      <c r="J1364" s="117"/>
      <c r="K1364" s="117"/>
      <c r="L1364" s="117"/>
      <c r="M1364" s="117"/>
      <c r="N1364" s="117"/>
      <c r="O1364" s="117"/>
      <c r="P1364" s="135"/>
      <c r="Q1364" s="186"/>
    </row>
    <row r="1365" spans="1:17" s="28" customFormat="1" x14ac:dyDescent="0.25">
      <c r="A1365" s="53"/>
      <c r="B1365" s="58"/>
      <c r="C1365" s="58"/>
      <c r="D1365" s="35"/>
      <c r="E1365" s="117"/>
      <c r="F1365" s="117"/>
      <c r="G1365" s="117"/>
      <c r="H1365" s="117"/>
      <c r="I1365" s="117"/>
      <c r="J1365" s="117"/>
      <c r="K1365" s="117"/>
      <c r="L1365" s="117"/>
      <c r="M1365" s="117"/>
      <c r="N1365" s="117"/>
      <c r="O1365" s="117"/>
      <c r="P1365" s="135"/>
      <c r="Q1365" s="186"/>
    </row>
    <row r="1366" spans="1:17" s="28" customFormat="1" x14ac:dyDescent="0.25">
      <c r="A1366" s="53"/>
      <c r="B1366" s="58"/>
      <c r="C1366" s="58"/>
      <c r="D1366" s="35"/>
      <c r="E1366" s="117"/>
      <c r="F1366" s="117"/>
      <c r="G1366" s="117"/>
      <c r="H1366" s="117"/>
      <c r="I1366" s="117"/>
      <c r="J1366" s="117"/>
      <c r="K1366" s="117"/>
      <c r="L1366" s="117"/>
      <c r="M1366" s="117"/>
      <c r="N1366" s="117"/>
      <c r="O1366" s="117"/>
      <c r="P1366" s="135"/>
      <c r="Q1366" s="186"/>
    </row>
    <row r="1367" spans="1:17" s="28" customFormat="1" x14ac:dyDescent="0.25">
      <c r="A1367" s="53"/>
      <c r="B1367" s="58"/>
      <c r="C1367" s="58"/>
      <c r="D1367" s="35"/>
      <c r="E1367" s="117"/>
      <c r="F1367" s="117"/>
      <c r="G1367" s="117"/>
      <c r="H1367" s="117"/>
      <c r="I1367" s="117"/>
      <c r="J1367" s="117"/>
      <c r="K1367" s="117"/>
      <c r="L1367" s="117"/>
      <c r="M1367" s="117"/>
      <c r="N1367" s="117"/>
      <c r="O1367" s="117"/>
      <c r="P1367" s="135"/>
      <c r="Q1367" s="186"/>
    </row>
    <row r="1368" spans="1:17" s="28" customFormat="1" x14ac:dyDescent="0.25">
      <c r="A1368" s="53"/>
      <c r="B1368" s="58"/>
      <c r="C1368" s="58"/>
      <c r="D1368" s="35"/>
      <c r="E1368" s="117"/>
      <c r="F1368" s="117"/>
      <c r="G1368" s="117"/>
      <c r="H1368" s="117"/>
      <c r="I1368" s="117"/>
      <c r="J1368" s="117"/>
      <c r="K1368" s="117"/>
      <c r="L1368" s="117"/>
      <c r="M1368" s="117"/>
      <c r="N1368" s="117"/>
      <c r="O1368" s="117"/>
      <c r="P1368" s="135"/>
      <c r="Q1368" s="186"/>
    </row>
    <row r="1369" spans="1:17" s="28" customFormat="1" x14ac:dyDescent="0.25">
      <c r="A1369" s="53"/>
      <c r="B1369" s="58"/>
      <c r="C1369" s="58"/>
      <c r="D1369" s="35"/>
      <c r="E1369" s="117"/>
      <c r="F1369" s="117"/>
      <c r="G1369" s="117"/>
      <c r="H1369" s="117"/>
      <c r="I1369" s="117"/>
      <c r="J1369" s="117"/>
      <c r="K1369" s="117"/>
      <c r="L1369" s="117"/>
      <c r="M1369" s="117"/>
      <c r="N1369" s="117"/>
      <c r="O1369" s="117"/>
      <c r="P1369" s="135"/>
      <c r="Q1369" s="186"/>
    </row>
    <row r="1370" spans="1:17" s="28" customFormat="1" x14ac:dyDescent="0.25">
      <c r="A1370" s="53"/>
      <c r="B1370" s="58"/>
      <c r="C1370" s="58"/>
      <c r="D1370" s="35"/>
      <c r="E1370" s="117"/>
      <c r="F1370" s="117"/>
      <c r="G1370" s="117"/>
      <c r="H1370" s="117"/>
      <c r="I1370" s="117"/>
      <c r="J1370" s="117"/>
      <c r="K1370" s="117"/>
      <c r="L1370" s="117"/>
      <c r="M1370" s="117"/>
      <c r="N1370" s="117"/>
      <c r="O1370" s="117"/>
      <c r="P1370" s="135"/>
      <c r="Q1370" s="186"/>
    </row>
    <row r="1371" spans="1:17" s="28" customFormat="1" x14ac:dyDescent="0.25">
      <c r="A1371" s="53"/>
      <c r="B1371" s="58"/>
      <c r="C1371" s="58"/>
      <c r="D1371" s="35"/>
      <c r="E1371" s="117"/>
      <c r="F1371" s="117"/>
      <c r="G1371" s="117"/>
      <c r="H1371" s="117"/>
      <c r="I1371" s="117"/>
      <c r="J1371" s="117"/>
      <c r="K1371" s="117"/>
      <c r="L1371" s="117"/>
      <c r="M1371" s="117"/>
      <c r="N1371" s="117"/>
      <c r="O1371" s="117"/>
      <c r="P1371" s="135"/>
      <c r="Q1371" s="186"/>
    </row>
    <row r="1372" spans="1:17" s="28" customFormat="1" x14ac:dyDescent="0.25">
      <c r="A1372" s="53"/>
      <c r="B1372" s="58"/>
      <c r="C1372" s="58"/>
      <c r="D1372" s="35"/>
      <c r="E1372" s="117"/>
      <c r="F1372" s="117"/>
      <c r="G1372" s="117"/>
      <c r="H1372" s="117"/>
      <c r="I1372" s="117"/>
      <c r="J1372" s="117"/>
      <c r="K1372" s="117"/>
      <c r="L1372" s="117"/>
      <c r="M1372" s="117"/>
      <c r="N1372" s="117"/>
      <c r="O1372" s="117"/>
      <c r="P1372" s="135"/>
      <c r="Q1372" s="186"/>
    </row>
    <row r="1373" spans="1:17" s="28" customFormat="1" x14ac:dyDescent="0.25">
      <c r="A1373" s="53"/>
      <c r="B1373" s="58"/>
      <c r="C1373" s="58"/>
      <c r="D1373" s="35"/>
      <c r="E1373" s="117"/>
      <c r="F1373" s="117"/>
      <c r="G1373" s="117"/>
      <c r="H1373" s="117"/>
      <c r="I1373" s="117"/>
      <c r="J1373" s="117"/>
      <c r="K1373" s="117"/>
      <c r="L1373" s="117"/>
      <c r="M1373" s="117"/>
      <c r="N1373" s="117"/>
      <c r="O1373" s="117"/>
      <c r="P1373" s="135"/>
      <c r="Q1373" s="186"/>
    </row>
    <row r="1374" spans="1:17" s="28" customFormat="1" x14ac:dyDescent="0.25">
      <c r="A1374" s="53"/>
      <c r="B1374" s="58"/>
      <c r="C1374" s="58"/>
      <c r="D1374" s="35"/>
      <c r="E1374" s="117"/>
      <c r="F1374" s="117"/>
      <c r="G1374" s="117"/>
      <c r="H1374" s="117"/>
      <c r="I1374" s="117"/>
      <c r="J1374" s="117"/>
      <c r="K1374" s="117"/>
      <c r="L1374" s="117"/>
      <c r="M1374" s="117"/>
      <c r="N1374" s="117"/>
      <c r="O1374" s="117"/>
      <c r="P1374" s="135"/>
      <c r="Q1374" s="186"/>
    </row>
    <row r="1375" spans="1:17" s="28" customFormat="1" x14ac:dyDescent="0.25">
      <c r="A1375" s="53"/>
      <c r="B1375" s="58"/>
      <c r="C1375" s="58"/>
      <c r="D1375" s="35"/>
      <c r="E1375" s="117"/>
      <c r="F1375" s="117"/>
      <c r="G1375" s="117"/>
      <c r="H1375" s="117"/>
      <c r="I1375" s="117"/>
      <c r="J1375" s="117"/>
      <c r="K1375" s="117"/>
      <c r="L1375" s="117"/>
      <c r="M1375" s="117"/>
      <c r="N1375" s="117"/>
      <c r="O1375" s="117"/>
      <c r="P1375" s="135"/>
      <c r="Q1375" s="186"/>
    </row>
    <row r="1376" spans="1:17" s="28" customFormat="1" x14ac:dyDescent="0.25">
      <c r="A1376" s="53"/>
      <c r="B1376" s="58"/>
      <c r="C1376" s="58"/>
      <c r="D1376" s="35"/>
      <c r="E1376" s="117"/>
      <c r="F1376" s="117"/>
      <c r="G1376" s="117"/>
      <c r="H1376" s="117"/>
      <c r="I1376" s="117"/>
      <c r="J1376" s="117"/>
      <c r="K1376" s="117"/>
      <c r="L1376" s="117"/>
      <c r="M1376" s="117"/>
      <c r="N1376" s="117"/>
      <c r="O1376" s="117"/>
      <c r="P1376" s="135"/>
      <c r="Q1376" s="186"/>
    </row>
    <row r="1377" spans="1:17" s="28" customFormat="1" x14ac:dyDescent="0.25">
      <c r="A1377" s="53"/>
      <c r="B1377" s="58"/>
      <c r="C1377" s="58"/>
      <c r="D1377" s="35"/>
      <c r="E1377" s="117"/>
      <c r="F1377" s="117"/>
      <c r="G1377" s="117"/>
      <c r="H1377" s="117"/>
      <c r="I1377" s="117"/>
      <c r="J1377" s="117"/>
      <c r="K1377" s="117"/>
      <c r="L1377" s="117"/>
      <c r="M1377" s="117"/>
      <c r="N1377" s="117"/>
      <c r="O1377" s="117"/>
      <c r="P1377" s="135"/>
      <c r="Q1377" s="186"/>
    </row>
    <row r="1378" spans="1:17" s="28" customFormat="1" x14ac:dyDescent="0.25">
      <c r="A1378" s="53"/>
      <c r="B1378" s="58"/>
      <c r="C1378" s="58"/>
      <c r="D1378" s="35"/>
      <c r="E1378" s="117"/>
      <c r="F1378" s="117"/>
      <c r="G1378" s="117"/>
      <c r="H1378" s="117"/>
      <c r="I1378" s="117"/>
      <c r="J1378" s="117"/>
      <c r="K1378" s="117"/>
      <c r="L1378" s="117"/>
      <c r="M1378" s="117"/>
      <c r="N1378" s="117"/>
      <c r="O1378" s="117"/>
      <c r="P1378" s="135"/>
      <c r="Q1378" s="186"/>
    </row>
    <row r="1379" spans="1:17" s="28" customFormat="1" x14ac:dyDescent="0.25">
      <c r="A1379" s="53"/>
      <c r="B1379" s="58"/>
      <c r="C1379" s="58"/>
      <c r="D1379" s="35"/>
      <c r="E1379" s="117"/>
      <c r="F1379" s="117"/>
      <c r="G1379" s="117"/>
      <c r="H1379" s="117"/>
      <c r="I1379" s="117"/>
      <c r="J1379" s="117"/>
      <c r="K1379" s="117"/>
      <c r="L1379" s="117"/>
      <c r="M1379" s="117"/>
      <c r="N1379" s="117"/>
      <c r="O1379" s="117"/>
      <c r="P1379" s="135"/>
      <c r="Q1379" s="186"/>
    </row>
    <row r="1380" spans="1:17" s="28" customFormat="1" x14ac:dyDescent="0.25">
      <c r="A1380" s="53"/>
      <c r="B1380" s="58"/>
      <c r="C1380" s="58"/>
      <c r="D1380" s="35"/>
      <c r="E1380" s="117"/>
      <c r="F1380" s="117"/>
      <c r="G1380" s="117"/>
      <c r="H1380" s="117"/>
      <c r="I1380" s="117"/>
      <c r="J1380" s="117"/>
      <c r="K1380" s="117"/>
      <c r="L1380" s="117"/>
      <c r="M1380" s="117"/>
      <c r="N1380" s="117"/>
      <c r="O1380" s="117"/>
      <c r="P1380" s="135"/>
      <c r="Q1380" s="186"/>
    </row>
    <row r="1381" spans="1:17" s="28" customFormat="1" x14ac:dyDescent="0.25">
      <c r="A1381" s="53"/>
      <c r="B1381" s="58"/>
      <c r="C1381" s="58"/>
      <c r="D1381" s="35"/>
      <c r="E1381" s="117"/>
      <c r="F1381" s="117"/>
      <c r="G1381" s="117"/>
      <c r="H1381" s="117"/>
      <c r="I1381" s="117"/>
      <c r="J1381" s="117"/>
      <c r="K1381" s="117"/>
      <c r="L1381" s="117"/>
      <c r="M1381" s="117"/>
      <c r="N1381" s="117"/>
      <c r="O1381" s="117"/>
      <c r="P1381" s="135"/>
      <c r="Q1381" s="186"/>
    </row>
    <row r="1382" spans="1:17" s="28" customFormat="1" x14ac:dyDescent="0.25">
      <c r="A1382" s="53"/>
      <c r="B1382" s="58"/>
      <c r="C1382" s="58"/>
      <c r="D1382" s="35"/>
      <c r="E1382" s="117"/>
      <c r="F1382" s="117"/>
      <c r="G1382" s="117"/>
      <c r="H1382" s="117"/>
      <c r="I1382" s="117"/>
      <c r="J1382" s="117"/>
      <c r="K1382" s="117"/>
      <c r="L1382" s="117"/>
      <c r="M1382" s="117"/>
      <c r="N1382" s="117"/>
      <c r="O1382" s="117"/>
      <c r="P1382" s="135"/>
      <c r="Q1382" s="186"/>
    </row>
    <row r="1383" spans="1:17" s="28" customFormat="1" x14ac:dyDescent="0.25">
      <c r="A1383" s="53"/>
      <c r="B1383" s="58"/>
      <c r="C1383" s="58"/>
      <c r="D1383" s="35"/>
      <c r="E1383" s="117"/>
      <c r="F1383" s="117"/>
      <c r="G1383" s="117"/>
      <c r="H1383" s="117"/>
      <c r="I1383" s="117"/>
      <c r="J1383" s="117"/>
      <c r="K1383" s="117"/>
      <c r="L1383" s="117"/>
      <c r="M1383" s="117"/>
      <c r="N1383" s="117"/>
      <c r="O1383" s="117"/>
      <c r="P1383" s="135"/>
      <c r="Q1383" s="186"/>
    </row>
    <row r="1384" spans="1:17" s="28" customFormat="1" x14ac:dyDescent="0.25">
      <c r="A1384" s="53"/>
      <c r="B1384" s="58"/>
      <c r="C1384" s="58"/>
      <c r="D1384" s="35"/>
      <c r="E1384" s="117"/>
      <c r="F1384" s="117"/>
      <c r="G1384" s="117"/>
      <c r="H1384" s="117"/>
      <c r="I1384" s="117"/>
      <c r="J1384" s="117"/>
      <c r="K1384" s="117"/>
      <c r="L1384" s="117"/>
      <c r="M1384" s="117"/>
      <c r="N1384" s="117"/>
      <c r="O1384" s="117"/>
      <c r="P1384" s="135"/>
      <c r="Q1384" s="186"/>
    </row>
    <row r="1385" spans="1:17" s="28" customFormat="1" x14ac:dyDescent="0.25">
      <c r="A1385" s="53"/>
      <c r="B1385" s="58"/>
      <c r="C1385" s="58"/>
      <c r="D1385" s="35"/>
      <c r="E1385" s="117"/>
      <c r="F1385" s="117"/>
      <c r="G1385" s="117"/>
      <c r="H1385" s="117"/>
      <c r="I1385" s="117"/>
      <c r="J1385" s="117"/>
      <c r="K1385" s="117"/>
      <c r="L1385" s="117"/>
      <c r="M1385" s="117"/>
      <c r="N1385" s="117"/>
      <c r="O1385" s="117"/>
      <c r="P1385" s="135"/>
      <c r="Q1385" s="186"/>
    </row>
    <row r="1386" spans="1:17" s="28" customFormat="1" x14ac:dyDescent="0.25">
      <c r="A1386" s="53"/>
      <c r="B1386" s="58"/>
      <c r="C1386" s="58"/>
      <c r="D1386" s="35"/>
      <c r="E1386" s="117"/>
      <c r="F1386" s="117"/>
      <c r="G1386" s="117"/>
      <c r="H1386" s="117"/>
      <c r="I1386" s="117"/>
      <c r="J1386" s="117"/>
      <c r="K1386" s="117"/>
      <c r="L1386" s="117"/>
      <c r="M1386" s="117"/>
      <c r="N1386" s="117"/>
      <c r="O1386" s="117"/>
      <c r="P1386" s="135"/>
      <c r="Q1386" s="186"/>
    </row>
    <row r="1387" spans="1:17" s="28" customFormat="1" x14ac:dyDescent="0.25">
      <c r="A1387" s="53"/>
      <c r="B1387" s="58"/>
      <c r="C1387" s="58"/>
      <c r="D1387" s="35"/>
      <c r="E1387" s="117"/>
      <c r="F1387" s="117"/>
      <c r="G1387" s="117"/>
      <c r="H1387" s="117"/>
      <c r="I1387" s="117"/>
      <c r="J1387" s="117"/>
      <c r="K1387" s="117"/>
      <c r="L1387" s="117"/>
      <c r="M1387" s="117"/>
      <c r="N1387" s="117"/>
      <c r="O1387" s="117"/>
      <c r="P1387" s="135"/>
      <c r="Q1387" s="186"/>
    </row>
    <row r="1388" spans="1:17" s="28" customFormat="1" x14ac:dyDescent="0.25">
      <c r="A1388" s="53"/>
      <c r="B1388" s="58"/>
      <c r="C1388" s="58"/>
      <c r="D1388" s="35"/>
      <c r="E1388" s="117"/>
      <c r="F1388" s="117"/>
      <c r="G1388" s="117"/>
      <c r="H1388" s="117"/>
      <c r="I1388" s="117"/>
      <c r="J1388" s="117"/>
      <c r="K1388" s="117"/>
      <c r="L1388" s="117"/>
      <c r="M1388" s="117"/>
      <c r="N1388" s="117"/>
      <c r="O1388" s="117"/>
      <c r="P1388" s="135"/>
      <c r="Q1388" s="186"/>
    </row>
    <row r="1389" spans="1:17" s="28" customFormat="1" x14ac:dyDescent="0.25">
      <c r="A1389" s="53"/>
      <c r="B1389" s="58"/>
      <c r="C1389" s="58"/>
      <c r="D1389" s="35"/>
      <c r="E1389" s="117"/>
      <c r="F1389" s="117"/>
      <c r="G1389" s="117"/>
      <c r="H1389" s="117"/>
      <c r="I1389" s="117"/>
      <c r="J1389" s="117"/>
      <c r="K1389" s="117"/>
      <c r="L1389" s="117"/>
      <c r="M1389" s="117"/>
      <c r="N1389" s="117"/>
      <c r="O1389" s="117"/>
      <c r="P1389" s="135"/>
      <c r="Q1389" s="186"/>
    </row>
    <row r="1390" spans="1:17" s="28" customFormat="1" x14ac:dyDescent="0.25">
      <c r="A1390" s="53"/>
      <c r="B1390" s="58"/>
      <c r="C1390" s="58"/>
      <c r="D1390" s="35"/>
      <c r="E1390" s="117"/>
      <c r="F1390" s="117"/>
      <c r="G1390" s="117"/>
      <c r="H1390" s="117"/>
      <c r="I1390" s="117"/>
      <c r="J1390" s="117"/>
      <c r="K1390" s="117"/>
      <c r="L1390" s="117"/>
      <c r="M1390" s="117"/>
      <c r="N1390" s="117"/>
      <c r="O1390" s="117"/>
      <c r="P1390" s="135"/>
      <c r="Q1390" s="186"/>
    </row>
    <row r="1391" spans="1:17" s="28" customFormat="1" x14ac:dyDescent="0.25">
      <c r="A1391" s="53"/>
      <c r="B1391" s="58"/>
      <c r="C1391" s="58"/>
      <c r="D1391" s="35"/>
      <c r="E1391" s="117"/>
      <c r="F1391" s="117"/>
      <c r="G1391" s="117"/>
      <c r="H1391" s="117"/>
      <c r="I1391" s="117"/>
      <c r="J1391" s="117"/>
      <c r="K1391" s="117"/>
      <c r="L1391" s="117"/>
      <c r="M1391" s="117"/>
      <c r="N1391" s="117"/>
      <c r="O1391" s="117"/>
      <c r="P1391" s="135"/>
      <c r="Q1391" s="186"/>
    </row>
    <row r="1392" spans="1:17" s="28" customFormat="1" x14ac:dyDescent="0.25">
      <c r="A1392" s="53"/>
      <c r="B1392" s="58"/>
      <c r="C1392" s="58"/>
      <c r="D1392" s="35"/>
      <c r="E1392" s="117"/>
      <c r="F1392" s="117"/>
      <c r="G1392" s="117"/>
      <c r="H1392" s="117"/>
      <c r="I1392" s="117"/>
      <c r="J1392" s="117"/>
      <c r="K1392" s="117"/>
      <c r="L1392" s="117"/>
      <c r="M1392" s="117"/>
      <c r="N1392" s="117"/>
      <c r="O1392" s="117"/>
      <c r="P1392" s="135"/>
      <c r="Q1392" s="186"/>
    </row>
    <row r="1393" spans="1:17" s="28" customFormat="1" x14ac:dyDescent="0.25">
      <c r="A1393" s="53"/>
      <c r="B1393" s="58"/>
      <c r="C1393" s="58"/>
      <c r="D1393" s="35"/>
      <c r="E1393" s="117"/>
      <c r="F1393" s="117"/>
      <c r="G1393" s="117"/>
      <c r="H1393" s="117"/>
      <c r="I1393" s="117"/>
      <c r="J1393" s="117"/>
      <c r="K1393" s="117"/>
      <c r="L1393" s="117"/>
      <c r="M1393" s="117"/>
      <c r="N1393" s="117"/>
      <c r="O1393" s="117"/>
      <c r="P1393" s="135"/>
      <c r="Q1393" s="186"/>
    </row>
    <row r="1394" spans="1:17" s="28" customFormat="1" x14ac:dyDescent="0.25">
      <c r="A1394" s="53"/>
      <c r="B1394" s="58"/>
      <c r="C1394" s="58"/>
      <c r="D1394" s="35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35"/>
      <c r="Q1394" s="186"/>
    </row>
    <row r="1395" spans="1:17" s="28" customFormat="1" x14ac:dyDescent="0.25">
      <c r="A1395" s="53"/>
      <c r="B1395" s="58"/>
      <c r="C1395" s="58"/>
      <c r="D1395" s="35"/>
      <c r="E1395" s="117"/>
      <c r="F1395" s="117"/>
      <c r="G1395" s="117"/>
      <c r="H1395" s="117"/>
      <c r="I1395" s="117"/>
      <c r="J1395" s="117"/>
      <c r="K1395" s="117"/>
      <c r="L1395" s="117"/>
      <c r="M1395" s="117"/>
      <c r="N1395" s="117"/>
      <c r="O1395" s="117"/>
      <c r="P1395" s="135"/>
      <c r="Q1395" s="186"/>
    </row>
    <row r="1396" spans="1:17" s="28" customFormat="1" x14ac:dyDescent="0.25">
      <c r="A1396" s="53"/>
      <c r="B1396" s="58"/>
      <c r="C1396" s="58"/>
      <c r="D1396" s="35"/>
      <c r="E1396" s="117"/>
      <c r="F1396" s="117"/>
      <c r="G1396" s="117"/>
      <c r="H1396" s="117"/>
      <c r="I1396" s="117"/>
      <c r="J1396" s="117"/>
      <c r="K1396" s="117"/>
      <c r="L1396" s="117"/>
      <c r="M1396" s="117"/>
      <c r="N1396" s="117"/>
      <c r="O1396" s="117"/>
      <c r="P1396" s="135"/>
      <c r="Q1396" s="186"/>
    </row>
    <row r="1397" spans="1:17" s="28" customFormat="1" x14ac:dyDescent="0.25">
      <c r="A1397" s="53"/>
      <c r="B1397" s="58"/>
      <c r="C1397" s="58"/>
      <c r="D1397" s="35"/>
      <c r="E1397" s="117"/>
      <c r="F1397" s="117"/>
      <c r="G1397" s="117"/>
      <c r="H1397" s="117"/>
      <c r="I1397" s="117"/>
      <c r="J1397" s="117"/>
      <c r="K1397" s="117"/>
      <c r="L1397" s="117"/>
      <c r="M1397" s="117"/>
      <c r="N1397" s="117"/>
      <c r="O1397" s="117"/>
      <c r="P1397" s="135"/>
      <c r="Q1397" s="186"/>
    </row>
    <row r="1398" spans="1:17" s="28" customFormat="1" x14ac:dyDescent="0.25">
      <c r="A1398" s="53"/>
      <c r="B1398" s="58"/>
      <c r="C1398" s="58"/>
      <c r="D1398" s="35"/>
      <c r="E1398" s="117"/>
      <c r="F1398" s="117"/>
      <c r="G1398" s="117"/>
      <c r="H1398" s="117"/>
      <c r="I1398" s="117"/>
      <c r="J1398" s="117"/>
      <c r="K1398" s="117"/>
      <c r="L1398" s="117"/>
      <c r="M1398" s="117"/>
      <c r="N1398" s="117"/>
      <c r="O1398" s="117"/>
      <c r="P1398" s="135"/>
      <c r="Q1398" s="186"/>
    </row>
    <row r="1399" spans="1:17" s="28" customFormat="1" x14ac:dyDescent="0.25">
      <c r="A1399" s="53"/>
      <c r="B1399" s="58"/>
      <c r="C1399" s="58"/>
      <c r="D1399" s="35"/>
      <c r="E1399" s="117"/>
      <c r="F1399" s="117"/>
      <c r="G1399" s="117"/>
      <c r="H1399" s="117"/>
      <c r="I1399" s="117"/>
      <c r="J1399" s="117"/>
      <c r="K1399" s="117"/>
      <c r="L1399" s="117"/>
      <c r="M1399" s="117"/>
      <c r="N1399" s="117"/>
      <c r="O1399" s="117"/>
      <c r="P1399" s="135"/>
      <c r="Q1399" s="186"/>
    </row>
    <row r="1400" spans="1:17" s="28" customFormat="1" x14ac:dyDescent="0.25">
      <c r="A1400" s="53"/>
      <c r="B1400" s="58"/>
      <c r="C1400" s="58"/>
      <c r="D1400" s="35"/>
      <c r="E1400" s="117"/>
      <c r="F1400" s="117"/>
      <c r="G1400" s="117"/>
      <c r="H1400" s="117"/>
      <c r="I1400" s="117"/>
      <c r="J1400" s="117"/>
      <c r="K1400" s="117"/>
      <c r="L1400" s="117"/>
      <c r="M1400" s="117"/>
      <c r="N1400" s="117"/>
      <c r="O1400" s="117"/>
      <c r="P1400" s="135"/>
      <c r="Q1400" s="186"/>
    </row>
    <row r="1401" spans="1:17" s="28" customFormat="1" x14ac:dyDescent="0.25">
      <c r="A1401" s="53"/>
      <c r="B1401" s="58"/>
      <c r="C1401" s="58"/>
      <c r="D1401" s="35"/>
      <c r="E1401" s="117"/>
      <c r="F1401" s="117"/>
      <c r="G1401" s="117"/>
      <c r="H1401" s="117"/>
      <c r="I1401" s="117"/>
      <c r="J1401" s="117"/>
      <c r="K1401" s="117"/>
      <c r="L1401" s="117"/>
      <c r="M1401" s="117"/>
      <c r="N1401" s="117"/>
      <c r="O1401" s="117"/>
      <c r="P1401" s="135"/>
      <c r="Q1401" s="186"/>
    </row>
    <row r="1402" spans="1:17" s="28" customFormat="1" x14ac:dyDescent="0.25">
      <c r="A1402" s="53"/>
      <c r="B1402" s="58"/>
      <c r="C1402" s="58"/>
      <c r="D1402" s="35"/>
      <c r="E1402" s="117"/>
      <c r="F1402" s="117"/>
      <c r="G1402" s="117"/>
      <c r="H1402" s="117"/>
      <c r="I1402" s="117"/>
      <c r="J1402" s="117"/>
      <c r="K1402" s="117"/>
      <c r="L1402" s="117"/>
      <c r="M1402" s="117"/>
      <c r="N1402" s="117"/>
      <c r="O1402" s="117"/>
      <c r="P1402" s="135"/>
      <c r="Q1402" s="186"/>
    </row>
    <row r="1403" spans="1:17" s="28" customFormat="1" x14ac:dyDescent="0.25">
      <c r="A1403" s="53"/>
      <c r="B1403" s="58"/>
      <c r="C1403" s="58"/>
      <c r="D1403" s="35"/>
      <c r="E1403" s="117"/>
      <c r="F1403" s="117"/>
      <c r="G1403" s="117"/>
      <c r="H1403" s="117"/>
      <c r="I1403" s="117"/>
      <c r="J1403" s="117"/>
      <c r="K1403" s="117"/>
      <c r="L1403" s="117"/>
      <c r="M1403" s="117"/>
      <c r="N1403" s="117"/>
      <c r="O1403" s="117"/>
      <c r="P1403" s="135"/>
      <c r="Q1403" s="186"/>
    </row>
    <row r="1404" spans="1:17" s="28" customFormat="1" x14ac:dyDescent="0.25">
      <c r="A1404" s="53"/>
      <c r="B1404" s="58"/>
      <c r="C1404" s="58"/>
      <c r="D1404" s="35"/>
      <c r="E1404" s="117"/>
      <c r="F1404" s="117"/>
      <c r="G1404" s="117"/>
      <c r="H1404" s="117"/>
      <c r="I1404" s="117"/>
      <c r="J1404" s="117"/>
      <c r="K1404" s="117"/>
      <c r="L1404" s="117"/>
      <c r="M1404" s="117"/>
      <c r="N1404" s="117"/>
      <c r="O1404" s="117"/>
      <c r="P1404" s="135"/>
      <c r="Q1404" s="186"/>
    </row>
    <row r="1405" spans="1:17" s="28" customFormat="1" x14ac:dyDescent="0.25">
      <c r="A1405" s="53"/>
      <c r="B1405" s="58"/>
      <c r="C1405" s="58"/>
      <c r="D1405" s="35"/>
      <c r="E1405" s="117"/>
      <c r="F1405" s="117"/>
      <c r="G1405" s="117"/>
      <c r="H1405" s="117"/>
      <c r="I1405" s="117"/>
      <c r="J1405" s="117"/>
      <c r="K1405" s="117"/>
      <c r="L1405" s="117"/>
      <c r="M1405" s="117"/>
      <c r="N1405" s="117"/>
      <c r="O1405" s="117"/>
      <c r="P1405" s="135"/>
      <c r="Q1405" s="186"/>
    </row>
    <row r="1406" spans="1:17" s="28" customFormat="1" x14ac:dyDescent="0.25">
      <c r="A1406" s="53"/>
      <c r="B1406" s="58"/>
      <c r="C1406" s="58"/>
      <c r="D1406" s="35"/>
      <c r="E1406" s="117"/>
      <c r="F1406" s="117"/>
      <c r="G1406" s="117"/>
      <c r="H1406" s="117"/>
      <c r="I1406" s="117"/>
      <c r="J1406" s="117"/>
      <c r="K1406" s="117"/>
      <c r="L1406" s="117"/>
      <c r="M1406" s="117"/>
      <c r="N1406" s="117"/>
      <c r="O1406" s="117"/>
      <c r="P1406" s="135"/>
      <c r="Q1406" s="186"/>
    </row>
    <row r="1407" spans="1:17" s="28" customFormat="1" x14ac:dyDescent="0.25">
      <c r="A1407" s="53"/>
      <c r="B1407" s="58"/>
      <c r="C1407" s="58"/>
      <c r="D1407" s="35"/>
      <c r="E1407" s="117"/>
      <c r="F1407" s="117"/>
      <c r="G1407" s="117"/>
      <c r="H1407" s="117"/>
      <c r="I1407" s="117"/>
      <c r="J1407" s="117"/>
      <c r="K1407" s="117"/>
      <c r="L1407" s="117"/>
      <c r="M1407" s="117"/>
      <c r="N1407" s="117"/>
      <c r="O1407" s="117"/>
      <c r="P1407" s="135"/>
      <c r="Q1407" s="186"/>
    </row>
    <row r="1408" spans="1:17" s="28" customFormat="1" x14ac:dyDescent="0.25">
      <c r="A1408" s="53"/>
      <c r="B1408" s="58"/>
      <c r="C1408" s="58"/>
      <c r="D1408" s="35"/>
      <c r="E1408" s="117"/>
      <c r="F1408" s="117"/>
      <c r="G1408" s="117"/>
      <c r="H1408" s="117"/>
      <c r="I1408" s="117"/>
      <c r="J1408" s="117"/>
      <c r="K1408" s="117"/>
      <c r="L1408" s="117"/>
      <c r="M1408" s="117"/>
      <c r="N1408" s="117"/>
      <c r="O1408" s="117"/>
      <c r="P1408" s="135"/>
      <c r="Q1408" s="186"/>
    </row>
    <row r="1409" spans="1:17" s="28" customFormat="1" x14ac:dyDescent="0.25">
      <c r="A1409" s="53"/>
      <c r="B1409" s="58"/>
      <c r="C1409" s="58"/>
      <c r="D1409" s="35"/>
      <c r="E1409" s="117"/>
      <c r="F1409" s="117"/>
      <c r="G1409" s="117"/>
      <c r="H1409" s="117"/>
      <c r="I1409" s="117"/>
      <c r="J1409" s="117"/>
      <c r="K1409" s="117"/>
      <c r="L1409" s="117"/>
      <c r="M1409" s="117"/>
      <c r="N1409" s="117"/>
      <c r="O1409" s="117"/>
      <c r="P1409" s="135"/>
      <c r="Q1409" s="186"/>
    </row>
    <row r="1410" spans="1:17" s="28" customFormat="1" x14ac:dyDescent="0.25">
      <c r="A1410" s="53"/>
      <c r="B1410" s="58"/>
      <c r="C1410" s="58"/>
      <c r="D1410" s="35"/>
      <c r="E1410" s="117"/>
      <c r="F1410" s="117"/>
      <c r="G1410" s="117"/>
      <c r="H1410" s="117"/>
      <c r="I1410" s="117"/>
      <c r="J1410" s="117"/>
      <c r="K1410" s="117"/>
      <c r="L1410" s="117"/>
      <c r="M1410" s="117"/>
      <c r="N1410" s="117"/>
      <c r="O1410" s="117"/>
      <c r="P1410" s="135"/>
      <c r="Q1410" s="186"/>
    </row>
    <row r="1411" spans="1:17" s="28" customFormat="1" x14ac:dyDescent="0.25">
      <c r="A1411" s="53"/>
      <c r="B1411" s="58"/>
      <c r="C1411" s="58"/>
      <c r="D1411" s="35"/>
      <c r="E1411" s="117"/>
      <c r="F1411" s="117"/>
      <c r="G1411" s="117"/>
      <c r="H1411" s="117"/>
      <c r="I1411" s="117"/>
      <c r="J1411" s="117"/>
      <c r="K1411" s="117"/>
      <c r="L1411" s="117"/>
      <c r="M1411" s="117"/>
      <c r="N1411" s="117"/>
      <c r="O1411" s="117"/>
      <c r="P1411" s="135"/>
      <c r="Q1411" s="186"/>
    </row>
    <row r="1412" spans="1:17" s="28" customFormat="1" x14ac:dyDescent="0.25">
      <c r="A1412" s="53"/>
      <c r="B1412" s="58"/>
      <c r="C1412" s="58"/>
      <c r="D1412" s="35"/>
      <c r="E1412" s="117"/>
      <c r="F1412" s="117"/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35"/>
      <c r="Q1412" s="186"/>
    </row>
    <row r="1413" spans="1:17" s="28" customFormat="1" x14ac:dyDescent="0.25">
      <c r="A1413" s="53"/>
      <c r="B1413" s="58"/>
      <c r="C1413" s="58"/>
      <c r="D1413" s="35"/>
      <c r="E1413" s="117"/>
      <c r="F1413" s="117"/>
      <c r="G1413" s="117"/>
      <c r="H1413" s="117"/>
      <c r="I1413" s="117"/>
      <c r="J1413" s="117"/>
      <c r="K1413" s="117"/>
      <c r="L1413" s="117"/>
      <c r="M1413" s="117"/>
      <c r="N1413" s="117"/>
      <c r="O1413" s="117"/>
      <c r="P1413" s="135"/>
      <c r="Q1413" s="186"/>
    </row>
    <row r="1414" spans="1:17" s="28" customFormat="1" x14ac:dyDescent="0.25">
      <c r="A1414" s="53"/>
      <c r="B1414" s="58"/>
      <c r="C1414" s="58"/>
      <c r="D1414" s="35"/>
      <c r="E1414" s="117"/>
      <c r="F1414" s="117"/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35"/>
      <c r="Q1414" s="186"/>
    </row>
    <row r="1415" spans="1:17" s="28" customFormat="1" x14ac:dyDescent="0.25">
      <c r="A1415" s="53"/>
      <c r="B1415" s="58"/>
      <c r="C1415" s="58"/>
      <c r="D1415" s="35"/>
      <c r="E1415" s="117"/>
      <c r="F1415" s="117"/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35"/>
      <c r="Q1415" s="186"/>
    </row>
    <row r="1416" spans="1:17" s="28" customFormat="1" x14ac:dyDescent="0.25">
      <c r="A1416" s="53"/>
      <c r="B1416" s="58"/>
      <c r="C1416" s="58"/>
      <c r="D1416" s="35"/>
      <c r="E1416" s="117"/>
      <c r="F1416" s="117"/>
      <c r="G1416" s="117"/>
      <c r="H1416" s="117"/>
      <c r="I1416" s="117"/>
      <c r="J1416" s="117"/>
      <c r="K1416" s="117"/>
      <c r="L1416" s="117"/>
      <c r="M1416" s="117"/>
      <c r="N1416" s="117"/>
      <c r="O1416" s="117"/>
      <c r="P1416" s="135"/>
      <c r="Q1416" s="186"/>
    </row>
    <row r="1417" spans="1:17" s="28" customFormat="1" x14ac:dyDescent="0.25">
      <c r="A1417" s="53"/>
      <c r="B1417" s="58"/>
      <c r="C1417" s="58"/>
      <c r="D1417" s="35"/>
      <c r="E1417" s="117"/>
      <c r="F1417" s="117"/>
      <c r="G1417" s="117"/>
      <c r="H1417" s="117"/>
      <c r="I1417" s="117"/>
      <c r="J1417" s="117"/>
      <c r="K1417" s="117"/>
      <c r="L1417" s="117"/>
      <c r="M1417" s="117"/>
      <c r="N1417" s="117"/>
      <c r="O1417" s="117"/>
      <c r="P1417" s="135"/>
      <c r="Q1417" s="186"/>
    </row>
    <row r="1418" spans="1:17" s="28" customFormat="1" x14ac:dyDescent="0.25">
      <c r="A1418" s="53"/>
      <c r="B1418" s="58"/>
      <c r="C1418" s="58"/>
      <c r="D1418" s="35"/>
      <c r="E1418" s="117"/>
      <c r="F1418" s="117"/>
      <c r="G1418" s="117"/>
      <c r="H1418" s="117"/>
      <c r="I1418" s="117"/>
      <c r="J1418" s="117"/>
      <c r="K1418" s="117"/>
      <c r="L1418" s="117"/>
      <c r="M1418" s="117"/>
      <c r="N1418" s="117"/>
      <c r="O1418" s="117"/>
      <c r="P1418" s="135"/>
      <c r="Q1418" s="186"/>
    </row>
    <row r="1419" spans="1:17" s="28" customFormat="1" x14ac:dyDescent="0.25">
      <c r="A1419" s="53"/>
      <c r="B1419" s="58"/>
      <c r="C1419" s="58"/>
      <c r="D1419" s="35"/>
      <c r="E1419" s="117"/>
      <c r="F1419" s="117"/>
      <c r="G1419" s="117"/>
      <c r="H1419" s="117"/>
      <c r="I1419" s="117"/>
      <c r="J1419" s="117"/>
      <c r="K1419" s="117"/>
      <c r="L1419" s="117"/>
      <c r="M1419" s="117"/>
      <c r="N1419" s="117"/>
      <c r="O1419" s="117"/>
      <c r="P1419" s="135"/>
      <c r="Q1419" s="186"/>
    </row>
    <row r="1420" spans="1:17" s="28" customFormat="1" x14ac:dyDescent="0.25">
      <c r="A1420" s="53"/>
      <c r="B1420" s="58"/>
      <c r="C1420" s="58"/>
      <c r="D1420" s="35"/>
      <c r="E1420" s="117"/>
      <c r="F1420" s="117"/>
      <c r="G1420" s="117"/>
      <c r="H1420" s="117"/>
      <c r="I1420" s="117"/>
      <c r="J1420" s="117"/>
      <c r="K1420" s="117"/>
      <c r="L1420" s="117"/>
      <c r="M1420" s="117"/>
      <c r="N1420" s="117"/>
      <c r="O1420" s="117"/>
      <c r="P1420" s="135"/>
      <c r="Q1420" s="186"/>
    </row>
    <row r="1421" spans="1:17" s="28" customFormat="1" x14ac:dyDescent="0.25">
      <c r="A1421" s="53"/>
      <c r="B1421" s="58"/>
      <c r="C1421" s="58"/>
      <c r="D1421" s="35"/>
      <c r="E1421" s="117"/>
      <c r="F1421" s="117"/>
      <c r="G1421" s="117"/>
      <c r="H1421" s="117"/>
      <c r="I1421" s="117"/>
      <c r="J1421" s="117"/>
      <c r="K1421" s="117"/>
      <c r="L1421" s="117"/>
      <c r="M1421" s="117"/>
      <c r="N1421" s="117"/>
      <c r="O1421" s="117"/>
      <c r="P1421" s="135"/>
      <c r="Q1421" s="186"/>
    </row>
    <row r="1422" spans="1:17" s="28" customFormat="1" x14ac:dyDescent="0.25">
      <c r="A1422" s="53"/>
      <c r="B1422" s="58"/>
      <c r="C1422" s="58"/>
      <c r="D1422" s="35"/>
      <c r="E1422" s="117"/>
      <c r="F1422" s="117"/>
      <c r="G1422" s="117"/>
      <c r="H1422" s="117"/>
      <c r="I1422" s="117"/>
      <c r="J1422" s="117"/>
      <c r="K1422" s="117"/>
      <c r="L1422" s="117"/>
      <c r="M1422" s="117"/>
      <c r="N1422" s="117"/>
      <c r="O1422" s="117"/>
      <c r="P1422" s="135"/>
      <c r="Q1422" s="186"/>
    </row>
    <row r="1423" spans="1:17" s="28" customFormat="1" x14ac:dyDescent="0.25">
      <c r="A1423" s="53"/>
      <c r="B1423" s="58"/>
      <c r="C1423" s="58"/>
      <c r="D1423" s="35"/>
      <c r="E1423" s="117"/>
      <c r="F1423" s="117"/>
      <c r="G1423" s="117"/>
      <c r="H1423" s="117"/>
      <c r="I1423" s="117"/>
      <c r="J1423" s="117"/>
      <c r="K1423" s="117"/>
      <c r="L1423" s="117"/>
      <c r="M1423" s="117"/>
      <c r="N1423" s="117"/>
      <c r="O1423" s="117"/>
      <c r="P1423" s="135"/>
      <c r="Q1423" s="186"/>
    </row>
    <row r="1424" spans="1:17" s="28" customFormat="1" x14ac:dyDescent="0.25">
      <c r="A1424" s="53"/>
      <c r="B1424" s="58"/>
      <c r="C1424" s="58"/>
      <c r="D1424" s="35"/>
      <c r="E1424" s="117"/>
      <c r="F1424" s="117"/>
      <c r="G1424" s="117"/>
      <c r="H1424" s="117"/>
      <c r="I1424" s="117"/>
      <c r="J1424" s="117"/>
      <c r="K1424" s="117"/>
      <c r="L1424" s="117"/>
      <c r="M1424" s="117"/>
      <c r="N1424" s="117"/>
      <c r="O1424" s="117"/>
      <c r="P1424" s="135"/>
      <c r="Q1424" s="186"/>
    </row>
    <row r="1425" spans="1:17" s="28" customFormat="1" x14ac:dyDescent="0.25">
      <c r="A1425" s="53"/>
      <c r="B1425" s="58"/>
      <c r="C1425" s="58"/>
      <c r="D1425" s="35"/>
      <c r="E1425" s="117"/>
      <c r="F1425" s="117"/>
      <c r="G1425" s="117"/>
      <c r="H1425" s="117"/>
      <c r="I1425" s="117"/>
      <c r="J1425" s="117"/>
      <c r="K1425" s="117"/>
      <c r="L1425" s="117"/>
      <c r="M1425" s="117"/>
      <c r="N1425" s="117"/>
      <c r="O1425" s="117"/>
      <c r="P1425" s="135"/>
      <c r="Q1425" s="186"/>
    </row>
    <row r="1426" spans="1:17" s="28" customFormat="1" x14ac:dyDescent="0.25">
      <c r="A1426" s="53"/>
      <c r="B1426" s="58"/>
      <c r="C1426" s="58"/>
      <c r="D1426" s="35"/>
      <c r="E1426" s="117"/>
      <c r="F1426" s="117"/>
      <c r="G1426" s="117"/>
      <c r="H1426" s="117"/>
      <c r="I1426" s="117"/>
      <c r="J1426" s="117"/>
      <c r="K1426" s="117"/>
      <c r="L1426" s="117"/>
      <c r="M1426" s="117"/>
      <c r="N1426" s="117"/>
      <c r="O1426" s="117"/>
      <c r="P1426" s="135"/>
      <c r="Q1426" s="186"/>
    </row>
    <row r="1427" spans="1:17" s="28" customFormat="1" x14ac:dyDescent="0.25">
      <c r="A1427" s="53"/>
      <c r="B1427" s="58"/>
      <c r="C1427" s="58"/>
      <c r="D1427" s="35"/>
      <c r="E1427" s="117"/>
      <c r="F1427" s="117"/>
      <c r="G1427" s="117"/>
      <c r="H1427" s="117"/>
      <c r="I1427" s="117"/>
      <c r="J1427" s="117"/>
      <c r="K1427" s="117"/>
      <c r="L1427" s="117"/>
      <c r="M1427" s="117"/>
      <c r="N1427" s="117"/>
      <c r="O1427" s="117"/>
      <c r="P1427" s="135"/>
      <c r="Q1427" s="186"/>
    </row>
    <row r="1428" spans="1:17" s="28" customFormat="1" x14ac:dyDescent="0.25">
      <c r="A1428" s="53"/>
      <c r="B1428" s="58"/>
      <c r="C1428" s="58"/>
      <c r="D1428" s="35"/>
      <c r="E1428" s="117"/>
      <c r="F1428" s="117"/>
      <c r="G1428" s="117"/>
      <c r="H1428" s="117"/>
      <c r="I1428" s="117"/>
      <c r="J1428" s="117"/>
      <c r="K1428" s="117"/>
      <c r="L1428" s="117"/>
      <c r="M1428" s="117"/>
      <c r="N1428" s="117"/>
      <c r="O1428" s="117"/>
      <c r="P1428" s="135"/>
      <c r="Q1428" s="186"/>
    </row>
    <row r="1429" spans="1:17" s="28" customFormat="1" x14ac:dyDescent="0.25">
      <c r="A1429" s="53"/>
      <c r="B1429" s="58"/>
      <c r="C1429" s="58"/>
      <c r="D1429" s="35"/>
      <c r="E1429" s="117"/>
      <c r="F1429" s="117"/>
      <c r="G1429" s="117"/>
      <c r="H1429" s="117"/>
      <c r="I1429" s="117"/>
      <c r="J1429" s="117"/>
      <c r="K1429" s="117"/>
      <c r="L1429" s="117"/>
      <c r="M1429" s="117"/>
      <c r="N1429" s="117"/>
      <c r="O1429" s="117"/>
      <c r="P1429" s="135"/>
      <c r="Q1429" s="186"/>
    </row>
    <row r="1430" spans="1:17" s="28" customFormat="1" x14ac:dyDescent="0.25">
      <c r="A1430" s="53"/>
      <c r="B1430" s="58"/>
      <c r="C1430" s="58"/>
      <c r="D1430" s="35"/>
      <c r="E1430" s="117"/>
      <c r="F1430" s="117"/>
      <c r="G1430" s="117"/>
      <c r="H1430" s="117"/>
      <c r="I1430" s="117"/>
      <c r="J1430" s="117"/>
      <c r="K1430" s="117"/>
      <c r="L1430" s="117"/>
      <c r="M1430" s="117"/>
      <c r="N1430" s="117"/>
      <c r="O1430" s="117"/>
      <c r="P1430" s="135"/>
      <c r="Q1430" s="186"/>
    </row>
    <row r="1431" spans="1:17" s="28" customFormat="1" x14ac:dyDescent="0.25">
      <c r="A1431" s="53"/>
      <c r="B1431" s="58"/>
      <c r="C1431" s="58"/>
      <c r="D1431" s="35"/>
      <c r="E1431" s="117"/>
      <c r="F1431" s="117"/>
      <c r="G1431" s="117"/>
      <c r="H1431" s="117"/>
      <c r="I1431" s="117"/>
      <c r="J1431" s="117"/>
      <c r="K1431" s="117"/>
      <c r="L1431" s="117"/>
      <c r="M1431" s="117"/>
      <c r="N1431" s="117"/>
      <c r="O1431" s="117"/>
      <c r="P1431" s="135"/>
      <c r="Q1431" s="186"/>
    </row>
    <row r="1432" spans="1:17" s="28" customFormat="1" x14ac:dyDescent="0.25">
      <c r="A1432" s="53"/>
      <c r="B1432" s="58"/>
      <c r="C1432" s="58"/>
      <c r="D1432" s="35"/>
      <c r="E1432" s="117"/>
      <c r="F1432" s="117"/>
      <c r="G1432" s="117"/>
      <c r="H1432" s="117"/>
      <c r="I1432" s="117"/>
      <c r="J1432" s="117"/>
      <c r="K1432" s="117"/>
      <c r="L1432" s="117"/>
      <c r="M1432" s="117"/>
      <c r="N1432" s="117"/>
      <c r="O1432" s="117"/>
      <c r="P1432" s="135"/>
      <c r="Q1432" s="186"/>
    </row>
    <row r="1433" spans="1:17" s="28" customFormat="1" x14ac:dyDescent="0.25">
      <c r="A1433" s="53"/>
      <c r="B1433" s="58"/>
      <c r="C1433" s="58"/>
      <c r="D1433" s="35"/>
      <c r="E1433" s="117"/>
      <c r="F1433" s="117"/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35"/>
      <c r="Q1433" s="186"/>
    </row>
    <row r="1434" spans="1:17" s="28" customFormat="1" x14ac:dyDescent="0.25">
      <c r="A1434" s="53"/>
      <c r="B1434" s="58"/>
      <c r="C1434" s="58"/>
      <c r="D1434" s="35"/>
      <c r="E1434" s="117"/>
      <c r="F1434" s="117"/>
      <c r="G1434" s="117"/>
      <c r="H1434" s="117"/>
      <c r="I1434" s="117"/>
      <c r="J1434" s="117"/>
      <c r="K1434" s="117"/>
      <c r="L1434" s="117"/>
      <c r="M1434" s="117"/>
      <c r="N1434" s="117"/>
      <c r="O1434" s="117"/>
      <c r="P1434" s="135"/>
      <c r="Q1434" s="186"/>
    </row>
    <row r="1435" spans="1:17" s="28" customFormat="1" x14ac:dyDescent="0.25">
      <c r="A1435" s="53"/>
      <c r="B1435" s="58"/>
      <c r="C1435" s="58"/>
      <c r="D1435" s="35"/>
      <c r="E1435" s="117"/>
      <c r="F1435" s="117"/>
      <c r="G1435" s="117"/>
      <c r="H1435" s="117"/>
      <c r="I1435" s="117"/>
      <c r="J1435" s="117"/>
      <c r="K1435" s="117"/>
      <c r="L1435" s="117"/>
      <c r="M1435" s="117"/>
      <c r="N1435" s="117"/>
      <c r="O1435" s="117"/>
      <c r="P1435" s="135"/>
      <c r="Q1435" s="186"/>
    </row>
    <row r="1436" spans="1:17" s="28" customFormat="1" x14ac:dyDescent="0.25">
      <c r="A1436" s="53"/>
      <c r="B1436" s="58"/>
      <c r="C1436" s="58"/>
      <c r="D1436" s="35"/>
      <c r="E1436" s="117"/>
      <c r="F1436" s="117"/>
      <c r="G1436" s="117"/>
      <c r="H1436" s="117"/>
      <c r="I1436" s="117"/>
      <c r="J1436" s="117"/>
      <c r="K1436" s="117"/>
      <c r="L1436" s="117"/>
      <c r="M1436" s="117"/>
      <c r="N1436" s="117"/>
      <c r="O1436" s="117"/>
      <c r="P1436" s="135"/>
      <c r="Q1436" s="186"/>
    </row>
    <row r="1437" spans="1:17" s="28" customFormat="1" x14ac:dyDescent="0.25">
      <c r="A1437" s="53"/>
      <c r="B1437" s="58"/>
      <c r="C1437" s="58"/>
      <c r="D1437" s="35"/>
      <c r="E1437" s="117"/>
      <c r="F1437" s="117"/>
      <c r="G1437" s="117"/>
      <c r="H1437" s="117"/>
      <c r="I1437" s="117"/>
      <c r="J1437" s="117"/>
      <c r="K1437" s="117"/>
      <c r="L1437" s="117"/>
      <c r="M1437" s="117"/>
      <c r="N1437" s="117"/>
      <c r="O1437" s="117"/>
      <c r="P1437" s="135"/>
      <c r="Q1437" s="186"/>
    </row>
    <row r="1438" spans="1:17" s="28" customFormat="1" x14ac:dyDescent="0.25">
      <c r="A1438" s="53"/>
      <c r="B1438" s="58"/>
      <c r="C1438" s="58"/>
      <c r="D1438" s="35"/>
      <c r="E1438" s="117"/>
      <c r="F1438" s="117"/>
      <c r="G1438" s="117"/>
      <c r="H1438" s="117"/>
      <c r="I1438" s="117"/>
      <c r="J1438" s="117"/>
      <c r="K1438" s="117"/>
      <c r="L1438" s="117"/>
      <c r="M1438" s="117"/>
      <c r="N1438" s="117"/>
      <c r="O1438" s="117"/>
      <c r="P1438" s="135"/>
      <c r="Q1438" s="186"/>
    </row>
    <row r="1439" spans="1:17" s="28" customFormat="1" x14ac:dyDescent="0.25">
      <c r="A1439" s="53"/>
      <c r="B1439" s="58"/>
      <c r="C1439" s="58"/>
      <c r="D1439" s="35"/>
      <c r="E1439" s="117"/>
      <c r="F1439" s="117"/>
      <c r="G1439" s="117"/>
      <c r="H1439" s="117"/>
      <c r="I1439" s="117"/>
      <c r="J1439" s="117"/>
      <c r="K1439" s="117"/>
      <c r="L1439" s="117"/>
      <c r="M1439" s="117"/>
      <c r="N1439" s="117"/>
      <c r="O1439" s="117"/>
      <c r="P1439" s="135"/>
      <c r="Q1439" s="186"/>
    </row>
    <row r="1440" spans="1:17" s="28" customFormat="1" x14ac:dyDescent="0.25">
      <c r="A1440" s="53"/>
      <c r="B1440" s="58"/>
      <c r="C1440" s="58"/>
      <c r="D1440" s="35"/>
      <c r="E1440" s="117"/>
      <c r="F1440" s="117"/>
      <c r="G1440" s="117"/>
      <c r="H1440" s="117"/>
      <c r="I1440" s="117"/>
      <c r="J1440" s="117"/>
      <c r="K1440" s="117"/>
      <c r="L1440" s="117"/>
      <c r="M1440" s="117"/>
      <c r="N1440" s="117"/>
      <c r="O1440" s="117"/>
      <c r="P1440" s="135"/>
      <c r="Q1440" s="186"/>
    </row>
    <row r="1441" spans="1:17" s="28" customFormat="1" x14ac:dyDescent="0.25">
      <c r="A1441" s="53"/>
      <c r="B1441" s="58"/>
      <c r="C1441" s="58"/>
      <c r="D1441" s="35"/>
      <c r="E1441" s="117"/>
      <c r="F1441" s="117"/>
      <c r="G1441" s="117"/>
      <c r="H1441" s="117"/>
      <c r="I1441" s="117"/>
      <c r="J1441" s="117"/>
      <c r="K1441" s="117"/>
      <c r="L1441" s="117"/>
      <c r="M1441" s="117"/>
      <c r="N1441" s="117"/>
      <c r="O1441" s="117"/>
      <c r="P1441" s="135"/>
      <c r="Q1441" s="186"/>
    </row>
    <row r="1442" spans="1:17" s="28" customFormat="1" x14ac:dyDescent="0.25">
      <c r="A1442" s="53"/>
      <c r="B1442" s="58"/>
      <c r="C1442" s="58"/>
      <c r="D1442" s="35"/>
      <c r="E1442" s="117"/>
      <c r="F1442" s="117"/>
      <c r="G1442" s="117"/>
      <c r="H1442" s="117"/>
      <c r="I1442" s="117"/>
      <c r="J1442" s="117"/>
      <c r="K1442" s="117"/>
      <c r="L1442" s="117"/>
      <c r="M1442" s="117"/>
      <c r="N1442" s="117"/>
      <c r="O1442" s="117"/>
      <c r="P1442" s="135"/>
      <c r="Q1442" s="186"/>
    </row>
    <row r="1443" spans="1:17" s="28" customFormat="1" x14ac:dyDescent="0.25">
      <c r="A1443" s="53"/>
      <c r="B1443" s="58"/>
      <c r="C1443" s="58"/>
      <c r="D1443" s="35"/>
      <c r="E1443" s="117"/>
      <c r="F1443" s="117"/>
      <c r="G1443" s="117"/>
      <c r="H1443" s="117"/>
      <c r="I1443" s="117"/>
      <c r="J1443" s="117"/>
      <c r="K1443" s="117"/>
      <c r="L1443" s="117"/>
      <c r="M1443" s="117"/>
      <c r="N1443" s="117"/>
      <c r="O1443" s="117"/>
      <c r="P1443" s="135"/>
      <c r="Q1443" s="186"/>
    </row>
    <row r="1444" spans="1:17" s="28" customFormat="1" x14ac:dyDescent="0.25">
      <c r="A1444" s="53"/>
      <c r="B1444" s="58"/>
      <c r="C1444" s="58"/>
      <c r="D1444" s="35"/>
      <c r="E1444" s="117"/>
      <c r="F1444" s="117"/>
      <c r="G1444" s="117"/>
      <c r="H1444" s="117"/>
      <c r="I1444" s="117"/>
      <c r="J1444" s="117"/>
      <c r="K1444" s="117"/>
      <c r="L1444" s="117"/>
      <c r="M1444" s="117"/>
      <c r="N1444" s="117"/>
      <c r="O1444" s="117"/>
      <c r="P1444" s="135"/>
      <c r="Q1444" s="186"/>
    </row>
    <row r="1445" spans="1:17" s="28" customFormat="1" x14ac:dyDescent="0.25">
      <c r="A1445" s="53"/>
      <c r="B1445" s="58"/>
      <c r="C1445" s="58"/>
      <c r="D1445" s="35"/>
      <c r="E1445" s="117"/>
      <c r="F1445" s="117"/>
      <c r="G1445" s="117"/>
      <c r="H1445" s="117"/>
      <c r="I1445" s="117"/>
      <c r="J1445" s="117"/>
      <c r="K1445" s="117"/>
      <c r="L1445" s="117"/>
      <c r="M1445" s="117"/>
      <c r="N1445" s="117"/>
      <c r="O1445" s="117"/>
      <c r="P1445" s="135"/>
      <c r="Q1445" s="186"/>
    </row>
    <row r="1446" spans="1:17" s="28" customFormat="1" x14ac:dyDescent="0.25">
      <c r="A1446" s="53"/>
      <c r="B1446" s="58"/>
      <c r="C1446" s="58"/>
      <c r="D1446" s="35"/>
      <c r="E1446" s="117"/>
      <c r="F1446" s="117"/>
      <c r="G1446" s="117"/>
      <c r="H1446" s="117"/>
      <c r="I1446" s="117"/>
      <c r="J1446" s="117"/>
      <c r="K1446" s="117"/>
      <c r="L1446" s="117"/>
      <c r="M1446" s="117"/>
      <c r="N1446" s="117"/>
      <c r="O1446" s="117"/>
      <c r="P1446" s="135"/>
      <c r="Q1446" s="186"/>
    </row>
    <row r="1447" spans="1:17" s="28" customFormat="1" x14ac:dyDescent="0.25">
      <c r="A1447" s="53"/>
      <c r="B1447" s="58"/>
      <c r="C1447" s="58"/>
      <c r="D1447" s="35"/>
      <c r="E1447" s="117"/>
      <c r="F1447" s="117"/>
      <c r="G1447" s="117"/>
      <c r="H1447" s="117"/>
      <c r="I1447" s="117"/>
      <c r="J1447" s="117"/>
      <c r="K1447" s="117"/>
      <c r="L1447" s="117"/>
      <c r="M1447" s="117"/>
      <c r="N1447" s="117"/>
      <c r="O1447" s="117"/>
      <c r="P1447" s="135"/>
      <c r="Q1447" s="186"/>
    </row>
    <row r="1448" spans="1:17" s="28" customFormat="1" x14ac:dyDescent="0.25">
      <c r="A1448" s="53"/>
      <c r="B1448" s="58"/>
      <c r="C1448" s="58"/>
      <c r="D1448" s="35"/>
      <c r="E1448" s="117"/>
      <c r="F1448" s="117"/>
      <c r="G1448" s="117"/>
      <c r="H1448" s="117"/>
      <c r="I1448" s="117"/>
      <c r="J1448" s="117"/>
      <c r="K1448" s="117"/>
      <c r="L1448" s="117"/>
      <c r="M1448" s="117"/>
      <c r="N1448" s="117"/>
      <c r="O1448" s="117"/>
      <c r="P1448" s="135"/>
      <c r="Q1448" s="186"/>
    </row>
    <row r="1449" spans="1:17" s="28" customFormat="1" x14ac:dyDescent="0.25">
      <c r="A1449" s="53"/>
      <c r="B1449" s="58"/>
      <c r="C1449" s="58"/>
      <c r="D1449" s="35"/>
      <c r="E1449" s="117"/>
      <c r="F1449" s="117"/>
      <c r="G1449" s="117"/>
      <c r="H1449" s="117"/>
      <c r="I1449" s="117"/>
      <c r="J1449" s="117"/>
      <c r="K1449" s="117"/>
      <c r="L1449" s="117"/>
      <c r="M1449" s="117"/>
      <c r="N1449" s="117"/>
      <c r="O1449" s="117"/>
      <c r="P1449" s="135"/>
      <c r="Q1449" s="186"/>
    </row>
    <row r="1450" spans="1:17" s="28" customFormat="1" x14ac:dyDescent="0.25">
      <c r="A1450" s="53"/>
      <c r="B1450" s="58"/>
      <c r="C1450" s="58"/>
      <c r="D1450" s="35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  <c r="O1450" s="117"/>
      <c r="P1450" s="135"/>
      <c r="Q1450" s="186"/>
    </row>
    <row r="1451" spans="1:17" s="28" customFormat="1" x14ac:dyDescent="0.25">
      <c r="A1451" s="53"/>
      <c r="B1451" s="58"/>
      <c r="C1451" s="58"/>
      <c r="D1451" s="35"/>
      <c r="E1451" s="117"/>
      <c r="F1451" s="117"/>
      <c r="G1451" s="117"/>
      <c r="H1451" s="117"/>
      <c r="I1451" s="117"/>
      <c r="J1451" s="117"/>
      <c r="K1451" s="117"/>
      <c r="L1451" s="117"/>
      <c r="M1451" s="117"/>
      <c r="N1451" s="117"/>
      <c r="O1451" s="117"/>
      <c r="P1451" s="135"/>
      <c r="Q1451" s="186"/>
    </row>
    <row r="1452" spans="1:17" s="28" customFormat="1" x14ac:dyDescent="0.25">
      <c r="A1452" s="53"/>
      <c r="B1452" s="58"/>
      <c r="C1452" s="58"/>
      <c r="D1452" s="35"/>
      <c r="E1452" s="117"/>
      <c r="F1452" s="117"/>
      <c r="G1452" s="117"/>
      <c r="H1452" s="117"/>
      <c r="I1452" s="117"/>
      <c r="J1452" s="117"/>
      <c r="K1452" s="117"/>
      <c r="L1452" s="117"/>
      <c r="M1452" s="117"/>
      <c r="N1452" s="117"/>
      <c r="O1452" s="117"/>
      <c r="P1452" s="135"/>
      <c r="Q1452" s="186"/>
    </row>
    <row r="1453" spans="1:17" s="28" customFormat="1" x14ac:dyDescent="0.25">
      <c r="A1453" s="53"/>
      <c r="B1453" s="58"/>
      <c r="C1453" s="58"/>
      <c r="D1453" s="35"/>
      <c r="E1453" s="117"/>
      <c r="F1453" s="117"/>
      <c r="G1453" s="117"/>
      <c r="H1453" s="117"/>
      <c r="I1453" s="117"/>
      <c r="J1453" s="117"/>
      <c r="K1453" s="117"/>
      <c r="L1453" s="117"/>
      <c r="M1453" s="117"/>
      <c r="N1453" s="117"/>
      <c r="O1453" s="117"/>
      <c r="P1453" s="135"/>
      <c r="Q1453" s="186"/>
    </row>
    <row r="1454" spans="1:17" s="28" customFormat="1" x14ac:dyDescent="0.25">
      <c r="A1454" s="53"/>
      <c r="B1454" s="58"/>
      <c r="C1454" s="58"/>
      <c r="D1454" s="35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35"/>
      <c r="Q1454" s="186"/>
    </row>
    <row r="1455" spans="1:17" s="28" customFormat="1" x14ac:dyDescent="0.25">
      <c r="A1455" s="53"/>
      <c r="B1455" s="58"/>
      <c r="C1455" s="58"/>
      <c r="D1455" s="35"/>
      <c r="E1455" s="117"/>
      <c r="F1455" s="117"/>
      <c r="G1455" s="117"/>
      <c r="H1455" s="117"/>
      <c r="I1455" s="117"/>
      <c r="J1455" s="117"/>
      <c r="K1455" s="117"/>
      <c r="L1455" s="117"/>
      <c r="M1455" s="117"/>
      <c r="N1455" s="117"/>
      <c r="O1455" s="117"/>
      <c r="P1455" s="135"/>
      <c r="Q1455" s="186"/>
    </row>
    <row r="1456" spans="1:17" s="28" customFormat="1" x14ac:dyDescent="0.25">
      <c r="A1456" s="53"/>
      <c r="B1456" s="58"/>
      <c r="C1456" s="58"/>
      <c r="D1456" s="35"/>
      <c r="E1456" s="117"/>
      <c r="F1456" s="117"/>
      <c r="G1456" s="117"/>
      <c r="H1456" s="117"/>
      <c r="I1456" s="117"/>
      <c r="J1456" s="117"/>
      <c r="K1456" s="117"/>
      <c r="L1456" s="117"/>
      <c r="M1456" s="117"/>
      <c r="N1456" s="117"/>
      <c r="O1456" s="117"/>
      <c r="P1456" s="135"/>
      <c r="Q1456" s="186"/>
    </row>
    <row r="1457" spans="1:17" s="28" customFormat="1" x14ac:dyDescent="0.25">
      <c r="A1457" s="53"/>
      <c r="B1457" s="58"/>
      <c r="C1457" s="58"/>
      <c r="D1457" s="35"/>
      <c r="E1457" s="117"/>
      <c r="F1457" s="117"/>
      <c r="G1457" s="117"/>
      <c r="H1457" s="117"/>
      <c r="I1457" s="117"/>
      <c r="J1457" s="117"/>
      <c r="K1457" s="117"/>
      <c r="L1457" s="117"/>
      <c r="M1457" s="117"/>
      <c r="N1457" s="117"/>
      <c r="O1457" s="117"/>
      <c r="P1457" s="135"/>
      <c r="Q1457" s="186"/>
    </row>
    <row r="1458" spans="1:17" s="28" customFormat="1" x14ac:dyDescent="0.25">
      <c r="A1458" s="53"/>
      <c r="B1458" s="58"/>
      <c r="C1458" s="58"/>
      <c r="D1458" s="35"/>
      <c r="E1458" s="117"/>
      <c r="F1458" s="117"/>
      <c r="G1458" s="117"/>
      <c r="H1458" s="117"/>
      <c r="I1458" s="117"/>
      <c r="J1458" s="117"/>
      <c r="K1458" s="117"/>
      <c r="L1458" s="117"/>
      <c r="M1458" s="117"/>
      <c r="N1458" s="117"/>
      <c r="O1458" s="117"/>
      <c r="P1458" s="135"/>
      <c r="Q1458" s="186"/>
    </row>
    <row r="1459" spans="1:17" s="28" customFormat="1" x14ac:dyDescent="0.25">
      <c r="A1459" s="53"/>
      <c r="B1459" s="58"/>
      <c r="C1459" s="58"/>
      <c r="D1459" s="35"/>
      <c r="E1459" s="117"/>
      <c r="F1459" s="117"/>
      <c r="G1459" s="117"/>
      <c r="H1459" s="117"/>
      <c r="I1459" s="117"/>
      <c r="J1459" s="117"/>
      <c r="K1459" s="117"/>
      <c r="L1459" s="117"/>
      <c r="M1459" s="117"/>
      <c r="N1459" s="117"/>
      <c r="O1459" s="117"/>
      <c r="P1459" s="135"/>
      <c r="Q1459" s="186"/>
    </row>
    <row r="1460" spans="1:17" s="28" customFormat="1" x14ac:dyDescent="0.25">
      <c r="A1460" s="53"/>
      <c r="B1460" s="58"/>
      <c r="C1460" s="58"/>
      <c r="D1460" s="35"/>
      <c r="E1460" s="117"/>
      <c r="F1460" s="117"/>
      <c r="G1460" s="117"/>
      <c r="H1460" s="117"/>
      <c r="I1460" s="117"/>
      <c r="J1460" s="117"/>
      <c r="K1460" s="117"/>
      <c r="L1460" s="117"/>
      <c r="M1460" s="117"/>
      <c r="N1460" s="117"/>
      <c r="O1460" s="117"/>
      <c r="P1460" s="135"/>
      <c r="Q1460" s="186"/>
    </row>
    <row r="1461" spans="1:17" s="28" customFormat="1" x14ac:dyDescent="0.25">
      <c r="A1461" s="53"/>
      <c r="B1461" s="58"/>
      <c r="C1461" s="58"/>
      <c r="D1461" s="35"/>
      <c r="E1461" s="117"/>
      <c r="F1461" s="117"/>
      <c r="G1461" s="117"/>
      <c r="H1461" s="117"/>
      <c r="I1461" s="117"/>
      <c r="J1461" s="117"/>
      <c r="K1461" s="117"/>
      <c r="L1461" s="117"/>
      <c r="M1461" s="117"/>
      <c r="N1461" s="117"/>
      <c r="O1461" s="117"/>
      <c r="P1461" s="135"/>
      <c r="Q1461" s="186"/>
    </row>
    <row r="1462" spans="1:17" s="28" customFormat="1" x14ac:dyDescent="0.25">
      <c r="A1462" s="53"/>
      <c r="B1462" s="58"/>
      <c r="C1462" s="58"/>
      <c r="D1462" s="35"/>
      <c r="E1462" s="117"/>
      <c r="F1462" s="117"/>
      <c r="G1462" s="117"/>
      <c r="H1462" s="117"/>
      <c r="I1462" s="117"/>
      <c r="J1462" s="117"/>
      <c r="K1462" s="117"/>
      <c r="L1462" s="117"/>
      <c r="M1462" s="117"/>
      <c r="N1462" s="117"/>
      <c r="O1462" s="117"/>
      <c r="P1462" s="135"/>
      <c r="Q1462" s="186"/>
    </row>
    <row r="1463" spans="1:17" s="28" customFormat="1" x14ac:dyDescent="0.25">
      <c r="A1463" s="53"/>
      <c r="B1463" s="58"/>
      <c r="C1463" s="58"/>
      <c r="D1463" s="35"/>
      <c r="E1463" s="117"/>
      <c r="F1463" s="117"/>
      <c r="G1463" s="117"/>
      <c r="H1463" s="117"/>
      <c r="I1463" s="117"/>
      <c r="J1463" s="117"/>
      <c r="K1463" s="117"/>
      <c r="L1463" s="117"/>
      <c r="M1463" s="117"/>
      <c r="N1463" s="117"/>
      <c r="O1463" s="117"/>
      <c r="P1463" s="135"/>
      <c r="Q1463" s="186"/>
    </row>
    <row r="1464" spans="1:17" s="28" customFormat="1" x14ac:dyDescent="0.25">
      <c r="A1464" s="53"/>
      <c r="B1464" s="58"/>
      <c r="C1464" s="58"/>
      <c r="D1464" s="35"/>
      <c r="E1464" s="117"/>
      <c r="F1464" s="117"/>
      <c r="G1464" s="117"/>
      <c r="H1464" s="117"/>
      <c r="I1464" s="117"/>
      <c r="J1464" s="117"/>
      <c r="K1464" s="117"/>
      <c r="L1464" s="117"/>
      <c r="M1464" s="117"/>
      <c r="N1464" s="117"/>
      <c r="O1464" s="117"/>
      <c r="P1464" s="135"/>
      <c r="Q1464" s="186"/>
    </row>
    <row r="1465" spans="1:17" s="28" customFormat="1" x14ac:dyDescent="0.25">
      <c r="A1465" s="53"/>
      <c r="B1465" s="58"/>
      <c r="C1465" s="58"/>
      <c r="D1465" s="35"/>
      <c r="E1465" s="117"/>
      <c r="F1465" s="117"/>
      <c r="G1465" s="117"/>
      <c r="H1465" s="117"/>
      <c r="I1465" s="117"/>
      <c r="J1465" s="117"/>
      <c r="K1465" s="117"/>
      <c r="L1465" s="117"/>
      <c r="M1465" s="117"/>
      <c r="N1465" s="117"/>
      <c r="O1465" s="117"/>
      <c r="P1465" s="135"/>
      <c r="Q1465" s="186"/>
    </row>
    <row r="1466" spans="1:17" s="28" customFormat="1" x14ac:dyDescent="0.25">
      <c r="A1466" s="53"/>
      <c r="B1466" s="58"/>
      <c r="C1466" s="58"/>
      <c r="D1466" s="35"/>
      <c r="E1466" s="117"/>
      <c r="F1466" s="117"/>
      <c r="G1466" s="117"/>
      <c r="H1466" s="117"/>
      <c r="I1466" s="117"/>
      <c r="J1466" s="117"/>
      <c r="K1466" s="117"/>
      <c r="L1466" s="117"/>
      <c r="M1466" s="117"/>
      <c r="N1466" s="117"/>
      <c r="O1466" s="117"/>
      <c r="P1466" s="135"/>
      <c r="Q1466" s="186"/>
    </row>
    <row r="1467" spans="1:17" s="28" customFormat="1" x14ac:dyDescent="0.25">
      <c r="A1467" s="53"/>
      <c r="B1467" s="58"/>
      <c r="C1467" s="58"/>
      <c r="D1467" s="35"/>
      <c r="E1467" s="117"/>
      <c r="F1467" s="117"/>
      <c r="G1467" s="117"/>
      <c r="H1467" s="117"/>
      <c r="I1467" s="117"/>
      <c r="J1467" s="117"/>
      <c r="K1467" s="117"/>
      <c r="L1467" s="117"/>
      <c r="M1467" s="117"/>
      <c r="N1467" s="117"/>
      <c r="O1467" s="117"/>
      <c r="P1467" s="135"/>
      <c r="Q1467" s="186"/>
    </row>
    <row r="1468" spans="1:17" s="28" customFormat="1" x14ac:dyDescent="0.25">
      <c r="A1468" s="53"/>
      <c r="B1468" s="58"/>
      <c r="C1468" s="58"/>
      <c r="D1468" s="35"/>
      <c r="E1468" s="117"/>
      <c r="F1468" s="117"/>
      <c r="G1468" s="117"/>
      <c r="H1468" s="117"/>
      <c r="I1468" s="117"/>
      <c r="J1468" s="117"/>
      <c r="K1468" s="117"/>
      <c r="L1468" s="117"/>
      <c r="M1468" s="117"/>
      <c r="N1468" s="117"/>
      <c r="O1468" s="117"/>
      <c r="P1468" s="135"/>
      <c r="Q1468" s="186"/>
    </row>
    <row r="1469" spans="1:17" s="28" customFormat="1" x14ac:dyDescent="0.25">
      <c r="A1469" s="53"/>
      <c r="B1469" s="58"/>
      <c r="C1469" s="58"/>
      <c r="D1469" s="35"/>
      <c r="E1469" s="117"/>
      <c r="F1469" s="117"/>
      <c r="G1469" s="117"/>
      <c r="H1469" s="117"/>
      <c r="I1469" s="117"/>
      <c r="J1469" s="117"/>
      <c r="K1469" s="117"/>
      <c r="L1469" s="117"/>
      <c r="M1469" s="117"/>
      <c r="N1469" s="117"/>
      <c r="O1469" s="117"/>
      <c r="P1469" s="135"/>
      <c r="Q1469" s="186"/>
    </row>
    <row r="1470" spans="1:17" s="28" customFormat="1" x14ac:dyDescent="0.25">
      <c r="A1470" s="53"/>
      <c r="B1470" s="58"/>
      <c r="C1470" s="58"/>
      <c r="D1470" s="35"/>
      <c r="E1470" s="117"/>
      <c r="F1470" s="117"/>
      <c r="G1470" s="117"/>
      <c r="H1470" s="117"/>
      <c r="I1470" s="117"/>
      <c r="J1470" s="117"/>
      <c r="K1470" s="117"/>
      <c r="L1470" s="117"/>
      <c r="M1470" s="117"/>
      <c r="N1470" s="117"/>
      <c r="O1470" s="117"/>
      <c r="P1470" s="135"/>
      <c r="Q1470" s="186"/>
    </row>
    <row r="1471" spans="1:17" s="28" customFormat="1" x14ac:dyDescent="0.25">
      <c r="A1471" s="53"/>
      <c r="B1471" s="58"/>
      <c r="C1471" s="58"/>
      <c r="D1471" s="35"/>
      <c r="E1471" s="117"/>
      <c r="F1471" s="117"/>
      <c r="G1471" s="117"/>
      <c r="H1471" s="117"/>
      <c r="I1471" s="117"/>
      <c r="J1471" s="117"/>
      <c r="K1471" s="117"/>
      <c r="L1471" s="117"/>
      <c r="M1471" s="117"/>
      <c r="N1471" s="117"/>
      <c r="O1471" s="117"/>
      <c r="P1471" s="135"/>
      <c r="Q1471" s="186"/>
    </row>
    <row r="1472" spans="1:17" s="28" customFormat="1" x14ac:dyDescent="0.25">
      <c r="A1472" s="53"/>
      <c r="B1472" s="58"/>
      <c r="C1472" s="58"/>
      <c r="D1472" s="35"/>
      <c r="E1472" s="117"/>
      <c r="F1472" s="117"/>
      <c r="G1472" s="117"/>
      <c r="H1472" s="117"/>
      <c r="I1472" s="117"/>
      <c r="J1472" s="117"/>
      <c r="K1472" s="117"/>
      <c r="L1472" s="117"/>
      <c r="M1472" s="117"/>
      <c r="N1472" s="117"/>
      <c r="O1472" s="117"/>
      <c r="P1472" s="135"/>
      <c r="Q1472" s="186"/>
    </row>
    <row r="1473" spans="1:17" s="28" customFormat="1" x14ac:dyDescent="0.25">
      <c r="A1473" s="53"/>
      <c r="B1473" s="58"/>
      <c r="C1473" s="58"/>
      <c r="D1473" s="35"/>
      <c r="E1473" s="117"/>
      <c r="F1473" s="117"/>
      <c r="G1473" s="117"/>
      <c r="H1473" s="117"/>
      <c r="I1473" s="117"/>
      <c r="J1473" s="117"/>
      <c r="K1473" s="117"/>
      <c r="L1473" s="117"/>
      <c r="M1473" s="117"/>
      <c r="N1473" s="117"/>
      <c r="O1473" s="117"/>
      <c r="P1473" s="135"/>
      <c r="Q1473" s="186"/>
    </row>
    <row r="1474" spans="1:17" s="28" customFormat="1" x14ac:dyDescent="0.25">
      <c r="A1474" s="53"/>
      <c r="B1474" s="58"/>
      <c r="C1474" s="58"/>
      <c r="D1474" s="35"/>
      <c r="E1474" s="117"/>
      <c r="F1474" s="117"/>
      <c r="G1474" s="117"/>
      <c r="H1474" s="117"/>
      <c r="I1474" s="117"/>
      <c r="J1474" s="117"/>
      <c r="K1474" s="117"/>
      <c r="L1474" s="117"/>
      <c r="M1474" s="117"/>
      <c r="N1474" s="117"/>
      <c r="O1474" s="117"/>
      <c r="P1474" s="135"/>
      <c r="Q1474" s="186"/>
    </row>
    <row r="1475" spans="1:17" s="28" customFormat="1" x14ac:dyDescent="0.25">
      <c r="A1475" s="53"/>
      <c r="B1475" s="58"/>
      <c r="C1475" s="58"/>
      <c r="D1475" s="35"/>
      <c r="E1475" s="117"/>
      <c r="F1475" s="117"/>
      <c r="G1475" s="117"/>
      <c r="H1475" s="117"/>
      <c r="I1475" s="117"/>
      <c r="J1475" s="117"/>
      <c r="K1475" s="117"/>
      <c r="L1475" s="117"/>
      <c r="M1475" s="117"/>
      <c r="N1475" s="117"/>
      <c r="O1475" s="117"/>
      <c r="P1475" s="135"/>
      <c r="Q1475" s="186"/>
    </row>
    <row r="1476" spans="1:17" s="28" customFormat="1" x14ac:dyDescent="0.25">
      <c r="A1476" s="53"/>
      <c r="B1476" s="58"/>
      <c r="C1476" s="58"/>
      <c r="D1476" s="35"/>
      <c r="E1476" s="117"/>
      <c r="F1476" s="117"/>
      <c r="G1476" s="117"/>
      <c r="H1476" s="117"/>
      <c r="I1476" s="117"/>
      <c r="J1476" s="117"/>
      <c r="K1476" s="117"/>
      <c r="L1476" s="117"/>
      <c r="M1476" s="117"/>
      <c r="N1476" s="117"/>
      <c r="O1476" s="117"/>
      <c r="P1476" s="135"/>
      <c r="Q1476" s="186"/>
    </row>
    <row r="1477" spans="1:17" s="28" customFormat="1" x14ac:dyDescent="0.25">
      <c r="A1477" s="53"/>
      <c r="B1477" s="58"/>
      <c r="C1477" s="58"/>
      <c r="D1477" s="35"/>
      <c r="E1477" s="117"/>
      <c r="F1477" s="117"/>
      <c r="G1477" s="117"/>
      <c r="H1477" s="117"/>
      <c r="I1477" s="117"/>
      <c r="J1477" s="117"/>
      <c r="K1477" s="117"/>
      <c r="L1477" s="117"/>
      <c r="M1477" s="117"/>
      <c r="N1477" s="117"/>
      <c r="O1477" s="117"/>
      <c r="P1477" s="135"/>
      <c r="Q1477" s="186"/>
    </row>
    <row r="1478" spans="1:17" s="28" customFormat="1" x14ac:dyDescent="0.25">
      <c r="A1478" s="53"/>
      <c r="B1478" s="58"/>
      <c r="C1478" s="58"/>
      <c r="D1478" s="35"/>
      <c r="E1478" s="117"/>
      <c r="F1478" s="117"/>
      <c r="G1478" s="117"/>
      <c r="H1478" s="117"/>
      <c r="I1478" s="117"/>
      <c r="J1478" s="117"/>
      <c r="K1478" s="117"/>
      <c r="L1478" s="117"/>
      <c r="M1478" s="117"/>
      <c r="N1478" s="117"/>
      <c r="O1478" s="117"/>
      <c r="P1478" s="135"/>
      <c r="Q1478" s="186"/>
    </row>
    <row r="1479" spans="1:17" s="28" customFormat="1" x14ac:dyDescent="0.25">
      <c r="A1479" s="53"/>
      <c r="B1479" s="58"/>
      <c r="C1479" s="58"/>
      <c r="D1479" s="35"/>
      <c r="E1479" s="117"/>
      <c r="F1479" s="117"/>
      <c r="G1479" s="117"/>
      <c r="H1479" s="117"/>
      <c r="I1479" s="117"/>
      <c r="J1479" s="117"/>
      <c r="K1479" s="117"/>
      <c r="L1479" s="117"/>
      <c r="M1479" s="117"/>
      <c r="N1479" s="117"/>
      <c r="O1479" s="117"/>
      <c r="P1479" s="135"/>
      <c r="Q1479" s="186"/>
    </row>
    <row r="1480" spans="1:17" s="28" customFormat="1" x14ac:dyDescent="0.25">
      <c r="A1480" s="53"/>
      <c r="B1480" s="58"/>
      <c r="C1480" s="58"/>
      <c r="D1480" s="35"/>
      <c r="E1480" s="117"/>
      <c r="F1480" s="117"/>
      <c r="G1480" s="117"/>
      <c r="H1480" s="117"/>
      <c r="I1480" s="117"/>
      <c r="J1480" s="117"/>
      <c r="K1480" s="117"/>
      <c r="L1480" s="117"/>
      <c r="M1480" s="117"/>
      <c r="N1480" s="117"/>
      <c r="O1480" s="117"/>
      <c r="P1480" s="135"/>
      <c r="Q1480" s="186"/>
    </row>
    <row r="1481" spans="1:17" s="28" customFormat="1" x14ac:dyDescent="0.25">
      <c r="A1481" s="53"/>
      <c r="B1481" s="58"/>
      <c r="C1481" s="58"/>
      <c r="D1481" s="35"/>
      <c r="E1481" s="117"/>
      <c r="F1481" s="117"/>
      <c r="G1481" s="117"/>
      <c r="H1481" s="117"/>
      <c r="I1481" s="117"/>
      <c r="J1481" s="117"/>
      <c r="K1481" s="117"/>
      <c r="L1481" s="117"/>
      <c r="M1481" s="117"/>
      <c r="N1481" s="117"/>
      <c r="O1481" s="117"/>
      <c r="P1481" s="135"/>
      <c r="Q1481" s="186"/>
    </row>
    <row r="1482" spans="1:17" s="28" customFormat="1" x14ac:dyDescent="0.25">
      <c r="A1482" s="53"/>
      <c r="B1482" s="58"/>
      <c r="C1482" s="58"/>
      <c r="D1482" s="35"/>
      <c r="E1482" s="117"/>
      <c r="F1482" s="117"/>
      <c r="G1482" s="117"/>
      <c r="H1482" s="117"/>
      <c r="I1482" s="117"/>
      <c r="J1482" s="117"/>
      <c r="K1482" s="117"/>
      <c r="L1482" s="117"/>
      <c r="M1482" s="117"/>
      <c r="N1482" s="117"/>
      <c r="O1482" s="117"/>
      <c r="P1482" s="135"/>
      <c r="Q1482" s="186"/>
    </row>
    <row r="1483" spans="1:17" s="28" customFormat="1" x14ac:dyDescent="0.25">
      <c r="A1483" s="53"/>
      <c r="B1483" s="58"/>
      <c r="C1483" s="58"/>
      <c r="D1483" s="35"/>
      <c r="E1483" s="117"/>
      <c r="F1483" s="117"/>
      <c r="G1483" s="117"/>
      <c r="H1483" s="117"/>
      <c r="I1483" s="117"/>
      <c r="J1483" s="117"/>
      <c r="K1483" s="117"/>
      <c r="L1483" s="117"/>
      <c r="M1483" s="117"/>
      <c r="N1483" s="117"/>
      <c r="O1483" s="117"/>
      <c r="P1483" s="135"/>
      <c r="Q1483" s="186"/>
    </row>
    <row r="1484" spans="1:17" s="28" customFormat="1" x14ac:dyDescent="0.25">
      <c r="A1484" s="53"/>
      <c r="B1484" s="58"/>
      <c r="C1484" s="58"/>
      <c r="D1484" s="35"/>
      <c r="E1484" s="117"/>
      <c r="F1484" s="117"/>
      <c r="G1484" s="117"/>
      <c r="H1484" s="117"/>
      <c r="I1484" s="117"/>
      <c r="J1484" s="117"/>
      <c r="K1484" s="117"/>
      <c r="L1484" s="117"/>
      <c r="M1484" s="117"/>
      <c r="N1484" s="117"/>
      <c r="O1484" s="117"/>
      <c r="P1484" s="135"/>
      <c r="Q1484" s="186"/>
    </row>
    <row r="1485" spans="1:17" s="28" customFormat="1" x14ac:dyDescent="0.25">
      <c r="A1485" s="53"/>
      <c r="B1485" s="58"/>
      <c r="C1485" s="58"/>
      <c r="D1485" s="35"/>
      <c r="E1485" s="117"/>
      <c r="F1485" s="117"/>
      <c r="G1485" s="117"/>
      <c r="H1485" s="117"/>
      <c r="I1485" s="117"/>
      <c r="J1485" s="117"/>
      <c r="K1485" s="117"/>
      <c r="L1485" s="117"/>
      <c r="M1485" s="117"/>
      <c r="N1485" s="117"/>
      <c r="O1485" s="117"/>
      <c r="P1485" s="135"/>
      <c r="Q1485" s="186"/>
    </row>
    <row r="1486" spans="1:17" s="28" customFormat="1" x14ac:dyDescent="0.25">
      <c r="A1486" s="53"/>
      <c r="B1486" s="58"/>
      <c r="C1486" s="58"/>
      <c r="D1486" s="35"/>
      <c r="E1486" s="117"/>
      <c r="F1486" s="117"/>
      <c r="G1486" s="117"/>
      <c r="H1486" s="117"/>
      <c r="I1486" s="117"/>
      <c r="J1486" s="117"/>
      <c r="K1486" s="117"/>
      <c r="L1486" s="117"/>
      <c r="M1486" s="117"/>
      <c r="N1486" s="117"/>
      <c r="O1486" s="117"/>
      <c r="P1486" s="135"/>
      <c r="Q1486" s="186"/>
    </row>
    <row r="1487" spans="1:17" s="28" customFormat="1" x14ac:dyDescent="0.25">
      <c r="A1487" s="53"/>
      <c r="B1487" s="58"/>
      <c r="C1487" s="58"/>
      <c r="D1487" s="35"/>
      <c r="E1487" s="117"/>
      <c r="F1487" s="117"/>
      <c r="G1487" s="117"/>
      <c r="H1487" s="117"/>
      <c r="I1487" s="117"/>
      <c r="J1487" s="117"/>
      <c r="K1487" s="117"/>
      <c r="L1487" s="117"/>
      <c r="M1487" s="117"/>
      <c r="N1487" s="117"/>
      <c r="O1487" s="117"/>
      <c r="P1487" s="135"/>
      <c r="Q1487" s="186"/>
    </row>
    <row r="1488" spans="1:17" s="28" customFormat="1" x14ac:dyDescent="0.25">
      <c r="A1488" s="53"/>
      <c r="B1488" s="58"/>
      <c r="C1488" s="58"/>
      <c r="D1488" s="35"/>
      <c r="E1488" s="117"/>
      <c r="F1488" s="117"/>
      <c r="G1488" s="117"/>
      <c r="H1488" s="117"/>
      <c r="I1488" s="117"/>
      <c r="J1488" s="117"/>
      <c r="K1488" s="117"/>
      <c r="L1488" s="117"/>
      <c r="M1488" s="117"/>
      <c r="N1488" s="117"/>
      <c r="O1488" s="117"/>
      <c r="P1488" s="135"/>
      <c r="Q1488" s="186"/>
    </row>
    <row r="1489" spans="1:17" s="28" customFormat="1" x14ac:dyDescent="0.25">
      <c r="A1489" s="53"/>
      <c r="B1489" s="58"/>
      <c r="C1489" s="58"/>
      <c r="D1489" s="35"/>
      <c r="E1489" s="117"/>
      <c r="F1489" s="117"/>
      <c r="G1489" s="117"/>
      <c r="H1489" s="117"/>
      <c r="I1489" s="117"/>
      <c r="J1489" s="117"/>
      <c r="K1489" s="117"/>
      <c r="L1489" s="117"/>
      <c r="M1489" s="117"/>
      <c r="N1489" s="117"/>
      <c r="O1489" s="117"/>
      <c r="P1489" s="135"/>
      <c r="Q1489" s="186"/>
    </row>
    <row r="1490" spans="1:17" s="28" customFormat="1" x14ac:dyDescent="0.25">
      <c r="A1490" s="53"/>
      <c r="B1490" s="58"/>
      <c r="C1490" s="58"/>
      <c r="D1490" s="35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35"/>
      <c r="Q1490" s="186"/>
    </row>
    <row r="1491" spans="1:17" s="28" customFormat="1" x14ac:dyDescent="0.25">
      <c r="A1491" s="53"/>
      <c r="B1491" s="58"/>
      <c r="C1491" s="58"/>
      <c r="D1491" s="35"/>
      <c r="E1491" s="117"/>
      <c r="F1491" s="117"/>
      <c r="G1491" s="117"/>
      <c r="H1491" s="117"/>
      <c r="I1491" s="117"/>
      <c r="J1491" s="117"/>
      <c r="K1491" s="117"/>
      <c r="L1491" s="117"/>
      <c r="M1491" s="117"/>
      <c r="N1491" s="117"/>
      <c r="O1491" s="117"/>
      <c r="P1491" s="135"/>
      <c r="Q1491" s="186"/>
    </row>
    <row r="1492" spans="1:17" s="28" customFormat="1" x14ac:dyDescent="0.25">
      <c r="A1492" s="53"/>
      <c r="B1492" s="58"/>
      <c r="C1492" s="58"/>
      <c r="D1492" s="35"/>
      <c r="E1492" s="117"/>
      <c r="F1492" s="117"/>
      <c r="G1492" s="117"/>
      <c r="H1492" s="117"/>
      <c r="I1492" s="117"/>
      <c r="J1492" s="117"/>
      <c r="K1492" s="117"/>
      <c r="L1492" s="117"/>
      <c r="M1492" s="117"/>
      <c r="N1492" s="117"/>
      <c r="O1492" s="117"/>
      <c r="P1492" s="135"/>
      <c r="Q1492" s="186"/>
    </row>
    <row r="1493" spans="1:17" s="28" customFormat="1" x14ac:dyDescent="0.25">
      <c r="A1493" s="53"/>
      <c r="B1493" s="58"/>
      <c r="C1493" s="58"/>
      <c r="D1493" s="35"/>
      <c r="E1493" s="117"/>
      <c r="F1493" s="117"/>
      <c r="G1493" s="117"/>
      <c r="H1493" s="117"/>
      <c r="I1493" s="117"/>
      <c r="J1493" s="117"/>
      <c r="K1493" s="117"/>
      <c r="L1493" s="117"/>
      <c r="M1493" s="117"/>
      <c r="N1493" s="117"/>
      <c r="O1493" s="117"/>
      <c r="P1493" s="135"/>
      <c r="Q1493" s="186"/>
    </row>
    <row r="1494" spans="1:17" s="28" customFormat="1" x14ac:dyDescent="0.25">
      <c r="A1494" s="53"/>
      <c r="B1494" s="58"/>
      <c r="C1494" s="58"/>
      <c r="D1494" s="35"/>
      <c r="E1494" s="117"/>
      <c r="F1494" s="117"/>
      <c r="G1494" s="117"/>
      <c r="H1494" s="117"/>
      <c r="I1494" s="117"/>
      <c r="J1494" s="117"/>
      <c r="K1494" s="117"/>
      <c r="L1494" s="117"/>
      <c r="M1494" s="117"/>
      <c r="N1494" s="117"/>
      <c r="O1494" s="117"/>
      <c r="P1494" s="135"/>
      <c r="Q1494" s="186"/>
    </row>
    <row r="1495" spans="1:17" s="28" customFormat="1" x14ac:dyDescent="0.25">
      <c r="A1495" s="53"/>
      <c r="B1495" s="58"/>
      <c r="C1495" s="58"/>
      <c r="D1495" s="35"/>
      <c r="E1495" s="117"/>
      <c r="F1495" s="117"/>
      <c r="G1495" s="117"/>
      <c r="H1495" s="117"/>
      <c r="I1495" s="117"/>
      <c r="J1495" s="117"/>
      <c r="K1495" s="117"/>
      <c r="L1495" s="117"/>
      <c r="M1495" s="117"/>
      <c r="N1495" s="117"/>
      <c r="O1495" s="117"/>
      <c r="P1495" s="135"/>
      <c r="Q1495" s="186"/>
    </row>
    <row r="1496" spans="1:17" s="28" customFormat="1" x14ac:dyDescent="0.25">
      <c r="A1496" s="53"/>
      <c r="B1496" s="58"/>
      <c r="C1496" s="58"/>
      <c r="D1496" s="35"/>
      <c r="E1496" s="117"/>
      <c r="F1496" s="117"/>
      <c r="G1496" s="117"/>
      <c r="H1496" s="117"/>
      <c r="I1496" s="117"/>
      <c r="J1496" s="117"/>
      <c r="K1496" s="117"/>
      <c r="L1496" s="117"/>
      <c r="M1496" s="117"/>
      <c r="N1496" s="117"/>
      <c r="O1496" s="117"/>
      <c r="P1496" s="135"/>
      <c r="Q1496" s="186"/>
    </row>
    <row r="1497" spans="1:17" s="28" customFormat="1" x14ac:dyDescent="0.25">
      <c r="A1497" s="53"/>
      <c r="B1497" s="58"/>
      <c r="C1497" s="58"/>
      <c r="D1497" s="35"/>
      <c r="E1497" s="117"/>
      <c r="F1497" s="117"/>
      <c r="G1497" s="117"/>
      <c r="H1497" s="117"/>
      <c r="I1497" s="117"/>
      <c r="J1497" s="117"/>
      <c r="K1497" s="117"/>
      <c r="L1497" s="117"/>
      <c r="M1497" s="117"/>
      <c r="N1497" s="117"/>
      <c r="O1497" s="117"/>
      <c r="P1497" s="135"/>
      <c r="Q1497" s="186"/>
    </row>
    <row r="1498" spans="1:17" s="28" customFormat="1" x14ac:dyDescent="0.25">
      <c r="A1498" s="53"/>
      <c r="B1498" s="58"/>
      <c r="C1498" s="58"/>
      <c r="D1498" s="35"/>
      <c r="E1498" s="117"/>
      <c r="F1498" s="117"/>
      <c r="G1498" s="117"/>
      <c r="H1498" s="117"/>
      <c r="I1498" s="117"/>
      <c r="J1498" s="117"/>
      <c r="K1498" s="117"/>
      <c r="L1498" s="117"/>
      <c r="M1498" s="117"/>
      <c r="N1498" s="117"/>
      <c r="O1498" s="117"/>
      <c r="P1498" s="135"/>
      <c r="Q1498" s="186"/>
    </row>
    <row r="1499" spans="1:17" s="28" customFormat="1" x14ac:dyDescent="0.25">
      <c r="A1499" s="53"/>
      <c r="B1499" s="58"/>
      <c r="C1499" s="58"/>
      <c r="D1499" s="35"/>
      <c r="E1499" s="117"/>
      <c r="F1499" s="117"/>
      <c r="G1499" s="117"/>
      <c r="H1499" s="117"/>
      <c r="I1499" s="117"/>
      <c r="J1499" s="117"/>
      <c r="K1499" s="117"/>
      <c r="L1499" s="117"/>
      <c r="M1499" s="117"/>
      <c r="N1499" s="117"/>
      <c r="O1499" s="117"/>
      <c r="P1499" s="135"/>
      <c r="Q1499" s="186"/>
    </row>
    <row r="1500" spans="1:17" s="28" customFormat="1" x14ac:dyDescent="0.25">
      <c r="A1500" s="53"/>
      <c r="B1500" s="58"/>
      <c r="C1500" s="58"/>
      <c r="D1500" s="35"/>
      <c r="E1500" s="117"/>
      <c r="F1500" s="117"/>
      <c r="G1500" s="117"/>
      <c r="H1500" s="117"/>
      <c r="I1500" s="117"/>
      <c r="J1500" s="117"/>
      <c r="K1500" s="117"/>
      <c r="L1500" s="117"/>
      <c r="M1500" s="117"/>
      <c r="N1500" s="117"/>
      <c r="O1500" s="117"/>
      <c r="P1500" s="135"/>
      <c r="Q1500" s="186"/>
    </row>
    <row r="1501" spans="1:17" s="28" customFormat="1" x14ac:dyDescent="0.25">
      <c r="A1501" s="53"/>
      <c r="B1501" s="58"/>
      <c r="C1501" s="58"/>
      <c r="D1501" s="35"/>
      <c r="E1501" s="117"/>
      <c r="F1501" s="117"/>
      <c r="G1501" s="117"/>
      <c r="H1501" s="117"/>
      <c r="I1501" s="117"/>
      <c r="J1501" s="117"/>
      <c r="K1501" s="117"/>
      <c r="L1501" s="117"/>
      <c r="M1501" s="117"/>
      <c r="N1501" s="117"/>
      <c r="O1501" s="117"/>
      <c r="P1501" s="135"/>
      <c r="Q1501" s="186"/>
    </row>
    <row r="1502" spans="1:17" s="28" customFormat="1" x14ac:dyDescent="0.25">
      <c r="A1502" s="53"/>
      <c r="B1502" s="58"/>
      <c r="C1502" s="58"/>
      <c r="D1502" s="35"/>
      <c r="E1502" s="117"/>
      <c r="F1502" s="117"/>
      <c r="G1502" s="117"/>
      <c r="H1502" s="117"/>
      <c r="I1502" s="117"/>
      <c r="J1502" s="117"/>
      <c r="K1502" s="117"/>
      <c r="L1502" s="117"/>
      <c r="M1502" s="117"/>
      <c r="N1502" s="117"/>
      <c r="O1502" s="117"/>
      <c r="P1502" s="135"/>
      <c r="Q1502" s="186"/>
    </row>
    <row r="1503" spans="1:17" s="28" customFormat="1" x14ac:dyDescent="0.25">
      <c r="A1503" s="53"/>
      <c r="B1503" s="58"/>
      <c r="C1503" s="58"/>
      <c r="D1503" s="35"/>
      <c r="E1503" s="117"/>
      <c r="F1503" s="117"/>
      <c r="G1503" s="117"/>
      <c r="H1503" s="117"/>
      <c r="I1503" s="117"/>
      <c r="J1503" s="117"/>
      <c r="K1503" s="117"/>
      <c r="L1503" s="117"/>
      <c r="M1503" s="117"/>
      <c r="N1503" s="117"/>
      <c r="O1503" s="117"/>
      <c r="P1503" s="135"/>
      <c r="Q1503" s="186"/>
    </row>
    <row r="1504" spans="1:17" s="28" customFormat="1" x14ac:dyDescent="0.25">
      <c r="A1504" s="53"/>
      <c r="B1504" s="58"/>
      <c r="C1504" s="58"/>
      <c r="D1504" s="35"/>
      <c r="E1504" s="117"/>
      <c r="F1504" s="117"/>
      <c r="G1504" s="117"/>
      <c r="H1504" s="117"/>
      <c r="I1504" s="117"/>
      <c r="J1504" s="117"/>
      <c r="K1504" s="117"/>
      <c r="L1504" s="117"/>
      <c r="M1504" s="117"/>
      <c r="N1504" s="117"/>
      <c r="O1504" s="117"/>
      <c r="P1504" s="135"/>
      <c r="Q1504" s="186"/>
    </row>
    <row r="1505" spans="1:17" s="28" customFormat="1" x14ac:dyDescent="0.25">
      <c r="A1505" s="53"/>
      <c r="B1505" s="58"/>
      <c r="C1505" s="58"/>
      <c r="D1505" s="35"/>
      <c r="E1505" s="117"/>
      <c r="F1505" s="117"/>
      <c r="G1505" s="117"/>
      <c r="H1505" s="117"/>
      <c r="I1505" s="117"/>
      <c r="J1505" s="117"/>
      <c r="K1505" s="117"/>
      <c r="L1505" s="117"/>
      <c r="M1505" s="117"/>
      <c r="N1505" s="117"/>
      <c r="O1505" s="117"/>
      <c r="P1505" s="135"/>
      <c r="Q1505" s="186"/>
    </row>
    <row r="1506" spans="1:17" s="28" customFormat="1" x14ac:dyDescent="0.25">
      <c r="A1506" s="53"/>
      <c r="B1506" s="58"/>
      <c r="C1506" s="58"/>
      <c r="D1506" s="35"/>
      <c r="E1506" s="117"/>
      <c r="F1506" s="117"/>
      <c r="G1506" s="117"/>
      <c r="H1506" s="117"/>
      <c r="I1506" s="117"/>
      <c r="J1506" s="117"/>
      <c r="K1506" s="117"/>
      <c r="L1506" s="117"/>
      <c r="M1506" s="117"/>
      <c r="N1506" s="117"/>
      <c r="O1506" s="117"/>
      <c r="P1506" s="135"/>
      <c r="Q1506" s="186"/>
    </row>
    <row r="1507" spans="1:17" s="28" customFormat="1" x14ac:dyDescent="0.25">
      <c r="A1507" s="53"/>
      <c r="B1507" s="58"/>
      <c r="C1507" s="58"/>
      <c r="D1507" s="35"/>
      <c r="E1507" s="117"/>
      <c r="F1507" s="117"/>
      <c r="G1507" s="117"/>
      <c r="H1507" s="117"/>
      <c r="I1507" s="117"/>
      <c r="J1507" s="117"/>
      <c r="K1507" s="117"/>
      <c r="L1507" s="117"/>
      <c r="M1507" s="117"/>
      <c r="N1507" s="117"/>
      <c r="O1507" s="117"/>
      <c r="P1507" s="135"/>
      <c r="Q1507" s="186"/>
    </row>
    <row r="1508" spans="1:17" s="28" customFormat="1" x14ac:dyDescent="0.25">
      <c r="A1508" s="53"/>
      <c r="B1508" s="58"/>
      <c r="C1508" s="58"/>
      <c r="D1508" s="35"/>
      <c r="E1508" s="117"/>
      <c r="F1508" s="117"/>
      <c r="G1508" s="117"/>
      <c r="H1508" s="117"/>
      <c r="I1508" s="117"/>
      <c r="J1508" s="117"/>
      <c r="K1508" s="117"/>
      <c r="L1508" s="117"/>
      <c r="M1508" s="117"/>
      <c r="N1508" s="117"/>
      <c r="O1508" s="117"/>
      <c r="P1508" s="135"/>
      <c r="Q1508" s="186"/>
    </row>
    <row r="1509" spans="1:17" s="28" customFormat="1" x14ac:dyDescent="0.25">
      <c r="A1509" s="53"/>
      <c r="B1509" s="58"/>
      <c r="C1509" s="58"/>
      <c r="D1509" s="35"/>
      <c r="E1509" s="117"/>
      <c r="F1509" s="117"/>
      <c r="G1509" s="117"/>
      <c r="H1509" s="117"/>
      <c r="I1509" s="117"/>
      <c r="J1509" s="117"/>
      <c r="K1509" s="117"/>
      <c r="L1509" s="117"/>
      <c r="M1509" s="117"/>
      <c r="N1509" s="117"/>
      <c r="O1509" s="117"/>
      <c r="P1509" s="135"/>
      <c r="Q1509" s="186"/>
    </row>
    <row r="1510" spans="1:17" s="28" customFormat="1" x14ac:dyDescent="0.25">
      <c r="A1510" s="53"/>
      <c r="B1510" s="58"/>
      <c r="C1510" s="58"/>
      <c r="D1510" s="35"/>
      <c r="E1510" s="117"/>
      <c r="F1510" s="117"/>
      <c r="G1510" s="117"/>
      <c r="H1510" s="117"/>
      <c r="I1510" s="117"/>
      <c r="J1510" s="117"/>
      <c r="K1510" s="117"/>
      <c r="L1510" s="117"/>
      <c r="M1510" s="117"/>
      <c r="N1510" s="117"/>
      <c r="O1510" s="117"/>
      <c r="P1510" s="135"/>
      <c r="Q1510" s="186"/>
    </row>
    <row r="1511" spans="1:17" s="28" customFormat="1" x14ac:dyDescent="0.25">
      <c r="A1511" s="53"/>
      <c r="B1511" s="58"/>
      <c r="C1511" s="58"/>
      <c r="D1511" s="35"/>
      <c r="E1511" s="117"/>
      <c r="F1511" s="117"/>
      <c r="G1511" s="117"/>
      <c r="H1511" s="117"/>
      <c r="I1511" s="117"/>
      <c r="J1511" s="117"/>
      <c r="K1511" s="117"/>
      <c r="L1511" s="117"/>
      <c r="M1511" s="117"/>
      <c r="N1511" s="117"/>
      <c r="O1511" s="117"/>
      <c r="P1511" s="135"/>
      <c r="Q1511" s="186"/>
    </row>
    <row r="1512" spans="1:17" s="28" customFormat="1" x14ac:dyDescent="0.25">
      <c r="A1512" s="53"/>
      <c r="B1512" s="58"/>
      <c r="C1512" s="58"/>
      <c r="D1512" s="35"/>
      <c r="E1512" s="117"/>
      <c r="F1512" s="117"/>
      <c r="G1512" s="117"/>
      <c r="H1512" s="117"/>
      <c r="I1512" s="117"/>
      <c r="J1512" s="117"/>
      <c r="K1512" s="117"/>
      <c r="L1512" s="117"/>
      <c r="M1512" s="117"/>
      <c r="N1512" s="117"/>
      <c r="O1512" s="117"/>
      <c r="P1512" s="135"/>
      <c r="Q1512" s="186"/>
    </row>
    <row r="1513" spans="1:17" s="28" customFormat="1" x14ac:dyDescent="0.25">
      <c r="A1513" s="53"/>
      <c r="B1513" s="58"/>
      <c r="C1513" s="58"/>
      <c r="D1513" s="35"/>
      <c r="E1513" s="117"/>
      <c r="F1513" s="117"/>
      <c r="G1513" s="117"/>
      <c r="H1513" s="117"/>
      <c r="I1513" s="117"/>
      <c r="J1513" s="117"/>
      <c r="K1513" s="117"/>
      <c r="L1513" s="117"/>
      <c r="M1513" s="117"/>
      <c r="N1513" s="117"/>
      <c r="O1513" s="117"/>
      <c r="P1513" s="135"/>
      <c r="Q1513" s="186"/>
    </row>
    <row r="1514" spans="1:17" s="28" customFormat="1" x14ac:dyDescent="0.25">
      <c r="A1514" s="53"/>
      <c r="B1514" s="58"/>
      <c r="C1514" s="58"/>
      <c r="D1514" s="35"/>
      <c r="E1514" s="117"/>
      <c r="F1514" s="117"/>
      <c r="G1514" s="117"/>
      <c r="H1514" s="117"/>
      <c r="I1514" s="117"/>
      <c r="J1514" s="117"/>
      <c r="K1514" s="117"/>
      <c r="L1514" s="117"/>
      <c r="M1514" s="117"/>
      <c r="N1514" s="117"/>
      <c r="O1514" s="117"/>
      <c r="P1514" s="135"/>
      <c r="Q1514" s="186"/>
    </row>
    <row r="1515" spans="1:17" s="28" customFormat="1" x14ac:dyDescent="0.25">
      <c r="A1515" s="53"/>
      <c r="B1515" s="58"/>
      <c r="C1515" s="58"/>
      <c r="D1515" s="35"/>
      <c r="E1515" s="117"/>
      <c r="F1515" s="117"/>
      <c r="G1515" s="117"/>
      <c r="H1515" s="117"/>
      <c r="I1515" s="117"/>
      <c r="J1515" s="117"/>
      <c r="K1515" s="117"/>
      <c r="L1515" s="117"/>
      <c r="M1515" s="117"/>
      <c r="N1515" s="117"/>
      <c r="O1515" s="117"/>
      <c r="P1515" s="135"/>
      <c r="Q1515" s="186"/>
    </row>
    <row r="1516" spans="1:17" s="28" customFormat="1" x14ac:dyDescent="0.25">
      <c r="A1516" s="53"/>
      <c r="B1516" s="58"/>
      <c r="C1516" s="58"/>
      <c r="D1516" s="35"/>
      <c r="E1516" s="117"/>
      <c r="F1516" s="117"/>
      <c r="G1516" s="117"/>
      <c r="H1516" s="117"/>
      <c r="I1516" s="117"/>
      <c r="J1516" s="117"/>
      <c r="K1516" s="117"/>
      <c r="L1516" s="117"/>
      <c r="M1516" s="117"/>
      <c r="N1516" s="117"/>
      <c r="O1516" s="117"/>
      <c r="P1516" s="135"/>
      <c r="Q1516" s="186"/>
    </row>
    <row r="1517" spans="1:17" s="28" customFormat="1" x14ac:dyDescent="0.25">
      <c r="A1517" s="53"/>
      <c r="B1517" s="58"/>
      <c r="C1517" s="58"/>
      <c r="D1517" s="35"/>
      <c r="E1517" s="117"/>
      <c r="F1517" s="117"/>
      <c r="G1517" s="117"/>
      <c r="H1517" s="117"/>
      <c r="I1517" s="117"/>
      <c r="J1517" s="117"/>
      <c r="K1517" s="117"/>
      <c r="L1517" s="117"/>
      <c r="M1517" s="117"/>
      <c r="N1517" s="117"/>
      <c r="O1517" s="117"/>
      <c r="P1517" s="135"/>
      <c r="Q1517" s="186"/>
    </row>
    <row r="1518" spans="1:17" s="28" customFormat="1" x14ac:dyDescent="0.25">
      <c r="A1518" s="53"/>
      <c r="B1518" s="58"/>
      <c r="C1518" s="58"/>
      <c r="D1518" s="35"/>
      <c r="E1518" s="117"/>
      <c r="F1518" s="117"/>
      <c r="G1518" s="117"/>
      <c r="H1518" s="117"/>
      <c r="I1518" s="117"/>
      <c r="J1518" s="117"/>
      <c r="K1518" s="117"/>
      <c r="L1518" s="117"/>
      <c r="M1518" s="117"/>
      <c r="N1518" s="117"/>
      <c r="O1518" s="117"/>
      <c r="P1518" s="135"/>
      <c r="Q1518" s="186"/>
    </row>
    <row r="1519" spans="1:17" s="28" customFormat="1" x14ac:dyDescent="0.25">
      <c r="A1519" s="53"/>
      <c r="B1519" s="58"/>
      <c r="C1519" s="58"/>
      <c r="D1519" s="35"/>
      <c r="E1519" s="117"/>
      <c r="F1519" s="117"/>
      <c r="G1519" s="117"/>
      <c r="H1519" s="117"/>
      <c r="I1519" s="117"/>
      <c r="J1519" s="117"/>
      <c r="K1519" s="117"/>
      <c r="L1519" s="117"/>
      <c r="M1519" s="117"/>
      <c r="N1519" s="117"/>
      <c r="O1519" s="117"/>
      <c r="P1519" s="135"/>
      <c r="Q1519" s="186"/>
    </row>
    <row r="1520" spans="1:17" s="28" customFormat="1" x14ac:dyDescent="0.25">
      <c r="A1520" s="53"/>
      <c r="B1520" s="58"/>
      <c r="C1520" s="58"/>
      <c r="D1520" s="35"/>
      <c r="E1520" s="117"/>
      <c r="F1520" s="117"/>
      <c r="G1520" s="117"/>
      <c r="H1520" s="117"/>
      <c r="I1520" s="117"/>
      <c r="J1520" s="117"/>
      <c r="K1520" s="117"/>
      <c r="L1520" s="117"/>
      <c r="M1520" s="117"/>
      <c r="N1520" s="117"/>
      <c r="O1520" s="117"/>
      <c r="P1520" s="135"/>
      <c r="Q1520" s="186"/>
    </row>
    <row r="1521" spans="1:17" s="28" customFormat="1" x14ac:dyDescent="0.25">
      <c r="A1521" s="53"/>
      <c r="B1521" s="58"/>
      <c r="C1521" s="58"/>
      <c r="D1521" s="35"/>
      <c r="E1521" s="117"/>
      <c r="F1521" s="117"/>
      <c r="G1521" s="117"/>
      <c r="H1521" s="117"/>
      <c r="I1521" s="117"/>
      <c r="J1521" s="117"/>
      <c r="K1521" s="117"/>
      <c r="L1521" s="117"/>
      <c r="M1521" s="117"/>
      <c r="N1521" s="117"/>
      <c r="O1521" s="117"/>
      <c r="P1521" s="135"/>
      <c r="Q1521" s="186"/>
    </row>
    <row r="1522" spans="1:17" s="28" customFormat="1" x14ac:dyDescent="0.25">
      <c r="A1522" s="53"/>
      <c r="B1522" s="58"/>
      <c r="C1522" s="58"/>
      <c r="D1522" s="35"/>
      <c r="E1522" s="117"/>
      <c r="F1522" s="117"/>
      <c r="G1522" s="117"/>
      <c r="H1522" s="117"/>
      <c r="I1522" s="117"/>
      <c r="J1522" s="117"/>
      <c r="K1522" s="117"/>
      <c r="L1522" s="117"/>
      <c r="M1522" s="117"/>
      <c r="N1522" s="117"/>
      <c r="O1522" s="117"/>
      <c r="P1522" s="135"/>
      <c r="Q1522" s="186"/>
    </row>
    <row r="1523" spans="1:17" s="28" customFormat="1" x14ac:dyDescent="0.25">
      <c r="A1523" s="53"/>
      <c r="B1523" s="58"/>
      <c r="C1523" s="58"/>
      <c r="D1523" s="35"/>
      <c r="E1523" s="117"/>
      <c r="F1523" s="117"/>
      <c r="G1523" s="117"/>
      <c r="H1523" s="117"/>
      <c r="I1523" s="117"/>
      <c r="J1523" s="117"/>
      <c r="K1523" s="117"/>
      <c r="L1523" s="117"/>
      <c r="M1523" s="117"/>
      <c r="N1523" s="117"/>
      <c r="O1523" s="117"/>
      <c r="P1523" s="135"/>
      <c r="Q1523" s="186"/>
    </row>
    <row r="1524" spans="1:17" s="28" customFormat="1" x14ac:dyDescent="0.25">
      <c r="A1524" s="53"/>
      <c r="B1524" s="58"/>
      <c r="C1524" s="58"/>
      <c r="D1524" s="35"/>
      <c r="E1524" s="117"/>
      <c r="F1524" s="117"/>
      <c r="G1524" s="117"/>
      <c r="H1524" s="117"/>
      <c r="I1524" s="117"/>
      <c r="J1524" s="117"/>
      <c r="K1524" s="117"/>
      <c r="L1524" s="117"/>
      <c r="M1524" s="117"/>
      <c r="N1524" s="117"/>
      <c r="O1524" s="117"/>
      <c r="P1524" s="135"/>
      <c r="Q1524" s="186"/>
    </row>
    <row r="1525" spans="1:17" s="28" customFormat="1" x14ac:dyDescent="0.25">
      <c r="A1525" s="53"/>
      <c r="B1525" s="58"/>
      <c r="C1525" s="58"/>
      <c r="D1525" s="35"/>
      <c r="E1525" s="117"/>
      <c r="F1525" s="117"/>
      <c r="G1525" s="117"/>
      <c r="H1525" s="117"/>
      <c r="I1525" s="117"/>
      <c r="J1525" s="117"/>
      <c r="K1525" s="117"/>
      <c r="L1525" s="117"/>
      <c r="M1525" s="117"/>
      <c r="N1525" s="117"/>
      <c r="O1525" s="117"/>
      <c r="P1525" s="135"/>
      <c r="Q1525" s="186"/>
    </row>
    <row r="1526" spans="1:17" s="28" customFormat="1" x14ac:dyDescent="0.25">
      <c r="A1526" s="53"/>
      <c r="B1526" s="58"/>
      <c r="C1526" s="58"/>
      <c r="D1526" s="35"/>
      <c r="E1526" s="117"/>
      <c r="F1526" s="117"/>
      <c r="G1526" s="117"/>
      <c r="H1526" s="117"/>
      <c r="I1526" s="117"/>
      <c r="J1526" s="117"/>
      <c r="K1526" s="117"/>
      <c r="L1526" s="117"/>
      <c r="M1526" s="117"/>
      <c r="N1526" s="117"/>
      <c r="O1526" s="117"/>
      <c r="P1526" s="135"/>
      <c r="Q1526" s="186"/>
    </row>
    <row r="1527" spans="1:17" s="28" customFormat="1" x14ac:dyDescent="0.25">
      <c r="A1527" s="53"/>
      <c r="B1527" s="58"/>
      <c r="C1527" s="58"/>
      <c r="D1527" s="35"/>
      <c r="E1527" s="117"/>
      <c r="F1527" s="117"/>
      <c r="G1527" s="117"/>
      <c r="H1527" s="117"/>
      <c r="I1527" s="117"/>
      <c r="J1527" s="117"/>
      <c r="K1527" s="117"/>
      <c r="L1527" s="117"/>
      <c r="M1527" s="117"/>
      <c r="N1527" s="117"/>
      <c r="O1527" s="117"/>
      <c r="P1527" s="135"/>
      <c r="Q1527" s="186"/>
    </row>
    <row r="1528" spans="1:17" s="28" customFormat="1" x14ac:dyDescent="0.25">
      <c r="A1528" s="53"/>
      <c r="B1528" s="58"/>
      <c r="C1528" s="58"/>
      <c r="D1528" s="35"/>
      <c r="E1528" s="117"/>
      <c r="F1528" s="117"/>
      <c r="G1528" s="117"/>
      <c r="H1528" s="117"/>
      <c r="I1528" s="117"/>
      <c r="J1528" s="117"/>
      <c r="K1528" s="117"/>
      <c r="L1528" s="117"/>
      <c r="M1528" s="117"/>
      <c r="N1528" s="117"/>
      <c r="O1528" s="117"/>
      <c r="P1528" s="135"/>
      <c r="Q1528" s="186"/>
    </row>
    <row r="1529" spans="1:17" s="28" customFormat="1" x14ac:dyDescent="0.25">
      <c r="A1529" s="53"/>
      <c r="B1529" s="58"/>
      <c r="C1529" s="58"/>
      <c r="D1529" s="35"/>
      <c r="E1529" s="117"/>
      <c r="F1529" s="117"/>
      <c r="G1529" s="117"/>
      <c r="H1529" s="117"/>
      <c r="I1529" s="117"/>
      <c r="J1529" s="117"/>
      <c r="K1529" s="117"/>
      <c r="L1529" s="117"/>
      <c r="M1529" s="117"/>
      <c r="N1529" s="117"/>
      <c r="O1529" s="117"/>
      <c r="P1529" s="135"/>
      <c r="Q1529" s="186"/>
    </row>
    <row r="1530" spans="1:17" s="28" customFormat="1" x14ac:dyDescent="0.25">
      <c r="A1530" s="53"/>
      <c r="B1530" s="58"/>
      <c r="C1530" s="58"/>
      <c r="D1530" s="35"/>
      <c r="E1530" s="117"/>
      <c r="F1530" s="117"/>
      <c r="G1530" s="117"/>
      <c r="H1530" s="117"/>
      <c r="I1530" s="117"/>
      <c r="J1530" s="117"/>
      <c r="K1530" s="117"/>
      <c r="L1530" s="117"/>
      <c r="M1530" s="117"/>
      <c r="N1530" s="117"/>
      <c r="O1530" s="117"/>
      <c r="P1530" s="135"/>
      <c r="Q1530" s="186"/>
    </row>
    <row r="1531" spans="1:17" s="28" customFormat="1" x14ac:dyDescent="0.25">
      <c r="A1531" s="53"/>
      <c r="B1531" s="58"/>
      <c r="C1531" s="58"/>
      <c r="D1531" s="35"/>
      <c r="E1531" s="117"/>
      <c r="F1531" s="117"/>
      <c r="G1531" s="117"/>
      <c r="H1531" s="117"/>
      <c r="I1531" s="117"/>
      <c r="J1531" s="117"/>
      <c r="K1531" s="117"/>
      <c r="L1531" s="117"/>
      <c r="M1531" s="117"/>
      <c r="N1531" s="117"/>
      <c r="O1531" s="117"/>
      <c r="P1531" s="135"/>
      <c r="Q1531" s="186"/>
    </row>
    <row r="1532" spans="1:17" s="28" customFormat="1" x14ac:dyDescent="0.25">
      <c r="A1532" s="53"/>
      <c r="B1532" s="58"/>
      <c r="C1532" s="58"/>
      <c r="D1532" s="35"/>
      <c r="E1532" s="117"/>
      <c r="F1532" s="117"/>
      <c r="G1532" s="117"/>
      <c r="H1532" s="117"/>
      <c r="I1532" s="117"/>
      <c r="J1532" s="117"/>
      <c r="K1532" s="117"/>
      <c r="L1532" s="117"/>
      <c r="M1532" s="117"/>
      <c r="N1532" s="117"/>
      <c r="O1532" s="117"/>
      <c r="P1532" s="135"/>
      <c r="Q1532" s="186"/>
    </row>
    <row r="1533" spans="1:17" s="28" customFormat="1" x14ac:dyDescent="0.25">
      <c r="A1533" s="53"/>
      <c r="B1533" s="58"/>
      <c r="C1533" s="58"/>
      <c r="D1533" s="35"/>
      <c r="E1533" s="117"/>
      <c r="F1533" s="117"/>
      <c r="G1533" s="117"/>
      <c r="H1533" s="117"/>
      <c r="I1533" s="117"/>
      <c r="J1533" s="117"/>
      <c r="K1533" s="117"/>
      <c r="L1533" s="117"/>
      <c r="M1533" s="117"/>
      <c r="N1533" s="117"/>
      <c r="O1533" s="117"/>
      <c r="P1533" s="135"/>
      <c r="Q1533" s="186"/>
    </row>
    <row r="1534" spans="1:17" s="28" customFormat="1" x14ac:dyDescent="0.25">
      <c r="A1534" s="53"/>
      <c r="B1534" s="58"/>
      <c r="C1534" s="58"/>
      <c r="D1534" s="35"/>
      <c r="E1534" s="117"/>
      <c r="F1534" s="117"/>
      <c r="G1534" s="117"/>
      <c r="H1534" s="117"/>
      <c r="I1534" s="117"/>
      <c r="J1534" s="117"/>
      <c r="K1534" s="117"/>
      <c r="L1534" s="117"/>
      <c r="M1534" s="117"/>
      <c r="N1534" s="117"/>
      <c r="O1534" s="117"/>
      <c r="P1534" s="135"/>
      <c r="Q1534" s="186"/>
    </row>
    <row r="1535" spans="1:17" s="28" customFormat="1" x14ac:dyDescent="0.25">
      <c r="A1535" s="53"/>
      <c r="B1535" s="58"/>
      <c r="C1535" s="58"/>
      <c r="D1535" s="35"/>
      <c r="E1535" s="117"/>
      <c r="F1535" s="117"/>
      <c r="G1535" s="117"/>
      <c r="H1535" s="117"/>
      <c r="I1535" s="117"/>
      <c r="J1535" s="117"/>
      <c r="K1535" s="117"/>
      <c r="L1535" s="117"/>
      <c r="M1535" s="117"/>
      <c r="N1535" s="117"/>
      <c r="O1535" s="117"/>
      <c r="P1535" s="135"/>
      <c r="Q1535" s="186"/>
    </row>
    <row r="1536" spans="1:17" s="28" customFormat="1" x14ac:dyDescent="0.25">
      <c r="A1536" s="53"/>
      <c r="B1536" s="58"/>
      <c r="C1536" s="58"/>
      <c r="D1536" s="35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35"/>
      <c r="Q1536" s="186"/>
    </row>
    <row r="1537" spans="1:17" s="28" customFormat="1" x14ac:dyDescent="0.25">
      <c r="A1537" s="53"/>
      <c r="B1537" s="58"/>
      <c r="C1537" s="58"/>
      <c r="D1537" s="35"/>
      <c r="E1537" s="117"/>
      <c r="F1537" s="117"/>
      <c r="G1537" s="117"/>
      <c r="H1537" s="117"/>
      <c r="I1537" s="117"/>
      <c r="J1537" s="117"/>
      <c r="K1537" s="117"/>
      <c r="L1537" s="117"/>
      <c r="M1537" s="117"/>
      <c r="N1537" s="117"/>
      <c r="O1537" s="117"/>
      <c r="P1537" s="135"/>
      <c r="Q1537" s="186"/>
    </row>
    <row r="1538" spans="1:17" s="28" customFormat="1" x14ac:dyDescent="0.25">
      <c r="A1538" s="53"/>
      <c r="B1538" s="58"/>
      <c r="C1538" s="58"/>
      <c r="D1538" s="35"/>
      <c r="E1538" s="117"/>
      <c r="F1538" s="117"/>
      <c r="G1538" s="117"/>
      <c r="H1538" s="117"/>
      <c r="I1538" s="117"/>
      <c r="J1538" s="117"/>
      <c r="K1538" s="117"/>
      <c r="L1538" s="117"/>
      <c r="M1538" s="117"/>
      <c r="N1538" s="117"/>
      <c r="O1538" s="117"/>
      <c r="P1538" s="135"/>
      <c r="Q1538" s="186"/>
    </row>
    <row r="1539" spans="1:17" s="28" customFormat="1" x14ac:dyDescent="0.25">
      <c r="A1539" s="53"/>
      <c r="B1539" s="58"/>
      <c r="C1539" s="58"/>
      <c r="D1539" s="35"/>
      <c r="E1539" s="117"/>
      <c r="F1539" s="117"/>
      <c r="G1539" s="117"/>
      <c r="H1539" s="117"/>
      <c r="I1539" s="117"/>
      <c r="J1539" s="117"/>
      <c r="K1539" s="117"/>
      <c r="L1539" s="117"/>
      <c r="M1539" s="117"/>
      <c r="N1539" s="117"/>
      <c r="O1539" s="117"/>
      <c r="P1539" s="135"/>
      <c r="Q1539" s="186"/>
    </row>
    <row r="1540" spans="1:17" s="28" customFormat="1" x14ac:dyDescent="0.25">
      <c r="A1540" s="53"/>
      <c r="B1540" s="58"/>
      <c r="C1540" s="58"/>
      <c r="D1540" s="35"/>
      <c r="E1540" s="117"/>
      <c r="F1540" s="117"/>
      <c r="G1540" s="117"/>
      <c r="H1540" s="117"/>
      <c r="I1540" s="117"/>
      <c r="J1540" s="117"/>
      <c r="K1540" s="117"/>
      <c r="L1540" s="117"/>
      <c r="M1540" s="117"/>
      <c r="N1540" s="117"/>
      <c r="O1540" s="117"/>
      <c r="P1540" s="135"/>
      <c r="Q1540" s="186"/>
    </row>
    <row r="1541" spans="1:17" s="28" customFormat="1" x14ac:dyDescent="0.25">
      <c r="A1541" s="53"/>
      <c r="B1541" s="58"/>
      <c r="C1541" s="58"/>
      <c r="D1541" s="35"/>
      <c r="E1541" s="117"/>
      <c r="F1541" s="117"/>
      <c r="G1541" s="117"/>
      <c r="H1541" s="117"/>
      <c r="I1541" s="117"/>
      <c r="J1541" s="117"/>
      <c r="K1541" s="117"/>
      <c r="L1541" s="117"/>
      <c r="M1541" s="117"/>
      <c r="N1541" s="117"/>
      <c r="O1541" s="117"/>
      <c r="P1541" s="135"/>
      <c r="Q1541" s="186"/>
    </row>
    <row r="1542" spans="1:17" s="28" customFormat="1" x14ac:dyDescent="0.25">
      <c r="A1542" s="53"/>
      <c r="B1542" s="58"/>
      <c r="C1542" s="58"/>
      <c r="D1542" s="35"/>
      <c r="E1542" s="117"/>
      <c r="F1542" s="117"/>
      <c r="G1542" s="117"/>
      <c r="H1542" s="117"/>
      <c r="I1542" s="117"/>
      <c r="J1542" s="117"/>
      <c r="K1542" s="117"/>
      <c r="L1542" s="117"/>
      <c r="M1542" s="117"/>
      <c r="N1542" s="117"/>
      <c r="O1542" s="117"/>
      <c r="P1542" s="135"/>
      <c r="Q1542" s="186"/>
    </row>
    <row r="1543" spans="1:17" s="28" customFormat="1" x14ac:dyDescent="0.25">
      <c r="A1543" s="53"/>
      <c r="B1543" s="58"/>
      <c r="C1543" s="58"/>
      <c r="D1543" s="35"/>
      <c r="E1543" s="117"/>
      <c r="F1543" s="117"/>
      <c r="G1543" s="117"/>
      <c r="H1543" s="117"/>
      <c r="I1543" s="117"/>
      <c r="J1543" s="117"/>
      <c r="K1543" s="117"/>
      <c r="L1543" s="117"/>
      <c r="M1543" s="117"/>
      <c r="N1543" s="117"/>
      <c r="O1543" s="117"/>
      <c r="P1543" s="135"/>
      <c r="Q1543" s="186"/>
    </row>
    <row r="1544" spans="1:17" s="28" customFormat="1" x14ac:dyDescent="0.25">
      <c r="A1544" s="53"/>
      <c r="B1544" s="58"/>
      <c r="C1544" s="58"/>
      <c r="D1544" s="35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7"/>
      <c r="O1544" s="117"/>
      <c r="P1544" s="135"/>
      <c r="Q1544" s="186"/>
    </row>
    <row r="1545" spans="1:17" s="28" customFormat="1" x14ac:dyDescent="0.25">
      <c r="A1545" s="53"/>
      <c r="B1545" s="58"/>
      <c r="C1545" s="58"/>
      <c r="D1545" s="35"/>
      <c r="E1545" s="117"/>
      <c r="F1545" s="117"/>
      <c r="G1545" s="117"/>
      <c r="H1545" s="117"/>
      <c r="I1545" s="117"/>
      <c r="J1545" s="117"/>
      <c r="K1545" s="117"/>
      <c r="L1545" s="117"/>
      <c r="M1545" s="117"/>
      <c r="N1545" s="117"/>
      <c r="O1545" s="117"/>
      <c r="P1545" s="135"/>
      <c r="Q1545" s="186"/>
    </row>
    <row r="1546" spans="1:17" s="28" customFormat="1" x14ac:dyDescent="0.25">
      <c r="A1546" s="53"/>
      <c r="B1546" s="58"/>
      <c r="C1546" s="58"/>
      <c r="D1546" s="35"/>
      <c r="E1546" s="117"/>
      <c r="F1546" s="117"/>
      <c r="G1546" s="117"/>
      <c r="H1546" s="117"/>
      <c r="I1546" s="117"/>
      <c r="J1546" s="117"/>
      <c r="K1546" s="117"/>
      <c r="L1546" s="117"/>
      <c r="M1546" s="117"/>
      <c r="N1546" s="117"/>
      <c r="O1546" s="117"/>
      <c r="P1546" s="135"/>
      <c r="Q1546" s="186"/>
    </row>
    <row r="1547" spans="1:17" s="28" customFormat="1" x14ac:dyDescent="0.25">
      <c r="A1547" s="53"/>
      <c r="B1547" s="58"/>
      <c r="C1547" s="58"/>
      <c r="D1547" s="35"/>
      <c r="E1547" s="117"/>
      <c r="F1547" s="117"/>
      <c r="G1547" s="117"/>
      <c r="H1547" s="117"/>
      <c r="I1547" s="117"/>
      <c r="J1547" s="117"/>
      <c r="K1547" s="117"/>
      <c r="L1547" s="117"/>
      <c r="M1547" s="117"/>
      <c r="N1547" s="117"/>
      <c r="O1547" s="117"/>
      <c r="P1547" s="135"/>
      <c r="Q1547" s="186"/>
    </row>
    <row r="1548" spans="1:17" s="28" customFormat="1" x14ac:dyDescent="0.25">
      <c r="A1548" s="53"/>
      <c r="B1548" s="58"/>
      <c r="C1548" s="58"/>
      <c r="D1548" s="35"/>
      <c r="E1548" s="117"/>
      <c r="F1548" s="117"/>
      <c r="G1548" s="117"/>
      <c r="H1548" s="117"/>
      <c r="I1548" s="117"/>
      <c r="J1548" s="117"/>
      <c r="K1548" s="117"/>
      <c r="L1548" s="117"/>
      <c r="M1548" s="117"/>
      <c r="N1548" s="117"/>
      <c r="O1548" s="117"/>
      <c r="P1548" s="135"/>
      <c r="Q1548" s="186"/>
    </row>
    <row r="1549" spans="1:17" s="28" customFormat="1" x14ac:dyDescent="0.25">
      <c r="A1549" s="53"/>
      <c r="B1549" s="58"/>
      <c r="C1549" s="58"/>
      <c r="D1549" s="35"/>
      <c r="E1549" s="117"/>
      <c r="F1549" s="117"/>
      <c r="G1549" s="117"/>
      <c r="H1549" s="117"/>
      <c r="I1549" s="117"/>
      <c r="J1549" s="117"/>
      <c r="K1549" s="117"/>
      <c r="L1549" s="117"/>
      <c r="M1549" s="117"/>
      <c r="N1549" s="117"/>
      <c r="O1549" s="117"/>
      <c r="P1549" s="135"/>
      <c r="Q1549" s="186"/>
    </row>
    <row r="1550" spans="1:17" s="28" customFormat="1" x14ac:dyDescent="0.25">
      <c r="A1550" s="53"/>
      <c r="B1550" s="58"/>
      <c r="C1550" s="58"/>
      <c r="D1550" s="35"/>
      <c r="E1550" s="117"/>
      <c r="F1550" s="117"/>
      <c r="G1550" s="117"/>
      <c r="H1550" s="117"/>
      <c r="I1550" s="117"/>
      <c r="J1550" s="117"/>
      <c r="K1550" s="117"/>
      <c r="L1550" s="117"/>
      <c r="M1550" s="117"/>
      <c r="N1550" s="117"/>
      <c r="O1550" s="117"/>
      <c r="P1550" s="135"/>
      <c r="Q1550" s="186"/>
    </row>
    <row r="1551" spans="1:17" s="28" customFormat="1" x14ac:dyDescent="0.25">
      <c r="A1551" s="53"/>
      <c r="B1551" s="58"/>
      <c r="C1551" s="58"/>
      <c r="D1551" s="35"/>
      <c r="E1551" s="117"/>
      <c r="F1551" s="117"/>
      <c r="G1551" s="117"/>
      <c r="H1551" s="117"/>
      <c r="I1551" s="117"/>
      <c r="J1551" s="117"/>
      <c r="K1551" s="117"/>
      <c r="L1551" s="117"/>
      <c r="M1551" s="117"/>
      <c r="N1551" s="117"/>
      <c r="O1551" s="117"/>
      <c r="P1551" s="135"/>
      <c r="Q1551" s="186"/>
    </row>
    <row r="1552" spans="1:17" s="28" customFormat="1" x14ac:dyDescent="0.25">
      <c r="A1552" s="53"/>
      <c r="B1552" s="58"/>
      <c r="C1552" s="58"/>
      <c r="D1552" s="35"/>
      <c r="E1552" s="117"/>
      <c r="F1552" s="117"/>
      <c r="G1552" s="117"/>
      <c r="H1552" s="117"/>
      <c r="I1552" s="117"/>
      <c r="J1552" s="117"/>
      <c r="K1552" s="117"/>
      <c r="L1552" s="117"/>
      <c r="M1552" s="117"/>
      <c r="N1552" s="117"/>
      <c r="O1552" s="117"/>
      <c r="P1552" s="135"/>
      <c r="Q1552" s="186"/>
    </row>
    <row r="1553" spans="1:17" s="28" customFormat="1" x14ac:dyDescent="0.25">
      <c r="A1553" s="53"/>
      <c r="B1553" s="58"/>
      <c r="C1553" s="58"/>
      <c r="D1553" s="35"/>
      <c r="E1553" s="117"/>
      <c r="F1553" s="117"/>
      <c r="G1553" s="117"/>
      <c r="H1553" s="117"/>
      <c r="I1553" s="117"/>
      <c r="J1553" s="117"/>
      <c r="K1553" s="117"/>
      <c r="L1553" s="117"/>
      <c r="M1553" s="117"/>
      <c r="N1553" s="117"/>
      <c r="O1553" s="117"/>
      <c r="P1553" s="135"/>
      <c r="Q1553" s="186"/>
    </row>
    <row r="1554" spans="1:17" s="28" customFormat="1" x14ac:dyDescent="0.25">
      <c r="A1554" s="53"/>
      <c r="B1554" s="58"/>
      <c r="C1554" s="58"/>
      <c r="D1554" s="35"/>
      <c r="E1554" s="117"/>
      <c r="F1554" s="117"/>
      <c r="G1554" s="117"/>
      <c r="H1554" s="117"/>
      <c r="I1554" s="117"/>
      <c r="J1554" s="117"/>
      <c r="K1554" s="117"/>
      <c r="L1554" s="117"/>
      <c r="M1554" s="117"/>
      <c r="N1554" s="117"/>
      <c r="O1554" s="117"/>
      <c r="P1554" s="135"/>
      <c r="Q1554" s="186"/>
    </row>
    <row r="1555" spans="1:17" s="28" customFormat="1" x14ac:dyDescent="0.25">
      <c r="A1555" s="53"/>
      <c r="B1555" s="58"/>
      <c r="C1555" s="58"/>
      <c r="D1555" s="35"/>
      <c r="E1555" s="117"/>
      <c r="F1555" s="117"/>
      <c r="G1555" s="117"/>
      <c r="H1555" s="117"/>
      <c r="I1555" s="117"/>
      <c r="J1555" s="117"/>
      <c r="K1555" s="117"/>
      <c r="L1555" s="117"/>
      <c r="M1555" s="117"/>
      <c r="N1555" s="117"/>
      <c r="O1555" s="117"/>
      <c r="P1555" s="135"/>
      <c r="Q1555" s="186"/>
    </row>
    <row r="1556" spans="1:17" s="28" customFormat="1" x14ac:dyDescent="0.25">
      <c r="A1556" s="53"/>
      <c r="B1556" s="58"/>
      <c r="C1556" s="58"/>
      <c r="D1556" s="35"/>
      <c r="E1556" s="117"/>
      <c r="F1556" s="117"/>
      <c r="G1556" s="117"/>
      <c r="H1556" s="117"/>
      <c r="I1556" s="117"/>
      <c r="J1556" s="117"/>
      <c r="K1556" s="117"/>
      <c r="L1556" s="117"/>
      <c r="M1556" s="117"/>
      <c r="N1556" s="117"/>
      <c r="O1556" s="117"/>
      <c r="P1556" s="135"/>
      <c r="Q1556" s="186"/>
    </row>
    <row r="1557" spans="1:17" s="28" customFormat="1" x14ac:dyDescent="0.25">
      <c r="A1557" s="53"/>
      <c r="B1557" s="58"/>
      <c r="C1557" s="58"/>
      <c r="D1557" s="35"/>
      <c r="E1557" s="117"/>
      <c r="F1557" s="117"/>
      <c r="G1557" s="117"/>
      <c r="H1557" s="117"/>
      <c r="I1557" s="117"/>
      <c r="J1557" s="117"/>
      <c r="K1557" s="117"/>
      <c r="L1557" s="117"/>
      <c r="M1557" s="117"/>
      <c r="N1557" s="117"/>
      <c r="O1557" s="117"/>
      <c r="P1557" s="135"/>
      <c r="Q1557" s="186"/>
    </row>
    <row r="1558" spans="1:17" s="28" customFormat="1" x14ac:dyDescent="0.25">
      <c r="A1558" s="53"/>
      <c r="B1558" s="58"/>
      <c r="C1558" s="58"/>
      <c r="D1558" s="35"/>
      <c r="E1558" s="117"/>
      <c r="F1558" s="117"/>
      <c r="G1558" s="117"/>
      <c r="H1558" s="117"/>
      <c r="I1558" s="117"/>
      <c r="J1558" s="117"/>
      <c r="K1558" s="117"/>
      <c r="L1558" s="117"/>
      <c r="M1558" s="117"/>
      <c r="N1558" s="117"/>
      <c r="O1558" s="117"/>
      <c r="P1558" s="135"/>
      <c r="Q1558" s="186"/>
    </row>
    <row r="1559" spans="1:17" s="28" customFormat="1" x14ac:dyDescent="0.25">
      <c r="A1559" s="53"/>
      <c r="B1559" s="58"/>
      <c r="C1559" s="58"/>
      <c r="D1559" s="35"/>
      <c r="E1559" s="117"/>
      <c r="F1559" s="117"/>
      <c r="G1559" s="117"/>
      <c r="H1559" s="117"/>
      <c r="I1559" s="117"/>
      <c r="J1559" s="117"/>
      <c r="K1559" s="117"/>
      <c r="L1559" s="117"/>
      <c r="M1559" s="117"/>
      <c r="N1559" s="117"/>
      <c r="O1559" s="117"/>
      <c r="P1559" s="135"/>
      <c r="Q1559" s="186"/>
    </row>
    <row r="1560" spans="1:17" s="28" customFormat="1" x14ac:dyDescent="0.25">
      <c r="A1560" s="53"/>
      <c r="B1560" s="58"/>
      <c r="C1560" s="58"/>
      <c r="D1560" s="35"/>
      <c r="E1560" s="117"/>
      <c r="F1560" s="117"/>
      <c r="G1560" s="117"/>
      <c r="H1560" s="117"/>
      <c r="I1560" s="117"/>
      <c r="J1560" s="117"/>
      <c r="K1560" s="117"/>
      <c r="L1560" s="117"/>
      <c r="M1560" s="117"/>
      <c r="N1560" s="117"/>
      <c r="O1560" s="117"/>
      <c r="P1560" s="135"/>
      <c r="Q1560" s="186"/>
    </row>
    <row r="1561" spans="1:17" s="28" customFormat="1" x14ac:dyDescent="0.25">
      <c r="A1561" s="53"/>
      <c r="B1561" s="58"/>
      <c r="C1561" s="58"/>
      <c r="D1561" s="35"/>
      <c r="E1561" s="117"/>
      <c r="F1561" s="117"/>
      <c r="G1561" s="117"/>
      <c r="H1561" s="117"/>
      <c r="I1561" s="117"/>
      <c r="J1561" s="117"/>
      <c r="K1561" s="117"/>
      <c r="L1561" s="117"/>
      <c r="M1561" s="117"/>
      <c r="N1561" s="117"/>
      <c r="O1561" s="117"/>
      <c r="P1561" s="135"/>
      <c r="Q1561" s="186"/>
    </row>
    <row r="1562" spans="1:17" s="28" customFormat="1" x14ac:dyDescent="0.25">
      <c r="A1562" s="53"/>
      <c r="B1562" s="58"/>
      <c r="C1562" s="58"/>
      <c r="D1562" s="35"/>
      <c r="E1562" s="117"/>
      <c r="F1562" s="117"/>
      <c r="G1562" s="117"/>
      <c r="H1562" s="117"/>
      <c r="I1562" s="117"/>
      <c r="J1562" s="117"/>
      <c r="K1562" s="117"/>
      <c r="L1562" s="117"/>
      <c r="M1562" s="117"/>
      <c r="N1562" s="117"/>
      <c r="O1562" s="117"/>
      <c r="P1562" s="135"/>
      <c r="Q1562" s="186"/>
    </row>
    <row r="1563" spans="1:17" s="28" customFormat="1" x14ac:dyDescent="0.25">
      <c r="A1563" s="53"/>
      <c r="B1563" s="58"/>
      <c r="C1563" s="58"/>
      <c r="D1563" s="35"/>
      <c r="E1563" s="117"/>
      <c r="F1563" s="117"/>
      <c r="G1563" s="117"/>
      <c r="H1563" s="117"/>
      <c r="I1563" s="117"/>
      <c r="J1563" s="117"/>
      <c r="K1563" s="117"/>
      <c r="L1563" s="117"/>
      <c r="M1563" s="117"/>
      <c r="N1563" s="117"/>
      <c r="O1563" s="117"/>
      <c r="P1563" s="135"/>
      <c r="Q1563" s="186"/>
    </row>
    <row r="1564" spans="1:17" s="28" customFormat="1" x14ac:dyDescent="0.25">
      <c r="A1564" s="53"/>
      <c r="B1564" s="58"/>
      <c r="C1564" s="58"/>
      <c r="D1564" s="35"/>
      <c r="E1564" s="117"/>
      <c r="F1564" s="117"/>
      <c r="G1564" s="117"/>
      <c r="H1564" s="117"/>
      <c r="I1564" s="117"/>
      <c r="J1564" s="117"/>
      <c r="K1564" s="117"/>
      <c r="L1564" s="117"/>
      <c r="M1564" s="117"/>
      <c r="N1564" s="117"/>
      <c r="O1564" s="117"/>
      <c r="P1564" s="135"/>
      <c r="Q1564" s="186"/>
    </row>
    <row r="1565" spans="1:17" s="28" customFormat="1" x14ac:dyDescent="0.25">
      <c r="A1565" s="53"/>
      <c r="B1565" s="58"/>
      <c r="C1565" s="58"/>
      <c r="D1565" s="35"/>
      <c r="E1565" s="117"/>
      <c r="F1565" s="117"/>
      <c r="G1565" s="117"/>
      <c r="H1565" s="117"/>
      <c r="I1565" s="117"/>
      <c r="J1565" s="117"/>
      <c r="K1565" s="117"/>
      <c r="L1565" s="117"/>
      <c r="M1565" s="117"/>
      <c r="N1565" s="117"/>
      <c r="O1565" s="117"/>
      <c r="P1565" s="135"/>
      <c r="Q1565" s="186"/>
    </row>
    <row r="1566" spans="1:17" s="28" customFormat="1" x14ac:dyDescent="0.25">
      <c r="A1566" s="53"/>
      <c r="B1566" s="58"/>
      <c r="C1566" s="58"/>
      <c r="D1566" s="35"/>
      <c r="E1566" s="117"/>
      <c r="F1566" s="117"/>
      <c r="G1566" s="117"/>
      <c r="H1566" s="117"/>
      <c r="I1566" s="117"/>
      <c r="J1566" s="117"/>
      <c r="K1566" s="117"/>
      <c r="L1566" s="117"/>
      <c r="M1566" s="117"/>
      <c r="N1566" s="117"/>
      <c r="O1566" s="117"/>
      <c r="P1566" s="135"/>
      <c r="Q1566" s="186"/>
    </row>
    <row r="1567" spans="1:17" s="28" customFormat="1" x14ac:dyDescent="0.25">
      <c r="A1567" s="53"/>
      <c r="B1567" s="58"/>
      <c r="C1567" s="58"/>
      <c r="D1567" s="35"/>
      <c r="E1567" s="117"/>
      <c r="F1567" s="117"/>
      <c r="G1567" s="117"/>
      <c r="H1567" s="117"/>
      <c r="I1567" s="117"/>
      <c r="J1567" s="117"/>
      <c r="K1567" s="117"/>
      <c r="L1567" s="117"/>
      <c r="M1567" s="117"/>
      <c r="N1567" s="117"/>
      <c r="O1567" s="117"/>
      <c r="P1567" s="135"/>
      <c r="Q1567" s="186"/>
    </row>
    <row r="1568" spans="1:17" s="28" customFormat="1" x14ac:dyDescent="0.25">
      <c r="A1568" s="53"/>
      <c r="B1568" s="58"/>
      <c r="C1568" s="58"/>
      <c r="D1568" s="35"/>
      <c r="E1568" s="117"/>
      <c r="F1568" s="117"/>
      <c r="G1568" s="117"/>
      <c r="H1568" s="117"/>
      <c r="I1568" s="117"/>
      <c r="J1568" s="117"/>
      <c r="K1568" s="117"/>
      <c r="L1568" s="117"/>
      <c r="M1568" s="117"/>
      <c r="N1568" s="117"/>
      <c r="O1568" s="117"/>
      <c r="P1568" s="135"/>
      <c r="Q1568" s="186"/>
    </row>
    <row r="1569" spans="1:17" s="28" customFormat="1" x14ac:dyDescent="0.25">
      <c r="A1569" s="53"/>
      <c r="B1569" s="58"/>
      <c r="C1569" s="58"/>
      <c r="D1569" s="35"/>
      <c r="E1569" s="117"/>
      <c r="F1569" s="117"/>
      <c r="G1569" s="117"/>
      <c r="H1569" s="117"/>
      <c r="I1569" s="117"/>
      <c r="J1569" s="117"/>
      <c r="K1569" s="117"/>
      <c r="L1569" s="117"/>
      <c r="M1569" s="117"/>
      <c r="N1569" s="117"/>
      <c r="O1569" s="117"/>
      <c r="P1569" s="135"/>
      <c r="Q1569" s="186"/>
    </row>
    <row r="1570" spans="1:17" s="28" customFormat="1" x14ac:dyDescent="0.25">
      <c r="A1570" s="53"/>
      <c r="B1570" s="58"/>
      <c r="C1570" s="58"/>
      <c r="D1570" s="35"/>
      <c r="E1570" s="117"/>
      <c r="F1570" s="117"/>
      <c r="G1570" s="117"/>
      <c r="H1570" s="117"/>
      <c r="I1570" s="117"/>
      <c r="J1570" s="117"/>
      <c r="K1570" s="117"/>
      <c r="L1570" s="117"/>
      <c r="M1570" s="117"/>
      <c r="N1570" s="117"/>
      <c r="O1570" s="117"/>
      <c r="P1570" s="135"/>
      <c r="Q1570" s="186"/>
    </row>
    <row r="1571" spans="1:17" s="28" customFormat="1" x14ac:dyDescent="0.25">
      <c r="A1571" s="53"/>
      <c r="B1571" s="58"/>
      <c r="C1571" s="58"/>
      <c r="D1571" s="35"/>
      <c r="E1571" s="117"/>
      <c r="F1571" s="117"/>
      <c r="G1571" s="117"/>
      <c r="H1571" s="117"/>
      <c r="I1571" s="117"/>
      <c r="J1571" s="117"/>
      <c r="K1571" s="117"/>
      <c r="L1571" s="117"/>
      <c r="M1571" s="117"/>
      <c r="N1571" s="117"/>
      <c r="O1571" s="117"/>
      <c r="P1571" s="135"/>
      <c r="Q1571" s="186"/>
    </row>
    <row r="1572" spans="1:17" s="28" customFormat="1" x14ac:dyDescent="0.25">
      <c r="A1572" s="53"/>
      <c r="B1572" s="58"/>
      <c r="C1572" s="58"/>
      <c r="D1572" s="35"/>
      <c r="E1572" s="117"/>
      <c r="F1572" s="117"/>
      <c r="G1572" s="117"/>
      <c r="H1572" s="117"/>
      <c r="I1572" s="117"/>
      <c r="J1572" s="117"/>
      <c r="K1572" s="117"/>
      <c r="L1572" s="117"/>
      <c r="M1572" s="117"/>
      <c r="N1572" s="117"/>
      <c r="O1572" s="117"/>
      <c r="P1572" s="135"/>
      <c r="Q1572" s="186"/>
    </row>
    <row r="1573" spans="1:17" s="28" customFormat="1" x14ac:dyDescent="0.25">
      <c r="A1573" s="53"/>
      <c r="B1573" s="58"/>
      <c r="C1573" s="58"/>
      <c r="D1573" s="35"/>
      <c r="E1573" s="117"/>
      <c r="F1573" s="117"/>
      <c r="G1573" s="117"/>
      <c r="H1573" s="117"/>
      <c r="I1573" s="117"/>
      <c r="J1573" s="117"/>
      <c r="K1573" s="117"/>
      <c r="L1573" s="117"/>
      <c r="M1573" s="117"/>
      <c r="N1573" s="117"/>
      <c r="O1573" s="117"/>
      <c r="P1573" s="135"/>
      <c r="Q1573" s="186"/>
    </row>
    <row r="1574" spans="1:17" s="28" customFormat="1" x14ac:dyDescent="0.25">
      <c r="A1574" s="53"/>
      <c r="B1574" s="58"/>
      <c r="C1574" s="58"/>
      <c r="D1574" s="35"/>
      <c r="E1574" s="117"/>
      <c r="F1574" s="117"/>
      <c r="G1574" s="117"/>
      <c r="H1574" s="117"/>
      <c r="I1574" s="117"/>
      <c r="J1574" s="117"/>
      <c r="K1574" s="117"/>
      <c r="L1574" s="117"/>
      <c r="M1574" s="117"/>
      <c r="N1574" s="117"/>
      <c r="O1574" s="117"/>
      <c r="P1574" s="135"/>
      <c r="Q1574" s="186"/>
    </row>
    <row r="1575" spans="1:17" s="28" customFormat="1" x14ac:dyDescent="0.25">
      <c r="A1575" s="53"/>
      <c r="B1575" s="58"/>
      <c r="C1575" s="58"/>
      <c r="D1575" s="35"/>
      <c r="E1575" s="117"/>
      <c r="F1575" s="117"/>
      <c r="G1575" s="117"/>
      <c r="H1575" s="117"/>
      <c r="I1575" s="117"/>
      <c r="J1575" s="117"/>
      <c r="K1575" s="117"/>
      <c r="L1575" s="117"/>
      <c r="M1575" s="117"/>
      <c r="N1575" s="117"/>
      <c r="O1575" s="117"/>
      <c r="P1575" s="135"/>
      <c r="Q1575" s="186"/>
    </row>
    <row r="1576" spans="1:17" s="28" customFormat="1" x14ac:dyDescent="0.25">
      <c r="A1576" s="53"/>
      <c r="B1576" s="58"/>
      <c r="C1576" s="58"/>
      <c r="D1576" s="35"/>
      <c r="E1576" s="117"/>
      <c r="F1576" s="117"/>
      <c r="G1576" s="117"/>
      <c r="H1576" s="117"/>
      <c r="I1576" s="117"/>
      <c r="J1576" s="117"/>
      <c r="K1576" s="117"/>
      <c r="L1576" s="117"/>
      <c r="M1576" s="117"/>
      <c r="N1576" s="117"/>
      <c r="O1576" s="117"/>
      <c r="P1576" s="135"/>
      <c r="Q1576" s="186"/>
    </row>
    <row r="1577" spans="1:17" s="28" customFormat="1" x14ac:dyDescent="0.25">
      <c r="A1577" s="53"/>
      <c r="B1577" s="58"/>
      <c r="C1577" s="58"/>
      <c r="D1577" s="35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35"/>
      <c r="Q1577" s="186"/>
    </row>
    <row r="1578" spans="1:17" s="28" customFormat="1" x14ac:dyDescent="0.25">
      <c r="A1578" s="53"/>
      <c r="B1578" s="58"/>
      <c r="C1578" s="58"/>
      <c r="D1578" s="35"/>
      <c r="E1578" s="117"/>
      <c r="F1578" s="117"/>
      <c r="G1578" s="117"/>
      <c r="H1578" s="117"/>
      <c r="I1578" s="117"/>
      <c r="J1578" s="117"/>
      <c r="K1578" s="117"/>
      <c r="L1578" s="117"/>
      <c r="M1578" s="117"/>
      <c r="N1578" s="117"/>
      <c r="O1578" s="117"/>
      <c r="P1578" s="135"/>
      <c r="Q1578" s="186"/>
    </row>
    <row r="1579" spans="1:17" s="28" customFormat="1" x14ac:dyDescent="0.25">
      <c r="A1579" s="53"/>
      <c r="B1579" s="58"/>
      <c r="C1579" s="58"/>
      <c r="D1579" s="35"/>
      <c r="E1579" s="117"/>
      <c r="F1579" s="117"/>
      <c r="G1579" s="117"/>
      <c r="H1579" s="117"/>
      <c r="I1579" s="117"/>
      <c r="J1579" s="117"/>
      <c r="K1579" s="117"/>
      <c r="L1579" s="117"/>
      <c r="M1579" s="117"/>
      <c r="N1579" s="117"/>
      <c r="O1579" s="117"/>
      <c r="P1579" s="135"/>
      <c r="Q1579" s="186"/>
    </row>
    <row r="1580" spans="1:17" s="28" customFormat="1" x14ac:dyDescent="0.25">
      <c r="A1580" s="53"/>
      <c r="B1580" s="58"/>
      <c r="C1580" s="58"/>
      <c r="D1580" s="35"/>
      <c r="E1580" s="117"/>
      <c r="F1580" s="117"/>
      <c r="G1580" s="117"/>
      <c r="H1580" s="117"/>
      <c r="I1580" s="117"/>
      <c r="J1580" s="117"/>
      <c r="K1580" s="117"/>
      <c r="L1580" s="117"/>
      <c r="M1580" s="117"/>
      <c r="N1580" s="117"/>
      <c r="O1580" s="117"/>
      <c r="P1580" s="135"/>
      <c r="Q1580" s="186"/>
    </row>
    <row r="1581" spans="1:17" s="28" customFormat="1" x14ac:dyDescent="0.25">
      <c r="A1581" s="53"/>
      <c r="B1581" s="58"/>
      <c r="C1581" s="58"/>
      <c r="D1581" s="35"/>
      <c r="E1581" s="117"/>
      <c r="F1581" s="117"/>
      <c r="G1581" s="117"/>
      <c r="H1581" s="117"/>
      <c r="I1581" s="117"/>
      <c r="J1581" s="117"/>
      <c r="K1581" s="117"/>
      <c r="L1581" s="117"/>
      <c r="M1581" s="117"/>
      <c r="N1581" s="117"/>
      <c r="O1581" s="117"/>
      <c r="P1581" s="135"/>
      <c r="Q1581" s="186"/>
    </row>
    <row r="1582" spans="1:17" s="28" customFormat="1" x14ac:dyDescent="0.25">
      <c r="A1582" s="53"/>
      <c r="B1582" s="58"/>
      <c r="C1582" s="58"/>
      <c r="D1582" s="35"/>
      <c r="E1582" s="117"/>
      <c r="F1582" s="117"/>
      <c r="G1582" s="117"/>
      <c r="H1582" s="117"/>
      <c r="I1582" s="117"/>
      <c r="J1582" s="117"/>
      <c r="K1582" s="117"/>
      <c r="L1582" s="117"/>
      <c r="M1582" s="117"/>
      <c r="N1582" s="117"/>
      <c r="O1582" s="117"/>
      <c r="P1582" s="135"/>
      <c r="Q1582" s="186"/>
    </row>
    <row r="1583" spans="1:17" s="28" customFormat="1" x14ac:dyDescent="0.25">
      <c r="A1583" s="53"/>
      <c r="B1583" s="58"/>
      <c r="C1583" s="58"/>
      <c r="D1583" s="35"/>
      <c r="E1583" s="117"/>
      <c r="F1583" s="117"/>
      <c r="G1583" s="117"/>
      <c r="H1583" s="117"/>
      <c r="I1583" s="117"/>
      <c r="J1583" s="117"/>
      <c r="K1583" s="117"/>
      <c r="L1583" s="117"/>
      <c r="M1583" s="117"/>
      <c r="N1583" s="117"/>
      <c r="O1583" s="117"/>
      <c r="P1583" s="135"/>
      <c r="Q1583" s="186"/>
    </row>
    <row r="1584" spans="1:17" s="28" customFormat="1" x14ac:dyDescent="0.25">
      <c r="A1584" s="53"/>
      <c r="B1584" s="58"/>
      <c r="C1584" s="58"/>
      <c r="D1584" s="35"/>
      <c r="E1584" s="117"/>
      <c r="F1584" s="117"/>
      <c r="G1584" s="117"/>
      <c r="H1584" s="117"/>
      <c r="I1584" s="117"/>
      <c r="J1584" s="117"/>
      <c r="K1584" s="117"/>
      <c r="L1584" s="117"/>
      <c r="M1584" s="117"/>
      <c r="N1584" s="117"/>
      <c r="O1584" s="117"/>
      <c r="P1584" s="135"/>
      <c r="Q1584" s="186"/>
    </row>
    <row r="1585" spans="1:17" s="28" customFormat="1" x14ac:dyDescent="0.25">
      <c r="A1585" s="53"/>
      <c r="B1585" s="58"/>
      <c r="C1585" s="58"/>
      <c r="D1585" s="35"/>
      <c r="E1585" s="117"/>
      <c r="F1585" s="117"/>
      <c r="G1585" s="117"/>
      <c r="H1585" s="117"/>
      <c r="I1585" s="117"/>
      <c r="J1585" s="117"/>
      <c r="K1585" s="117"/>
      <c r="L1585" s="117"/>
      <c r="M1585" s="117"/>
      <c r="N1585" s="117"/>
      <c r="O1585" s="117"/>
      <c r="P1585" s="135"/>
      <c r="Q1585" s="186"/>
    </row>
    <row r="1586" spans="1:17" s="28" customFormat="1" x14ac:dyDescent="0.25">
      <c r="A1586" s="53"/>
      <c r="B1586" s="58"/>
      <c r="C1586" s="58"/>
      <c r="D1586" s="35"/>
      <c r="E1586" s="117"/>
      <c r="F1586" s="117"/>
      <c r="G1586" s="117"/>
      <c r="H1586" s="117"/>
      <c r="I1586" s="117"/>
      <c r="J1586" s="117"/>
      <c r="K1586" s="117"/>
      <c r="L1586" s="117"/>
      <c r="M1586" s="117"/>
      <c r="N1586" s="117"/>
      <c r="O1586" s="117"/>
      <c r="P1586" s="135"/>
      <c r="Q1586" s="186"/>
    </row>
    <row r="1587" spans="1:17" s="28" customFormat="1" x14ac:dyDescent="0.25">
      <c r="A1587" s="53"/>
      <c r="B1587" s="58"/>
      <c r="C1587" s="58"/>
      <c r="D1587" s="35"/>
      <c r="E1587" s="117"/>
      <c r="F1587" s="117"/>
      <c r="G1587" s="117"/>
      <c r="H1587" s="117"/>
      <c r="I1587" s="117"/>
      <c r="J1587" s="117"/>
      <c r="K1587" s="117"/>
      <c r="L1587" s="117"/>
      <c r="M1587" s="117"/>
      <c r="N1587" s="117"/>
      <c r="O1587" s="117"/>
      <c r="P1587" s="135"/>
      <c r="Q1587" s="186"/>
    </row>
    <row r="1588" spans="1:17" s="28" customFormat="1" x14ac:dyDescent="0.25">
      <c r="A1588" s="53"/>
      <c r="B1588" s="58"/>
      <c r="C1588" s="58"/>
      <c r="D1588" s="35"/>
      <c r="E1588" s="117"/>
      <c r="F1588" s="117"/>
      <c r="G1588" s="117"/>
      <c r="H1588" s="117"/>
      <c r="I1588" s="117"/>
      <c r="J1588" s="117"/>
      <c r="K1588" s="117"/>
      <c r="L1588" s="117"/>
      <c r="M1588" s="117"/>
      <c r="N1588" s="117"/>
      <c r="O1588" s="117"/>
      <c r="P1588" s="135"/>
      <c r="Q1588" s="186"/>
    </row>
    <row r="1589" spans="1:17" s="28" customFormat="1" x14ac:dyDescent="0.25">
      <c r="A1589" s="53"/>
      <c r="B1589" s="58"/>
      <c r="C1589" s="58"/>
      <c r="D1589" s="35"/>
      <c r="E1589" s="117"/>
      <c r="F1589" s="117"/>
      <c r="G1589" s="117"/>
      <c r="H1589" s="117"/>
      <c r="I1589" s="117"/>
      <c r="J1589" s="117"/>
      <c r="K1589" s="117"/>
      <c r="L1589" s="117"/>
      <c r="M1589" s="117"/>
      <c r="N1589" s="117"/>
      <c r="O1589" s="117"/>
      <c r="P1589" s="135"/>
      <c r="Q1589" s="186"/>
    </row>
    <row r="1590" spans="1:17" s="28" customFormat="1" x14ac:dyDescent="0.25">
      <c r="A1590" s="53"/>
      <c r="B1590" s="58"/>
      <c r="C1590" s="58"/>
      <c r="D1590" s="35"/>
      <c r="E1590" s="117"/>
      <c r="F1590" s="117"/>
      <c r="G1590" s="117"/>
      <c r="H1590" s="117"/>
      <c r="I1590" s="117"/>
      <c r="J1590" s="117"/>
      <c r="K1590" s="117"/>
      <c r="L1590" s="117"/>
      <c r="M1590" s="117"/>
      <c r="N1590" s="117"/>
      <c r="O1590" s="117"/>
      <c r="P1590" s="135"/>
      <c r="Q1590" s="186"/>
    </row>
    <row r="1591" spans="1:17" s="28" customFormat="1" x14ac:dyDescent="0.25">
      <c r="A1591" s="53"/>
      <c r="B1591" s="58"/>
      <c r="C1591" s="58"/>
      <c r="D1591" s="35"/>
      <c r="E1591" s="117"/>
      <c r="F1591" s="117"/>
      <c r="G1591" s="117"/>
      <c r="H1591" s="117"/>
      <c r="I1591" s="117"/>
      <c r="J1591" s="117"/>
      <c r="K1591" s="117"/>
      <c r="L1591" s="117"/>
      <c r="M1591" s="117"/>
      <c r="N1591" s="117"/>
      <c r="O1591" s="117"/>
      <c r="P1591" s="135"/>
      <c r="Q1591" s="186"/>
    </row>
    <row r="1592" spans="1:17" s="28" customFormat="1" x14ac:dyDescent="0.25">
      <c r="A1592" s="53"/>
      <c r="B1592" s="58"/>
      <c r="C1592" s="58"/>
      <c r="D1592" s="35"/>
      <c r="E1592" s="117"/>
      <c r="F1592" s="117"/>
      <c r="G1592" s="117"/>
      <c r="H1592" s="117"/>
      <c r="I1592" s="117"/>
      <c r="J1592" s="117"/>
      <c r="K1592" s="117"/>
      <c r="L1592" s="117"/>
      <c r="M1592" s="117"/>
      <c r="N1592" s="117"/>
      <c r="O1592" s="117"/>
      <c r="P1592" s="135"/>
      <c r="Q1592" s="186"/>
    </row>
    <row r="1593" spans="1:17" s="28" customFormat="1" x14ac:dyDescent="0.25">
      <c r="A1593" s="53"/>
      <c r="B1593" s="58"/>
      <c r="C1593" s="58"/>
      <c r="D1593" s="35"/>
      <c r="E1593" s="117"/>
      <c r="F1593" s="117"/>
      <c r="G1593" s="117"/>
      <c r="H1593" s="117"/>
      <c r="I1593" s="117"/>
      <c r="J1593" s="117"/>
      <c r="K1593" s="117"/>
      <c r="L1593" s="117"/>
      <c r="M1593" s="117"/>
      <c r="N1593" s="117"/>
      <c r="O1593" s="117"/>
      <c r="P1593" s="135"/>
      <c r="Q1593" s="186"/>
    </row>
    <row r="1594" spans="1:17" s="28" customFormat="1" x14ac:dyDescent="0.25">
      <c r="A1594" s="53"/>
      <c r="B1594" s="58"/>
      <c r="C1594" s="58"/>
      <c r="D1594" s="35"/>
      <c r="E1594" s="117"/>
      <c r="F1594" s="117"/>
      <c r="G1594" s="117"/>
      <c r="H1594" s="117"/>
      <c r="I1594" s="117"/>
      <c r="J1594" s="117"/>
      <c r="K1594" s="117"/>
      <c r="L1594" s="117"/>
      <c r="M1594" s="117"/>
      <c r="N1594" s="117"/>
      <c r="O1594" s="117"/>
      <c r="P1594" s="135"/>
      <c r="Q1594" s="186"/>
    </row>
    <row r="1595" spans="1:17" s="28" customFormat="1" x14ac:dyDescent="0.25">
      <c r="A1595" s="53"/>
      <c r="B1595" s="58"/>
      <c r="C1595" s="58"/>
      <c r="D1595" s="35"/>
      <c r="E1595" s="117"/>
      <c r="F1595" s="117"/>
      <c r="G1595" s="117"/>
      <c r="H1595" s="117"/>
      <c r="I1595" s="117"/>
      <c r="J1595" s="117"/>
      <c r="K1595" s="117"/>
      <c r="L1595" s="117"/>
      <c r="M1595" s="117"/>
      <c r="N1595" s="117"/>
      <c r="O1595" s="117"/>
      <c r="P1595" s="135"/>
      <c r="Q1595" s="186"/>
    </row>
    <row r="1596" spans="1:17" s="28" customFormat="1" x14ac:dyDescent="0.25">
      <c r="A1596" s="53"/>
      <c r="B1596" s="58"/>
      <c r="C1596" s="58"/>
      <c r="D1596" s="35"/>
      <c r="E1596" s="117"/>
      <c r="F1596" s="117"/>
      <c r="G1596" s="117"/>
      <c r="H1596" s="117"/>
      <c r="I1596" s="117"/>
      <c r="J1596" s="117"/>
      <c r="K1596" s="117"/>
      <c r="L1596" s="117"/>
      <c r="M1596" s="117"/>
      <c r="N1596" s="117"/>
      <c r="O1596" s="117"/>
      <c r="P1596" s="135"/>
      <c r="Q1596" s="186"/>
    </row>
    <row r="1597" spans="1:17" s="28" customFormat="1" x14ac:dyDescent="0.25">
      <c r="A1597" s="53"/>
      <c r="B1597" s="58"/>
      <c r="C1597" s="58"/>
      <c r="D1597" s="35"/>
      <c r="E1597" s="117"/>
      <c r="F1597" s="117"/>
      <c r="G1597" s="117"/>
      <c r="H1597" s="117"/>
      <c r="I1597" s="117"/>
      <c r="J1597" s="117"/>
      <c r="K1597" s="117"/>
      <c r="L1597" s="117"/>
      <c r="M1597" s="117"/>
      <c r="N1597" s="117"/>
      <c r="O1597" s="117"/>
      <c r="P1597" s="135"/>
      <c r="Q1597" s="186"/>
    </row>
    <row r="1598" spans="1:17" s="28" customFormat="1" x14ac:dyDescent="0.25">
      <c r="A1598" s="53"/>
      <c r="B1598" s="58"/>
      <c r="C1598" s="58"/>
      <c r="D1598" s="35"/>
      <c r="E1598" s="117"/>
      <c r="F1598" s="117"/>
      <c r="G1598" s="117"/>
      <c r="H1598" s="117"/>
      <c r="I1598" s="117"/>
      <c r="J1598" s="117"/>
      <c r="K1598" s="117"/>
      <c r="L1598" s="117"/>
      <c r="M1598" s="117"/>
      <c r="N1598" s="117"/>
      <c r="O1598" s="117"/>
      <c r="P1598" s="135"/>
      <c r="Q1598" s="186"/>
    </row>
    <row r="1599" spans="1:17" s="28" customFormat="1" x14ac:dyDescent="0.25">
      <c r="A1599" s="53"/>
      <c r="B1599" s="58"/>
      <c r="C1599" s="58"/>
      <c r="D1599" s="35"/>
      <c r="E1599" s="117"/>
      <c r="F1599" s="117"/>
      <c r="G1599" s="117"/>
      <c r="H1599" s="117"/>
      <c r="I1599" s="117"/>
      <c r="J1599" s="117"/>
      <c r="K1599" s="117"/>
      <c r="L1599" s="117"/>
      <c r="M1599" s="117"/>
      <c r="N1599" s="117"/>
      <c r="O1599" s="117"/>
      <c r="P1599" s="135"/>
      <c r="Q1599" s="186"/>
    </row>
    <row r="1600" spans="1:17" s="28" customFormat="1" x14ac:dyDescent="0.25">
      <c r="A1600" s="53"/>
      <c r="B1600" s="58"/>
      <c r="C1600" s="58"/>
      <c r="D1600" s="35"/>
      <c r="E1600" s="117"/>
      <c r="F1600" s="117"/>
      <c r="G1600" s="117"/>
      <c r="H1600" s="117"/>
      <c r="I1600" s="117"/>
      <c r="J1600" s="117"/>
      <c r="K1600" s="117"/>
      <c r="L1600" s="117"/>
      <c r="M1600" s="117"/>
      <c r="N1600" s="117"/>
      <c r="O1600" s="117"/>
      <c r="P1600" s="135"/>
      <c r="Q1600" s="186"/>
    </row>
    <row r="1601" spans="1:17" s="28" customFormat="1" x14ac:dyDescent="0.25">
      <c r="A1601" s="53"/>
      <c r="B1601" s="58"/>
      <c r="C1601" s="58"/>
      <c r="D1601" s="35"/>
      <c r="E1601" s="117"/>
      <c r="F1601" s="117"/>
      <c r="G1601" s="117"/>
      <c r="H1601" s="117"/>
      <c r="I1601" s="117"/>
      <c r="J1601" s="117"/>
      <c r="K1601" s="117"/>
      <c r="L1601" s="117"/>
      <c r="M1601" s="117"/>
      <c r="N1601" s="117"/>
      <c r="O1601" s="117"/>
      <c r="P1601" s="135"/>
      <c r="Q1601" s="186"/>
    </row>
    <row r="1602" spans="1:17" s="28" customFormat="1" x14ac:dyDescent="0.25">
      <c r="A1602" s="53"/>
      <c r="B1602" s="58"/>
      <c r="C1602" s="58"/>
      <c r="D1602" s="35"/>
      <c r="E1602" s="117"/>
      <c r="F1602" s="117"/>
      <c r="G1602" s="117"/>
      <c r="H1602" s="117"/>
      <c r="I1602" s="117"/>
      <c r="J1602" s="117"/>
      <c r="K1602" s="117"/>
      <c r="L1602" s="117"/>
      <c r="M1602" s="117"/>
      <c r="N1602" s="117"/>
      <c r="O1602" s="117"/>
      <c r="P1602" s="135"/>
      <c r="Q1602" s="186"/>
    </row>
    <row r="1603" spans="1:17" s="28" customFormat="1" x14ac:dyDescent="0.25">
      <c r="A1603" s="53"/>
      <c r="B1603" s="58"/>
      <c r="C1603" s="58"/>
      <c r="D1603" s="35"/>
      <c r="E1603" s="117"/>
      <c r="F1603" s="117"/>
      <c r="G1603" s="117"/>
      <c r="H1603" s="117"/>
      <c r="I1603" s="117"/>
      <c r="J1603" s="117"/>
      <c r="K1603" s="117"/>
      <c r="L1603" s="117"/>
      <c r="M1603" s="117"/>
      <c r="N1603" s="117"/>
      <c r="O1603" s="117"/>
      <c r="P1603" s="135"/>
      <c r="Q1603" s="186"/>
    </row>
    <row r="1604" spans="1:17" s="28" customFormat="1" x14ac:dyDescent="0.25">
      <c r="A1604" s="53"/>
      <c r="B1604" s="58"/>
      <c r="C1604" s="58"/>
      <c r="D1604" s="35"/>
      <c r="E1604" s="117"/>
      <c r="F1604" s="117"/>
      <c r="G1604" s="117"/>
      <c r="H1604" s="117"/>
      <c r="I1604" s="117"/>
      <c r="J1604" s="117"/>
      <c r="K1604" s="117"/>
      <c r="L1604" s="117"/>
      <c r="M1604" s="117"/>
      <c r="N1604" s="117"/>
      <c r="O1604" s="117"/>
      <c r="P1604" s="135"/>
      <c r="Q1604" s="186"/>
    </row>
    <row r="1605" spans="1:17" s="28" customFormat="1" x14ac:dyDescent="0.25">
      <c r="A1605" s="53"/>
      <c r="B1605" s="58"/>
      <c r="C1605" s="58"/>
      <c r="D1605" s="35"/>
      <c r="E1605" s="117"/>
      <c r="F1605" s="117"/>
      <c r="G1605" s="117"/>
      <c r="H1605" s="117"/>
      <c r="I1605" s="117"/>
      <c r="J1605" s="117"/>
      <c r="K1605" s="117"/>
      <c r="L1605" s="117"/>
      <c r="M1605" s="117"/>
      <c r="N1605" s="117"/>
      <c r="O1605" s="117"/>
      <c r="P1605" s="135"/>
      <c r="Q1605" s="186"/>
    </row>
    <row r="1606" spans="1:17" s="28" customFormat="1" x14ac:dyDescent="0.25">
      <c r="A1606" s="53"/>
      <c r="B1606" s="58"/>
      <c r="C1606" s="58"/>
      <c r="D1606" s="35"/>
      <c r="E1606" s="117"/>
      <c r="F1606" s="117"/>
      <c r="G1606" s="117"/>
      <c r="H1606" s="117"/>
      <c r="I1606" s="117"/>
      <c r="J1606" s="117"/>
      <c r="K1606" s="117"/>
      <c r="L1606" s="117"/>
      <c r="M1606" s="117"/>
      <c r="N1606" s="117"/>
      <c r="O1606" s="117"/>
      <c r="P1606" s="135"/>
      <c r="Q1606" s="186"/>
    </row>
    <row r="1607" spans="1:17" s="28" customFormat="1" x14ac:dyDescent="0.25">
      <c r="A1607" s="53"/>
      <c r="B1607" s="58"/>
      <c r="C1607" s="58"/>
      <c r="D1607" s="35"/>
      <c r="E1607" s="117"/>
      <c r="F1607" s="117"/>
      <c r="G1607" s="117"/>
      <c r="H1607" s="117"/>
      <c r="I1607" s="117"/>
      <c r="J1607" s="117"/>
      <c r="K1607" s="117"/>
      <c r="L1607" s="117"/>
      <c r="M1607" s="117"/>
      <c r="N1607" s="117"/>
      <c r="O1607" s="117"/>
      <c r="P1607" s="135"/>
      <c r="Q1607" s="186"/>
    </row>
    <row r="1608" spans="1:17" s="28" customFormat="1" x14ac:dyDescent="0.25">
      <c r="A1608" s="53"/>
      <c r="B1608" s="58"/>
      <c r="C1608" s="58"/>
      <c r="D1608" s="35"/>
      <c r="E1608" s="117"/>
      <c r="F1608" s="117"/>
      <c r="G1608" s="117"/>
      <c r="H1608" s="117"/>
      <c r="I1608" s="117"/>
      <c r="J1608" s="117"/>
      <c r="K1608" s="117"/>
      <c r="L1608" s="117"/>
      <c r="M1608" s="117"/>
      <c r="N1608" s="117"/>
      <c r="O1608" s="117"/>
      <c r="P1608" s="135"/>
      <c r="Q1608" s="186"/>
    </row>
    <row r="1609" spans="1:17" s="28" customFormat="1" x14ac:dyDescent="0.25">
      <c r="A1609" s="53"/>
      <c r="B1609" s="58"/>
      <c r="C1609" s="58"/>
      <c r="D1609" s="35"/>
      <c r="E1609" s="117"/>
      <c r="F1609" s="117"/>
      <c r="G1609" s="117"/>
      <c r="H1609" s="117"/>
      <c r="I1609" s="117"/>
      <c r="J1609" s="117"/>
      <c r="K1609" s="117"/>
      <c r="L1609" s="117"/>
      <c r="M1609" s="117"/>
      <c r="N1609" s="117"/>
      <c r="O1609" s="117"/>
      <c r="P1609" s="135"/>
      <c r="Q1609" s="186"/>
    </row>
    <row r="1610" spans="1:17" s="28" customFormat="1" x14ac:dyDescent="0.25">
      <c r="A1610" s="53"/>
      <c r="B1610" s="58"/>
      <c r="C1610" s="58"/>
      <c r="D1610" s="35"/>
      <c r="E1610" s="117"/>
      <c r="F1610" s="117"/>
      <c r="G1610" s="117"/>
      <c r="H1610" s="117"/>
      <c r="I1610" s="117"/>
      <c r="J1610" s="117"/>
      <c r="K1610" s="117"/>
      <c r="L1610" s="117"/>
      <c r="M1610" s="117"/>
      <c r="N1610" s="117"/>
      <c r="O1610" s="117"/>
      <c r="P1610" s="135"/>
      <c r="Q1610" s="186"/>
    </row>
    <row r="1611" spans="1:17" s="28" customFormat="1" x14ac:dyDescent="0.25">
      <c r="A1611" s="53"/>
      <c r="B1611" s="58"/>
      <c r="C1611" s="58"/>
      <c r="D1611" s="35"/>
      <c r="E1611" s="117"/>
      <c r="F1611" s="117"/>
      <c r="G1611" s="117"/>
      <c r="H1611" s="117"/>
      <c r="I1611" s="117"/>
      <c r="J1611" s="117"/>
      <c r="K1611" s="117"/>
      <c r="L1611" s="117"/>
      <c r="M1611" s="117"/>
      <c r="N1611" s="117"/>
      <c r="O1611" s="117"/>
      <c r="P1611" s="135"/>
      <c r="Q1611" s="186"/>
    </row>
    <row r="1612" spans="1:17" s="28" customFormat="1" x14ac:dyDescent="0.25">
      <c r="A1612" s="53"/>
      <c r="B1612" s="58"/>
      <c r="C1612" s="58"/>
      <c r="D1612" s="35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  <c r="O1612" s="117"/>
      <c r="P1612" s="135"/>
      <c r="Q1612" s="186"/>
    </row>
    <row r="1613" spans="1:17" s="28" customFormat="1" x14ac:dyDescent="0.25">
      <c r="A1613" s="53"/>
      <c r="B1613" s="58"/>
      <c r="C1613" s="58"/>
      <c r="D1613" s="35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35"/>
      <c r="Q1613" s="186"/>
    </row>
    <row r="1614" spans="1:17" s="28" customFormat="1" x14ac:dyDescent="0.25">
      <c r="A1614" s="53"/>
      <c r="B1614" s="58"/>
      <c r="C1614" s="58"/>
      <c r="D1614" s="35"/>
      <c r="E1614" s="117"/>
      <c r="F1614" s="117"/>
      <c r="G1614" s="117"/>
      <c r="H1614" s="117"/>
      <c r="I1614" s="117"/>
      <c r="J1614" s="117"/>
      <c r="K1614" s="117"/>
      <c r="L1614" s="117"/>
      <c r="M1614" s="117"/>
      <c r="N1614" s="117"/>
      <c r="O1614" s="117"/>
      <c r="P1614" s="135"/>
      <c r="Q1614" s="186"/>
    </row>
    <row r="1615" spans="1:17" s="28" customFormat="1" x14ac:dyDescent="0.25">
      <c r="A1615" s="53"/>
      <c r="B1615" s="58"/>
      <c r="C1615" s="58"/>
      <c r="D1615" s="35"/>
      <c r="E1615" s="117"/>
      <c r="F1615" s="117"/>
      <c r="G1615" s="117"/>
      <c r="H1615" s="117"/>
      <c r="I1615" s="117"/>
      <c r="J1615" s="117"/>
      <c r="K1615" s="117"/>
      <c r="L1615" s="117"/>
      <c r="M1615" s="117"/>
      <c r="N1615" s="117"/>
      <c r="O1615" s="117"/>
      <c r="P1615" s="135"/>
      <c r="Q1615" s="186"/>
    </row>
    <row r="1616" spans="1:17" s="28" customFormat="1" x14ac:dyDescent="0.25">
      <c r="A1616" s="53"/>
      <c r="B1616" s="58"/>
      <c r="C1616" s="58"/>
      <c r="D1616" s="35"/>
      <c r="E1616" s="117"/>
      <c r="F1616" s="117"/>
      <c r="G1616" s="117"/>
      <c r="H1616" s="117"/>
      <c r="I1616" s="117"/>
      <c r="J1616" s="117"/>
      <c r="K1616" s="117"/>
      <c r="L1616" s="117"/>
      <c r="M1616" s="117"/>
      <c r="N1616" s="117"/>
      <c r="O1616" s="117"/>
      <c r="P1616" s="135"/>
      <c r="Q1616" s="186"/>
    </row>
    <row r="1617" spans="1:17" s="28" customFormat="1" x14ac:dyDescent="0.25">
      <c r="A1617" s="53"/>
      <c r="B1617" s="58"/>
      <c r="C1617" s="58"/>
      <c r="D1617" s="35"/>
      <c r="E1617" s="117"/>
      <c r="F1617" s="117"/>
      <c r="G1617" s="117"/>
      <c r="H1617" s="117"/>
      <c r="I1617" s="117"/>
      <c r="J1617" s="117"/>
      <c r="K1617" s="117"/>
      <c r="L1617" s="117"/>
      <c r="M1617" s="117"/>
      <c r="N1617" s="117"/>
      <c r="O1617" s="117"/>
      <c r="P1617" s="135"/>
      <c r="Q1617" s="186"/>
    </row>
    <row r="1618" spans="1:17" s="28" customFormat="1" x14ac:dyDescent="0.25">
      <c r="A1618" s="53"/>
      <c r="B1618" s="58"/>
      <c r="C1618" s="58"/>
      <c r="D1618" s="35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35"/>
      <c r="Q1618" s="186"/>
    </row>
    <row r="1619" spans="1:17" s="28" customFormat="1" x14ac:dyDescent="0.25">
      <c r="A1619" s="53"/>
      <c r="B1619" s="58"/>
      <c r="C1619" s="58"/>
      <c r="D1619" s="35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35"/>
      <c r="Q1619" s="186"/>
    </row>
    <row r="1620" spans="1:17" s="28" customFormat="1" x14ac:dyDescent="0.25">
      <c r="A1620" s="53"/>
      <c r="B1620" s="58"/>
      <c r="C1620" s="58"/>
      <c r="D1620" s="35"/>
      <c r="E1620" s="117"/>
      <c r="F1620" s="117"/>
      <c r="G1620" s="117"/>
      <c r="H1620" s="117"/>
      <c r="I1620" s="117"/>
      <c r="J1620" s="117"/>
      <c r="K1620" s="117"/>
      <c r="L1620" s="117"/>
      <c r="M1620" s="117"/>
      <c r="N1620" s="117"/>
      <c r="O1620" s="117"/>
      <c r="P1620" s="135"/>
      <c r="Q1620" s="186"/>
    </row>
    <row r="1621" spans="1:17" s="28" customFormat="1" x14ac:dyDescent="0.25">
      <c r="A1621" s="53"/>
      <c r="B1621" s="58"/>
      <c r="C1621" s="58"/>
      <c r="D1621" s="35"/>
      <c r="E1621" s="117"/>
      <c r="F1621" s="117"/>
      <c r="G1621" s="117"/>
      <c r="H1621" s="117"/>
      <c r="I1621" s="117"/>
      <c r="J1621" s="117"/>
      <c r="K1621" s="117"/>
      <c r="L1621" s="117"/>
      <c r="M1621" s="117"/>
      <c r="N1621" s="117"/>
      <c r="O1621" s="117"/>
      <c r="P1621" s="135"/>
      <c r="Q1621" s="186"/>
    </row>
    <row r="1622" spans="1:17" s="28" customFormat="1" x14ac:dyDescent="0.25">
      <c r="A1622" s="53"/>
      <c r="B1622" s="58"/>
      <c r="C1622" s="58"/>
      <c r="D1622" s="35"/>
      <c r="E1622" s="117"/>
      <c r="F1622" s="117"/>
      <c r="G1622" s="117"/>
      <c r="H1622" s="117"/>
      <c r="I1622" s="117"/>
      <c r="J1622" s="117"/>
      <c r="K1622" s="117"/>
      <c r="L1622" s="117"/>
      <c r="M1622" s="117"/>
      <c r="N1622" s="117"/>
      <c r="O1622" s="117"/>
      <c r="P1622" s="135"/>
      <c r="Q1622" s="186"/>
    </row>
    <row r="1623" spans="1:17" s="28" customFormat="1" x14ac:dyDescent="0.25">
      <c r="A1623" s="53"/>
      <c r="B1623" s="58"/>
      <c r="C1623" s="58"/>
      <c r="D1623" s="35"/>
      <c r="E1623" s="117"/>
      <c r="F1623" s="117"/>
      <c r="G1623" s="117"/>
      <c r="H1623" s="117"/>
      <c r="I1623" s="117"/>
      <c r="J1623" s="117"/>
      <c r="K1623" s="117"/>
      <c r="L1623" s="117"/>
      <c r="M1623" s="117"/>
      <c r="N1623" s="117"/>
      <c r="O1623" s="117"/>
      <c r="P1623" s="135"/>
      <c r="Q1623" s="186"/>
    </row>
    <row r="1624" spans="1:17" s="28" customFormat="1" x14ac:dyDescent="0.25">
      <c r="A1624" s="53"/>
      <c r="B1624" s="58"/>
      <c r="C1624" s="58"/>
      <c r="D1624" s="35"/>
      <c r="E1624" s="117"/>
      <c r="F1624" s="117"/>
      <c r="G1624" s="117"/>
      <c r="H1624" s="117"/>
      <c r="I1624" s="117"/>
      <c r="J1624" s="117"/>
      <c r="K1624" s="117"/>
      <c r="L1624" s="117"/>
      <c r="M1624" s="117"/>
      <c r="N1624" s="117"/>
      <c r="O1624" s="117"/>
      <c r="P1624" s="135"/>
      <c r="Q1624" s="186"/>
    </row>
    <row r="1625" spans="1:17" s="28" customFormat="1" x14ac:dyDescent="0.25">
      <c r="A1625" s="53"/>
      <c r="B1625" s="58"/>
      <c r="C1625" s="58"/>
      <c r="D1625" s="35"/>
      <c r="E1625" s="117"/>
      <c r="F1625" s="117"/>
      <c r="G1625" s="117"/>
      <c r="H1625" s="117"/>
      <c r="I1625" s="117"/>
      <c r="J1625" s="117"/>
      <c r="K1625" s="117"/>
      <c r="L1625" s="117"/>
      <c r="M1625" s="117"/>
      <c r="N1625" s="117"/>
      <c r="O1625" s="117"/>
      <c r="P1625" s="135"/>
      <c r="Q1625" s="186"/>
    </row>
    <row r="1626" spans="1:17" s="28" customFormat="1" x14ac:dyDescent="0.25">
      <c r="A1626" s="53"/>
      <c r="B1626" s="58"/>
      <c r="C1626" s="58"/>
      <c r="D1626" s="35"/>
      <c r="E1626" s="117"/>
      <c r="F1626" s="117"/>
      <c r="G1626" s="117"/>
      <c r="H1626" s="117"/>
      <c r="I1626" s="117"/>
      <c r="J1626" s="117"/>
      <c r="K1626" s="117"/>
      <c r="L1626" s="117"/>
      <c r="M1626" s="117"/>
      <c r="N1626" s="117"/>
      <c r="O1626" s="117"/>
      <c r="P1626" s="135"/>
      <c r="Q1626" s="186"/>
    </row>
    <row r="1627" spans="1:17" s="28" customFormat="1" x14ac:dyDescent="0.25">
      <c r="A1627" s="53"/>
      <c r="B1627" s="58"/>
      <c r="C1627" s="58"/>
      <c r="D1627" s="35"/>
      <c r="E1627" s="117"/>
      <c r="F1627" s="117"/>
      <c r="G1627" s="117"/>
      <c r="H1627" s="117"/>
      <c r="I1627" s="117"/>
      <c r="J1627" s="117"/>
      <c r="K1627" s="117"/>
      <c r="L1627" s="117"/>
      <c r="M1627" s="117"/>
      <c r="N1627" s="117"/>
      <c r="O1627" s="117"/>
      <c r="P1627" s="135"/>
      <c r="Q1627" s="186"/>
    </row>
    <row r="1628" spans="1:17" s="28" customFormat="1" x14ac:dyDescent="0.25">
      <c r="A1628" s="53"/>
      <c r="B1628" s="58"/>
      <c r="C1628" s="58"/>
      <c r="D1628" s="35"/>
      <c r="E1628" s="117"/>
      <c r="F1628" s="117"/>
      <c r="G1628" s="117"/>
      <c r="H1628" s="117"/>
      <c r="I1628" s="117"/>
      <c r="J1628" s="117"/>
      <c r="K1628" s="117"/>
      <c r="L1628" s="117"/>
      <c r="M1628" s="117"/>
      <c r="N1628" s="117"/>
      <c r="O1628" s="117"/>
      <c r="P1628" s="135"/>
      <c r="Q1628" s="186"/>
    </row>
    <row r="1629" spans="1:17" s="28" customFormat="1" x14ac:dyDescent="0.25">
      <c r="A1629" s="53"/>
      <c r="B1629" s="58"/>
      <c r="C1629" s="58"/>
      <c r="D1629" s="35"/>
      <c r="E1629" s="117"/>
      <c r="F1629" s="117"/>
      <c r="G1629" s="117"/>
      <c r="H1629" s="117"/>
      <c r="I1629" s="117"/>
      <c r="J1629" s="117"/>
      <c r="K1629" s="117"/>
      <c r="L1629" s="117"/>
      <c r="M1629" s="117"/>
      <c r="N1629" s="117"/>
      <c r="O1629" s="117"/>
      <c r="P1629" s="135"/>
      <c r="Q1629" s="186"/>
    </row>
    <row r="1630" spans="1:17" s="28" customFormat="1" x14ac:dyDescent="0.25">
      <c r="A1630" s="53"/>
      <c r="B1630" s="58"/>
      <c r="C1630" s="58"/>
      <c r="D1630" s="35"/>
      <c r="E1630" s="117"/>
      <c r="F1630" s="117"/>
      <c r="G1630" s="117"/>
      <c r="H1630" s="117"/>
      <c r="I1630" s="117"/>
      <c r="J1630" s="117"/>
      <c r="K1630" s="117"/>
      <c r="L1630" s="117"/>
      <c r="M1630" s="117"/>
      <c r="N1630" s="117"/>
      <c r="O1630" s="117"/>
      <c r="P1630" s="135"/>
      <c r="Q1630" s="186"/>
    </row>
    <row r="1631" spans="1:17" s="28" customFormat="1" x14ac:dyDescent="0.25">
      <c r="A1631" s="53"/>
      <c r="B1631" s="58"/>
      <c r="C1631" s="58"/>
      <c r="D1631" s="35"/>
      <c r="E1631" s="117"/>
      <c r="F1631" s="117"/>
      <c r="G1631" s="117"/>
      <c r="H1631" s="117"/>
      <c r="I1631" s="117"/>
      <c r="J1631" s="117"/>
      <c r="K1631" s="117"/>
      <c r="L1631" s="117"/>
      <c r="M1631" s="117"/>
      <c r="N1631" s="117"/>
      <c r="O1631" s="117"/>
      <c r="P1631" s="135"/>
      <c r="Q1631" s="186"/>
    </row>
    <row r="1632" spans="1:17" s="28" customFormat="1" x14ac:dyDescent="0.25">
      <c r="A1632" s="53"/>
      <c r="B1632" s="58"/>
      <c r="C1632" s="58"/>
      <c r="D1632" s="35"/>
      <c r="E1632" s="117"/>
      <c r="F1632" s="117"/>
      <c r="G1632" s="117"/>
      <c r="H1632" s="117"/>
      <c r="I1632" s="117"/>
      <c r="J1632" s="117"/>
      <c r="K1632" s="117"/>
      <c r="L1632" s="117"/>
      <c r="M1632" s="117"/>
      <c r="N1632" s="117"/>
      <c r="O1632" s="117"/>
      <c r="P1632" s="135"/>
      <c r="Q1632" s="186"/>
    </row>
    <row r="1633" spans="1:17" s="28" customFormat="1" x14ac:dyDescent="0.25">
      <c r="A1633" s="53"/>
      <c r="B1633" s="58"/>
      <c r="C1633" s="58"/>
      <c r="D1633" s="35"/>
      <c r="E1633" s="117"/>
      <c r="F1633" s="117"/>
      <c r="G1633" s="117"/>
      <c r="H1633" s="117"/>
      <c r="I1633" s="117"/>
      <c r="J1633" s="117"/>
      <c r="K1633" s="117"/>
      <c r="L1633" s="117"/>
      <c r="M1633" s="117"/>
      <c r="N1633" s="117"/>
      <c r="O1633" s="117"/>
      <c r="P1633" s="135"/>
      <c r="Q1633" s="186"/>
    </row>
    <row r="1634" spans="1:17" s="28" customFormat="1" x14ac:dyDescent="0.25">
      <c r="A1634" s="53"/>
      <c r="B1634" s="58"/>
      <c r="C1634" s="58"/>
      <c r="D1634" s="35"/>
      <c r="E1634" s="117"/>
      <c r="F1634" s="117"/>
      <c r="G1634" s="117"/>
      <c r="H1634" s="117"/>
      <c r="I1634" s="117"/>
      <c r="J1634" s="117"/>
      <c r="K1634" s="117"/>
      <c r="L1634" s="117"/>
      <c r="M1634" s="117"/>
      <c r="N1634" s="117"/>
      <c r="O1634" s="117"/>
      <c r="P1634" s="135"/>
      <c r="Q1634" s="186"/>
    </row>
    <row r="1635" spans="1:17" s="28" customFormat="1" x14ac:dyDescent="0.25">
      <c r="A1635" s="53"/>
      <c r="B1635" s="58"/>
      <c r="C1635" s="58"/>
      <c r="D1635" s="35"/>
      <c r="E1635" s="117"/>
      <c r="F1635" s="117"/>
      <c r="G1635" s="117"/>
      <c r="H1635" s="117"/>
      <c r="I1635" s="117"/>
      <c r="J1635" s="117"/>
      <c r="K1635" s="117"/>
      <c r="L1635" s="117"/>
      <c r="M1635" s="117"/>
      <c r="N1635" s="117"/>
      <c r="O1635" s="117"/>
      <c r="P1635" s="135"/>
      <c r="Q1635" s="186"/>
    </row>
    <row r="1636" spans="1:17" s="28" customFormat="1" x14ac:dyDescent="0.25">
      <c r="A1636" s="53"/>
      <c r="B1636" s="58"/>
      <c r="C1636" s="58"/>
      <c r="D1636" s="35"/>
      <c r="E1636" s="117"/>
      <c r="F1636" s="117"/>
      <c r="G1636" s="117"/>
      <c r="H1636" s="117"/>
      <c r="I1636" s="117"/>
      <c r="J1636" s="117"/>
      <c r="K1636" s="117"/>
      <c r="L1636" s="117"/>
      <c r="M1636" s="117"/>
      <c r="N1636" s="117"/>
      <c r="O1636" s="117"/>
      <c r="P1636" s="135"/>
      <c r="Q1636" s="186"/>
    </row>
    <row r="1637" spans="1:17" s="28" customFormat="1" x14ac:dyDescent="0.25">
      <c r="A1637" s="53"/>
      <c r="B1637" s="58"/>
      <c r="C1637" s="58"/>
      <c r="D1637" s="35"/>
      <c r="E1637" s="117"/>
      <c r="F1637" s="117"/>
      <c r="G1637" s="117"/>
      <c r="H1637" s="117"/>
      <c r="I1637" s="117"/>
      <c r="J1637" s="117"/>
      <c r="K1637" s="117"/>
      <c r="L1637" s="117"/>
      <c r="M1637" s="117"/>
      <c r="N1637" s="117"/>
      <c r="O1637" s="117"/>
      <c r="P1637" s="135"/>
      <c r="Q1637" s="186"/>
    </row>
    <row r="1638" spans="1:17" s="28" customFormat="1" x14ac:dyDescent="0.25">
      <c r="A1638" s="53"/>
      <c r="B1638" s="58"/>
      <c r="C1638" s="58"/>
      <c r="D1638" s="35"/>
      <c r="E1638" s="117"/>
      <c r="F1638" s="117"/>
      <c r="G1638" s="117"/>
      <c r="H1638" s="117"/>
      <c r="I1638" s="117"/>
      <c r="J1638" s="117"/>
      <c r="K1638" s="117"/>
      <c r="L1638" s="117"/>
      <c r="M1638" s="117"/>
      <c r="N1638" s="117"/>
      <c r="O1638" s="117"/>
      <c r="P1638" s="135"/>
      <c r="Q1638" s="186"/>
    </row>
    <row r="1639" spans="1:17" s="28" customFormat="1" x14ac:dyDescent="0.25">
      <c r="A1639" s="53"/>
      <c r="B1639" s="58"/>
      <c r="C1639" s="58"/>
      <c r="D1639" s="35"/>
      <c r="E1639" s="117"/>
      <c r="F1639" s="117"/>
      <c r="G1639" s="117"/>
      <c r="H1639" s="117"/>
      <c r="I1639" s="117"/>
      <c r="J1639" s="117"/>
      <c r="K1639" s="117"/>
      <c r="L1639" s="117"/>
      <c r="M1639" s="117"/>
      <c r="N1639" s="117"/>
      <c r="O1639" s="117"/>
      <c r="P1639" s="135"/>
      <c r="Q1639" s="186"/>
    </row>
    <row r="1640" spans="1:17" s="28" customFormat="1" x14ac:dyDescent="0.25">
      <c r="A1640" s="53"/>
      <c r="B1640" s="58"/>
      <c r="C1640" s="58"/>
      <c r="D1640" s="35"/>
      <c r="E1640" s="117"/>
      <c r="F1640" s="117"/>
      <c r="G1640" s="117"/>
      <c r="H1640" s="117"/>
      <c r="I1640" s="117"/>
      <c r="J1640" s="117"/>
      <c r="K1640" s="117"/>
      <c r="L1640" s="117"/>
      <c r="M1640" s="117"/>
      <c r="N1640" s="117"/>
      <c r="O1640" s="117"/>
      <c r="P1640" s="135"/>
      <c r="Q1640" s="186"/>
    </row>
    <row r="1641" spans="1:17" s="28" customFormat="1" x14ac:dyDescent="0.25">
      <c r="A1641" s="53"/>
      <c r="B1641" s="58"/>
      <c r="C1641" s="58"/>
      <c r="D1641" s="35"/>
      <c r="E1641" s="117"/>
      <c r="F1641" s="117"/>
      <c r="G1641" s="117"/>
      <c r="H1641" s="117"/>
      <c r="I1641" s="117"/>
      <c r="J1641" s="117"/>
      <c r="K1641" s="117"/>
      <c r="L1641" s="117"/>
      <c r="M1641" s="117"/>
      <c r="N1641" s="117"/>
      <c r="O1641" s="117"/>
      <c r="P1641" s="135"/>
      <c r="Q1641" s="186"/>
    </row>
    <row r="1642" spans="1:17" s="28" customFormat="1" x14ac:dyDescent="0.25">
      <c r="A1642" s="53"/>
      <c r="B1642" s="58"/>
      <c r="C1642" s="58"/>
      <c r="D1642" s="35"/>
      <c r="E1642" s="117"/>
      <c r="F1642" s="117"/>
      <c r="G1642" s="117"/>
      <c r="H1642" s="117"/>
      <c r="I1642" s="117"/>
      <c r="J1642" s="117"/>
      <c r="K1642" s="117"/>
      <c r="L1642" s="117"/>
      <c r="M1642" s="117"/>
      <c r="N1642" s="117"/>
      <c r="O1642" s="117"/>
      <c r="P1642" s="135"/>
      <c r="Q1642" s="186"/>
    </row>
    <row r="1643" spans="1:17" s="28" customFormat="1" x14ac:dyDescent="0.25">
      <c r="A1643" s="53"/>
      <c r="B1643" s="58"/>
      <c r="C1643" s="58"/>
      <c r="D1643" s="35"/>
      <c r="E1643" s="117"/>
      <c r="F1643" s="117"/>
      <c r="G1643" s="117"/>
      <c r="H1643" s="117"/>
      <c r="I1643" s="117"/>
      <c r="J1643" s="117"/>
      <c r="K1643" s="117"/>
      <c r="L1643" s="117"/>
      <c r="M1643" s="117"/>
      <c r="N1643" s="117"/>
      <c r="O1643" s="117"/>
      <c r="P1643" s="135"/>
      <c r="Q1643" s="186"/>
    </row>
    <row r="1644" spans="1:17" s="28" customFormat="1" x14ac:dyDescent="0.25">
      <c r="A1644" s="53"/>
      <c r="B1644" s="58"/>
      <c r="C1644" s="58"/>
      <c r="D1644" s="35"/>
      <c r="E1644" s="117"/>
      <c r="F1644" s="117"/>
      <c r="G1644" s="117"/>
      <c r="H1644" s="117"/>
      <c r="I1644" s="117"/>
      <c r="J1644" s="117"/>
      <c r="K1644" s="117"/>
      <c r="L1644" s="117"/>
      <c r="M1644" s="117"/>
      <c r="N1644" s="117"/>
      <c r="O1644" s="117"/>
      <c r="P1644" s="135"/>
      <c r="Q1644" s="186"/>
    </row>
    <row r="1645" spans="1:17" s="28" customFormat="1" x14ac:dyDescent="0.25">
      <c r="A1645" s="53"/>
      <c r="B1645" s="58"/>
      <c r="C1645" s="58"/>
      <c r="D1645" s="35"/>
      <c r="E1645" s="117"/>
      <c r="F1645" s="117"/>
      <c r="G1645" s="117"/>
      <c r="H1645" s="117"/>
      <c r="I1645" s="117"/>
      <c r="J1645" s="117"/>
      <c r="K1645" s="117"/>
      <c r="L1645" s="117"/>
      <c r="M1645" s="117"/>
      <c r="N1645" s="117"/>
      <c r="O1645" s="117"/>
      <c r="P1645" s="135"/>
      <c r="Q1645" s="186"/>
    </row>
    <row r="1646" spans="1:17" s="28" customFormat="1" x14ac:dyDescent="0.25">
      <c r="A1646" s="53"/>
      <c r="B1646" s="58"/>
      <c r="C1646" s="58"/>
      <c r="D1646" s="35"/>
      <c r="E1646" s="117"/>
      <c r="F1646" s="117"/>
      <c r="G1646" s="117"/>
      <c r="H1646" s="117"/>
      <c r="I1646" s="117"/>
      <c r="J1646" s="117"/>
      <c r="K1646" s="117"/>
      <c r="L1646" s="117"/>
      <c r="M1646" s="117"/>
      <c r="N1646" s="117"/>
      <c r="O1646" s="117"/>
      <c r="P1646" s="135"/>
      <c r="Q1646" s="186"/>
    </row>
    <row r="1647" spans="1:17" s="28" customFormat="1" x14ac:dyDescent="0.25">
      <c r="A1647" s="53"/>
      <c r="B1647" s="58"/>
      <c r="C1647" s="58"/>
      <c r="D1647" s="35"/>
      <c r="E1647" s="117"/>
      <c r="F1647" s="117"/>
      <c r="G1647" s="117"/>
      <c r="H1647" s="117"/>
      <c r="I1647" s="117"/>
      <c r="J1647" s="117"/>
      <c r="K1647" s="117"/>
      <c r="L1647" s="117"/>
      <c r="M1647" s="117"/>
      <c r="N1647" s="117"/>
      <c r="O1647" s="117"/>
      <c r="P1647" s="135"/>
      <c r="Q1647" s="186"/>
    </row>
    <row r="1648" spans="1:17" s="28" customFormat="1" x14ac:dyDescent="0.25">
      <c r="A1648" s="53"/>
      <c r="B1648" s="58"/>
      <c r="C1648" s="58"/>
      <c r="D1648" s="35"/>
      <c r="E1648" s="117"/>
      <c r="F1648" s="117"/>
      <c r="G1648" s="117"/>
      <c r="H1648" s="117"/>
      <c r="I1648" s="117"/>
      <c r="J1648" s="117"/>
      <c r="K1648" s="117"/>
      <c r="L1648" s="117"/>
      <c r="M1648" s="117"/>
      <c r="N1648" s="117"/>
      <c r="O1648" s="117"/>
      <c r="P1648" s="135"/>
      <c r="Q1648" s="186"/>
    </row>
    <row r="1649" spans="1:17" s="28" customFormat="1" x14ac:dyDescent="0.25">
      <c r="A1649" s="53"/>
      <c r="B1649" s="58"/>
      <c r="C1649" s="58"/>
      <c r="D1649" s="35"/>
      <c r="E1649" s="117"/>
      <c r="F1649" s="117"/>
      <c r="G1649" s="117"/>
      <c r="H1649" s="117"/>
      <c r="I1649" s="117"/>
      <c r="J1649" s="117"/>
      <c r="K1649" s="117"/>
      <c r="L1649" s="117"/>
      <c r="M1649" s="117"/>
      <c r="N1649" s="117"/>
      <c r="O1649" s="117"/>
      <c r="P1649" s="135"/>
      <c r="Q1649" s="186"/>
    </row>
    <row r="1650" spans="1:17" s="28" customFormat="1" x14ac:dyDescent="0.25">
      <c r="A1650" s="53"/>
      <c r="B1650" s="58"/>
      <c r="C1650" s="58"/>
      <c r="D1650" s="35"/>
      <c r="E1650" s="117"/>
      <c r="F1650" s="117"/>
      <c r="G1650" s="117"/>
      <c r="H1650" s="117"/>
      <c r="I1650" s="117"/>
      <c r="J1650" s="117"/>
      <c r="K1650" s="117"/>
      <c r="L1650" s="117"/>
      <c r="M1650" s="117"/>
      <c r="N1650" s="117"/>
      <c r="O1650" s="117"/>
      <c r="P1650" s="135"/>
      <c r="Q1650" s="186"/>
    </row>
    <row r="1651" spans="1:17" s="28" customFormat="1" x14ac:dyDescent="0.25">
      <c r="A1651" s="53"/>
      <c r="B1651" s="58"/>
      <c r="C1651" s="58"/>
      <c r="D1651" s="35"/>
      <c r="E1651" s="117"/>
      <c r="F1651" s="117"/>
      <c r="G1651" s="117"/>
      <c r="H1651" s="117"/>
      <c r="I1651" s="117"/>
      <c r="J1651" s="117"/>
      <c r="K1651" s="117"/>
      <c r="L1651" s="117"/>
      <c r="M1651" s="117"/>
      <c r="N1651" s="117"/>
      <c r="O1651" s="117"/>
      <c r="P1651" s="135"/>
      <c r="Q1651" s="186"/>
    </row>
    <row r="1652" spans="1:17" s="28" customFormat="1" x14ac:dyDescent="0.25">
      <c r="A1652" s="53"/>
      <c r="B1652" s="58"/>
      <c r="C1652" s="58"/>
      <c r="D1652" s="35"/>
      <c r="E1652" s="117"/>
      <c r="F1652" s="117"/>
      <c r="G1652" s="117"/>
      <c r="H1652" s="117"/>
      <c r="I1652" s="117"/>
      <c r="J1652" s="117"/>
      <c r="K1652" s="117"/>
      <c r="L1652" s="117"/>
      <c r="M1652" s="117"/>
      <c r="N1652" s="117"/>
      <c r="O1652" s="117"/>
      <c r="P1652" s="135"/>
      <c r="Q1652" s="186"/>
    </row>
    <row r="1653" spans="1:17" s="28" customFormat="1" x14ac:dyDescent="0.25">
      <c r="A1653" s="53"/>
      <c r="B1653" s="58"/>
      <c r="C1653" s="58"/>
      <c r="D1653" s="35"/>
      <c r="E1653" s="117"/>
      <c r="F1653" s="117"/>
      <c r="G1653" s="117"/>
      <c r="H1653" s="117"/>
      <c r="I1653" s="117"/>
      <c r="J1653" s="117"/>
      <c r="K1653" s="117"/>
      <c r="L1653" s="117"/>
      <c r="M1653" s="117"/>
      <c r="N1653" s="117"/>
      <c r="O1653" s="117"/>
      <c r="P1653" s="135"/>
      <c r="Q1653" s="186"/>
    </row>
    <row r="1654" spans="1:17" s="28" customFormat="1" x14ac:dyDescent="0.25">
      <c r="A1654" s="53"/>
      <c r="B1654" s="58"/>
      <c r="C1654" s="58"/>
      <c r="D1654" s="35"/>
      <c r="E1654" s="117"/>
      <c r="F1654" s="117"/>
      <c r="G1654" s="117"/>
      <c r="H1654" s="117"/>
      <c r="I1654" s="117"/>
      <c r="J1654" s="117"/>
      <c r="K1654" s="117"/>
      <c r="L1654" s="117"/>
      <c r="M1654" s="117"/>
      <c r="N1654" s="117"/>
      <c r="O1654" s="117"/>
      <c r="P1654" s="135"/>
      <c r="Q1654" s="186"/>
    </row>
    <row r="1655" spans="1:17" s="28" customFormat="1" x14ac:dyDescent="0.25">
      <c r="A1655" s="53"/>
      <c r="B1655" s="58"/>
      <c r="C1655" s="58"/>
      <c r="D1655" s="35"/>
      <c r="E1655" s="117"/>
      <c r="F1655" s="117"/>
      <c r="G1655" s="117"/>
      <c r="H1655" s="117"/>
      <c r="I1655" s="117"/>
      <c r="J1655" s="117"/>
      <c r="K1655" s="117"/>
      <c r="L1655" s="117"/>
      <c r="M1655" s="117"/>
      <c r="N1655" s="117"/>
      <c r="O1655" s="117"/>
      <c r="P1655" s="135"/>
      <c r="Q1655" s="186"/>
    </row>
    <row r="1656" spans="1:17" s="28" customFormat="1" x14ac:dyDescent="0.25">
      <c r="A1656" s="53"/>
      <c r="B1656" s="58"/>
      <c r="C1656" s="58"/>
      <c r="D1656" s="35"/>
      <c r="E1656" s="117"/>
      <c r="F1656" s="117"/>
      <c r="G1656" s="117"/>
      <c r="H1656" s="117"/>
      <c r="I1656" s="117"/>
      <c r="J1656" s="117"/>
      <c r="K1656" s="117"/>
      <c r="L1656" s="117"/>
      <c r="M1656" s="117"/>
      <c r="N1656" s="117"/>
      <c r="O1656" s="117"/>
      <c r="P1656" s="135"/>
      <c r="Q1656" s="186"/>
    </row>
    <row r="1657" spans="1:17" s="28" customFormat="1" x14ac:dyDescent="0.25">
      <c r="A1657" s="53"/>
      <c r="B1657" s="58"/>
      <c r="C1657" s="58"/>
      <c r="D1657" s="35"/>
      <c r="E1657" s="117"/>
      <c r="F1657" s="117"/>
      <c r="G1657" s="117"/>
      <c r="H1657" s="117"/>
      <c r="I1657" s="117"/>
      <c r="J1657" s="117"/>
      <c r="K1657" s="117"/>
      <c r="L1657" s="117"/>
      <c r="M1657" s="117"/>
      <c r="N1657" s="117"/>
      <c r="O1657" s="117"/>
      <c r="P1657" s="135"/>
      <c r="Q1657" s="186"/>
    </row>
    <row r="1658" spans="1:17" s="28" customFormat="1" x14ac:dyDescent="0.25">
      <c r="A1658" s="53"/>
      <c r="B1658" s="58"/>
      <c r="C1658" s="58"/>
      <c r="D1658" s="35"/>
      <c r="E1658" s="117"/>
      <c r="F1658" s="117"/>
      <c r="G1658" s="117"/>
      <c r="H1658" s="117"/>
      <c r="I1658" s="117"/>
      <c r="J1658" s="117"/>
      <c r="K1658" s="117"/>
      <c r="L1658" s="117"/>
      <c r="M1658" s="117"/>
      <c r="N1658" s="117"/>
      <c r="O1658" s="117"/>
      <c r="P1658" s="135"/>
      <c r="Q1658" s="186"/>
    </row>
    <row r="1659" spans="1:17" s="28" customFormat="1" x14ac:dyDescent="0.25">
      <c r="A1659" s="53"/>
      <c r="B1659" s="58"/>
      <c r="C1659" s="58"/>
      <c r="D1659" s="35"/>
      <c r="E1659" s="117"/>
      <c r="F1659" s="117"/>
      <c r="G1659" s="117"/>
      <c r="H1659" s="117"/>
      <c r="I1659" s="117"/>
      <c r="J1659" s="117"/>
      <c r="K1659" s="117"/>
      <c r="L1659" s="117"/>
      <c r="M1659" s="117"/>
      <c r="N1659" s="117"/>
      <c r="O1659" s="117"/>
      <c r="P1659" s="135"/>
      <c r="Q1659" s="186"/>
    </row>
    <row r="1660" spans="1:17" s="28" customFormat="1" x14ac:dyDescent="0.25">
      <c r="A1660" s="53"/>
      <c r="B1660" s="58"/>
      <c r="C1660" s="58"/>
      <c r="D1660" s="35"/>
      <c r="E1660" s="117"/>
      <c r="F1660" s="117"/>
      <c r="G1660" s="117"/>
      <c r="H1660" s="117"/>
      <c r="I1660" s="117"/>
      <c r="J1660" s="117"/>
      <c r="K1660" s="117"/>
      <c r="L1660" s="117"/>
      <c r="M1660" s="117"/>
      <c r="N1660" s="117"/>
      <c r="O1660" s="117"/>
      <c r="P1660" s="135"/>
      <c r="Q1660" s="186"/>
    </row>
    <row r="1661" spans="1:17" s="28" customFormat="1" x14ac:dyDescent="0.25">
      <c r="A1661" s="53"/>
      <c r="B1661" s="58"/>
      <c r="C1661" s="58"/>
      <c r="D1661" s="35"/>
      <c r="E1661" s="117"/>
      <c r="F1661" s="117"/>
      <c r="G1661" s="117"/>
      <c r="H1661" s="117"/>
      <c r="I1661" s="117"/>
      <c r="J1661" s="117"/>
      <c r="K1661" s="117"/>
      <c r="L1661" s="117"/>
      <c r="M1661" s="117"/>
      <c r="N1661" s="117"/>
      <c r="O1661" s="117"/>
      <c r="P1661" s="135"/>
      <c r="Q1661" s="186"/>
    </row>
    <row r="1662" spans="1:17" s="28" customFormat="1" x14ac:dyDescent="0.25">
      <c r="A1662" s="53"/>
      <c r="B1662" s="58"/>
      <c r="C1662" s="58"/>
      <c r="D1662" s="35"/>
      <c r="E1662" s="117"/>
      <c r="F1662" s="117"/>
      <c r="G1662" s="117"/>
      <c r="H1662" s="117"/>
      <c r="I1662" s="117"/>
      <c r="J1662" s="117"/>
      <c r="K1662" s="117"/>
      <c r="L1662" s="117"/>
      <c r="M1662" s="117"/>
      <c r="N1662" s="117"/>
      <c r="O1662" s="117"/>
      <c r="P1662" s="135"/>
      <c r="Q1662" s="186"/>
    </row>
    <row r="1663" spans="1:17" s="28" customFormat="1" x14ac:dyDescent="0.25">
      <c r="A1663" s="53"/>
      <c r="B1663" s="58"/>
      <c r="C1663" s="58"/>
      <c r="D1663" s="35"/>
      <c r="E1663" s="117"/>
      <c r="F1663" s="117"/>
      <c r="G1663" s="117"/>
      <c r="H1663" s="117"/>
      <c r="I1663" s="117"/>
      <c r="J1663" s="117"/>
      <c r="K1663" s="117"/>
      <c r="L1663" s="117"/>
      <c r="M1663" s="117"/>
      <c r="N1663" s="117"/>
      <c r="O1663" s="117"/>
      <c r="P1663" s="135"/>
      <c r="Q1663" s="186"/>
    </row>
    <row r="1664" spans="1:17" s="28" customFormat="1" x14ac:dyDescent="0.25">
      <c r="A1664" s="53"/>
      <c r="B1664" s="58"/>
      <c r="C1664" s="58"/>
      <c r="D1664" s="35"/>
      <c r="E1664" s="117"/>
      <c r="F1664" s="117"/>
      <c r="G1664" s="117"/>
      <c r="H1664" s="117"/>
      <c r="I1664" s="117"/>
      <c r="J1664" s="117"/>
      <c r="K1664" s="117"/>
      <c r="L1664" s="117"/>
      <c r="M1664" s="117"/>
      <c r="N1664" s="117"/>
      <c r="O1664" s="117"/>
      <c r="P1664" s="135"/>
      <c r="Q1664" s="186"/>
    </row>
    <row r="1665" spans="1:17" s="28" customFormat="1" x14ac:dyDescent="0.25">
      <c r="A1665" s="53"/>
      <c r="B1665" s="58"/>
      <c r="C1665" s="58"/>
      <c r="D1665" s="35"/>
      <c r="E1665" s="117"/>
      <c r="F1665" s="117"/>
      <c r="G1665" s="117"/>
      <c r="H1665" s="117"/>
      <c r="I1665" s="117"/>
      <c r="J1665" s="117"/>
      <c r="K1665" s="117"/>
      <c r="L1665" s="117"/>
      <c r="M1665" s="117"/>
      <c r="N1665" s="117"/>
      <c r="O1665" s="117"/>
      <c r="P1665" s="135"/>
      <c r="Q1665" s="186"/>
    </row>
    <row r="1666" spans="1:17" s="28" customFormat="1" x14ac:dyDescent="0.25">
      <c r="A1666" s="53"/>
      <c r="B1666" s="58"/>
      <c r="C1666" s="58"/>
      <c r="D1666" s="35"/>
      <c r="E1666" s="117"/>
      <c r="F1666" s="117"/>
      <c r="G1666" s="117"/>
      <c r="H1666" s="117"/>
      <c r="I1666" s="117"/>
      <c r="J1666" s="117"/>
      <c r="K1666" s="117"/>
      <c r="L1666" s="117"/>
      <c r="M1666" s="117"/>
      <c r="N1666" s="117"/>
      <c r="O1666" s="117"/>
      <c r="P1666" s="135"/>
      <c r="Q1666" s="186"/>
    </row>
    <row r="1667" spans="1:17" s="28" customFormat="1" x14ac:dyDescent="0.25">
      <c r="A1667" s="53"/>
      <c r="B1667" s="58"/>
      <c r="C1667" s="58"/>
      <c r="D1667" s="35"/>
      <c r="E1667" s="117"/>
      <c r="F1667" s="117"/>
      <c r="G1667" s="117"/>
      <c r="H1667" s="117"/>
      <c r="I1667" s="117"/>
      <c r="J1667" s="117"/>
      <c r="K1667" s="117"/>
      <c r="L1667" s="117"/>
      <c r="M1667" s="117"/>
      <c r="N1667" s="117"/>
      <c r="O1667" s="117"/>
      <c r="P1667" s="135"/>
      <c r="Q1667" s="186"/>
    </row>
    <row r="1668" spans="1:17" s="28" customFormat="1" x14ac:dyDescent="0.25">
      <c r="A1668" s="53"/>
      <c r="B1668" s="58"/>
      <c r="C1668" s="58"/>
      <c r="D1668" s="35"/>
      <c r="E1668" s="117"/>
      <c r="F1668" s="117"/>
      <c r="G1668" s="117"/>
      <c r="H1668" s="117"/>
      <c r="I1668" s="117"/>
      <c r="J1668" s="117"/>
      <c r="K1668" s="117"/>
      <c r="L1668" s="117"/>
      <c r="M1668" s="117"/>
      <c r="N1668" s="117"/>
      <c r="O1668" s="117"/>
      <c r="P1668" s="135"/>
      <c r="Q1668" s="186"/>
    </row>
    <row r="1669" spans="1:17" s="28" customFormat="1" x14ac:dyDescent="0.25">
      <c r="A1669" s="53"/>
      <c r="B1669" s="58"/>
      <c r="C1669" s="58"/>
      <c r="D1669" s="35"/>
      <c r="E1669" s="117"/>
      <c r="F1669" s="117"/>
      <c r="G1669" s="117"/>
      <c r="H1669" s="117"/>
      <c r="I1669" s="117"/>
      <c r="J1669" s="117"/>
      <c r="K1669" s="117"/>
      <c r="L1669" s="117"/>
      <c r="M1669" s="117"/>
      <c r="N1669" s="117"/>
      <c r="O1669" s="117"/>
      <c r="P1669" s="135"/>
      <c r="Q1669" s="186"/>
    </row>
    <row r="1670" spans="1:17" s="28" customFormat="1" x14ac:dyDescent="0.25">
      <c r="A1670" s="53"/>
      <c r="B1670" s="58"/>
      <c r="C1670" s="58"/>
      <c r="D1670" s="35"/>
      <c r="E1670" s="117"/>
      <c r="F1670" s="117"/>
      <c r="G1670" s="117"/>
      <c r="H1670" s="117"/>
      <c r="I1670" s="117"/>
      <c r="J1670" s="117"/>
      <c r="K1670" s="117"/>
      <c r="L1670" s="117"/>
      <c r="M1670" s="117"/>
      <c r="N1670" s="117"/>
      <c r="O1670" s="117"/>
      <c r="P1670" s="135"/>
      <c r="Q1670" s="186"/>
    </row>
    <row r="1671" spans="1:17" s="28" customFormat="1" x14ac:dyDescent="0.25">
      <c r="A1671" s="53"/>
      <c r="B1671" s="58"/>
      <c r="C1671" s="58"/>
      <c r="D1671" s="35"/>
      <c r="E1671" s="117"/>
      <c r="F1671" s="117"/>
      <c r="G1671" s="117"/>
      <c r="H1671" s="117"/>
      <c r="I1671" s="117"/>
      <c r="J1671" s="117"/>
      <c r="K1671" s="117"/>
      <c r="L1671" s="117"/>
      <c r="M1671" s="117"/>
      <c r="N1671" s="117"/>
      <c r="O1671" s="117"/>
      <c r="P1671" s="135"/>
      <c r="Q1671" s="186"/>
    </row>
    <row r="1672" spans="1:17" s="28" customFormat="1" x14ac:dyDescent="0.25">
      <c r="A1672" s="53"/>
      <c r="B1672" s="58"/>
      <c r="C1672" s="58"/>
      <c r="D1672" s="35"/>
      <c r="E1672" s="117"/>
      <c r="F1672" s="117"/>
      <c r="G1672" s="117"/>
      <c r="H1672" s="117"/>
      <c r="I1672" s="117"/>
      <c r="J1672" s="117"/>
      <c r="K1672" s="117"/>
      <c r="L1672" s="117"/>
      <c r="M1672" s="117"/>
      <c r="N1672" s="117"/>
      <c r="O1672" s="117"/>
      <c r="P1672" s="135"/>
      <c r="Q1672" s="186"/>
    </row>
    <row r="1673" spans="1:17" s="28" customFormat="1" x14ac:dyDescent="0.25">
      <c r="A1673" s="53"/>
      <c r="B1673" s="58"/>
      <c r="C1673" s="58"/>
      <c r="D1673" s="35"/>
      <c r="E1673" s="117"/>
      <c r="F1673" s="117"/>
      <c r="G1673" s="117"/>
      <c r="H1673" s="117"/>
      <c r="I1673" s="117"/>
      <c r="J1673" s="117"/>
      <c r="K1673" s="117"/>
      <c r="L1673" s="117"/>
      <c r="M1673" s="117"/>
      <c r="N1673" s="117"/>
      <c r="O1673" s="117"/>
      <c r="P1673" s="135"/>
      <c r="Q1673" s="186"/>
    </row>
    <row r="1674" spans="1:17" s="28" customFormat="1" x14ac:dyDescent="0.25">
      <c r="A1674" s="53"/>
      <c r="B1674" s="58"/>
      <c r="C1674" s="58"/>
      <c r="D1674" s="35"/>
      <c r="E1674" s="117"/>
      <c r="F1674" s="117"/>
      <c r="G1674" s="117"/>
      <c r="H1674" s="117"/>
      <c r="I1674" s="117"/>
      <c r="J1674" s="117"/>
      <c r="K1674" s="117"/>
      <c r="L1674" s="117"/>
      <c r="M1674" s="117"/>
      <c r="N1674" s="117"/>
      <c r="O1674" s="117"/>
      <c r="P1674" s="135"/>
      <c r="Q1674" s="186"/>
    </row>
    <row r="1675" spans="1:17" s="28" customFormat="1" x14ac:dyDescent="0.25">
      <c r="A1675" s="53"/>
      <c r="B1675" s="58"/>
      <c r="C1675" s="58"/>
      <c r="D1675" s="35"/>
      <c r="E1675" s="117"/>
      <c r="F1675" s="117"/>
      <c r="G1675" s="117"/>
      <c r="H1675" s="117"/>
      <c r="I1675" s="117"/>
      <c r="J1675" s="117"/>
      <c r="K1675" s="117"/>
      <c r="L1675" s="117"/>
      <c r="M1675" s="117"/>
      <c r="N1675" s="117"/>
      <c r="O1675" s="117"/>
      <c r="P1675" s="135"/>
      <c r="Q1675" s="186"/>
    </row>
    <row r="1676" spans="1:17" s="28" customFormat="1" x14ac:dyDescent="0.25">
      <c r="A1676" s="53"/>
      <c r="B1676" s="58"/>
      <c r="C1676" s="58"/>
      <c r="D1676" s="35"/>
      <c r="E1676" s="117"/>
      <c r="F1676" s="117"/>
      <c r="G1676" s="117"/>
      <c r="H1676" s="117"/>
      <c r="I1676" s="117"/>
      <c r="J1676" s="117"/>
      <c r="K1676" s="117"/>
      <c r="L1676" s="117"/>
      <c r="M1676" s="117"/>
      <c r="N1676" s="117"/>
      <c r="O1676" s="117"/>
      <c r="P1676" s="135"/>
      <c r="Q1676" s="186"/>
    </row>
    <row r="1677" spans="1:17" s="28" customFormat="1" x14ac:dyDescent="0.25">
      <c r="A1677" s="53"/>
      <c r="B1677" s="58"/>
      <c r="C1677" s="58"/>
      <c r="D1677" s="35"/>
      <c r="E1677" s="117"/>
      <c r="F1677" s="117"/>
      <c r="G1677" s="117"/>
      <c r="H1677" s="117"/>
      <c r="I1677" s="117"/>
      <c r="J1677" s="117"/>
      <c r="K1677" s="117"/>
      <c r="L1677" s="117"/>
      <c r="M1677" s="117"/>
      <c r="N1677" s="117"/>
      <c r="O1677" s="117"/>
      <c r="P1677" s="135"/>
      <c r="Q1677" s="186"/>
    </row>
    <row r="1678" spans="1:17" s="28" customFormat="1" x14ac:dyDescent="0.25">
      <c r="A1678" s="53"/>
      <c r="B1678" s="58"/>
      <c r="C1678" s="58"/>
      <c r="D1678" s="35"/>
      <c r="E1678" s="117"/>
      <c r="F1678" s="117"/>
      <c r="G1678" s="117"/>
      <c r="H1678" s="117"/>
      <c r="I1678" s="117"/>
      <c r="J1678" s="117"/>
      <c r="K1678" s="117"/>
      <c r="L1678" s="117"/>
      <c r="M1678" s="117"/>
      <c r="N1678" s="117"/>
      <c r="O1678" s="117"/>
      <c r="P1678" s="135"/>
      <c r="Q1678" s="186"/>
    </row>
    <row r="1679" spans="1:17" s="28" customFormat="1" x14ac:dyDescent="0.25">
      <c r="A1679" s="53"/>
      <c r="B1679" s="58"/>
      <c r="C1679" s="58"/>
      <c r="D1679" s="35"/>
      <c r="E1679" s="117"/>
      <c r="F1679" s="117"/>
      <c r="G1679" s="117"/>
      <c r="H1679" s="117"/>
      <c r="I1679" s="117"/>
      <c r="J1679" s="117"/>
      <c r="K1679" s="117"/>
      <c r="L1679" s="117"/>
      <c r="M1679" s="117"/>
      <c r="N1679" s="117"/>
      <c r="O1679" s="117"/>
      <c r="P1679" s="135"/>
      <c r="Q1679" s="186"/>
    </row>
    <row r="1680" spans="1:17" s="28" customFormat="1" x14ac:dyDescent="0.25">
      <c r="A1680" s="53"/>
      <c r="B1680" s="58"/>
      <c r="C1680" s="58"/>
      <c r="D1680" s="35"/>
      <c r="E1680" s="117"/>
      <c r="F1680" s="117"/>
      <c r="G1680" s="117"/>
      <c r="H1680" s="117"/>
      <c r="I1680" s="117"/>
      <c r="J1680" s="117"/>
      <c r="K1680" s="117"/>
      <c r="L1680" s="117"/>
      <c r="M1680" s="117"/>
      <c r="N1680" s="117"/>
      <c r="O1680" s="117"/>
      <c r="P1680" s="135"/>
      <c r="Q1680" s="186"/>
    </row>
    <row r="1681" spans="1:17" s="28" customFormat="1" x14ac:dyDescent="0.25">
      <c r="A1681" s="53"/>
      <c r="B1681" s="58"/>
      <c r="C1681" s="58"/>
      <c r="D1681" s="35"/>
      <c r="E1681" s="117"/>
      <c r="F1681" s="117"/>
      <c r="G1681" s="117"/>
      <c r="H1681" s="117"/>
      <c r="I1681" s="117"/>
      <c r="J1681" s="117"/>
      <c r="K1681" s="117"/>
      <c r="L1681" s="117"/>
      <c r="M1681" s="117"/>
      <c r="N1681" s="117"/>
      <c r="O1681" s="117"/>
      <c r="P1681" s="135"/>
      <c r="Q1681" s="186"/>
    </row>
    <row r="1682" spans="1:17" s="28" customFormat="1" x14ac:dyDescent="0.25">
      <c r="A1682" s="53"/>
      <c r="B1682" s="58"/>
      <c r="C1682" s="58"/>
      <c r="D1682" s="35"/>
      <c r="E1682" s="117"/>
      <c r="F1682" s="117"/>
      <c r="G1682" s="117"/>
      <c r="H1682" s="117"/>
      <c r="I1682" s="117"/>
      <c r="J1682" s="117"/>
      <c r="K1682" s="117"/>
      <c r="L1682" s="117"/>
      <c r="M1682" s="117"/>
      <c r="N1682" s="117"/>
      <c r="O1682" s="117"/>
      <c r="P1682" s="135"/>
      <c r="Q1682" s="186"/>
    </row>
    <row r="1683" spans="1:17" s="28" customFormat="1" x14ac:dyDescent="0.25">
      <c r="A1683" s="53"/>
      <c r="B1683" s="58"/>
      <c r="C1683" s="58"/>
      <c r="D1683" s="35"/>
      <c r="E1683" s="117"/>
      <c r="F1683" s="117"/>
      <c r="G1683" s="117"/>
      <c r="H1683" s="117"/>
      <c r="I1683" s="117"/>
      <c r="J1683" s="117"/>
      <c r="K1683" s="117"/>
      <c r="L1683" s="117"/>
      <c r="M1683" s="117"/>
      <c r="N1683" s="117"/>
      <c r="O1683" s="117"/>
      <c r="P1683" s="135"/>
      <c r="Q1683" s="186"/>
    </row>
    <row r="1684" spans="1:17" s="28" customFormat="1" x14ac:dyDescent="0.25">
      <c r="A1684" s="53"/>
      <c r="B1684" s="58"/>
      <c r="C1684" s="58"/>
      <c r="D1684" s="35"/>
      <c r="E1684" s="117"/>
      <c r="F1684" s="117"/>
      <c r="G1684" s="117"/>
      <c r="H1684" s="117"/>
      <c r="I1684" s="117"/>
      <c r="J1684" s="117"/>
      <c r="K1684" s="117"/>
      <c r="L1684" s="117"/>
      <c r="M1684" s="117"/>
      <c r="N1684" s="117"/>
      <c r="O1684" s="117"/>
      <c r="P1684" s="135"/>
      <c r="Q1684" s="186"/>
    </row>
    <row r="1685" spans="1:17" s="28" customFormat="1" x14ac:dyDescent="0.25">
      <c r="A1685" s="53"/>
      <c r="B1685" s="58"/>
      <c r="C1685" s="58"/>
      <c r="D1685" s="35"/>
      <c r="E1685" s="117"/>
      <c r="F1685" s="117"/>
      <c r="G1685" s="117"/>
      <c r="H1685" s="117"/>
      <c r="I1685" s="117"/>
      <c r="J1685" s="117"/>
      <c r="K1685" s="117"/>
      <c r="L1685" s="117"/>
      <c r="M1685" s="117"/>
      <c r="N1685" s="117"/>
      <c r="O1685" s="117"/>
      <c r="P1685" s="135"/>
      <c r="Q1685" s="186"/>
    </row>
    <row r="1686" spans="1:17" s="28" customFormat="1" x14ac:dyDescent="0.25">
      <c r="A1686" s="53"/>
      <c r="B1686" s="58"/>
      <c r="C1686" s="58"/>
      <c r="D1686" s="35"/>
      <c r="E1686" s="117"/>
      <c r="F1686" s="117"/>
      <c r="G1686" s="117"/>
      <c r="H1686" s="117"/>
      <c r="I1686" s="117"/>
      <c r="J1686" s="117"/>
      <c r="K1686" s="117"/>
      <c r="L1686" s="117"/>
      <c r="M1686" s="117"/>
      <c r="N1686" s="117"/>
      <c r="O1686" s="117"/>
      <c r="P1686" s="135"/>
      <c r="Q1686" s="186"/>
    </row>
    <row r="1687" spans="1:17" s="28" customFormat="1" x14ac:dyDescent="0.25">
      <c r="A1687" s="53"/>
      <c r="B1687" s="58"/>
      <c r="C1687" s="58"/>
      <c r="D1687" s="35"/>
      <c r="E1687" s="117"/>
      <c r="F1687" s="117"/>
      <c r="G1687" s="117"/>
      <c r="H1687" s="117"/>
      <c r="I1687" s="117"/>
      <c r="J1687" s="117"/>
      <c r="K1687" s="117"/>
      <c r="L1687" s="117"/>
      <c r="M1687" s="117"/>
      <c r="N1687" s="117"/>
      <c r="O1687" s="117"/>
      <c r="P1687" s="135"/>
      <c r="Q1687" s="186"/>
    </row>
    <row r="1688" spans="1:17" s="28" customFormat="1" x14ac:dyDescent="0.25">
      <c r="A1688" s="53"/>
      <c r="B1688" s="58"/>
      <c r="C1688" s="58"/>
      <c r="D1688" s="35"/>
      <c r="E1688" s="117"/>
      <c r="F1688" s="117"/>
      <c r="G1688" s="117"/>
      <c r="H1688" s="117"/>
      <c r="I1688" s="117"/>
      <c r="J1688" s="117"/>
      <c r="K1688" s="117"/>
      <c r="L1688" s="117"/>
      <c r="M1688" s="117"/>
      <c r="N1688" s="117"/>
      <c r="O1688" s="117"/>
      <c r="P1688" s="135"/>
      <c r="Q1688" s="186"/>
    </row>
    <row r="1689" spans="1:17" s="28" customFormat="1" x14ac:dyDescent="0.25">
      <c r="A1689" s="53"/>
      <c r="B1689" s="58"/>
      <c r="C1689" s="58"/>
      <c r="D1689" s="35"/>
      <c r="E1689" s="117"/>
      <c r="F1689" s="117"/>
      <c r="G1689" s="117"/>
      <c r="H1689" s="117"/>
      <c r="I1689" s="117"/>
      <c r="J1689" s="117"/>
      <c r="K1689" s="117"/>
      <c r="L1689" s="117"/>
      <c r="M1689" s="117"/>
      <c r="N1689" s="117"/>
      <c r="O1689" s="117"/>
      <c r="P1689" s="135"/>
      <c r="Q1689" s="186"/>
    </row>
    <row r="1690" spans="1:17" s="28" customFormat="1" x14ac:dyDescent="0.25">
      <c r="A1690" s="53"/>
      <c r="B1690" s="58"/>
      <c r="C1690" s="58"/>
      <c r="D1690" s="35"/>
      <c r="E1690" s="117"/>
      <c r="F1690" s="117"/>
      <c r="G1690" s="117"/>
      <c r="H1690" s="117"/>
      <c r="I1690" s="117"/>
      <c r="J1690" s="117"/>
      <c r="K1690" s="117"/>
      <c r="L1690" s="117"/>
      <c r="M1690" s="117"/>
      <c r="N1690" s="117"/>
      <c r="O1690" s="117"/>
      <c r="P1690" s="135"/>
      <c r="Q1690" s="186"/>
    </row>
    <row r="1691" spans="1:17" s="28" customFormat="1" x14ac:dyDescent="0.25">
      <c r="A1691" s="53"/>
      <c r="B1691" s="58"/>
      <c r="C1691" s="58"/>
      <c r="D1691" s="35"/>
      <c r="E1691" s="117"/>
      <c r="F1691" s="117"/>
      <c r="G1691" s="117"/>
      <c r="H1691" s="117"/>
      <c r="I1691" s="117"/>
      <c r="J1691" s="117"/>
      <c r="K1691" s="117"/>
      <c r="L1691" s="117"/>
      <c r="M1691" s="117"/>
      <c r="N1691" s="117"/>
      <c r="O1691" s="117"/>
      <c r="P1691" s="135"/>
      <c r="Q1691" s="186"/>
    </row>
    <row r="1692" spans="1:17" s="28" customFormat="1" x14ac:dyDescent="0.25">
      <c r="A1692" s="53"/>
      <c r="B1692" s="58"/>
      <c r="C1692" s="58"/>
      <c r="D1692" s="35"/>
      <c r="E1692" s="117"/>
      <c r="F1692" s="117"/>
      <c r="G1692" s="117"/>
      <c r="H1692" s="117"/>
      <c r="I1692" s="117"/>
      <c r="J1692" s="117"/>
      <c r="K1692" s="117"/>
      <c r="L1692" s="117"/>
      <c r="M1692" s="117"/>
      <c r="N1692" s="117"/>
      <c r="O1692" s="117"/>
      <c r="P1692" s="135"/>
      <c r="Q1692" s="186"/>
    </row>
    <row r="1693" spans="1:17" s="28" customFormat="1" x14ac:dyDescent="0.25">
      <c r="A1693" s="53"/>
      <c r="B1693" s="58"/>
      <c r="C1693" s="58"/>
      <c r="D1693" s="35"/>
      <c r="E1693" s="117"/>
      <c r="F1693" s="117"/>
      <c r="G1693" s="117"/>
      <c r="H1693" s="117"/>
      <c r="I1693" s="117"/>
      <c r="J1693" s="117"/>
      <c r="K1693" s="117"/>
      <c r="L1693" s="117"/>
      <c r="M1693" s="117"/>
      <c r="N1693" s="117"/>
      <c r="O1693" s="117"/>
      <c r="P1693" s="135"/>
      <c r="Q1693" s="186"/>
    </row>
    <row r="1694" spans="1:17" s="28" customFormat="1" x14ac:dyDescent="0.25">
      <c r="A1694" s="53"/>
      <c r="B1694" s="58"/>
      <c r="C1694" s="58"/>
      <c r="D1694" s="35"/>
      <c r="E1694" s="117"/>
      <c r="F1694" s="117"/>
      <c r="G1694" s="117"/>
      <c r="H1694" s="117"/>
      <c r="I1694" s="117"/>
      <c r="J1694" s="117"/>
      <c r="K1694" s="117"/>
      <c r="L1694" s="117"/>
      <c r="M1694" s="117"/>
      <c r="N1694" s="117"/>
      <c r="O1694" s="117"/>
      <c r="P1694" s="135"/>
      <c r="Q1694" s="186"/>
    </row>
    <row r="1695" spans="1:17" s="28" customFormat="1" x14ac:dyDescent="0.25">
      <c r="A1695" s="53"/>
      <c r="B1695" s="58"/>
      <c r="C1695" s="58"/>
      <c r="D1695" s="35"/>
      <c r="E1695" s="117"/>
      <c r="F1695" s="117"/>
      <c r="G1695" s="117"/>
      <c r="H1695" s="117"/>
      <c r="I1695" s="117"/>
      <c r="J1695" s="117"/>
      <c r="K1695" s="117"/>
      <c r="L1695" s="117"/>
      <c r="M1695" s="117"/>
      <c r="N1695" s="117"/>
      <c r="O1695" s="117"/>
      <c r="P1695" s="135"/>
      <c r="Q1695" s="186"/>
    </row>
    <row r="1696" spans="1:17" s="28" customFormat="1" x14ac:dyDescent="0.25">
      <c r="A1696" s="53"/>
      <c r="B1696" s="58"/>
      <c r="C1696" s="58"/>
      <c r="D1696" s="35"/>
      <c r="E1696" s="117"/>
      <c r="F1696" s="117"/>
      <c r="G1696" s="117"/>
      <c r="H1696" s="117"/>
      <c r="I1696" s="117"/>
      <c r="J1696" s="117"/>
      <c r="K1696" s="117"/>
      <c r="L1696" s="117"/>
      <c r="M1696" s="117"/>
      <c r="N1696" s="117"/>
      <c r="O1696" s="117"/>
      <c r="P1696" s="135"/>
      <c r="Q1696" s="186"/>
    </row>
    <row r="1697" spans="1:17" s="28" customFormat="1" x14ac:dyDescent="0.25">
      <c r="A1697" s="53"/>
      <c r="B1697" s="58"/>
      <c r="C1697" s="58"/>
      <c r="D1697" s="35"/>
      <c r="E1697" s="117"/>
      <c r="F1697" s="117"/>
      <c r="G1697" s="117"/>
      <c r="H1697" s="117"/>
      <c r="I1697" s="117"/>
      <c r="J1697" s="117"/>
      <c r="K1697" s="117"/>
      <c r="L1697" s="117"/>
      <c r="M1697" s="117"/>
      <c r="N1697" s="117"/>
      <c r="O1697" s="117"/>
      <c r="P1697" s="135"/>
      <c r="Q1697" s="186"/>
    </row>
    <row r="1698" spans="1:17" s="28" customFormat="1" x14ac:dyDescent="0.25">
      <c r="A1698" s="53"/>
      <c r="B1698" s="58"/>
      <c r="C1698" s="58"/>
      <c r="D1698" s="35"/>
      <c r="E1698" s="117"/>
      <c r="F1698" s="117"/>
      <c r="G1698" s="117"/>
      <c r="H1698" s="117"/>
      <c r="I1698" s="117"/>
      <c r="J1698" s="117"/>
      <c r="K1698" s="117"/>
      <c r="L1698" s="117"/>
      <c r="M1698" s="117"/>
      <c r="N1698" s="117"/>
      <c r="O1698" s="117"/>
      <c r="P1698" s="135"/>
      <c r="Q1698" s="186"/>
    </row>
    <row r="1699" spans="1:17" s="28" customFormat="1" x14ac:dyDescent="0.25">
      <c r="A1699" s="53"/>
      <c r="B1699" s="58"/>
      <c r="C1699" s="58"/>
      <c r="D1699" s="35"/>
      <c r="E1699" s="117"/>
      <c r="F1699" s="117"/>
      <c r="G1699" s="117"/>
      <c r="H1699" s="117"/>
      <c r="I1699" s="117"/>
      <c r="J1699" s="117"/>
      <c r="K1699" s="117"/>
      <c r="L1699" s="117"/>
      <c r="M1699" s="117"/>
      <c r="N1699" s="117"/>
      <c r="O1699" s="117"/>
      <c r="P1699" s="135"/>
      <c r="Q1699" s="186"/>
    </row>
    <row r="1700" spans="1:17" s="28" customFormat="1" x14ac:dyDescent="0.25">
      <c r="A1700" s="53"/>
      <c r="B1700" s="58"/>
      <c r="C1700" s="58"/>
      <c r="D1700" s="35"/>
      <c r="E1700" s="117"/>
      <c r="F1700" s="117"/>
      <c r="G1700" s="117"/>
      <c r="H1700" s="117"/>
      <c r="I1700" s="117"/>
      <c r="J1700" s="117"/>
      <c r="K1700" s="117"/>
      <c r="L1700" s="117"/>
      <c r="M1700" s="117"/>
      <c r="N1700" s="117"/>
      <c r="O1700" s="117"/>
      <c r="P1700" s="135"/>
      <c r="Q1700" s="186"/>
    </row>
    <row r="1701" spans="1:17" s="28" customFormat="1" x14ac:dyDescent="0.25">
      <c r="A1701" s="53"/>
      <c r="B1701" s="58"/>
      <c r="C1701" s="58"/>
      <c r="D1701" s="35"/>
      <c r="E1701" s="117"/>
      <c r="F1701" s="117"/>
      <c r="G1701" s="117"/>
      <c r="H1701" s="117"/>
      <c r="I1701" s="117"/>
      <c r="J1701" s="117"/>
      <c r="K1701" s="117"/>
      <c r="L1701" s="117"/>
      <c r="M1701" s="117"/>
      <c r="N1701" s="117"/>
      <c r="O1701" s="117"/>
      <c r="P1701" s="135"/>
      <c r="Q1701" s="186"/>
    </row>
    <row r="1702" spans="1:17" s="28" customFormat="1" x14ac:dyDescent="0.25">
      <c r="A1702" s="53"/>
      <c r="B1702" s="58"/>
      <c r="C1702" s="58"/>
      <c r="D1702" s="35"/>
      <c r="E1702" s="117"/>
      <c r="F1702" s="117"/>
      <c r="G1702" s="117"/>
      <c r="H1702" s="117"/>
      <c r="I1702" s="117"/>
      <c r="J1702" s="117"/>
      <c r="K1702" s="117"/>
      <c r="L1702" s="117"/>
      <c r="M1702" s="117"/>
      <c r="N1702" s="117"/>
      <c r="O1702" s="117"/>
      <c r="P1702" s="135"/>
      <c r="Q1702" s="186"/>
    </row>
    <row r="1703" spans="1:17" s="28" customFormat="1" x14ac:dyDescent="0.25">
      <c r="A1703" s="53"/>
      <c r="B1703" s="58"/>
      <c r="C1703" s="58"/>
      <c r="D1703" s="35"/>
      <c r="E1703" s="117"/>
      <c r="F1703" s="117"/>
      <c r="G1703" s="117"/>
      <c r="H1703" s="117"/>
      <c r="I1703" s="117"/>
      <c r="J1703" s="117"/>
      <c r="K1703" s="117"/>
      <c r="L1703" s="117"/>
      <c r="M1703" s="117"/>
      <c r="N1703" s="117"/>
      <c r="O1703" s="117"/>
      <c r="P1703" s="135"/>
      <c r="Q1703" s="186"/>
    </row>
    <row r="1704" spans="1:17" s="28" customFormat="1" x14ac:dyDescent="0.25">
      <c r="A1704" s="53"/>
      <c r="B1704" s="58"/>
      <c r="C1704" s="58"/>
      <c r="D1704" s="35"/>
      <c r="E1704" s="117"/>
      <c r="F1704" s="117"/>
      <c r="G1704" s="117"/>
      <c r="H1704" s="117"/>
      <c r="I1704" s="117"/>
      <c r="J1704" s="117"/>
      <c r="K1704" s="117"/>
      <c r="L1704" s="117"/>
      <c r="M1704" s="117"/>
      <c r="N1704" s="117"/>
      <c r="O1704" s="117"/>
      <c r="P1704" s="135"/>
      <c r="Q1704" s="186"/>
    </row>
    <row r="1705" spans="1:17" s="28" customFormat="1" x14ac:dyDescent="0.25">
      <c r="A1705" s="53"/>
      <c r="B1705" s="58"/>
      <c r="C1705" s="58"/>
      <c r="D1705" s="35"/>
      <c r="E1705" s="117"/>
      <c r="F1705" s="117"/>
      <c r="G1705" s="117"/>
      <c r="H1705" s="117"/>
      <c r="I1705" s="117"/>
      <c r="J1705" s="117"/>
      <c r="K1705" s="117"/>
      <c r="L1705" s="117"/>
      <c r="M1705" s="117"/>
      <c r="N1705" s="117"/>
      <c r="O1705" s="117"/>
      <c r="P1705" s="135"/>
      <c r="Q1705" s="186"/>
    </row>
    <row r="1706" spans="1:17" s="28" customFormat="1" x14ac:dyDescent="0.25">
      <c r="A1706" s="53"/>
      <c r="B1706" s="58"/>
      <c r="C1706" s="58"/>
      <c r="D1706" s="35"/>
      <c r="E1706" s="117"/>
      <c r="F1706" s="117"/>
      <c r="G1706" s="117"/>
      <c r="H1706" s="117"/>
      <c r="I1706" s="117"/>
      <c r="J1706" s="117"/>
      <c r="K1706" s="117"/>
      <c r="L1706" s="117"/>
      <c r="M1706" s="117"/>
      <c r="N1706" s="117"/>
      <c r="O1706" s="117"/>
      <c r="P1706" s="135"/>
      <c r="Q1706" s="186"/>
    </row>
    <row r="1707" spans="1:17" s="28" customFormat="1" x14ac:dyDescent="0.25">
      <c r="A1707" s="53"/>
      <c r="B1707" s="58"/>
      <c r="C1707" s="58"/>
      <c r="D1707" s="35"/>
      <c r="E1707" s="117"/>
      <c r="F1707" s="117"/>
      <c r="G1707" s="117"/>
      <c r="H1707" s="117"/>
      <c r="I1707" s="117"/>
      <c r="J1707" s="117"/>
      <c r="K1707" s="117"/>
      <c r="L1707" s="117"/>
      <c r="M1707" s="117"/>
      <c r="N1707" s="117"/>
      <c r="O1707" s="117"/>
      <c r="P1707" s="135"/>
      <c r="Q1707" s="186"/>
    </row>
    <row r="1708" spans="1:17" s="28" customFormat="1" x14ac:dyDescent="0.25">
      <c r="A1708" s="53"/>
      <c r="B1708" s="58"/>
      <c r="C1708" s="58"/>
      <c r="D1708" s="35"/>
      <c r="E1708" s="117"/>
      <c r="F1708" s="117"/>
      <c r="G1708" s="117"/>
      <c r="H1708" s="117"/>
      <c r="I1708" s="117"/>
      <c r="J1708" s="117"/>
      <c r="K1708" s="117"/>
      <c r="L1708" s="117"/>
      <c r="M1708" s="117"/>
      <c r="N1708" s="117"/>
      <c r="O1708" s="117"/>
      <c r="P1708" s="135"/>
      <c r="Q1708" s="186"/>
    </row>
    <row r="1709" spans="1:17" s="28" customFormat="1" x14ac:dyDescent="0.25">
      <c r="A1709" s="53"/>
      <c r="B1709" s="58"/>
      <c r="C1709" s="58"/>
      <c r="D1709" s="35"/>
      <c r="E1709" s="117"/>
      <c r="F1709" s="117"/>
      <c r="G1709" s="117"/>
      <c r="H1709" s="117"/>
      <c r="I1709" s="117"/>
      <c r="J1709" s="117"/>
      <c r="K1709" s="117"/>
      <c r="L1709" s="117"/>
      <c r="M1709" s="117"/>
      <c r="N1709" s="117"/>
      <c r="O1709" s="117"/>
      <c r="P1709" s="135"/>
      <c r="Q1709" s="186"/>
    </row>
    <row r="1710" spans="1:17" s="28" customFormat="1" x14ac:dyDescent="0.25">
      <c r="A1710" s="53"/>
      <c r="B1710" s="58"/>
      <c r="C1710" s="58"/>
      <c r="D1710" s="35"/>
      <c r="E1710" s="117"/>
      <c r="F1710" s="117"/>
      <c r="G1710" s="117"/>
      <c r="H1710" s="117"/>
      <c r="I1710" s="117"/>
      <c r="J1710" s="117"/>
      <c r="K1710" s="117"/>
      <c r="L1710" s="117"/>
      <c r="M1710" s="117"/>
      <c r="N1710" s="117"/>
      <c r="O1710" s="117"/>
      <c r="P1710" s="135"/>
      <c r="Q1710" s="186"/>
    </row>
    <row r="1711" spans="1:17" s="28" customFormat="1" x14ac:dyDescent="0.25">
      <c r="A1711" s="53"/>
      <c r="B1711" s="58"/>
      <c r="C1711" s="58"/>
      <c r="D1711" s="35"/>
      <c r="E1711" s="117"/>
      <c r="F1711" s="117"/>
      <c r="G1711" s="117"/>
      <c r="H1711" s="117"/>
      <c r="I1711" s="117"/>
      <c r="J1711" s="117"/>
      <c r="K1711" s="117"/>
      <c r="L1711" s="117"/>
      <c r="M1711" s="117"/>
      <c r="N1711" s="117"/>
      <c r="O1711" s="117"/>
      <c r="P1711" s="135"/>
      <c r="Q1711" s="186"/>
    </row>
    <row r="1712" spans="1:17" s="28" customFormat="1" x14ac:dyDescent="0.25">
      <c r="A1712" s="53"/>
      <c r="B1712" s="58"/>
      <c r="C1712" s="58"/>
      <c r="D1712" s="35"/>
      <c r="E1712" s="117"/>
      <c r="F1712" s="117"/>
      <c r="G1712" s="117"/>
      <c r="H1712" s="117"/>
      <c r="I1712" s="117"/>
      <c r="J1712" s="117"/>
      <c r="K1712" s="117"/>
      <c r="L1712" s="117"/>
      <c r="M1712" s="117"/>
      <c r="N1712" s="117"/>
      <c r="O1712" s="117"/>
      <c r="P1712" s="135"/>
      <c r="Q1712" s="186"/>
    </row>
    <row r="1713" spans="1:17" s="28" customFormat="1" x14ac:dyDescent="0.25">
      <c r="A1713" s="53"/>
      <c r="B1713" s="58"/>
      <c r="C1713" s="58"/>
      <c r="D1713" s="35"/>
      <c r="E1713" s="117"/>
      <c r="F1713" s="117"/>
      <c r="G1713" s="117"/>
      <c r="H1713" s="117"/>
      <c r="I1713" s="117"/>
      <c r="J1713" s="117"/>
      <c r="K1713" s="117"/>
      <c r="L1713" s="117"/>
      <c r="M1713" s="117"/>
      <c r="N1713" s="117"/>
      <c r="O1713" s="117"/>
      <c r="P1713" s="135"/>
      <c r="Q1713" s="186"/>
    </row>
    <row r="1714" spans="1:17" s="28" customFormat="1" x14ac:dyDescent="0.25">
      <c r="A1714" s="53"/>
      <c r="B1714" s="58"/>
      <c r="C1714" s="58"/>
      <c r="D1714" s="35"/>
      <c r="E1714" s="117"/>
      <c r="F1714" s="117"/>
      <c r="G1714" s="117"/>
      <c r="H1714" s="117"/>
      <c r="I1714" s="117"/>
      <c r="J1714" s="117"/>
      <c r="K1714" s="117"/>
      <c r="L1714" s="117"/>
      <c r="M1714" s="117"/>
      <c r="N1714" s="117"/>
      <c r="O1714" s="117"/>
      <c r="P1714" s="135"/>
      <c r="Q1714" s="186"/>
    </row>
    <row r="1715" spans="1:17" s="28" customFormat="1" x14ac:dyDescent="0.25">
      <c r="A1715" s="53"/>
      <c r="B1715" s="58"/>
      <c r="C1715" s="58"/>
      <c r="D1715" s="35"/>
      <c r="E1715" s="117"/>
      <c r="F1715" s="117"/>
      <c r="G1715" s="117"/>
      <c r="H1715" s="117"/>
      <c r="I1715" s="117"/>
      <c r="J1715" s="117"/>
      <c r="K1715" s="117"/>
      <c r="L1715" s="117"/>
      <c r="M1715" s="117"/>
      <c r="N1715" s="117"/>
      <c r="O1715" s="117"/>
      <c r="P1715" s="135"/>
      <c r="Q1715" s="186"/>
    </row>
    <row r="1716" spans="1:17" s="28" customFormat="1" x14ac:dyDescent="0.25">
      <c r="A1716" s="53"/>
      <c r="B1716" s="58"/>
      <c r="C1716" s="58"/>
      <c r="D1716" s="35"/>
      <c r="E1716" s="117"/>
      <c r="F1716" s="117"/>
      <c r="G1716" s="117"/>
      <c r="H1716" s="117"/>
      <c r="I1716" s="117"/>
      <c r="J1716" s="117"/>
      <c r="K1716" s="117"/>
      <c r="L1716" s="117"/>
      <c r="M1716" s="117"/>
      <c r="N1716" s="117"/>
      <c r="O1716" s="117"/>
      <c r="P1716" s="135"/>
      <c r="Q1716" s="186"/>
    </row>
    <row r="1717" spans="1:17" s="28" customFormat="1" x14ac:dyDescent="0.25">
      <c r="A1717" s="53"/>
      <c r="B1717" s="58"/>
      <c r="C1717" s="58"/>
      <c r="D1717" s="35"/>
      <c r="E1717" s="117"/>
      <c r="F1717" s="117"/>
      <c r="G1717" s="117"/>
      <c r="H1717" s="117"/>
      <c r="I1717" s="117"/>
      <c r="J1717" s="117"/>
      <c r="K1717" s="117"/>
      <c r="L1717" s="117"/>
      <c r="M1717" s="117"/>
      <c r="N1717" s="117"/>
      <c r="O1717" s="117"/>
      <c r="P1717" s="135"/>
      <c r="Q1717" s="186"/>
    </row>
    <row r="1718" spans="1:17" s="28" customFormat="1" x14ac:dyDescent="0.25">
      <c r="A1718" s="53"/>
      <c r="B1718" s="58"/>
      <c r="C1718" s="58"/>
      <c r="D1718" s="35"/>
      <c r="E1718" s="117"/>
      <c r="F1718" s="117"/>
      <c r="G1718" s="117"/>
      <c r="H1718" s="117"/>
      <c r="I1718" s="117"/>
      <c r="J1718" s="117"/>
      <c r="K1718" s="117"/>
      <c r="L1718" s="117"/>
      <c r="M1718" s="117"/>
      <c r="N1718" s="117"/>
      <c r="O1718" s="117"/>
      <c r="P1718" s="135"/>
      <c r="Q1718" s="186"/>
    </row>
    <row r="1719" spans="1:17" s="28" customFormat="1" x14ac:dyDescent="0.25">
      <c r="A1719" s="53"/>
      <c r="B1719" s="58"/>
      <c r="C1719" s="58"/>
      <c r="D1719" s="35"/>
      <c r="E1719" s="117"/>
      <c r="F1719" s="117"/>
      <c r="G1719" s="117"/>
      <c r="H1719" s="117"/>
      <c r="I1719" s="117"/>
      <c r="J1719" s="117"/>
      <c r="K1719" s="117"/>
      <c r="L1719" s="117"/>
      <c r="M1719" s="117"/>
      <c r="N1719" s="117"/>
      <c r="O1719" s="117"/>
      <c r="P1719" s="135"/>
      <c r="Q1719" s="186"/>
    </row>
    <row r="1720" spans="1:17" s="28" customFormat="1" x14ac:dyDescent="0.25">
      <c r="A1720" s="53"/>
      <c r="B1720" s="58"/>
      <c r="C1720" s="58"/>
      <c r="D1720" s="35"/>
      <c r="E1720" s="117"/>
      <c r="F1720" s="117"/>
      <c r="G1720" s="117"/>
      <c r="H1720" s="117"/>
      <c r="I1720" s="117"/>
      <c r="J1720" s="117"/>
      <c r="K1720" s="117"/>
      <c r="L1720" s="117"/>
      <c r="M1720" s="117"/>
      <c r="N1720" s="117"/>
      <c r="O1720" s="117"/>
      <c r="P1720" s="135"/>
      <c r="Q1720" s="186"/>
    </row>
    <row r="1721" spans="1:17" s="28" customFormat="1" x14ac:dyDescent="0.25">
      <c r="A1721" s="53"/>
      <c r="B1721" s="58"/>
      <c r="C1721" s="58"/>
      <c r="D1721" s="35"/>
      <c r="E1721" s="117"/>
      <c r="F1721" s="117"/>
      <c r="G1721" s="117"/>
      <c r="H1721" s="117"/>
      <c r="I1721" s="117"/>
      <c r="J1721" s="117"/>
      <c r="K1721" s="117"/>
      <c r="L1721" s="117"/>
      <c r="M1721" s="117"/>
      <c r="N1721" s="117"/>
      <c r="O1721" s="117"/>
      <c r="P1721" s="135"/>
      <c r="Q1721" s="186"/>
    </row>
    <row r="1722" spans="1:17" s="28" customFormat="1" x14ac:dyDescent="0.25">
      <c r="A1722" s="53"/>
      <c r="B1722" s="58"/>
      <c r="C1722" s="58"/>
      <c r="D1722" s="35"/>
      <c r="E1722" s="117"/>
      <c r="F1722" s="117"/>
      <c r="G1722" s="117"/>
      <c r="H1722" s="117"/>
      <c r="I1722" s="117"/>
      <c r="J1722" s="117"/>
      <c r="K1722" s="117"/>
      <c r="L1722" s="117"/>
      <c r="M1722" s="117"/>
      <c r="N1722" s="117"/>
      <c r="O1722" s="117"/>
      <c r="P1722" s="135"/>
      <c r="Q1722" s="186"/>
    </row>
    <row r="1723" spans="1:17" s="28" customFormat="1" x14ac:dyDescent="0.25">
      <c r="A1723" s="53"/>
      <c r="B1723" s="58"/>
      <c r="C1723" s="58"/>
      <c r="D1723" s="35"/>
      <c r="E1723" s="117"/>
      <c r="F1723" s="117"/>
      <c r="G1723" s="117"/>
      <c r="H1723" s="117"/>
      <c r="I1723" s="117"/>
      <c r="J1723" s="117"/>
      <c r="K1723" s="117"/>
      <c r="L1723" s="117"/>
      <c r="M1723" s="117"/>
      <c r="N1723" s="117"/>
      <c r="O1723" s="117"/>
      <c r="P1723" s="135"/>
      <c r="Q1723" s="186"/>
    </row>
    <row r="1724" spans="1:17" s="28" customFormat="1" x14ac:dyDescent="0.25">
      <c r="A1724" s="53"/>
      <c r="B1724" s="58"/>
      <c r="C1724" s="58"/>
      <c r="D1724" s="35"/>
      <c r="E1724" s="117"/>
      <c r="F1724" s="117"/>
      <c r="G1724" s="117"/>
      <c r="H1724" s="117"/>
      <c r="I1724" s="117"/>
      <c r="J1724" s="117"/>
      <c r="K1724" s="117"/>
      <c r="L1724" s="117"/>
      <c r="M1724" s="117"/>
      <c r="N1724" s="117"/>
      <c r="O1724" s="117"/>
      <c r="P1724" s="135"/>
      <c r="Q1724" s="186"/>
    </row>
    <row r="1725" spans="1:17" s="28" customFormat="1" x14ac:dyDescent="0.25">
      <c r="A1725" s="53"/>
      <c r="B1725" s="58"/>
      <c r="C1725" s="58"/>
      <c r="D1725" s="35"/>
      <c r="E1725" s="117"/>
      <c r="F1725" s="117"/>
      <c r="G1725" s="117"/>
      <c r="H1725" s="117"/>
      <c r="I1725" s="117"/>
      <c r="J1725" s="117"/>
      <c r="K1725" s="117"/>
      <c r="L1725" s="117"/>
      <c r="M1725" s="117"/>
      <c r="N1725" s="117"/>
      <c r="O1725" s="117"/>
      <c r="P1725" s="135"/>
      <c r="Q1725" s="186"/>
    </row>
    <row r="1726" spans="1:17" s="28" customFormat="1" x14ac:dyDescent="0.25">
      <c r="A1726" s="53"/>
      <c r="B1726" s="58"/>
      <c r="C1726" s="58"/>
      <c r="D1726" s="35"/>
      <c r="E1726" s="117"/>
      <c r="F1726" s="117"/>
      <c r="G1726" s="117"/>
      <c r="H1726" s="117"/>
      <c r="I1726" s="117"/>
      <c r="J1726" s="117"/>
      <c r="K1726" s="117"/>
      <c r="L1726" s="117"/>
      <c r="M1726" s="117"/>
      <c r="N1726" s="117"/>
      <c r="O1726" s="117"/>
      <c r="P1726" s="135"/>
      <c r="Q1726" s="186"/>
    </row>
    <row r="1727" spans="1:17" s="28" customFormat="1" x14ac:dyDescent="0.25">
      <c r="A1727" s="53"/>
      <c r="B1727" s="58"/>
      <c r="C1727" s="58"/>
      <c r="D1727" s="35"/>
      <c r="E1727" s="117"/>
      <c r="F1727" s="117"/>
      <c r="G1727" s="117"/>
      <c r="H1727" s="117"/>
      <c r="I1727" s="117"/>
      <c r="J1727" s="117"/>
      <c r="K1727" s="117"/>
      <c r="L1727" s="117"/>
      <c r="M1727" s="117"/>
      <c r="N1727" s="117"/>
      <c r="O1727" s="117"/>
      <c r="P1727" s="135"/>
      <c r="Q1727" s="186"/>
    </row>
    <row r="1728" spans="1:17" s="28" customFormat="1" x14ac:dyDescent="0.25">
      <c r="A1728" s="53"/>
      <c r="B1728" s="58"/>
      <c r="C1728" s="58"/>
      <c r="D1728" s="35"/>
      <c r="E1728" s="117"/>
      <c r="F1728" s="117"/>
      <c r="G1728" s="117"/>
      <c r="H1728" s="117"/>
      <c r="I1728" s="117"/>
      <c r="J1728" s="117"/>
      <c r="K1728" s="117"/>
      <c r="L1728" s="117"/>
      <c r="M1728" s="117"/>
      <c r="N1728" s="117"/>
      <c r="O1728" s="117"/>
      <c r="P1728" s="135"/>
      <c r="Q1728" s="186"/>
    </row>
    <row r="1729" spans="1:17" s="28" customFormat="1" x14ac:dyDescent="0.25">
      <c r="A1729" s="53"/>
      <c r="B1729" s="58"/>
      <c r="C1729" s="58"/>
      <c r="D1729" s="35"/>
      <c r="E1729" s="117"/>
      <c r="F1729" s="117"/>
      <c r="G1729" s="117"/>
      <c r="H1729" s="117"/>
      <c r="I1729" s="117"/>
      <c r="J1729" s="117"/>
      <c r="K1729" s="117"/>
      <c r="L1729" s="117"/>
      <c r="M1729" s="117"/>
      <c r="N1729" s="117"/>
      <c r="O1729" s="117"/>
      <c r="P1729" s="135"/>
      <c r="Q1729" s="186"/>
    </row>
    <row r="1730" spans="1:17" s="28" customFormat="1" x14ac:dyDescent="0.25">
      <c r="A1730" s="53"/>
      <c r="B1730" s="58"/>
      <c r="C1730" s="58"/>
      <c r="D1730" s="35"/>
      <c r="E1730" s="117"/>
      <c r="F1730" s="117"/>
      <c r="G1730" s="117"/>
      <c r="H1730" s="117"/>
      <c r="I1730" s="117"/>
      <c r="J1730" s="117"/>
      <c r="K1730" s="117"/>
      <c r="L1730" s="117"/>
      <c r="M1730" s="117"/>
      <c r="N1730" s="117"/>
      <c r="O1730" s="117"/>
      <c r="P1730" s="135"/>
      <c r="Q1730" s="186"/>
    </row>
    <row r="1731" spans="1:17" s="28" customFormat="1" x14ac:dyDescent="0.25">
      <c r="A1731" s="53"/>
      <c r="B1731" s="58"/>
      <c r="C1731" s="58"/>
      <c r="D1731" s="35"/>
      <c r="E1731" s="117"/>
      <c r="F1731" s="117"/>
      <c r="G1731" s="117"/>
      <c r="H1731" s="117"/>
      <c r="I1731" s="117"/>
      <c r="J1731" s="117"/>
      <c r="K1731" s="117"/>
      <c r="L1731" s="117"/>
      <c r="M1731" s="117"/>
      <c r="N1731" s="117"/>
      <c r="O1731" s="117"/>
      <c r="P1731" s="135"/>
      <c r="Q1731" s="186"/>
    </row>
    <row r="1732" spans="1:17" s="28" customFormat="1" x14ac:dyDescent="0.25">
      <c r="A1732" s="53"/>
      <c r="B1732" s="58"/>
      <c r="C1732" s="58"/>
      <c r="D1732" s="35"/>
      <c r="E1732" s="117"/>
      <c r="F1732" s="117"/>
      <c r="G1732" s="117"/>
      <c r="H1732" s="117"/>
      <c r="I1732" s="117"/>
      <c r="J1732" s="117"/>
      <c r="K1732" s="117"/>
      <c r="L1732" s="117"/>
      <c r="M1732" s="117"/>
      <c r="N1732" s="117"/>
      <c r="O1732" s="117"/>
      <c r="P1732" s="135"/>
      <c r="Q1732" s="186"/>
    </row>
    <row r="1733" spans="1:17" s="28" customFormat="1" x14ac:dyDescent="0.25">
      <c r="A1733" s="53"/>
      <c r="B1733" s="58"/>
      <c r="C1733" s="58"/>
      <c r="D1733" s="35"/>
      <c r="E1733" s="117"/>
      <c r="F1733" s="117"/>
      <c r="G1733" s="117"/>
      <c r="H1733" s="117"/>
      <c r="I1733" s="117"/>
      <c r="J1733" s="117"/>
      <c r="K1733" s="117"/>
      <c r="L1733" s="117"/>
      <c r="M1733" s="117"/>
      <c r="N1733" s="117"/>
      <c r="O1733" s="117"/>
      <c r="P1733" s="135"/>
      <c r="Q1733" s="186"/>
    </row>
    <row r="1734" spans="1:17" s="28" customFormat="1" x14ac:dyDescent="0.25">
      <c r="A1734" s="53"/>
      <c r="B1734" s="58"/>
      <c r="C1734" s="58"/>
      <c r="D1734" s="35"/>
      <c r="E1734" s="117"/>
      <c r="F1734" s="117"/>
      <c r="G1734" s="117"/>
      <c r="H1734" s="117"/>
      <c r="I1734" s="117"/>
      <c r="J1734" s="117"/>
      <c r="K1734" s="117"/>
      <c r="L1734" s="117"/>
      <c r="M1734" s="117"/>
      <c r="N1734" s="117"/>
      <c r="O1734" s="117"/>
      <c r="P1734" s="135"/>
      <c r="Q1734" s="186"/>
    </row>
    <row r="1735" spans="1:17" s="28" customFormat="1" x14ac:dyDescent="0.25">
      <c r="A1735" s="53"/>
      <c r="B1735" s="58"/>
      <c r="C1735" s="58"/>
      <c r="D1735" s="35"/>
      <c r="E1735" s="117"/>
      <c r="F1735" s="117"/>
      <c r="G1735" s="117"/>
      <c r="H1735" s="117"/>
      <c r="I1735" s="117"/>
      <c r="J1735" s="117"/>
      <c r="K1735" s="117"/>
      <c r="L1735" s="117"/>
      <c r="M1735" s="117"/>
      <c r="N1735" s="117"/>
      <c r="O1735" s="117"/>
      <c r="P1735" s="135"/>
      <c r="Q1735" s="186"/>
    </row>
    <row r="1736" spans="1:17" s="28" customFormat="1" x14ac:dyDescent="0.25">
      <c r="A1736" s="53"/>
      <c r="B1736" s="58"/>
      <c r="C1736" s="58"/>
      <c r="D1736" s="35"/>
      <c r="E1736" s="117"/>
      <c r="F1736" s="117"/>
      <c r="G1736" s="117"/>
      <c r="H1736" s="117"/>
      <c r="I1736" s="117"/>
      <c r="J1736" s="117"/>
      <c r="K1736" s="117"/>
      <c r="L1736" s="117"/>
      <c r="M1736" s="117"/>
      <c r="N1736" s="117"/>
      <c r="O1736" s="117"/>
      <c r="P1736" s="135"/>
      <c r="Q1736" s="186"/>
    </row>
    <row r="1737" spans="1:17" s="28" customFormat="1" x14ac:dyDescent="0.25">
      <c r="A1737" s="53"/>
      <c r="B1737" s="58"/>
      <c r="C1737" s="58"/>
      <c r="D1737" s="35"/>
      <c r="E1737" s="117"/>
      <c r="F1737" s="117"/>
      <c r="G1737" s="117"/>
      <c r="H1737" s="117"/>
      <c r="I1737" s="117"/>
      <c r="J1737" s="117"/>
      <c r="K1737" s="117"/>
      <c r="L1737" s="117"/>
      <c r="M1737" s="117"/>
      <c r="N1737" s="117"/>
      <c r="O1737" s="117"/>
      <c r="P1737" s="135"/>
      <c r="Q1737" s="186"/>
    </row>
    <row r="1738" spans="1:17" s="28" customFormat="1" x14ac:dyDescent="0.25">
      <c r="A1738" s="53"/>
      <c r="B1738" s="58"/>
      <c r="C1738" s="58"/>
      <c r="D1738" s="35"/>
      <c r="E1738" s="117"/>
      <c r="F1738" s="117"/>
      <c r="G1738" s="117"/>
      <c r="H1738" s="117"/>
      <c r="I1738" s="117"/>
      <c r="J1738" s="117"/>
      <c r="K1738" s="117"/>
      <c r="L1738" s="117"/>
      <c r="M1738" s="117"/>
      <c r="N1738" s="117"/>
      <c r="O1738" s="117"/>
      <c r="P1738" s="135"/>
      <c r="Q1738" s="186"/>
    </row>
    <row r="1739" spans="1:17" s="28" customFormat="1" x14ac:dyDescent="0.25">
      <c r="A1739" s="53"/>
      <c r="B1739" s="58"/>
      <c r="C1739" s="58"/>
      <c r="D1739" s="35"/>
      <c r="E1739" s="117"/>
      <c r="F1739" s="117"/>
      <c r="G1739" s="117"/>
      <c r="H1739" s="117"/>
      <c r="I1739" s="117"/>
      <c r="J1739" s="117"/>
      <c r="K1739" s="117"/>
      <c r="L1739" s="117"/>
      <c r="M1739" s="117"/>
      <c r="N1739" s="117"/>
      <c r="O1739" s="117"/>
      <c r="P1739" s="135"/>
      <c r="Q1739" s="186"/>
    </row>
    <row r="1740" spans="1:17" s="28" customFormat="1" x14ac:dyDescent="0.25">
      <c r="A1740" s="53"/>
      <c r="B1740" s="58"/>
      <c r="C1740" s="58"/>
      <c r="D1740" s="35"/>
      <c r="E1740" s="117"/>
      <c r="F1740" s="117"/>
      <c r="G1740" s="117"/>
      <c r="H1740" s="117"/>
      <c r="I1740" s="117"/>
      <c r="J1740" s="117"/>
      <c r="K1740" s="117"/>
      <c r="L1740" s="117"/>
      <c r="M1740" s="117"/>
      <c r="N1740" s="117"/>
      <c r="O1740" s="117"/>
      <c r="P1740" s="135"/>
      <c r="Q1740" s="186"/>
    </row>
    <row r="1741" spans="1:17" s="28" customFormat="1" x14ac:dyDescent="0.25">
      <c r="A1741" s="53"/>
      <c r="B1741" s="58"/>
      <c r="C1741" s="58"/>
      <c r="D1741" s="35"/>
      <c r="E1741" s="117"/>
      <c r="F1741" s="117"/>
      <c r="G1741" s="117"/>
      <c r="H1741" s="117"/>
      <c r="I1741" s="117"/>
      <c r="J1741" s="117"/>
      <c r="K1741" s="117"/>
      <c r="L1741" s="117"/>
      <c r="M1741" s="117"/>
      <c r="N1741" s="117"/>
      <c r="O1741" s="117"/>
      <c r="P1741" s="135"/>
      <c r="Q1741" s="186"/>
    </row>
    <row r="1742" spans="1:17" s="28" customFormat="1" x14ac:dyDescent="0.25">
      <c r="A1742" s="53"/>
      <c r="B1742" s="58"/>
      <c r="C1742" s="58"/>
      <c r="D1742" s="35"/>
      <c r="E1742" s="117"/>
      <c r="F1742" s="117"/>
      <c r="G1742" s="117"/>
      <c r="H1742" s="117"/>
      <c r="I1742" s="117"/>
      <c r="J1742" s="117"/>
      <c r="K1742" s="117"/>
      <c r="L1742" s="117"/>
      <c r="M1742" s="117"/>
      <c r="N1742" s="117"/>
      <c r="O1742" s="117"/>
      <c r="P1742" s="135"/>
      <c r="Q1742" s="186"/>
    </row>
    <row r="1743" spans="1:17" s="28" customFormat="1" x14ac:dyDescent="0.25">
      <c r="A1743" s="53"/>
      <c r="B1743" s="58"/>
      <c r="C1743" s="58"/>
      <c r="D1743" s="35"/>
      <c r="E1743" s="117"/>
      <c r="F1743" s="117"/>
      <c r="G1743" s="117"/>
      <c r="H1743" s="117"/>
      <c r="I1743" s="117"/>
      <c r="J1743" s="117"/>
      <c r="K1743" s="117"/>
      <c r="L1743" s="117"/>
      <c r="M1743" s="117"/>
      <c r="N1743" s="117"/>
      <c r="O1743" s="117"/>
      <c r="P1743" s="135"/>
      <c r="Q1743" s="186"/>
    </row>
    <row r="1744" spans="1:17" s="28" customFormat="1" x14ac:dyDescent="0.25">
      <c r="A1744" s="53"/>
      <c r="B1744" s="58"/>
      <c r="C1744" s="58"/>
      <c r="D1744" s="35"/>
      <c r="E1744" s="117"/>
      <c r="F1744" s="117"/>
      <c r="G1744" s="117"/>
      <c r="H1744" s="117"/>
      <c r="I1744" s="117"/>
      <c r="J1744" s="117"/>
      <c r="K1744" s="117"/>
      <c r="L1744" s="117"/>
      <c r="M1744" s="117"/>
      <c r="N1744" s="117"/>
      <c r="O1744" s="117"/>
      <c r="P1744" s="135"/>
      <c r="Q1744" s="186"/>
    </row>
    <row r="1745" spans="1:17" s="28" customFormat="1" x14ac:dyDescent="0.25">
      <c r="A1745" s="53"/>
      <c r="B1745" s="58"/>
      <c r="C1745" s="58"/>
      <c r="D1745" s="35"/>
      <c r="E1745" s="117"/>
      <c r="F1745" s="117"/>
      <c r="G1745" s="117"/>
      <c r="H1745" s="117"/>
      <c r="I1745" s="117"/>
      <c r="J1745" s="117"/>
      <c r="K1745" s="117"/>
      <c r="L1745" s="117"/>
      <c r="M1745" s="117"/>
      <c r="N1745" s="117"/>
      <c r="O1745" s="117"/>
      <c r="P1745" s="135"/>
      <c r="Q1745" s="186"/>
    </row>
    <row r="1746" spans="1:17" s="28" customFormat="1" x14ac:dyDescent="0.25">
      <c r="A1746" s="53"/>
      <c r="B1746" s="58"/>
      <c r="C1746" s="58"/>
      <c r="D1746" s="35"/>
      <c r="E1746" s="117"/>
      <c r="F1746" s="117"/>
      <c r="G1746" s="117"/>
      <c r="H1746" s="117"/>
      <c r="I1746" s="117"/>
      <c r="J1746" s="117"/>
      <c r="K1746" s="117"/>
      <c r="L1746" s="117"/>
      <c r="M1746" s="117"/>
      <c r="N1746" s="117"/>
      <c r="O1746" s="117"/>
      <c r="P1746" s="135"/>
      <c r="Q1746" s="186"/>
    </row>
    <row r="1747" spans="1:17" s="28" customFormat="1" x14ac:dyDescent="0.25">
      <c r="A1747" s="53"/>
      <c r="B1747" s="58"/>
      <c r="C1747" s="58"/>
      <c r="D1747" s="35"/>
      <c r="E1747" s="117"/>
      <c r="F1747" s="117"/>
      <c r="G1747" s="117"/>
      <c r="H1747" s="117"/>
      <c r="I1747" s="117"/>
      <c r="J1747" s="117"/>
      <c r="K1747" s="117"/>
      <c r="L1747" s="117"/>
      <c r="M1747" s="117"/>
      <c r="N1747" s="117"/>
      <c r="O1747" s="117"/>
      <c r="P1747" s="135"/>
      <c r="Q1747" s="186"/>
    </row>
    <row r="1748" spans="1:17" s="28" customFormat="1" x14ac:dyDescent="0.25">
      <c r="A1748" s="53"/>
      <c r="B1748" s="58"/>
      <c r="C1748" s="58"/>
      <c r="D1748" s="35"/>
      <c r="E1748" s="117"/>
      <c r="F1748" s="117"/>
      <c r="G1748" s="117"/>
      <c r="H1748" s="117"/>
      <c r="I1748" s="117"/>
      <c r="J1748" s="117"/>
      <c r="K1748" s="117"/>
      <c r="L1748" s="117"/>
      <c r="M1748" s="117"/>
      <c r="N1748" s="117"/>
      <c r="O1748" s="117"/>
      <c r="P1748" s="135"/>
      <c r="Q1748" s="186"/>
    </row>
    <row r="1749" spans="1:17" s="28" customFormat="1" x14ac:dyDescent="0.25">
      <c r="A1749" s="53"/>
      <c r="B1749" s="58"/>
      <c r="C1749" s="58"/>
      <c r="D1749" s="35"/>
      <c r="E1749" s="117"/>
      <c r="F1749" s="117"/>
      <c r="G1749" s="117"/>
      <c r="H1749" s="117"/>
      <c r="I1749" s="117"/>
      <c r="J1749" s="117"/>
      <c r="K1749" s="117"/>
      <c r="L1749" s="117"/>
      <c r="M1749" s="117"/>
      <c r="N1749" s="117"/>
      <c r="O1749" s="117"/>
      <c r="P1749" s="135"/>
      <c r="Q1749" s="186"/>
    </row>
    <row r="1750" spans="1:17" s="28" customFormat="1" x14ac:dyDescent="0.25">
      <c r="A1750" s="53"/>
      <c r="B1750" s="58"/>
      <c r="C1750" s="58"/>
      <c r="D1750" s="35"/>
      <c r="E1750" s="117"/>
      <c r="F1750" s="117"/>
      <c r="G1750" s="117"/>
      <c r="H1750" s="117"/>
      <c r="I1750" s="117"/>
      <c r="J1750" s="117"/>
      <c r="K1750" s="117"/>
      <c r="L1750" s="117"/>
      <c r="M1750" s="117"/>
      <c r="N1750" s="117"/>
      <c r="O1750" s="117"/>
      <c r="P1750" s="135"/>
      <c r="Q1750" s="186"/>
    </row>
    <row r="1751" spans="1:17" s="28" customFormat="1" x14ac:dyDescent="0.25">
      <c r="A1751" s="53"/>
      <c r="B1751" s="58"/>
      <c r="C1751" s="58"/>
      <c r="D1751" s="35"/>
      <c r="E1751" s="117"/>
      <c r="F1751" s="117"/>
      <c r="G1751" s="117"/>
      <c r="H1751" s="117"/>
      <c r="I1751" s="117"/>
      <c r="J1751" s="117"/>
      <c r="K1751" s="117"/>
      <c r="L1751" s="117"/>
      <c r="M1751" s="117"/>
      <c r="N1751" s="117"/>
      <c r="O1751" s="117"/>
      <c r="P1751" s="135"/>
      <c r="Q1751" s="186"/>
    </row>
  </sheetData>
  <mergeCells count="50">
    <mergeCell ref="K6:P6"/>
    <mergeCell ref="K7:P7"/>
    <mergeCell ref="K8:P8"/>
    <mergeCell ref="H412:I412"/>
    <mergeCell ref="H413:I413"/>
    <mergeCell ref="H406:I406"/>
    <mergeCell ref="H407:I407"/>
    <mergeCell ref="H408:I408"/>
    <mergeCell ref="H409:I409"/>
    <mergeCell ref="H410:I410"/>
    <mergeCell ref="H398:I398"/>
    <mergeCell ref="H400:I400"/>
    <mergeCell ref="H401:I401"/>
    <mergeCell ref="H404:I404"/>
    <mergeCell ref="H405:I405"/>
    <mergeCell ref="H399:I399"/>
    <mergeCell ref="D389:D392"/>
    <mergeCell ref="H394:I394"/>
    <mergeCell ref="H395:I395"/>
    <mergeCell ref="H396:I396"/>
    <mergeCell ref="H397:I397"/>
    <mergeCell ref="F396:F397"/>
    <mergeCell ref="Q187:Q226"/>
    <mergeCell ref="Q227:Q292"/>
    <mergeCell ref="Q294:Q338"/>
    <mergeCell ref="Q348:Q417"/>
    <mergeCell ref="Q1:Q40"/>
    <mergeCell ref="Q41:Q88"/>
    <mergeCell ref="Q101:Q185"/>
    <mergeCell ref="M15:N15"/>
    <mergeCell ref="O15:O16"/>
    <mergeCell ref="F15:F16"/>
    <mergeCell ref="E14:I14"/>
    <mergeCell ref="L15:L16"/>
    <mergeCell ref="H411:I411"/>
    <mergeCell ref="H417:I417"/>
    <mergeCell ref="A10:P10"/>
    <mergeCell ref="A14:A16"/>
    <mergeCell ref="C14:C16"/>
    <mergeCell ref="B14:B16"/>
    <mergeCell ref="D14:D16"/>
    <mergeCell ref="G15:H15"/>
    <mergeCell ref="J14:O14"/>
    <mergeCell ref="I15:I16"/>
    <mergeCell ref="P14:P16"/>
    <mergeCell ref="J15:J16"/>
    <mergeCell ref="K15:K16"/>
    <mergeCell ref="E15:E16"/>
    <mergeCell ref="A11:P11"/>
    <mergeCell ref="A12:P12"/>
  </mergeCells>
  <phoneticPr fontId="3" type="noConversion"/>
  <printOptions horizontalCentered="1"/>
  <pageMargins left="0.19685039370078741" right="0" top="0.94488188976377963" bottom="0.59055118110236227" header="0.59055118110236227" footer="0.31496062992125984"/>
  <pageSetup paperSize="9" scale="45" fitToHeight="10000" orientation="landscape" useFirstPageNumber="1" r:id="rId1"/>
  <headerFooter scaleWithDoc="0" alignWithMargins="0">
    <oddFooter>&amp;R&amp;8Сторінка &amp;P</oddFooter>
  </headerFooter>
  <rowBreaks count="2" manualBreakCount="2">
    <brk id="285" max="15" man="1"/>
    <brk id="37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showGridLines="0" showZeros="0" tabSelected="1" view="pageBreakPreview" zoomScale="55" zoomScaleNormal="87" zoomScaleSheetLayoutView="55" workbookViewId="0">
      <selection activeCell="A12" sqref="A12:O12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137" customWidth="1"/>
    <col min="5" max="5" width="23.83203125" style="137" customWidth="1"/>
    <col min="6" max="6" width="21.83203125" style="137" customWidth="1"/>
    <col min="7" max="7" width="20.83203125" style="137" customWidth="1"/>
    <col min="8" max="8" width="21.1640625" style="137" customWidth="1"/>
    <col min="9" max="9" width="21.33203125" style="137" bestFit="1" customWidth="1"/>
    <col min="10" max="10" width="21.1640625" style="137" customWidth="1"/>
    <col min="11" max="11" width="21.33203125" style="137" customWidth="1"/>
    <col min="12" max="12" width="18" style="137" customWidth="1"/>
    <col min="13" max="13" width="18.83203125" style="137" customWidth="1"/>
    <col min="14" max="14" width="21.5" style="137" customWidth="1"/>
    <col min="15" max="15" width="22.83203125" style="137" customWidth="1"/>
    <col min="16" max="16" width="7.6640625" style="184" customWidth="1"/>
    <col min="17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6" ht="27.75" customHeight="1" x14ac:dyDescent="0.4">
      <c r="J1" s="142" t="s">
        <v>696</v>
      </c>
      <c r="K1" s="142"/>
      <c r="L1" s="142"/>
      <c r="M1" s="142"/>
      <c r="N1" s="142"/>
      <c r="O1" s="142"/>
      <c r="P1" s="250">
        <v>51</v>
      </c>
    </row>
    <row r="2" spans="1:16" ht="27.75" customHeight="1" x14ac:dyDescent="0.25">
      <c r="J2" s="213" t="s">
        <v>701</v>
      </c>
      <c r="K2" s="213"/>
      <c r="L2" s="213"/>
      <c r="M2" s="213"/>
      <c r="N2" s="213"/>
      <c r="O2" s="213"/>
      <c r="P2" s="250"/>
    </row>
    <row r="3" spans="1:16" ht="27.75" customHeight="1" x14ac:dyDescent="0.25">
      <c r="J3" s="213" t="s">
        <v>698</v>
      </c>
      <c r="K3" s="213"/>
      <c r="L3" s="213"/>
      <c r="M3" s="213"/>
      <c r="N3" s="213"/>
      <c r="O3" s="213"/>
      <c r="P3" s="250"/>
    </row>
    <row r="4" spans="1:16" ht="27.75" customHeight="1" x14ac:dyDescent="0.25">
      <c r="J4" s="213" t="s">
        <v>699</v>
      </c>
      <c r="K4" s="213"/>
      <c r="L4" s="213"/>
      <c r="M4" s="213"/>
      <c r="N4" s="213"/>
      <c r="O4" s="213"/>
      <c r="P4" s="250"/>
    </row>
    <row r="5" spans="1:16" ht="24" customHeight="1" x14ac:dyDescent="0.25">
      <c r="J5" s="213" t="s">
        <v>702</v>
      </c>
      <c r="K5" s="213"/>
      <c r="L5" s="213"/>
      <c r="M5" s="213"/>
      <c r="N5" s="213"/>
      <c r="O5" s="213"/>
      <c r="P5" s="250"/>
    </row>
    <row r="6" spans="1:16" ht="26.25" customHeight="1" x14ac:dyDescent="0.4">
      <c r="J6" s="234" t="s">
        <v>665</v>
      </c>
      <c r="K6" s="234"/>
      <c r="L6" s="234"/>
      <c r="M6" s="234"/>
      <c r="N6" s="234"/>
      <c r="O6" s="234"/>
      <c r="P6" s="250"/>
    </row>
    <row r="7" spans="1:16" ht="26.25" customHeight="1" x14ac:dyDescent="0.4">
      <c r="J7" s="234" t="s">
        <v>666</v>
      </c>
      <c r="K7" s="234"/>
      <c r="L7" s="234"/>
      <c r="M7" s="234"/>
      <c r="N7" s="234"/>
      <c r="O7" s="234"/>
      <c r="P7" s="250"/>
    </row>
    <row r="8" spans="1:16" ht="26.25" customHeight="1" x14ac:dyDescent="0.4">
      <c r="J8" s="234" t="s">
        <v>705</v>
      </c>
      <c r="K8" s="234"/>
      <c r="L8" s="234"/>
      <c r="M8" s="234"/>
      <c r="N8" s="234"/>
      <c r="O8" s="234"/>
      <c r="P8" s="250"/>
    </row>
    <row r="9" spans="1:16" ht="26.25" customHeight="1" x14ac:dyDescent="0.4">
      <c r="J9" s="142"/>
      <c r="K9" s="142"/>
      <c r="L9" s="142"/>
      <c r="M9" s="142"/>
      <c r="N9" s="142"/>
      <c r="O9" s="142"/>
      <c r="P9" s="250"/>
    </row>
    <row r="10" spans="1:16" ht="105.75" customHeight="1" x14ac:dyDescent="0.25">
      <c r="A10" s="248" t="s">
        <v>617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50"/>
    </row>
    <row r="11" spans="1:16" ht="23.25" customHeight="1" x14ac:dyDescent="0.25">
      <c r="A11" s="247" t="s">
        <v>541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50"/>
    </row>
    <row r="12" spans="1:16" ht="21" customHeight="1" x14ac:dyDescent="0.25">
      <c r="A12" s="224" t="s">
        <v>540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50"/>
    </row>
    <row r="13" spans="1:16" s="17" customFormat="1" ht="20.25" customHeight="1" x14ac:dyDescent="0.3">
      <c r="A13" s="14"/>
      <c r="B13" s="15"/>
      <c r="C13" s="16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19" t="s">
        <v>353</v>
      </c>
      <c r="P13" s="250"/>
    </row>
    <row r="14" spans="1:16" s="49" customFormat="1" ht="21.75" customHeight="1" x14ac:dyDescent="0.25">
      <c r="A14" s="249" t="s">
        <v>332</v>
      </c>
      <c r="B14" s="249" t="s">
        <v>322</v>
      </c>
      <c r="C14" s="249" t="s">
        <v>334</v>
      </c>
      <c r="D14" s="221" t="s">
        <v>221</v>
      </c>
      <c r="E14" s="221"/>
      <c r="F14" s="221"/>
      <c r="G14" s="221"/>
      <c r="H14" s="221"/>
      <c r="I14" s="221" t="s">
        <v>222</v>
      </c>
      <c r="J14" s="221"/>
      <c r="K14" s="221"/>
      <c r="L14" s="221"/>
      <c r="M14" s="221"/>
      <c r="N14" s="221"/>
      <c r="O14" s="221" t="s">
        <v>223</v>
      </c>
      <c r="P14" s="250"/>
    </row>
    <row r="15" spans="1:16" s="49" customFormat="1" ht="29.25" customHeight="1" x14ac:dyDescent="0.25">
      <c r="A15" s="249"/>
      <c r="B15" s="249"/>
      <c r="C15" s="249"/>
      <c r="D15" s="245" t="s">
        <v>323</v>
      </c>
      <c r="E15" s="245" t="s">
        <v>224</v>
      </c>
      <c r="F15" s="220" t="s">
        <v>225</v>
      </c>
      <c r="G15" s="220"/>
      <c r="H15" s="245" t="s">
        <v>226</v>
      </c>
      <c r="I15" s="245" t="s">
        <v>323</v>
      </c>
      <c r="J15" s="245" t="s">
        <v>324</v>
      </c>
      <c r="K15" s="245" t="s">
        <v>224</v>
      </c>
      <c r="L15" s="220" t="s">
        <v>225</v>
      </c>
      <c r="M15" s="220"/>
      <c r="N15" s="245" t="s">
        <v>226</v>
      </c>
      <c r="O15" s="221"/>
      <c r="P15" s="250"/>
    </row>
    <row r="16" spans="1:16" s="49" customFormat="1" ht="60.75" customHeight="1" x14ac:dyDescent="0.25">
      <c r="A16" s="249"/>
      <c r="B16" s="249"/>
      <c r="C16" s="249"/>
      <c r="D16" s="245"/>
      <c r="E16" s="245"/>
      <c r="F16" s="147" t="s">
        <v>227</v>
      </c>
      <c r="G16" s="147" t="s">
        <v>228</v>
      </c>
      <c r="H16" s="245"/>
      <c r="I16" s="245"/>
      <c r="J16" s="245"/>
      <c r="K16" s="245"/>
      <c r="L16" s="147" t="s">
        <v>227</v>
      </c>
      <c r="M16" s="147" t="s">
        <v>228</v>
      </c>
      <c r="N16" s="245"/>
      <c r="O16" s="221"/>
      <c r="P16" s="250"/>
    </row>
    <row r="17" spans="1:16" s="49" customFormat="1" ht="21" customHeight="1" x14ac:dyDescent="0.25">
      <c r="A17" s="7" t="s">
        <v>42</v>
      </c>
      <c r="B17" s="8"/>
      <c r="C17" s="9" t="s">
        <v>43</v>
      </c>
      <c r="D17" s="47">
        <f>D19+D20+D21+D22</f>
        <v>274892700</v>
      </c>
      <c r="E17" s="47">
        <f t="shared" ref="E17:O17" si="0">E19+E20+E21+E22</f>
        <v>274892700</v>
      </c>
      <c r="F17" s="47">
        <f>F19+F20+F21+F22</f>
        <v>203188300</v>
      </c>
      <c r="G17" s="47">
        <f t="shared" si="0"/>
        <v>10262900</v>
      </c>
      <c r="H17" s="47">
        <f t="shared" si="0"/>
        <v>0</v>
      </c>
      <c r="I17" s="47">
        <f t="shared" si="0"/>
        <v>939500</v>
      </c>
      <c r="J17" s="47">
        <f t="shared" si="0"/>
        <v>787000</v>
      </c>
      <c r="K17" s="47">
        <f t="shared" si="0"/>
        <v>152500</v>
      </c>
      <c r="L17" s="47">
        <f t="shared" si="0"/>
        <v>0</v>
      </c>
      <c r="M17" s="47">
        <f t="shared" si="0"/>
        <v>0</v>
      </c>
      <c r="N17" s="47">
        <f t="shared" si="0"/>
        <v>787000</v>
      </c>
      <c r="O17" s="47">
        <f t="shared" si="0"/>
        <v>275832200</v>
      </c>
      <c r="P17" s="250"/>
    </row>
    <row r="18" spans="1:16" s="49" customFormat="1" ht="61.5" hidden="1" customHeight="1" x14ac:dyDescent="0.25">
      <c r="A18" s="7"/>
      <c r="B18" s="8"/>
      <c r="C18" s="9" t="s">
        <v>426</v>
      </c>
      <c r="D18" s="47">
        <f>D23</f>
        <v>0</v>
      </c>
      <c r="E18" s="47">
        <f t="shared" ref="E18:O18" si="1">E23</f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47">
        <f t="shared" si="1"/>
        <v>0</v>
      </c>
      <c r="N18" s="47">
        <f t="shared" si="1"/>
        <v>0</v>
      </c>
      <c r="O18" s="47">
        <f t="shared" si="1"/>
        <v>0</v>
      </c>
      <c r="P18" s="250"/>
    </row>
    <row r="19" spans="1:16" ht="37.5" customHeight="1" x14ac:dyDescent="0.25">
      <c r="A19" s="37" t="s">
        <v>117</v>
      </c>
      <c r="B19" s="37" t="s">
        <v>45</v>
      </c>
      <c r="C19" s="6" t="s">
        <v>475</v>
      </c>
      <c r="D19" s="139">
        <f>'дод 2'!E21+'дод 2'!E83+'дод 2'!E149+'дод 2'!E185+'дод 2'!E226+'дод 2'!E234+'дод 2'!E251+'дод 2'!E296+'дод 2'!E305+'дод 2'!E329+'дод 2'!E337+'дод 2'!E340+'дод 2'!E367+'дод 2'!E299+'дод 2'!E348+'дод 2'!E356</f>
        <v>272571900</v>
      </c>
      <c r="E19" s="139">
        <f>'дод 2'!F21+'дод 2'!F83+'дод 2'!F149+'дод 2'!F185+'дод 2'!F226+'дод 2'!F234+'дод 2'!F251+'дод 2'!F296+'дод 2'!F305+'дод 2'!F329+'дод 2'!F337+'дод 2'!F340+'дод 2'!F367+'дод 2'!F299+'дод 2'!F348+'дод 2'!F356</f>
        <v>272571900</v>
      </c>
      <c r="F19" s="139">
        <f>'дод 2'!G21+'дод 2'!G83+'дод 2'!G149+'дод 2'!G185+'дод 2'!G226+'дод 2'!G234+'дод 2'!G251+'дод 2'!G296+'дод 2'!G305+'дод 2'!G329+'дод 2'!G337+'дод 2'!G340+'дод 2'!G367+'дод 2'!G299+'дод 2'!G348+'дод 2'!G356</f>
        <v>203188300</v>
      </c>
      <c r="G19" s="139">
        <f>'дод 2'!H21+'дод 2'!H83+'дод 2'!H149+'дод 2'!H185+'дод 2'!H226+'дод 2'!H234+'дод 2'!H251+'дод 2'!H296+'дод 2'!H305+'дод 2'!H329+'дод 2'!H337+'дод 2'!H340+'дод 2'!H367+'дод 2'!H299+'дод 2'!H348+'дод 2'!H356</f>
        <v>10262900</v>
      </c>
      <c r="H19" s="139">
        <f>'дод 2'!I21+'дод 2'!I83+'дод 2'!I149+'дод 2'!I185+'дод 2'!I226+'дод 2'!I234+'дод 2'!I251+'дод 2'!I296+'дод 2'!I305+'дод 2'!I329+'дод 2'!I337+'дод 2'!I340+'дод 2'!I367+'дод 2'!I299+'дод 2'!I348+'дод 2'!I356</f>
        <v>0</v>
      </c>
      <c r="I19" s="139">
        <f>'дод 2'!J21+'дод 2'!J83+'дод 2'!J149+'дод 2'!J185+'дод 2'!J226+'дод 2'!J234+'дод 2'!J251+'дод 2'!J296+'дод 2'!J305+'дод 2'!J329+'дод 2'!J337+'дод 2'!J340+'дод 2'!J367+'дод 2'!J299+'дод 2'!J348+'дод 2'!J356</f>
        <v>939500</v>
      </c>
      <c r="J19" s="139">
        <f>'дод 2'!K21+'дод 2'!K83+'дод 2'!K149+'дод 2'!K185+'дод 2'!K226+'дод 2'!K234+'дод 2'!K251+'дод 2'!K296+'дод 2'!K305+'дод 2'!K329+'дод 2'!K337+'дод 2'!K340+'дод 2'!K367+'дод 2'!K299+'дод 2'!K348+'дод 2'!K356</f>
        <v>787000</v>
      </c>
      <c r="K19" s="139">
        <f>'дод 2'!L21+'дод 2'!L83+'дод 2'!L149+'дод 2'!L185+'дод 2'!L226+'дод 2'!L234+'дод 2'!L251+'дод 2'!L296+'дод 2'!L305+'дод 2'!L329+'дод 2'!L337+'дод 2'!L340+'дод 2'!L367+'дод 2'!L299+'дод 2'!L348+'дод 2'!L356</f>
        <v>152500</v>
      </c>
      <c r="L19" s="139">
        <f>'дод 2'!M21+'дод 2'!M83+'дод 2'!M149+'дод 2'!M185+'дод 2'!M226+'дод 2'!M234+'дод 2'!M251+'дод 2'!M296+'дод 2'!M305+'дод 2'!M329+'дод 2'!M337+'дод 2'!M340+'дод 2'!M367+'дод 2'!M299+'дод 2'!M348+'дод 2'!M356</f>
        <v>0</v>
      </c>
      <c r="M19" s="139">
        <f>'дод 2'!N21+'дод 2'!N83+'дод 2'!N149+'дод 2'!N185+'дод 2'!N226+'дод 2'!N234+'дод 2'!N251+'дод 2'!N296+'дод 2'!N305+'дод 2'!N329+'дод 2'!N337+'дод 2'!N340+'дод 2'!N367+'дод 2'!N299+'дод 2'!N348+'дод 2'!N356</f>
        <v>0</v>
      </c>
      <c r="N19" s="139">
        <f>'дод 2'!O21+'дод 2'!O83+'дод 2'!O149+'дод 2'!O185+'дод 2'!O226+'дод 2'!O234+'дод 2'!O251+'дод 2'!O296+'дод 2'!O305+'дод 2'!O329+'дод 2'!O337+'дод 2'!O340+'дод 2'!O367+'дод 2'!O299+'дод 2'!O348+'дод 2'!O356</f>
        <v>787000</v>
      </c>
      <c r="O19" s="139">
        <f>'дод 2'!P21+'дод 2'!P83+'дод 2'!P149+'дод 2'!P185+'дод 2'!P226+'дод 2'!P234+'дод 2'!P251+'дод 2'!P296+'дод 2'!P305+'дод 2'!P329+'дод 2'!P337+'дод 2'!P340+'дод 2'!P367+'дод 2'!P299+'дод 2'!P348+'дод 2'!P356</f>
        <v>273511400</v>
      </c>
      <c r="P19" s="250"/>
    </row>
    <row r="20" spans="1:16" ht="33" hidden="1" customHeight="1" x14ac:dyDescent="0.25">
      <c r="A20" s="55" t="s">
        <v>89</v>
      </c>
      <c r="B20" s="55" t="s">
        <v>446</v>
      </c>
      <c r="C20" s="6" t="s">
        <v>437</v>
      </c>
      <c r="D20" s="139">
        <f>'дод 2'!E22</f>
        <v>0</v>
      </c>
      <c r="E20" s="139">
        <f>'дод 2'!F22</f>
        <v>0</v>
      </c>
      <c r="F20" s="139">
        <f>'дод 2'!G22</f>
        <v>0</v>
      </c>
      <c r="G20" s="139">
        <f>'дод 2'!H22</f>
        <v>0</v>
      </c>
      <c r="H20" s="139">
        <f>'дод 2'!I22</f>
        <v>0</v>
      </c>
      <c r="I20" s="139">
        <f>'дод 2'!J22</f>
        <v>0</v>
      </c>
      <c r="J20" s="139">
        <f>'дод 2'!K22</f>
        <v>0</v>
      </c>
      <c r="K20" s="139">
        <f>'дод 2'!L22</f>
        <v>0</v>
      </c>
      <c r="L20" s="139">
        <f>'дод 2'!M22</f>
        <v>0</v>
      </c>
      <c r="M20" s="139">
        <f>'дод 2'!N22</f>
        <v>0</v>
      </c>
      <c r="N20" s="139">
        <f>'дод 2'!O22</f>
        <v>0</v>
      </c>
      <c r="O20" s="139">
        <f>'дод 2'!P22</f>
        <v>0</v>
      </c>
      <c r="P20" s="250"/>
    </row>
    <row r="21" spans="1:16" ht="22.5" customHeight="1" x14ac:dyDescent="0.25">
      <c r="A21" s="37" t="s">
        <v>44</v>
      </c>
      <c r="B21" s="37" t="s">
        <v>92</v>
      </c>
      <c r="C21" s="6" t="s">
        <v>239</v>
      </c>
      <c r="D21" s="139">
        <f>'дод 2'!E23+'дод 2'!E186+'дод 2'!E252</f>
        <v>2320800</v>
      </c>
      <c r="E21" s="139">
        <f>'дод 2'!F23+'дод 2'!F186+'дод 2'!F252</f>
        <v>2320800</v>
      </c>
      <c r="F21" s="139">
        <f>'дод 2'!G23+'дод 2'!G186+'дод 2'!G252</f>
        <v>0</v>
      </c>
      <c r="G21" s="139">
        <f>'дод 2'!H23+'дод 2'!H186+'дод 2'!H252</f>
        <v>0</v>
      </c>
      <c r="H21" s="139">
        <f>'дод 2'!I23+'дод 2'!I186+'дод 2'!I252</f>
        <v>0</v>
      </c>
      <c r="I21" s="139">
        <f>'дод 2'!J23+'дод 2'!J186+'дод 2'!J252</f>
        <v>0</v>
      </c>
      <c r="J21" s="139">
        <f>'дод 2'!K23+'дод 2'!K186+'дод 2'!K252</f>
        <v>0</v>
      </c>
      <c r="K21" s="139">
        <f>'дод 2'!L23+'дод 2'!L186+'дод 2'!L252</f>
        <v>0</v>
      </c>
      <c r="L21" s="139">
        <f>'дод 2'!M23+'дод 2'!M186+'дод 2'!M252</f>
        <v>0</v>
      </c>
      <c r="M21" s="139">
        <f>'дод 2'!N23+'дод 2'!N186+'дод 2'!N252</f>
        <v>0</v>
      </c>
      <c r="N21" s="139">
        <f>'дод 2'!O23+'дод 2'!O186+'дод 2'!O252</f>
        <v>0</v>
      </c>
      <c r="O21" s="139">
        <f>'дод 2'!P23+'дод 2'!P186+'дод 2'!P252</f>
        <v>2320800</v>
      </c>
      <c r="P21" s="250"/>
    </row>
    <row r="22" spans="1:16" ht="27" hidden="1" customHeight="1" x14ac:dyDescent="0.25">
      <c r="A22" s="55" t="s">
        <v>422</v>
      </c>
      <c r="B22" s="55" t="s">
        <v>117</v>
      </c>
      <c r="C22" s="6" t="s">
        <v>423</v>
      </c>
      <c r="D22" s="139">
        <f>'дод 2'!E24</f>
        <v>0</v>
      </c>
      <c r="E22" s="139">
        <f>'дод 2'!F24</f>
        <v>0</v>
      </c>
      <c r="F22" s="139">
        <f>'дод 2'!G24</f>
        <v>0</v>
      </c>
      <c r="G22" s="139">
        <f>'дод 2'!H24</f>
        <v>0</v>
      </c>
      <c r="H22" s="139">
        <f>'дод 2'!I24</f>
        <v>0</v>
      </c>
      <c r="I22" s="139">
        <f>'дод 2'!J24</f>
        <v>0</v>
      </c>
      <c r="J22" s="139">
        <f>'дод 2'!K24</f>
        <v>0</v>
      </c>
      <c r="K22" s="139">
        <f>'дод 2'!L24</f>
        <v>0</v>
      </c>
      <c r="L22" s="139">
        <f>'дод 2'!M24</f>
        <v>0</v>
      </c>
      <c r="M22" s="139">
        <f>'дод 2'!N24</f>
        <v>0</v>
      </c>
      <c r="N22" s="139">
        <f>'дод 2'!O24</f>
        <v>0</v>
      </c>
      <c r="O22" s="139">
        <f>'дод 2'!P24</f>
        <v>0</v>
      </c>
      <c r="P22" s="250"/>
    </row>
    <row r="23" spans="1:16" s="51" customFormat="1" ht="63" hidden="1" customHeight="1" x14ac:dyDescent="0.25">
      <c r="A23" s="69"/>
      <c r="B23" s="78"/>
      <c r="C23" s="70" t="s">
        <v>426</v>
      </c>
      <c r="D23" s="140">
        <f>'дод 2'!E25</f>
        <v>0</v>
      </c>
      <c r="E23" s="140">
        <f>'дод 2'!F25</f>
        <v>0</v>
      </c>
      <c r="F23" s="140">
        <f>'дод 2'!G25</f>
        <v>0</v>
      </c>
      <c r="G23" s="140">
        <f>'дод 2'!H25</f>
        <v>0</v>
      </c>
      <c r="H23" s="140">
        <f>'дод 2'!I25</f>
        <v>0</v>
      </c>
      <c r="I23" s="140">
        <f>'дод 2'!J25</f>
        <v>0</v>
      </c>
      <c r="J23" s="140">
        <f>'дод 2'!K25</f>
        <v>0</v>
      </c>
      <c r="K23" s="140">
        <f>'дод 2'!L25</f>
        <v>0</v>
      </c>
      <c r="L23" s="140">
        <f>'дод 2'!M25</f>
        <v>0</v>
      </c>
      <c r="M23" s="140">
        <f>'дод 2'!N25</f>
        <v>0</v>
      </c>
      <c r="N23" s="140">
        <f>'дод 2'!O25</f>
        <v>0</v>
      </c>
      <c r="O23" s="140">
        <f>'дод 2'!P25</f>
        <v>0</v>
      </c>
      <c r="P23" s="250"/>
    </row>
    <row r="24" spans="1:16" s="49" customFormat="1" ht="18.75" customHeight="1" x14ac:dyDescent="0.25">
      <c r="A24" s="38" t="s">
        <v>46</v>
      </c>
      <c r="B24" s="39"/>
      <c r="C24" s="9" t="s">
        <v>689</v>
      </c>
      <c r="D24" s="47">
        <f>D37+D39+D47+D49+D50+D53+D55+D57+D60+D62+D63+D67+D68+D69+D70+D72+D73+D74+D76+D78+D80+D82+D64+D65</f>
        <v>1337433700</v>
      </c>
      <c r="E24" s="47">
        <f t="shared" ref="E24:O24" si="2">E37+E39+E47+E49+E50+E53+E55+E57+E60+E62+E63+E67+E68+E69+E70+E72+E73+E74+E76+E78+E80+E82+E64+E65</f>
        <v>1337433700</v>
      </c>
      <c r="F24" s="47">
        <f t="shared" si="2"/>
        <v>910412100</v>
      </c>
      <c r="G24" s="47">
        <f t="shared" si="2"/>
        <v>135963200</v>
      </c>
      <c r="H24" s="47">
        <f t="shared" si="2"/>
        <v>0</v>
      </c>
      <c r="I24" s="47">
        <f t="shared" si="2"/>
        <v>122493568</v>
      </c>
      <c r="J24" s="47">
        <f t="shared" si="2"/>
        <v>28369800</v>
      </c>
      <c r="K24" s="47">
        <f t="shared" si="2"/>
        <v>93973188</v>
      </c>
      <c r="L24" s="47">
        <f t="shared" si="2"/>
        <v>8763102</v>
      </c>
      <c r="M24" s="47">
        <f t="shared" si="2"/>
        <v>6456855</v>
      </c>
      <c r="N24" s="47">
        <f t="shared" si="2"/>
        <v>28520380</v>
      </c>
      <c r="O24" s="47">
        <f t="shared" si="2"/>
        <v>1459927268</v>
      </c>
      <c r="P24" s="250"/>
    </row>
    <row r="25" spans="1:16" s="50" customFormat="1" ht="31.5" customHeight="1" x14ac:dyDescent="0.25">
      <c r="A25" s="63"/>
      <c r="B25" s="66"/>
      <c r="C25" s="67" t="s">
        <v>384</v>
      </c>
      <c r="D25" s="141">
        <f>D51+D54+D56+D66</f>
        <v>473793700</v>
      </c>
      <c r="E25" s="141">
        <f t="shared" ref="E25:O25" si="3">E51+E54+E56+E66</f>
        <v>473793700</v>
      </c>
      <c r="F25" s="141">
        <f t="shared" si="3"/>
        <v>388355500</v>
      </c>
      <c r="G25" s="141">
        <f t="shared" si="3"/>
        <v>0</v>
      </c>
      <c r="H25" s="141">
        <f t="shared" si="3"/>
        <v>0</v>
      </c>
      <c r="I25" s="141">
        <f t="shared" si="3"/>
        <v>0</v>
      </c>
      <c r="J25" s="141">
        <f t="shared" si="3"/>
        <v>0</v>
      </c>
      <c r="K25" s="141">
        <f t="shared" si="3"/>
        <v>0</v>
      </c>
      <c r="L25" s="141">
        <f t="shared" si="3"/>
        <v>0</v>
      </c>
      <c r="M25" s="141">
        <f t="shared" si="3"/>
        <v>0</v>
      </c>
      <c r="N25" s="141">
        <f t="shared" si="3"/>
        <v>0</v>
      </c>
      <c r="O25" s="141">
        <f t="shared" si="3"/>
        <v>473793700</v>
      </c>
      <c r="P25" s="250"/>
    </row>
    <row r="26" spans="1:16" s="50" customFormat="1" ht="31.5" hidden="1" customHeight="1" x14ac:dyDescent="0.25">
      <c r="A26" s="63"/>
      <c r="B26" s="66"/>
      <c r="C26" s="68" t="s">
        <v>613</v>
      </c>
      <c r="D26" s="141">
        <f>D61</f>
        <v>0</v>
      </c>
      <c r="E26" s="141">
        <f t="shared" ref="E26:O26" si="4">E61</f>
        <v>0</v>
      </c>
      <c r="F26" s="141">
        <f t="shared" si="4"/>
        <v>0</v>
      </c>
      <c r="G26" s="141">
        <f t="shared" si="4"/>
        <v>0</v>
      </c>
      <c r="H26" s="141">
        <f t="shared" si="4"/>
        <v>0</v>
      </c>
      <c r="I26" s="141">
        <f t="shared" si="4"/>
        <v>0</v>
      </c>
      <c r="J26" s="141">
        <f t="shared" si="4"/>
        <v>0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0</v>
      </c>
      <c r="O26" s="141">
        <f t="shared" si="4"/>
        <v>0</v>
      </c>
      <c r="P26" s="250"/>
    </row>
    <row r="27" spans="1:16" s="50" customFormat="1" ht="47.25" hidden="1" customHeight="1" x14ac:dyDescent="0.25">
      <c r="A27" s="63"/>
      <c r="B27" s="66"/>
      <c r="C27" s="67" t="s">
        <v>379</v>
      </c>
      <c r="D27" s="141">
        <f>D52+D71</f>
        <v>0</v>
      </c>
      <c r="E27" s="141">
        <f t="shared" ref="E27:O27" si="5">E52+E71</f>
        <v>0</v>
      </c>
      <c r="F27" s="141">
        <f t="shared" si="5"/>
        <v>0</v>
      </c>
      <c r="G27" s="141">
        <f t="shared" si="5"/>
        <v>0</v>
      </c>
      <c r="H27" s="141">
        <f t="shared" si="5"/>
        <v>0</v>
      </c>
      <c r="I27" s="141">
        <f t="shared" si="5"/>
        <v>0</v>
      </c>
      <c r="J27" s="141">
        <f t="shared" si="5"/>
        <v>0</v>
      </c>
      <c r="K27" s="141">
        <f t="shared" si="5"/>
        <v>0</v>
      </c>
      <c r="L27" s="141">
        <f t="shared" si="5"/>
        <v>0</v>
      </c>
      <c r="M27" s="141">
        <f t="shared" si="5"/>
        <v>0</v>
      </c>
      <c r="N27" s="141">
        <f t="shared" si="5"/>
        <v>0</v>
      </c>
      <c r="O27" s="141">
        <f t="shared" si="5"/>
        <v>0</v>
      </c>
      <c r="P27" s="250"/>
    </row>
    <row r="28" spans="1:16" s="50" customFormat="1" ht="47.25" hidden="1" customHeight="1" x14ac:dyDescent="0.25">
      <c r="A28" s="63"/>
      <c r="B28" s="66"/>
      <c r="C28" s="67" t="s">
        <v>381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250"/>
    </row>
    <row r="29" spans="1:16" s="50" customFormat="1" ht="62.25" hidden="1" customHeight="1" x14ac:dyDescent="0.25">
      <c r="A29" s="63"/>
      <c r="B29" s="66"/>
      <c r="C29" s="68" t="s">
        <v>378</v>
      </c>
      <c r="D29" s="141">
        <f>D81</f>
        <v>0</v>
      </c>
      <c r="E29" s="141">
        <f t="shared" ref="E29:O29" si="6">E81</f>
        <v>0</v>
      </c>
      <c r="F29" s="141">
        <f t="shared" si="6"/>
        <v>0</v>
      </c>
      <c r="G29" s="141">
        <f t="shared" si="6"/>
        <v>0</v>
      </c>
      <c r="H29" s="141">
        <f t="shared" si="6"/>
        <v>0</v>
      </c>
      <c r="I29" s="141">
        <f t="shared" si="6"/>
        <v>0</v>
      </c>
      <c r="J29" s="141">
        <f t="shared" si="6"/>
        <v>0</v>
      </c>
      <c r="K29" s="141">
        <f t="shared" si="6"/>
        <v>0</v>
      </c>
      <c r="L29" s="141">
        <f t="shared" si="6"/>
        <v>0</v>
      </c>
      <c r="M29" s="141">
        <f t="shared" si="6"/>
        <v>0</v>
      </c>
      <c r="N29" s="141">
        <f t="shared" si="6"/>
        <v>0</v>
      </c>
      <c r="O29" s="141">
        <f t="shared" si="6"/>
        <v>0</v>
      </c>
      <c r="P29" s="250"/>
    </row>
    <row r="30" spans="1:16" s="50" customFormat="1" ht="63" hidden="1" customHeight="1" x14ac:dyDescent="0.25">
      <c r="A30" s="63"/>
      <c r="B30" s="66"/>
      <c r="C30" s="67" t="s">
        <v>380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250"/>
    </row>
    <row r="31" spans="1:16" s="50" customFormat="1" ht="63" hidden="1" customHeight="1" x14ac:dyDescent="0.25">
      <c r="A31" s="63"/>
      <c r="B31" s="63"/>
      <c r="C31" s="68" t="s">
        <v>494</v>
      </c>
      <c r="D31" s="141">
        <f>D83</f>
        <v>0</v>
      </c>
      <c r="E31" s="141">
        <f t="shared" ref="E31:O31" si="7">E83</f>
        <v>0</v>
      </c>
      <c r="F31" s="141">
        <f t="shared" si="7"/>
        <v>0</v>
      </c>
      <c r="G31" s="141">
        <f t="shared" si="7"/>
        <v>0</v>
      </c>
      <c r="H31" s="141">
        <f t="shared" si="7"/>
        <v>0</v>
      </c>
      <c r="I31" s="141">
        <f t="shared" si="7"/>
        <v>0</v>
      </c>
      <c r="J31" s="141">
        <f t="shared" si="7"/>
        <v>0</v>
      </c>
      <c r="K31" s="141">
        <f t="shared" si="7"/>
        <v>0</v>
      </c>
      <c r="L31" s="141">
        <f t="shared" si="7"/>
        <v>0</v>
      </c>
      <c r="M31" s="141">
        <f t="shared" si="7"/>
        <v>0</v>
      </c>
      <c r="N31" s="141">
        <f t="shared" si="7"/>
        <v>0</v>
      </c>
      <c r="O31" s="141">
        <f t="shared" si="7"/>
        <v>0</v>
      </c>
      <c r="P31" s="250"/>
    </row>
    <row r="32" spans="1:16" s="50" customFormat="1" ht="31.5" hidden="1" customHeight="1" x14ac:dyDescent="0.25">
      <c r="A32" s="63"/>
      <c r="B32" s="63"/>
      <c r="C32" s="68" t="s">
        <v>508</v>
      </c>
      <c r="D32" s="141">
        <f>D59+D61</f>
        <v>0</v>
      </c>
      <c r="E32" s="141">
        <f t="shared" ref="E32:O32" si="8">E59+E61</f>
        <v>0</v>
      </c>
      <c r="F32" s="141">
        <f t="shared" si="8"/>
        <v>0</v>
      </c>
      <c r="G32" s="141">
        <f t="shared" si="8"/>
        <v>0</v>
      </c>
      <c r="H32" s="141">
        <f t="shared" si="8"/>
        <v>0</v>
      </c>
      <c r="I32" s="141">
        <f t="shared" si="8"/>
        <v>0</v>
      </c>
      <c r="J32" s="141">
        <f t="shared" si="8"/>
        <v>0</v>
      </c>
      <c r="K32" s="141">
        <f t="shared" si="8"/>
        <v>0</v>
      </c>
      <c r="L32" s="141">
        <f t="shared" si="8"/>
        <v>0</v>
      </c>
      <c r="M32" s="141">
        <f t="shared" si="8"/>
        <v>0</v>
      </c>
      <c r="N32" s="141">
        <f t="shared" si="8"/>
        <v>0</v>
      </c>
      <c r="O32" s="141">
        <f t="shared" si="8"/>
        <v>0</v>
      </c>
      <c r="P32" s="250"/>
    </row>
    <row r="33" spans="1:16" s="50" customFormat="1" ht="55.5" hidden="1" customHeight="1" x14ac:dyDescent="0.25">
      <c r="A33" s="63"/>
      <c r="B33" s="63"/>
      <c r="C33" s="68" t="s">
        <v>550</v>
      </c>
      <c r="D33" s="141">
        <f>D75</f>
        <v>0</v>
      </c>
      <c r="E33" s="141">
        <f t="shared" ref="E33:O33" si="9">E75</f>
        <v>0</v>
      </c>
      <c r="F33" s="141">
        <f t="shared" si="9"/>
        <v>0</v>
      </c>
      <c r="G33" s="141">
        <f t="shared" si="9"/>
        <v>0</v>
      </c>
      <c r="H33" s="141">
        <f t="shared" si="9"/>
        <v>0</v>
      </c>
      <c r="I33" s="141">
        <f t="shared" si="9"/>
        <v>0</v>
      </c>
      <c r="J33" s="141">
        <f t="shared" si="9"/>
        <v>0</v>
      </c>
      <c r="K33" s="141">
        <f t="shared" si="9"/>
        <v>0</v>
      </c>
      <c r="L33" s="141">
        <f t="shared" si="9"/>
        <v>0</v>
      </c>
      <c r="M33" s="141">
        <f t="shared" si="9"/>
        <v>0</v>
      </c>
      <c r="N33" s="141">
        <f t="shared" si="9"/>
        <v>0</v>
      </c>
      <c r="O33" s="141">
        <f t="shared" si="9"/>
        <v>0</v>
      </c>
      <c r="P33" s="250"/>
    </row>
    <row r="34" spans="1:16" s="50" customFormat="1" ht="63" hidden="1" customHeight="1" x14ac:dyDescent="0.25">
      <c r="A34" s="63"/>
      <c r="B34" s="63"/>
      <c r="C34" s="68" t="s">
        <v>526</v>
      </c>
      <c r="D34" s="141">
        <f>D79</f>
        <v>0</v>
      </c>
      <c r="E34" s="141">
        <f t="shared" ref="E34:O34" si="10">E79</f>
        <v>0</v>
      </c>
      <c r="F34" s="141">
        <f t="shared" si="10"/>
        <v>0</v>
      </c>
      <c r="G34" s="141">
        <f t="shared" si="10"/>
        <v>0</v>
      </c>
      <c r="H34" s="141">
        <f t="shared" si="10"/>
        <v>0</v>
      </c>
      <c r="I34" s="141">
        <f t="shared" si="10"/>
        <v>0</v>
      </c>
      <c r="J34" s="141">
        <f t="shared" si="10"/>
        <v>0</v>
      </c>
      <c r="K34" s="141">
        <f t="shared" si="10"/>
        <v>0</v>
      </c>
      <c r="L34" s="141">
        <f t="shared" si="10"/>
        <v>0</v>
      </c>
      <c r="M34" s="141">
        <f t="shared" si="10"/>
        <v>0</v>
      </c>
      <c r="N34" s="141">
        <f t="shared" si="10"/>
        <v>0</v>
      </c>
      <c r="O34" s="141">
        <f t="shared" si="10"/>
        <v>0</v>
      </c>
      <c r="P34" s="250"/>
    </row>
    <row r="35" spans="1:16" s="50" customFormat="1" ht="15.75" hidden="1" customHeight="1" x14ac:dyDescent="0.25">
      <c r="A35" s="63"/>
      <c r="B35" s="63"/>
      <c r="C35" s="68" t="s">
        <v>389</v>
      </c>
      <c r="D35" s="141">
        <f>D77</f>
        <v>0</v>
      </c>
      <c r="E35" s="141">
        <f t="shared" ref="E35:O35" si="11">E77</f>
        <v>0</v>
      </c>
      <c r="F35" s="141">
        <f t="shared" si="11"/>
        <v>0</v>
      </c>
      <c r="G35" s="141">
        <f t="shared" si="11"/>
        <v>0</v>
      </c>
      <c r="H35" s="141">
        <f t="shared" si="11"/>
        <v>0</v>
      </c>
      <c r="I35" s="141">
        <f t="shared" si="11"/>
        <v>0</v>
      </c>
      <c r="J35" s="141">
        <f t="shared" si="11"/>
        <v>0</v>
      </c>
      <c r="K35" s="141">
        <f t="shared" si="11"/>
        <v>0</v>
      </c>
      <c r="L35" s="141">
        <f t="shared" si="11"/>
        <v>0</v>
      </c>
      <c r="M35" s="141">
        <f t="shared" si="11"/>
        <v>0</v>
      </c>
      <c r="N35" s="141">
        <f t="shared" si="11"/>
        <v>0</v>
      </c>
      <c r="O35" s="141">
        <f t="shared" si="11"/>
        <v>0</v>
      </c>
      <c r="P35" s="250"/>
    </row>
    <row r="36" spans="1:16" s="50" customFormat="1" ht="61.5" hidden="1" customHeight="1" x14ac:dyDescent="0.25">
      <c r="A36" s="63"/>
      <c r="B36" s="63"/>
      <c r="C36" s="68" t="str">
        <f>'дод 2'!D81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6" s="141">
        <f>D41</f>
        <v>0</v>
      </c>
      <c r="E36" s="141">
        <f t="shared" ref="E36:O36" si="12">E41</f>
        <v>0</v>
      </c>
      <c r="F36" s="141">
        <f t="shared" si="12"/>
        <v>0</v>
      </c>
      <c r="G36" s="141">
        <f t="shared" si="12"/>
        <v>0</v>
      </c>
      <c r="H36" s="141">
        <f t="shared" si="12"/>
        <v>0</v>
      </c>
      <c r="I36" s="141">
        <f t="shared" si="12"/>
        <v>0</v>
      </c>
      <c r="J36" s="141">
        <f t="shared" si="12"/>
        <v>0</v>
      </c>
      <c r="K36" s="141">
        <f t="shared" si="12"/>
        <v>0</v>
      </c>
      <c r="L36" s="141">
        <f t="shared" si="12"/>
        <v>0</v>
      </c>
      <c r="M36" s="141">
        <f t="shared" si="12"/>
        <v>0</v>
      </c>
      <c r="N36" s="141">
        <f t="shared" si="12"/>
        <v>0</v>
      </c>
      <c r="O36" s="141">
        <f t="shared" si="12"/>
        <v>0</v>
      </c>
      <c r="P36" s="250"/>
    </row>
    <row r="37" spans="1:16" ht="17.25" customHeight="1" x14ac:dyDescent="0.25">
      <c r="A37" s="37" t="s">
        <v>47</v>
      </c>
      <c r="B37" s="37" t="s">
        <v>48</v>
      </c>
      <c r="C37" s="6" t="s">
        <v>483</v>
      </c>
      <c r="D37" s="139">
        <f>'дод 2'!E84+'дод 2'!E306</f>
        <v>343462000</v>
      </c>
      <c r="E37" s="139">
        <f>'дод 2'!F84+'дод 2'!F306</f>
        <v>343462000</v>
      </c>
      <c r="F37" s="139">
        <f>'дод 2'!G84+'дод 2'!G306</f>
        <v>226074000</v>
      </c>
      <c r="G37" s="139">
        <f>'дод 2'!H84+'дод 2'!H306</f>
        <v>43244500</v>
      </c>
      <c r="H37" s="139">
        <f>'дод 2'!I84+'дод 2'!I306</f>
        <v>0</v>
      </c>
      <c r="I37" s="139">
        <f>'дод 2'!J84+'дод 2'!J306</f>
        <v>39292400</v>
      </c>
      <c r="J37" s="139">
        <f>'дод 2'!K84+'дод 2'!K306</f>
        <v>19238600</v>
      </c>
      <c r="K37" s="139">
        <f>'дод 2'!L84+'дод 2'!L306</f>
        <v>20053800</v>
      </c>
      <c r="L37" s="139">
        <f>'дод 2'!M84+'дод 2'!M306</f>
        <v>0</v>
      </c>
      <c r="M37" s="139">
        <f>'дод 2'!N84+'дод 2'!N306</f>
        <v>0</v>
      </c>
      <c r="N37" s="139">
        <f>'дод 2'!O84+'дод 2'!O306</f>
        <v>19238600</v>
      </c>
      <c r="O37" s="139">
        <f>'дод 2'!P84+'дод 2'!P306</f>
        <v>382754400</v>
      </c>
      <c r="P37" s="250"/>
    </row>
    <row r="38" spans="1:16" s="51" customFormat="1" ht="47.25" hidden="1" customHeight="1" x14ac:dyDescent="0.25">
      <c r="A38" s="69"/>
      <c r="B38" s="69"/>
      <c r="C38" s="70" t="s">
        <v>378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250"/>
    </row>
    <row r="39" spans="1:16" ht="38.25" customHeight="1" x14ac:dyDescent="0.25">
      <c r="A39" s="37">
        <v>1021</v>
      </c>
      <c r="B39" s="37" t="s">
        <v>50</v>
      </c>
      <c r="C39" s="57" t="s">
        <v>690</v>
      </c>
      <c r="D39" s="139">
        <f>'дод 2'!E85+'дод 2'!E307</f>
        <v>235067000</v>
      </c>
      <c r="E39" s="139">
        <f>'дод 2'!F85+'дод 2'!F307</f>
        <v>235067000</v>
      </c>
      <c r="F39" s="139">
        <f>'дод 2'!G85+'дод 2'!G307</f>
        <v>121599000</v>
      </c>
      <c r="G39" s="139">
        <f>'дод 2'!H85+'дод 2'!H307</f>
        <v>60900000</v>
      </c>
      <c r="H39" s="139">
        <f>'дод 2'!I85+'дод 2'!I307</f>
        <v>0</v>
      </c>
      <c r="I39" s="139">
        <f>'дод 2'!J85+'дод 2'!J307</f>
        <v>68241440</v>
      </c>
      <c r="J39" s="139">
        <f>'дод 2'!K85+'дод 2'!K307</f>
        <v>9131200</v>
      </c>
      <c r="K39" s="139">
        <f>'дод 2'!L85+'дод 2'!L307</f>
        <v>59110240</v>
      </c>
      <c r="L39" s="139">
        <f>'дод 2'!M85+'дод 2'!M307</f>
        <v>3250000</v>
      </c>
      <c r="M39" s="139">
        <f>'дод 2'!N85+'дод 2'!N307</f>
        <v>1318160</v>
      </c>
      <c r="N39" s="139">
        <f>'дод 2'!O85+'дод 2'!O307</f>
        <v>9131200</v>
      </c>
      <c r="O39" s="139">
        <f>'дод 2'!P85+'дод 2'!P307</f>
        <v>303308440</v>
      </c>
      <c r="P39" s="250"/>
    </row>
    <row r="40" spans="1:16" s="51" customFormat="1" ht="63" hidden="1" customHeight="1" x14ac:dyDescent="0.25">
      <c r="A40" s="69"/>
      <c r="B40" s="69"/>
      <c r="C40" s="70" t="s">
        <v>382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250"/>
    </row>
    <row r="41" spans="1:16" s="51" customFormat="1" ht="50.25" hidden="1" customHeight="1" x14ac:dyDescent="0.25">
      <c r="A41" s="69"/>
      <c r="B41" s="69"/>
      <c r="C41" s="77" t="str">
        <f>'дод 2'!D86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1" s="140">
        <f>'дод 2'!E86</f>
        <v>0</v>
      </c>
      <c r="E41" s="140">
        <f>'дод 2'!F86</f>
        <v>0</v>
      </c>
      <c r="F41" s="140">
        <f>'дод 2'!G86</f>
        <v>0</v>
      </c>
      <c r="G41" s="140">
        <f>'дод 2'!H86</f>
        <v>0</v>
      </c>
      <c r="H41" s="140">
        <f>'дод 2'!I86</f>
        <v>0</v>
      </c>
      <c r="I41" s="140">
        <f>'дод 2'!J86</f>
        <v>0</v>
      </c>
      <c r="J41" s="140">
        <f>'дод 2'!K86</f>
        <v>0</v>
      </c>
      <c r="K41" s="140">
        <f>'дод 2'!L86</f>
        <v>0</v>
      </c>
      <c r="L41" s="140">
        <f>'дод 2'!M86</f>
        <v>0</v>
      </c>
      <c r="M41" s="140">
        <f>'дод 2'!N86</f>
        <v>0</v>
      </c>
      <c r="N41" s="140">
        <f>'дод 2'!O86</f>
        <v>0</v>
      </c>
      <c r="O41" s="140">
        <f>'дод 2'!P86</f>
        <v>0</v>
      </c>
      <c r="P41" s="250"/>
    </row>
    <row r="42" spans="1:16" s="51" customFormat="1" ht="47.25" hidden="1" customHeight="1" x14ac:dyDescent="0.25">
      <c r="A42" s="69"/>
      <c r="B42" s="69"/>
      <c r="C42" s="70" t="s">
        <v>379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250"/>
    </row>
    <row r="43" spans="1:16" s="51" customFormat="1" ht="47.25" hidden="1" customHeight="1" x14ac:dyDescent="0.25">
      <c r="A43" s="69"/>
      <c r="B43" s="69"/>
      <c r="C43" s="70" t="s">
        <v>381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250"/>
    </row>
    <row r="44" spans="1:16" s="51" customFormat="1" ht="58.5" hidden="1" customHeight="1" x14ac:dyDescent="0.25">
      <c r="A44" s="69"/>
      <c r="B44" s="69"/>
      <c r="C44" s="70" t="s">
        <v>378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250"/>
    </row>
    <row r="45" spans="1:16" s="51" customFormat="1" ht="31.5" hidden="1" customHeight="1" x14ac:dyDescent="0.25">
      <c r="A45" s="69"/>
      <c r="B45" s="69"/>
      <c r="C45" s="70" t="s">
        <v>384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250"/>
    </row>
    <row r="46" spans="1:16" s="51" customFormat="1" ht="63" hidden="1" customHeight="1" x14ac:dyDescent="0.25">
      <c r="A46" s="69"/>
      <c r="B46" s="69"/>
      <c r="C46" s="70" t="s">
        <v>380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250"/>
    </row>
    <row r="47" spans="1:16" ht="74.25" customHeight="1" x14ac:dyDescent="0.25">
      <c r="A47" s="37">
        <v>1022</v>
      </c>
      <c r="B47" s="56" t="s">
        <v>54</v>
      </c>
      <c r="C47" s="36" t="s">
        <v>691</v>
      </c>
      <c r="D47" s="139">
        <f>'дод 2'!E87+'дод 2'!E308</f>
        <v>16738700</v>
      </c>
      <c r="E47" s="139">
        <f>'дод 2'!F87+'дод 2'!F308</f>
        <v>16738700</v>
      </c>
      <c r="F47" s="139">
        <f>'дод 2'!G87+'дод 2'!G308</f>
        <v>9525000</v>
      </c>
      <c r="G47" s="139">
        <f>'дод 2'!H87+'дод 2'!H308</f>
        <v>2560200</v>
      </c>
      <c r="H47" s="139">
        <f>'дод 2'!I87+'дод 2'!I308</f>
        <v>0</v>
      </c>
      <c r="I47" s="139">
        <f>'дод 2'!J87+'дод 2'!J308</f>
        <v>0</v>
      </c>
      <c r="J47" s="139">
        <f>'дод 2'!K87+'дод 2'!K308</f>
        <v>0</v>
      </c>
      <c r="K47" s="139">
        <f>'дод 2'!L87+'дод 2'!L308</f>
        <v>0</v>
      </c>
      <c r="L47" s="139">
        <f>'дод 2'!M87+'дод 2'!M308</f>
        <v>0</v>
      </c>
      <c r="M47" s="139">
        <f>'дод 2'!N87+'дод 2'!N308</f>
        <v>0</v>
      </c>
      <c r="N47" s="139">
        <f>'дод 2'!O87+'дод 2'!O308</f>
        <v>0</v>
      </c>
      <c r="O47" s="139">
        <f>'дод 2'!P87+'дод 2'!P308</f>
        <v>16738700</v>
      </c>
      <c r="P47" s="250"/>
    </row>
    <row r="48" spans="1:16" ht="78.75" hidden="1" customHeight="1" x14ac:dyDescent="0.25">
      <c r="A48" s="37"/>
      <c r="B48" s="37"/>
      <c r="C48" s="70" t="s">
        <v>382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250"/>
    </row>
    <row r="49" spans="1:16" ht="87" customHeight="1" x14ac:dyDescent="0.25">
      <c r="A49" s="37">
        <v>1025</v>
      </c>
      <c r="B49" s="37" t="s">
        <v>54</v>
      </c>
      <c r="C49" s="3" t="s">
        <v>692</v>
      </c>
      <c r="D49" s="139">
        <f>'дод 2'!E88</f>
        <v>12270100</v>
      </c>
      <c r="E49" s="139">
        <f>'дод 2'!F88</f>
        <v>12270100</v>
      </c>
      <c r="F49" s="139">
        <f>'дод 2'!G88</f>
        <v>8367700</v>
      </c>
      <c r="G49" s="139">
        <f>'дод 2'!H88</f>
        <v>1262000</v>
      </c>
      <c r="H49" s="139">
        <f>'дод 2'!I88</f>
        <v>0</v>
      </c>
      <c r="I49" s="139">
        <f>'дод 2'!J88</f>
        <v>0</v>
      </c>
      <c r="J49" s="139">
        <f>'дод 2'!K88</f>
        <v>0</v>
      </c>
      <c r="K49" s="139">
        <f>'дод 2'!L88</f>
        <v>0</v>
      </c>
      <c r="L49" s="139">
        <f>'дод 2'!M88</f>
        <v>0</v>
      </c>
      <c r="M49" s="139">
        <f>'дод 2'!N88</f>
        <v>0</v>
      </c>
      <c r="N49" s="139">
        <f>'дод 2'!O88</f>
        <v>0</v>
      </c>
      <c r="O49" s="139">
        <f>'дод 2'!P88</f>
        <v>12270100</v>
      </c>
      <c r="P49" s="250"/>
    </row>
    <row r="50" spans="1:16" s="51" customFormat="1" ht="47.25" x14ac:dyDescent="0.25">
      <c r="A50" s="82">
        <v>1031</v>
      </c>
      <c r="B50" s="56" t="s">
        <v>50</v>
      </c>
      <c r="C50" s="57" t="s">
        <v>693</v>
      </c>
      <c r="D50" s="139">
        <f>'дод 2'!E89</f>
        <v>434093700</v>
      </c>
      <c r="E50" s="139">
        <f>'дод 2'!F89</f>
        <v>434093700</v>
      </c>
      <c r="F50" s="139">
        <f>'дод 2'!G89</f>
        <v>355814500</v>
      </c>
      <c r="G50" s="139">
        <f>'дод 2'!H89</f>
        <v>0</v>
      </c>
      <c r="H50" s="139">
        <f>'дод 2'!I89</f>
        <v>0</v>
      </c>
      <c r="I50" s="139">
        <f>'дод 2'!J89</f>
        <v>0</v>
      </c>
      <c r="J50" s="139">
        <f>'дод 2'!K89</f>
        <v>0</v>
      </c>
      <c r="K50" s="139">
        <f>'дод 2'!L89</f>
        <v>0</v>
      </c>
      <c r="L50" s="139">
        <f>'дод 2'!M89</f>
        <v>0</v>
      </c>
      <c r="M50" s="139">
        <f>'дод 2'!N89</f>
        <v>0</v>
      </c>
      <c r="N50" s="139">
        <f>'дод 2'!O89</f>
        <v>0</v>
      </c>
      <c r="O50" s="139">
        <f>'дод 2'!P89</f>
        <v>434093700</v>
      </c>
      <c r="P50" s="250"/>
    </row>
    <row r="51" spans="1:16" s="51" customFormat="1" ht="31.5" customHeight="1" x14ac:dyDescent="0.25">
      <c r="A51" s="69"/>
      <c r="B51" s="69"/>
      <c r="C51" s="77" t="s">
        <v>384</v>
      </c>
      <c r="D51" s="140">
        <f>'дод 2'!E90</f>
        <v>434093700</v>
      </c>
      <c r="E51" s="140">
        <f>'дод 2'!F90</f>
        <v>434093700</v>
      </c>
      <c r="F51" s="140">
        <f>'дод 2'!G90</f>
        <v>355814500</v>
      </c>
      <c r="G51" s="140">
        <f>'дод 2'!H90</f>
        <v>0</v>
      </c>
      <c r="H51" s="140">
        <f>'дод 2'!I90</f>
        <v>0</v>
      </c>
      <c r="I51" s="140">
        <f>'дод 2'!J90</f>
        <v>0</v>
      </c>
      <c r="J51" s="140">
        <f>'дод 2'!K90</f>
        <v>0</v>
      </c>
      <c r="K51" s="140">
        <f>'дод 2'!L90</f>
        <v>0</v>
      </c>
      <c r="L51" s="140">
        <f>'дод 2'!M90</f>
        <v>0</v>
      </c>
      <c r="M51" s="140">
        <f>'дод 2'!N90</f>
        <v>0</v>
      </c>
      <c r="N51" s="140">
        <f>'дод 2'!O90</f>
        <v>0</v>
      </c>
      <c r="O51" s="140">
        <f>'дод 2'!P90</f>
        <v>434093700</v>
      </c>
      <c r="P51" s="250"/>
    </row>
    <row r="52" spans="1:16" ht="50.25" hidden="1" customHeight="1" x14ac:dyDescent="0.25">
      <c r="A52" s="37"/>
      <c r="B52" s="37"/>
      <c r="C52" s="77" t="s">
        <v>379</v>
      </c>
      <c r="D52" s="140">
        <f>'дод 2'!E91</f>
        <v>0</v>
      </c>
      <c r="E52" s="140">
        <f>'дод 2'!F91</f>
        <v>0</v>
      </c>
      <c r="F52" s="140">
        <f>'дод 2'!G91</f>
        <v>0</v>
      </c>
      <c r="G52" s="140">
        <f>'дод 2'!H91</f>
        <v>0</v>
      </c>
      <c r="H52" s="140">
        <f>'дод 2'!I91</f>
        <v>0</v>
      </c>
      <c r="I52" s="140">
        <f>'дод 2'!J91</f>
        <v>0</v>
      </c>
      <c r="J52" s="140">
        <f>'дод 2'!K91</f>
        <v>0</v>
      </c>
      <c r="K52" s="140">
        <f>'дод 2'!L91</f>
        <v>0</v>
      </c>
      <c r="L52" s="140">
        <f>'дод 2'!M91</f>
        <v>0</v>
      </c>
      <c r="M52" s="140">
        <f>'дод 2'!N91</f>
        <v>0</v>
      </c>
      <c r="N52" s="140">
        <f>'дод 2'!O91</f>
        <v>0</v>
      </c>
      <c r="O52" s="140">
        <f>'дод 2'!P91</f>
        <v>0</v>
      </c>
      <c r="P52" s="250"/>
    </row>
    <row r="53" spans="1:16" ht="76.5" customHeight="1" x14ac:dyDescent="0.25">
      <c r="A53" s="56" t="s">
        <v>457</v>
      </c>
      <c r="B53" s="56" t="s">
        <v>54</v>
      </c>
      <c r="C53" s="57" t="s">
        <v>694</v>
      </c>
      <c r="D53" s="139">
        <f>'дод 2'!E92</f>
        <v>16318700</v>
      </c>
      <c r="E53" s="139">
        <f>'дод 2'!F92</f>
        <v>16318700</v>
      </c>
      <c r="F53" s="139">
        <f>'дод 2'!G92</f>
        <v>13376000</v>
      </c>
      <c r="G53" s="139">
        <f>'дод 2'!H92</f>
        <v>0</v>
      </c>
      <c r="H53" s="139">
        <f>'дод 2'!I92</f>
        <v>0</v>
      </c>
      <c r="I53" s="139">
        <f>'дод 2'!J92</f>
        <v>0</v>
      </c>
      <c r="J53" s="139">
        <f>'дод 2'!K92</f>
        <v>0</v>
      </c>
      <c r="K53" s="139">
        <f>'дод 2'!L92</f>
        <v>0</v>
      </c>
      <c r="L53" s="139">
        <f>'дод 2'!M92</f>
        <v>0</v>
      </c>
      <c r="M53" s="139">
        <f>'дод 2'!N92</f>
        <v>0</v>
      </c>
      <c r="N53" s="139">
        <f>'дод 2'!O92</f>
        <v>0</v>
      </c>
      <c r="O53" s="139">
        <f>'дод 2'!P92</f>
        <v>16318700</v>
      </c>
      <c r="P53" s="250"/>
    </row>
    <row r="54" spans="1:16" ht="31.5" customHeight="1" x14ac:dyDescent="0.25">
      <c r="A54" s="37"/>
      <c r="B54" s="37"/>
      <c r="C54" s="77" t="s">
        <v>384</v>
      </c>
      <c r="D54" s="140">
        <f>'дод 2'!E93</f>
        <v>16318700</v>
      </c>
      <c r="E54" s="140">
        <f>'дод 2'!F93</f>
        <v>16318700</v>
      </c>
      <c r="F54" s="140">
        <f>'дод 2'!G93</f>
        <v>13376000</v>
      </c>
      <c r="G54" s="140">
        <f>'дод 2'!H93</f>
        <v>0</v>
      </c>
      <c r="H54" s="140">
        <f>'дод 2'!I93</f>
        <v>0</v>
      </c>
      <c r="I54" s="140">
        <f>'дод 2'!J93</f>
        <v>0</v>
      </c>
      <c r="J54" s="140">
        <f>'дод 2'!K93</f>
        <v>0</v>
      </c>
      <c r="K54" s="140">
        <f>'дод 2'!L93</f>
        <v>0</v>
      </c>
      <c r="L54" s="140">
        <f>'дод 2'!M93</f>
        <v>0</v>
      </c>
      <c r="M54" s="140">
        <f>'дод 2'!N93</f>
        <v>0</v>
      </c>
      <c r="N54" s="140">
        <f>'дод 2'!O93</f>
        <v>0</v>
      </c>
      <c r="O54" s="140">
        <f>'дод 2'!P93</f>
        <v>16318700</v>
      </c>
      <c r="P54" s="250"/>
    </row>
    <row r="55" spans="1:16" ht="85.5" customHeight="1" x14ac:dyDescent="0.25">
      <c r="A55" s="37">
        <v>1035</v>
      </c>
      <c r="B55" s="37" t="s">
        <v>54</v>
      </c>
      <c r="C55" s="36" t="s">
        <v>695</v>
      </c>
      <c r="D55" s="139">
        <f>'дод 2'!E94</f>
        <v>1301700</v>
      </c>
      <c r="E55" s="139">
        <f>'дод 2'!F94</f>
        <v>1301700</v>
      </c>
      <c r="F55" s="139">
        <f>'дод 2'!G94</f>
        <v>1067000</v>
      </c>
      <c r="G55" s="139">
        <f>'дод 2'!H94</f>
        <v>0</v>
      </c>
      <c r="H55" s="139">
        <f>'дод 2'!I94</f>
        <v>0</v>
      </c>
      <c r="I55" s="139">
        <f>'дод 2'!J94</f>
        <v>0</v>
      </c>
      <c r="J55" s="139">
        <f>'дод 2'!K94</f>
        <v>0</v>
      </c>
      <c r="K55" s="139">
        <f>'дод 2'!L94</f>
        <v>0</v>
      </c>
      <c r="L55" s="139">
        <f>'дод 2'!M94</f>
        <v>0</v>
      </c>
      <c r="M55" s="139">
        <f>'дод 2'!N94</f>
        <v>0</v>
      </c>
      <c r="N55" s="139">
        <f>'дод 2'!O94</f>
        <v>0</v>
      </c>
      <c r="O55" s="139">
        <f>'дод 2'!P94</f>
        <v>1301700</v>
      </c>
      <c r="P55" s="250"/>
    </row>
    <row r="56" spans="1:16" ht="31.5" customHeight="1" x14ac:dyDescent="0.25">
      <c r="A56" s="37"/>
      <c r="B56" s="37"/>
      <c r="C56" s="77" t="s">
        <v>384</v>
      </c>
      <c r="D56" s="140">
        <f>'дод 2'!E95</f>
        <v>1301700</v>
      </c>
      <c r="E56" s="140">
        <f>'дод 2'!F95</f>
        <v>1301700</v>
      </c>
      <c r="F56" s="140">
        <f>'дод 2'!G95</f>
        <v>1067000</v>
      </c>
      <c r="G56" s="140">
        <f>'дод 2'!H95</f>
        <v>0</v>
      </c>
      <c r="H56" s="140">
        <f>'дод 2'!I95</f>
        <v>0</v>
      </c>
      <c r="I56" s="140">
        <f>'дод 2'!J95</f>
        <v>0</v>
      </c>
      <c r="J56" s="140">
        <f>'дод 2'!K95</f>
        <v>0</v>
      </c>
      <c r="K56" s="140">
        <f>'дод 2'!L95</f>
        <v>0</v>
      </c>
      <c r="L56" s="140">
        <f>'дод 2'!M95</f>
        <v>0</v>
      </c>
      <c r="M56" s="140">
        <f>'дод 2'!N95</f>
        <v>0</v>
      </c>
      <c r="N56" s="140">
        <f>'дод 2'!O95</f>
        <v>0</v>
      </c>
      <c r="O56" s="140">
        <f>'дод 2'!P95</f>
        <v>1301700</v>
      </c>
      <c r="P56" s="250"/>
    </row>
    <row r="57" spans="1:16" ht="31.5" hidden="1" customHeight="1" x14ac:dyDescent="0.25">
      <c r="A57" s="37">
        <v>1061</v>
      </c>
      <c r="B57" s="56" t="s">
        <v>50</v>
      </c>
      <c r="C57" s="36" t="s">
        <v>501</v>
      </c>
      <c r="D57" s="139">
        <f>'дод 2'!E96</f>
        <v>0</v>
      </c>
      <c r="E57" s="139">
        <f>'дод 2'!F96</f>
        <v>0</v>
      </c>
      <c r="F57" s="139">
        <f>'дод 2'!G96</f>
        <v>0</v>
      </c>
      <c r="G57" s="139">
        <f>'дод 2'!H96</f>
        <v>0</v>
      </c>
      <c r="H57" s="139">
        <f>'дод 2'!I96</f>
        <v>0</v>
      </c>
      <c r="I57" s="139">
        <f>'дод 2'!J96</f>
        <v>0</v>
      </c>
      <c r="J57" s="139">
        <f>'дод 2'!K96</f>
        <v>0</v>
      </c>
      <c r="K57" s="139">
        <f>'дод 2'!L96</f>
        <v>0</v>
      </c>
      <c r="L57" s="139">
        <f>'дод 2'!M96</f>
        <v>0</v>
      </c>
      <c r="M57" s="139">
        <f>'дод 2'!N96</f>
        <v>0</v>
      </c>
      <c r="N57" s="139">
        <f>'дод 2'!O96</f>
        <v>0</v>
      </c>
      <c r="O57" s="139">
        <f>'дод 2'!P96</f>
        <v>0</v>
      </c>
      <c r="P57" s="250"/>
    </row>
    <row r="58" spans="1:16" ht="47.25" hidden="1" customHeight="1" x14ac:dyDescent="0.25">
      <c r="A58" s="37"/>
      <c r="B58" s="56"/>
      <c r="C58" s="77" t="s">
        <v>511</v>
      </c>
      <c r="D58" s="140">
        <f>'дод 2'!E97</f>
        <v>0</v>
      </c>
      <c r="E58" s="140">
        <f>'дод 2'!F97</f>
        <v>0</v>
      </c>
      <c r="F58" s="140">
        <f>'дод 2'!G97</f>
        <v>0</v>
      </c>
      <c r="G58" s="140">
        <f>'дод 2'!H97</f>
        <v>0</v>
      </c>
      <c r="H58" s="140">
        <f>'дод 2'!I97</f>
        <v>0</v>
      </c>
      <c r="I58" s="140">
        <f>'дод 2'!J97</f>
        <v>0</v>
      </c>
      <c r="J58" s="140">
        <f>'дод 2'!K97</f>
        <v>0</v>
      </c>
      <c r="K58" s="140">
        <f>'дод 2'!L97</f>
        <v>0</v>
      </c>
      <c r="L58" s="140">
        <f>'дод 2'!M97</f>
        <v>0</v>
      </c>
      <c r="M58" s="140">
        <f>'дод 2'!N97</f>
        <v>0</v>
      </c>
      <c r="N58" s="140">
        <f>'дод 2'!O97</f>
        <v>0</v>
      </c>
      <c r="O58" s="140">
        <f>'дод 2'!P97</f>
        <v>0</v>
      </c>
      <c r="P58" s="250"/>
    </row>
    <row r="59" spans="1:16" s="51" customFormat="1" ht="31.5" hidden="1" customHeight="1" x14ac:dyDescent="0.25">
      <c r="A59" s="69"/>
      <c r="B59" s="74"/>
      <c r="C59" s="77" t="s">
        <v>508</v>
      </c>
      <c r="D59" s="140">
        <f>'дод 2'!E98</f>
        <v>0</v>
      </c>
      <c r="E59" s="140">
        <f>'дод 2'!F98</f>
        <v>0</v>
      </c>
      <c r="F59" s="140">
        <f>'дод 2'!G98</f>
        <v>0</v>
      </c>
      <c r="G59" s="140">
        <f>'дод 2'!H98</f>
        <v>0</v>
      </c>
      <c r="H59" s="140">
        <f>'дод 2'!I98</f>
        <v>0</v>
      </c>
      <c r="I59" s="140">
        <f>'дод 2'!J98</f>
        <v>0</v>
      </c>
      <c r="J59" s="140">
        <f>'дод 2'!K98</f>
        <v>0</v>
      </c>
      <c r="K59" s="140">
        <f>'дод 2'!L98</f>
        <v>0</v>
      </c>
      <c r="L59" s="140">
        <f>'дод 2'!M98</f>
        <v>0</v>
      </c>
      <c r="M59" s="140">
        <f>'дод 2'!N98</f>
        <v>0</v>
      </c>
      <c r="N59" s="140">
        <f>'дод 2'!O98</f>
        <v>0</v>
      </c>
      <c r="O59" s="140">
        <f>'дод 2'!P98</f>
        <v>0</v>
      </c>
      <c r="P59" s="250"/>
    </row>
    <row r="60" spans="1:16" s="51" customFormat="1" ht="63" hidden="1" customHeight="1" x14ac:dyDescent="0.25">
      <c r="A60" s="37">
        <v>1062</v>
      </c>
      <c r="B60" s="56" t="s">
        <v>54</v>
      </c>
      <c r="C60" s="57" t="s">
        <v>484</v>
      </c>
      <c r="D60" s="139">
        <f>'дод 2'!E99</f>
        <v>0</v>
      </c>
      <c r="E60" s="139">
        <f>'дод 2'!F99</f>
        <v>0</v>
      </c>
      <c r="F60" s="139">
        <f>'дод 2'!G99</f>
        <v>0</v>
      </c>
      <c r="G60" s="139">
        <f>'дод 2'!H99</f>
        <v>0</v>
      </c>
      <c r="H60" s="139">
        <f>'дод 2'!I99</f>
        <v>0</v>
      </c>
      <c r="I60" s="139">
        <f>'дод 2'!J99</f>
        <v>0</v>
      </c>
      <c r="J60" s="139">
        <f>'дод 2'!K99</f>
        <v>0</v>
      </c>
      <c r="K60" s="139">
        <f>'дод 2'!L99</f>
        <v>0</v>
      </c>
      <c r="L60" s="139">
        <f>'дод 2'!M99</f>
        <v>0</v>
      </c>
      <c r="M60" s="139">
        <f>'дод 2'!N99</f>
        <v>0</v>
      </c>
      <c r="N60" s="139">
        <f>'дод 2'!O99</f>
        <v>0</v>
      </c>
      <c r="O60" s="139">
        <f>'дод 2'!P99</f>
        <v>0</v>
      </c>
      <c r="P60" s="250"/>
    </row>
    <row r="61" spans="1:16" s="51" customFormat="1" ht="31.5" hidden="1" customHeight="1" x14ac:dyDescent="0.25">
      <c r="A61" s="69"/>
      <c r="B61" s="74"/>
      <c r="C61" s="77" t="str">
        <f>'дод 2'!D100</f>
        <v>залишку коштів освітньої субвенції , що утворився на початок бюджетного періоду</v>
      </c>
      <c r="D61" s="140">
        <f>'дод 2'!E100</f>
        <v>0</v>
      </c>
      <c r="E61" s="140">
        <f>'дод 2'!F100</f>
        <v>0</v>
      </c>
      <c r="F61" s="140">
        <f>'дод 2'!G100</f>
        <v>0</v>
      </c>
      <c r="G61" s="140">
        <f>'дод 2'!H100</f>
        <v>0</v>
      </c>
      <c r="H61" s="140">
        <f>'дод 2'!I100</f>
        <v>0</v>
      </c>
      <c r="I61" s="140">
        <f>'дод 2'!J100</f>
        <v>0</v>
      </c>
      <c r="J61" s="140">
        <f>'дод 2'!K100</f>
        <v>0</v>
      </c>
      <c r="K61" s="140">
        <f>'дод 2'!L100</f>
        <v>0</v>
      </c>
      <c r="L61" s="140">
        <f>'дод 2'!M100</f>
        <v>0</v>
      </c>
      <c r="M61" s="140">
        <f>'дод 2'!N100</f>
        <v>0</v>
      </c>
      <c r="N61" s="140">
        <f>'дод 2'!O100</f>
        <v>0</v>
      </c>
      <c r="O61" s="140">
        <f>'дод 2'!P100</f>
        <v>0</v>
      </c>
      <c r="P61" s="250"/>
    </row>
    <row r="62" spans="1:16" s="51" customFormat="1" ht="38.25" customHeight="1" x14ac:dyDescent="0.25">
      <c r="A62" s="56" t="s">
        <v>53</v>
      </c>
      <c r="B62" s="56" t="s">
        <v>56</v>
      </c>
      <c r="C62" s="57" t="s">
        <v>360</v>
      </c>
      <c r="D62" s="139">
        <f>'дод 2'!E101</f>
        <v>42397200</v>
      </c>
      <c r="E62" s="139">
        <f>'дод 2'!F101</f>
        <v>42397200</v>
      </c>
      <c r="F62" s="139">
        <f>'дод 2'!G101</f>
        <v>29446000</v>
      </c>
      <c r="G62" s="139">
        <f>'дод 2'!H101</f>
        <v>5510400</v>
      </c>
      <c r="H62" s="139">
        <f>'дод 2'!I101</f>
        <v>0</v>
      </c>
      <c r="I62" s="139">
        <f>'дод 2'!J101</f>
        <v>0</v>
      </c>
      <c r="J62" s="139">
        <f>'дод 2'!K101</f>
        <v>0</v>
      </c>
      <c r="K62" s="139">
        <f>'дод 2'!L101</f>
        <v>0</v>
      </c>
      <c r="L62" s="139">
        <f>'дод 2'!M101</f>
        <v>0</v>
      </c>
      <c r="M62" s="139">
        <f>'дод 2'!N101</f>
        <v>0</v>
      </c>
      <c r="N62" s="139">
        <f>'дод 2'!O101</f>
        <v>0</v>
      </c>
      <c r="O62" s="139">
        <f>'дод 2'!P101</f>
        <v>42397200</v>
      </c>
      <c r="P62" s="250"/>
    </row>
    <row r="63" spans="1:16" s="51" customFormat="1" ht="27.75" customHeight="1" x14ac:dyDescent="0.25">
      <c r="A63" s="82">
        <v>1080</v>
      </c>
      <c r="B63" s="56" t="s">
        <v>56</v>
      </c>
      <c r="C63" s="57" t="s">
        <v>559</v>
      </c>
      <c r="D63" s="139">
        <f>'дод 2'!E235</f>
        <v>49446300</v>
      </c>
      <c r="E63" s="139">
        <f>'дод 2'!F235</f>
        <v>49446300</v>
      </c>
      <c r="F63" s="139">
        <f>'дод 2'!G235</f>
        <v>38763800</v>
      </c>
      <c r="G63" s="139">
        <f>'дод 2'!H235</f>
        <v>1571100</v>
      </c>
      <c r="H63" s="139">
        <f>'дод 2'!I235</f>
        <v>0</v>
      </c>
      <c r="I63" s="139">
        <f>'дод 2'!J235</f>
        <v>2933090</v>
      </c>
      <c r="J63" s="139">
        <f>'дод 2'!K235</f>
        <v>0</v>
      </c>
      <c r="K63" s="139">
        <f>'дод 2'!L235</f>
        <v>2930890</v>
      </c>
      <c r="L63" s="139">
        <f>'дод 2'!M235</f>
        <v>2397600</v>
      </c>
      <c r="M63" s="139">
        <f>'дод 2'!N235</f>
        <v>0</v>
      </c>
      <c r="N63" s="139">
        <f>'дод 2'!O235</f>
        <v>2200</v>
      </c>
      <c r="O63" s="139">
        <f>'дод 2'!P235</f>
        <v>52379390</v>
      </c>
      <c r="P63" s="250"/>
    </row>
    <row r="64" spans="1:16" s="51" customFormat="1" ht="47.25" x14ac:dyDescent="0.25">
      <c r="A64" s="82">
        <v>1091</v>
      </c>
      <c r="B64" s="56" t="s">
        <v>581</v>
      </c>
      <c r="C64" s="57" t="s">
        <v>582</v>
      </c>
      <c r="D64" s="139">
        <f>'дод 2'!E102</f>
        <v>147991300</v>
      </c>
      <c r="E64" s="139">
        <f>'дод 2'!F102</f>
        <v>147991300</v>
      </c>
      <c r="F64" s="139">
        <f>'дод 2'!G102</f>
        <v>77072200</v>
      </c>
      <c r="G64" s="139">
        <f>'дод 2'!H102</f>
        <v>19337700</v>
      </c>
      <c r="H64" s="139">
        <f>'дод 2'!I102</f>
        <v>0</v>
      </c>
      <c r="I64" s="139">
        <f>'дод 2'!J102</f>
        <v>12026638</v>
      </c>
      <c r="J64" s="139">
        <f>'дод 2'!K102</f>
        <v>0</v>
      </c>
      <c r="K64" s="139">
        <f>'дод 2'!L102</f>
        <v>11878258</v>
      </c>
      <c r="L64" s="139">
        <f>'дод 2'!M102</f>
        <v>3115502</v>
      </c>
      <c r="M64" s="139">
        <f>'дод 2'!N102</f>
        <v>5138695</v>
      </c>
      <c r="N64" s="139">
        <f>'дод 2'!O102</f>
        <v>148380</v>
      </c>
      <c r="O64" s="139">
        <f>'дод 2'!P102</f>
        <v>160017938</v>
      </c>
      <c r="P64" s="250"/>
    </row>
    <row r="65" spans="1:16" s="51" customFormat="1" ht="62.25" customHeight="1" x14ac:dyDescent="0.25">
      <c r="A65" s="82">
        <v>1092</v>
      </c>
      <c r="B65" s="56" t="s">
        <v>581</v>
      </c>
      <c r="C65" s="57" t="s">
        <v>584</v>
      </c>
      <c r="D65" s="139">
        <f>'дод 2'!E103</f>
        <v>22079600</v>
      </c>
      <c r="E65" s="139">
        <f>'дод 2'!F103</f>
        <v>22079600</v>
      </c>
      <c r="F65" s="139">
        <f>'дод 2'!G103</f>
        <v>18098000</v>
      </c>
      <c r="G65" s="139">
        <f>'дод 2'!H103</f>
        <v>0</v>
      </c>
      <c r="H65" s="139">
        <f>'дод 2'!I103</f>
        <v>0</v>
      </c>
      <c r="I65" s="139">
        <f>'дод 2'!J103</f>
        <v>0</v>
      </c>
      <c r="J65" s="139">
        <f>'дод 2'!K103</f>
        <v>0</v>
      </c>
      <c r="K65" s="139">
        <f>'дод 2'!L103</f>
        <v>0</v>
      </c>
      <c r="L65" s="139">
        <f>'дод 2'!M103</f>
        <v>0</v>
      </c>
      <c r="M65" s="139">
        <f>'дод 2'!N103</f>
        <v>0</v>
      </c>
      <c r="N65" s="139">
        <f>'дод 2'!O103</f>
        <v>0</v>
      </c>
      <c r="O65" s="139">
        <f>'дод 2'!P103</f>
        <v>22079600</v>
      </c>
      <c r="P65" s="250"/>
    </row>
    <row r="66" spans="1:16" s="51" customFormat="1" ht="31.5" customHeight="1" x14ac:dyDescent="0.25">
      <c r="A66" s="95"/>
      <c r="B66" s="74"/>
      <c r="C66" s="77" t="s">
        <v>384</v>
      </c>
      <c r="D66" s="140">
        <f>'дод 2'!E104</f>
        <v>22079600</v>
      </c>
      <c r="E66" s="140">
        <f>'дод 2'!F104</f>
        <v>22079600</v>
      </c>
      <c r="F66" s="140">
        <f>'дод 2'!G104</f>
        <v>18098000</v>
      </c>
      <c r="G66" s="140">
        <f>'дод 2'!H104</f>
        <v>0</v>
      </c>
      <c r="H66" s="140">
        <f>'дод 2'!I104</f>
        <v>0</v>
      </c>
      <c r="I66" s="140">
        <f>'дод 2'!J104</f>
        <v>0</v>
      </c>
      <c r="J66" s="140">
        <f>'дод 2'!K104</f>
        <v>0</v>
      </c>
      <c r="K66" s="140">
        <f>'дод 2'!L104</f>
        <v>0</v>
      </c>
      <c r="L66" s="140">
        <f>'дод 2'!M104</f>
        <v>0</v>
      </c>
      <c r="M66" s="140">
        <f>'дод 2'!N104</f>
        <v>0</v>
      </c>
      <c r="N66" s="140">
        <f>'дод 2'!O104</f>
        <v>0</v>
      </c>
      <c r="O66" s="140">
        <f>'дод 2'!P104</f>
        <v>22079600</v>
      </c>
      <c r="P66" s="250"/>
    </row>
    <row r="67" spans="1:16" s="51" customFormat="1" ht="24.75" customHeight="1" x14ac:dyDescent="0.25">
      <c r="A67" s="56" t="s">
        <v>460</v>
      </c>
      <c r="B67" s="56" t="s">
        <v>57</v>
      </c>
      <c r="C67" s="36" t="s">
        <v>487</v>
      </c>
      <c r="D67" s="139">
        <f>'дод 2'!E105</f>
        <v>12697300</v>
      </c>
      <c r="E67" s="139">
        <f>'дод 2'!F105</f>
        <v>12697300</v>
      </c>
      <c r="F67" s="139">
        <f>'дод 2'!G105</f>
        <v>8889800</v>
      </c>
      <c r="G67" s="139">
        <f>'дод 2'!H105</f>
        <v>1168000</v>
      </c>
      <c r="H67" s="139">
        <f>'дод 2'!I105</f>
        <v>0</v>
      </c>
      <c r="I67" s="139">
        <f>'дод 2'!J105</f>
        <v>0</v>
      </c>
      <c r="J67" s="139">
        <f>'дод 2'!K105</f>
        <v>0</v>
      </c>
      <c r="K67" s="139">
        <f>'дод 2'!L105</f>
        <v>0</v>
      </c>
      <c r="L67" s="139">
        <f>'дод 2'!M105</f>
        <v>0</v>
      </c>
      <c r="M67" s="139">
        <f>'дод 2'!N105</f>
        <v>0</v>
      </c>
      <c r="N67" s="139">
        <f>'дод 2'!O105</f>
        <v>0</v>
      </c>
      <c r="O67" s="139">
        <f>'дод 2'!P105</f>
        <v>12697300</v>
      </c>
      <c r="P67" s="250"/>
    </row>
    <row r="68" spans="1:16" ht="24" customHeight="1" x14ac:dyDescent="0.25">
      <c r="A68" s="56" t="s">
        <v>462</v>
      </c>
      <c r="B68" s="56" t="s">
        <v>57</v>
      </c>
      <c r="C68" s="36" t="s">
        <v>278</v>
      </c>
      <c r="D68" s="139">
        <f>'дод 2'!E106</f>
        <v>119000</v>
      </c>
      <c r="E68" s="139">
        <f>'дод 2'!F106</f>
        <v>119000</v>
      </c>
      <c r="F68" s="139">
        <f>'дод 2'!G106</f>
        <v>0</v>
      </c>
      <c r="G68" s="139">
        <f>'дод 2'!H106</f>
        <v>0</v>
      </c>
      <c r="H68" s="139">
        <f>'дод 2'!I106</f>
        <v>0</v>
      </c>
      <c r="I68" s="139">
        <f>'дод 2'!J106</f>
        <v>0</v>
      </c>
      <c r="J68" s="139">
        <f>'дод 2'!K106</f>
        <v>0</v>
      </c>
      <c r="K68" s="139">
        <f>'дод 2'!L106</f>
        <v>0</v>
      </c>
      <c r="L68" s="139">
        <f>'дод 2'!M106</f>
        <v>0</v>
      </c>
      <c r="M68" s="139">
        <f>'дод 2'!N106</f>
        <v>0</v>
      </c>
      <c r="N68" s="139">
        <f>'дод 2'!O106</f>
        <v>0</v>
      </c>
      <c r="O68" s="139">
        <f>'дод 2'!P106</f>
        <v>119000</v>
      </c>
      <c r="P68" s="250"/>
    </row>
    <row r="69" spans="1:16" ht="31.5" x14ac:dyDescent="0.25">
      <c r="A69" s="56" t="s">
        <v>464</v>
      </c>
      <c r="B69" s="56" t="s">
        <v>57</v>
      </c>
      <c r="C69" s="57" t="s">
        <v>465</v>
      </c>
      <c r="D69" s="139">
        <f>'дод 2'!E107</f>
        <v>538100</v>
      </c>
      <c r="E69" s="139">
        <f>'дод 2'!F107</f>
        <v>538100</v>
      </c>
      <c r="F69" s="139">
        <f>'дод 2'!G107</f>
        <v>319800</v>
      </c>
      <c r="G69" s="139">
        <f>'дод 2'!H107</f>
        <v>97100</v>
      </c>
      <c r="H69" s="139">
        <f>'дод 2'!I107</f>
        <v>0</v>
      </c>
      <c r="I69" s="139">
        <f>'дод 2'!J107</f>
        <v>0</v>
      </c>
      <c r="J69" s="139">
        <f>'дод 2'!K107</f>
        <v>0</v>
      </c>
      <c r="K69" s="139">
        <f>'дод 2'!L107</f>
        <v>0</v>
      </c>
      <c r="L69" s="139">
        <f>'дод 2'!M107</f>
        <v>0</v>
      </c>
      <c r="M69" s="139">
        <f>'дод 2'!N107</f>
        <v>0</v>
      </c>
      <c r="N69" s="139">
        <f>'дод 2'!O107</f>
        <v>0</v>
      </c>
      <c r="O69" s="139">
        <f>'дод 2'!P107</f>
        <v>538100</v>
      </c>
      <c r="P69" s="250"/>
    </row>
    <row r="70" spans="1:16" ht="36.75" hidden="1" customHeight="1" x14ac:dyDescent="0.25">
      <c r="A70" s="56" t="s">
        <v>467</v>
      </c>
      <c r="B70" s="56" t="s">
        <v>57</v>
      </c>
      <c r="C70" s="57" t="s">
        <v>488</v>
      </c>
      <c r="D70" s="139">
        <f>'дод 2'!E108</f>
        <v>0</v>
      </c>
      <c r="E70" s="139">
        <f>'дод 2'!F108</f>
        <v>0</v>
      </c>
      <c r="F70" s="139">
        <f>'дод 2'!G108</f>
        <v>0</v>
      </c>
      <c r="G70" s="139">
        <f>'дод 2'!H108</f>
        <v>0</v>
      </c>
      <c r="H70" s="139">
        <f>'дод 2'!I108</f>
        <v>0</v>
      </c>
      <c r="I70" s="139">
        <f>'дод 2'!J108</f>
        <v>0</v>
      </c>
      <c r="J70" s="139">
        <f>'дод 2'!K108</f>
        <v>0</v>
      </c>
      <c r="K70" s="139">
        <f>'дод 2'!L108</f>
        <v>0</v>
      </c>
      <c r="L70" s="139">
        <f>'дод 2'!M108</f>
        <v>0</v>
      </c>
      <c r="M70" s="139">
        <f>'дод 2'!N108</f>
        <v>0</v>
      </c>
      <c r="N70" s="139">
        <f>'дод 2'!O108</f>
        <v>0</v>
      </c>
      <c r="O70" s="139">
        <f>'дод 2'!P108</f>
        <v>0</v>
      </c>
      <c r="P70" s="250"/>
    </row>
    <row r="71" spans="1:16" ht="49.5" hidden="1" customHeight="1" x14ac:dyDescent="0.25">
      <c r="A71" s="37"/>
      <c r="B71" s="37"/>
      <c r="C71" s="77" t="s">
        <v>379</v>
      </c>
      <c r="D71" s="140">
        <f>'дод 2'!E109</f>
        <v>0</v>
      </c>
      <c r="E71" s="140">
        <f>'дод 2'!F109</f>
        <v>0</v>
      </c>
      <c r="F71" s="140">
        <f>'дод 2'!G109</f>
        <v>0</v>
      </c>
      <c r="G71" s="140">
        <f>'дод 2'!H109</f>
        <v>0</v>
      </c>
      <c r="H71" s="140">
        <f>'дод 2'!I109</f>
        <v>0</v>
      </c>
      <c r="I71" s="140">
        <f>'дод 2'!J109</f>
        <v>0</v>
      </c>
      <c r="J71" s="140">
        <f>'дод 2'!K109</f>
        <v>0</v>
      </c>
      <c r="K71" s="140">
        <f>'дод 2'!L109</f>
        <v>0</v>
      </c>
      <c r="L71" s="140">
        <f>'дод 2'!M109</f>
        <v>0</v>
      </c>
      <c r="M71" s="140">
        <f>'дод 2'!N109</f>
        <v>0</v>
      </c>
      <c r="N71" s="140">
        <f>'дод 2'!O109</f>
        <v>0</v>
      </c>
      <c r="O71" s="140">
        <f>'дод 2'!P109</f>
        <v>0</v>
      </c>
      <c r="P71" s="250"/>
    </row>
    <row r="72" spans="1:16" s="51" customFormat="1" ht="31.5" x14ac:dyDescent="0.25">
      <c r="A72" s="56" t="s">
        <v>469</v>
      </c>
      <c r="B72" s="56" t="str">
        <f>'дод 4'!A19</f>
        <v>0160</v>
      </c>
      <c r="C72" s="57" t="s">
        <v>470</v>
      </c>
      <c r="D72" s="139">
        <f>'дод 2'!E110</f>
        <v>2913000</v>
      </c>
      <c r="E72" s="139">
        <f>'дод 2'!F110</f>
        <v>2913000</v>
      </c>
      <c r="F72" s="139">
        <f>'дод 2'!G110</f>
        <v>1999300</v>
      </c>
      <c r="G72" s="139">
        <f>'дод 2'!H110</f>
        <v>312200</v>
      </c>
      <c r="H72" s="139">
        <f>'дод 2'!I110</f>
        <v>0</v>
      </c>
      <c r="I72" s="139">
        <f>'дод 2'!J110</f>
        <v>0</v>
      </c>
      <c r="J72" s="139">
        <f>'дод 2'!K110</f>
        <v>0</v>
      </c>
      <c r="K72" s="139">
        <f>'дод 2'!L110</f>
        <v>0</v>
      </c>
      <c r="L72" s="139">
        <f>'дод 2'!M110</f>
        <v>0</v>
      </c>
      <c r="M72" s="139">
        <f>'дод 2'!N110</f>
        <v>0</v>
      </c>
      <c r="N72" s="139">
        <f>'дод 2'!O110</f>
        <v>0</v>
      </c>
      <c r="O72" s="139">
        <f>'дод 2'!P110</f>
        <v>2913000</v>
      </c>
      <c r="P72" s="250"/>
    </row>
    <row r="73" spans="1:16" s="51" customFormat="1" ht="66" hidden="1" customHeight="1" x14ac:dyDescent="0.25">
      <c r="A73" s="56" t="s">
        <v>532</v>
      </c>
      <c r="B73" s="56" t="s">
        <v>57</v>
      </c>
      <c r="C73" s="57" t="s">
        <v>535</v>
      </c>
      <c r="D73" s="139">
        <f>'дод 2'!E111</f>
        <v>0</v>
      </c>
      <c r="E73" s="139">
        <f>'дод 2'!F111</f>
        <v>0</v>
      </c>
      <c r="F73" s="139">
        <f>'дод 2'!G111</f>
        <v>0</v>
      </c>
      <c r="G73" s="139">
        <f>'дод 2'!H111</f>
        <v>0</v>
      </c>
      <c r="H73" s="139">
        <f>'дод 2'!I111</f>
        <v>0</v>
      </c>
      <c r="I73" s="139">
        <f>'дод 2'!J111</f>
        <v>0</v>
      </c>
      <c r="J73" s="139">
        <f>'дод 2'!K111</f>
        <v>0</v>
      </c>
      <c r="K73" s="139">
        <f>'дод 2'!L111</f>
        <v>0</v>
      </c>
      <c r="L73" s="139">
        <f>'дод 2'!M111</f>
        <v>0</v>
      </c>
      <c r="M73" s="139">
        <f>'дод 2'!N111</f>
        <v>0</v>
      </c>
      <c r="N73" s="139">
        <f>'дод 2'!O111</f>
        <v>0</v>
      </c>
      <c r="O73" s="139">
        <f>'дод 2'!P111</f>
        <v>0</v>
      </c>
      <c r="P73" s="250"/>
    </row>
    <row r="74" spans="1:16" s="51" customFormat="1" ht="65.25" hidden="1" customHeight="1" x14ac:dyDescent="0.25">
      <c r="A74" s="56" t="s">
        <v>524</v>
      </c>
      <c r="B74" s="56" t="s">
        <v>57</v>
      </c>
      <c r="C74" s="57" t="s">
        <v>556</v>
      </c>
      <c r="D74" s="122">
        <f>'дод 2'!E112</f>
        <v>0</v>
      </c>
      <c r="E74" s="122">
        <f>'дод 2'!F112</f>
        <v>0</v>
      </c>
      <c r="F74" s="122">
        <f>'дод 2'!G112</f>
        <v>0</v>
      </c>
      <c r="G74" s="122">
        <f>'дод 2'!H112</f>
        <v>0</v>
      </c>
      <c r="H74" s="122">
        <f>'дод 2'!I112</f>
        <v>0</v>
      </c>
      <c r="I74" s="122">
        <f>'дод 2'!J112</f>
        <v>0</v>
      </c>
      <c r="J74" s="122">
        <f>'дод 2'!K112</f>
        <v>0</v>
      </c>
      <c r="K74" s="122">
        <f>'дод 2'!L112</f>
        <v>0</v>
      </c>
      <c r="L74" s="122">
        <f>'дод 2'!M112</f>
        <v>0</v>
      </c>
      <c r="M74" s="122">
        <f>'дод 2'!N112</f>
        <v>0</v>
      </c>
      <c r="N74" s="122">
        <f>'дод 2'!O112</f>
        <v>0</v>
      </c>
      <c r="O74" s="122">
        <f>'дод 2'!P112</f>
        <v>0</v>
      </c>
      <c r="P74" s="250"/>
    </row>
    <row r="75" spans="1:16" s="51" customFormat="1" ht="47.25" hidden="1" customHeight="1" x14ac:dyDescent="0.25">
      <c r="A75" s="74"/>
      <c r="B75" s="74"/>
      <c r="C75" s="77" t="s">
        <v>550</v>
      </c>
      <c r="D75" s="123">
        <f>'дод 2'!E113</f>
        <v>0</v>
      </c>
      <c r="E75" s="123">
        <f>'дод 2'!F113</f>
        <v>0</v>
      </c>
      <c r="F75" s="123">
        <f>'дод 2'!G113</f>
        <v>0</v>
      </c>
      <c r="G75" s="123">
        <f>'дод 2'!H113</f>
        <v>0</v>
      </c>
      <c r="H75" s="123">
        <f>'дод 2'!I113</f>
        <v>0</v>
      </c>
      <c r="I75" s="123">
        <f>'дод 2'!J113</f>
        <v>0</v>
      </c>
      <c r="J75" s="123">
        <f>'дод 2'!K113</f>
        <v>0</v>
      </c>
      <c r="K75" s="123">
        <f>'дод 2'!L113</f>
        <v>0</v>
      </c>
      <c r="L75" s="123">
        <f>'дод 2'!M113</f>
        <v>0</v>
      </c>
      <c r="M75" s="123">
        <f>'дод 2'!N113</f>
        <v>0</v>
      </c>
      <c r="N75" s="123">
        <f>'дод 2'!O113</f>
        <v>0</v>
      </c>
      <c r="O75" s="123">
        <f>'дод 2'!P113</f>
        <v>0</v>
      </c>
      <c r="P75" s="250"/>
    </row>
    <row r="76" spans="1:16" s="51" customFormat="1" ht="63" hidden="1" customHeight="1" x14ac:dyDescent="0.25">
      <c r="A76" s="56" t="s">
        <v>534</v>
      </c>
      <c r="B76" s="56" t="s">
        <v>57</v>
      </c>
      <c r="C76" s="57" t="s">
        <v>569</v>
      </c>
      <c r="D76" s="122">
        <f>'дод 2'!E114</f>
        <v>0</v>
      </c>
      <c r="E76" s="122">
        <f>'дод 2'!F114</f>
        <v>0</v>
      </c>
      <c r="F76" s="122">
        <f>'дод 2'!G114</f>
        <v>0</v>
      </c>
      <c r="G76" s="122">
        <f>'дод 2'!H114</f>
        <v>0</v>
      </c>
      <c r="H76" s="122">
        <f>'дод 2'!I114</f>
        <v>0</v>
      </c>
      <c r="I76" s="122">
        <f>'дод 2'!J114</f>
        <v>0</v>
      </c>
      <c r="J76" s="122">
        <f>'дод 2'!K114</f>
        <v>0</v>
      </c>
      <c r="K76" s="122">
        <f>'дод 2'!L114</f>
        <v>0</v>
      </c>
      <c r="L76" s="122">
        <f>'дод 2'!M114</f>
        <v>0</v>
      </c>
      <c r="M76" s="122">
        <f>'дод 2'!N114</f>
        <v>0</v>
      </c>
      <c r="N76" s="122">
        <f>'дод 2'!O114</f>
        <v>0</v>
      </c>
      <c r="O76" s="122">
        <f>'дод 2'!P114</f>
        <v>0</v>
      </c>
      <c r="P76" s="250"/>
    </row>
    <row r="77" spans="1:16" s="51" customFormat="1" ht="15.75" hidden="1" customHeight="1" x14ac:dyDescent="0.25">
      <c r="A77" s="74"/>
      <c r="B77" s="74"/>
      <c r="C77" s="77" t="s">
        <v>389</v>
      </c>
      <c r="D77" s="123">
        <f>'дод 2'!E115</f>
        <v>0</v>
      </c>
      <c r="E77" s="123">
        <f>'дод 2'!F115</f>
        <v>0</v>
      </c>
      <c r="F77" s="123">
        <f>'дод 2'!G115</f>
        <v>0</v>
      </c>
      <c r="G77" s="123">
        <f>'дод 2'!H115</f>
        <v>0</v>
      </c>
      <c r="H77" s="123">
        <f>'дод 2'!I115</f>
        <v>0</v>
      </c>
      <c r="I77" s="123">
        <f>'дод 2'!J115</f>
        <v>0</v>
      </c>
      <c r="J77" s="123">
        <f>'дод 2'!K115</f>
        <v>0</v>
      </c>
      <c r="K77" s="123">
        <f>'дод 2'!L115</f>
        <v>0</v>
      </c>
      <c r="L77" s="123">
        <f>'дод 2'!M115</f>
        <v>0</v>
      </c>
      <c r="M77" s="123">
        <f>'дод 2'!N115</f>
        <v>0</v>
      </c>
      <c r="N77" s="123">
        <f>'дод 2'!O115</f>
        <v>0</v>
      </c>
      <c r="O77" s="123">
        <f>'дод 2'!P115</f>
        <v>0</v>
      </c>
      <c r="P77" s="250"/>
    </row>
    <row r="78" spans="1:16" s="51" customFormat="1" ht="78.75" hidden="1" customHeight="1" x14ac:dyDescent="0.25">
      <c r="A78" s="56" t="s">
        <v>525</v>
      </c>
      <c r="B78" s="56" t="s">
        <v>57</v>
      </c>
      <c r="C78" s="57" t="s">
        <v>551</v>
      </c>
      <c r="D78" s="139">
        <f>'дод 2'!E116</f>
        <v>0</v>
      </c>
      <c r="E78" s="139">
        <f>'дод 2'!F116</f>
        <v>0</v>
      </c>
      <c r="F78" s="139">
        <f>'дод 2'!G116</f>
        <v>0</v>
      </c>
      <c r="G78" s="139">
        <f>'дод 2'!H116</f>
        <v>0</v>
      </c>
      <c r="H78" s="139">
        <f>'дод 2'!I116</f>
        <v>0</v>
      </c>
      <c r="I78" s="139">
        <f>'дод 2'!J116</f>
        <v>0</v>
      </c>
      <c r="J78" s="139">
        <f>'дод 2'!K116</f>
        <v>0</v>
      </c>
      <c r="K78" s="139">
        <f>'дод 2'!L116</f>
        <v>0</v>
      </c>
      <c r="L78" s="139">
        <f>'дод 2'!M116</f>
        <v>0</v>
      </c>
      <c r="M78" s="139">
        <f>'дод 2'!N116</f>
        <v>0</v>
      </c>
      <c r="N78" s="139">
        <f>'дод 2'!O116</f>
        <v>0</v>
      </c>
      <c r="O78" s="139">
        <f>'дод 2'!P116</f>
        <v>0</v>
      </c>
      <c r="P78" s="250"/>
    </row>
    <row r="79" spans="1:16" s="51" customFormat="1" ht="68.25" hidden="1" customHeight="1" x14ac:dyDescent="0.25">
      <c r="A79" s="74"/>
      <c r="B79" s="74"/>
      <c r="C79" s="77" t="s">
        <v>526</v>
      </c>
      <c r="D79" s="140">
        <f>'дод 2'!E117</f>
        <v>0</v>
      </c>
      <c r="E79" s="140">
        <f>'дод 2'!F117</f>
        <v>0</v>
      </c>
      <c r="F79" s="140">
        <f>'дод 2'!G117</f>
        <v>0</v>
      </c>
      <c r="G79" s="140">
        <f>'дод 2'!H117</f>
        <v>0</v>
      </c>
      <c r="H79" s="140">
        <f>'дод 2'!I117</f>
        <v>0</v>
      </c>
      <c r="I79" s="140">
        <f>'дод 2'!J117</f>
        <v>0</v>
      </c>
      <c r="J79" s="140">
        <f>'дод 2'!K117</f>
        <v>0</v>
      </c>
      <c r="K79" s="140">
        <f>'дод 2'!L117</f>
        <v>0</v>
      </c>
      <c r="L79" s="140">
        <f>'дод 2'!M117</f>
        <v>0</v>
      </c>
      <c r="M79" s="140">
        <f>'дод 2'!N117</f>
        <v>0</v>
      </c>
      <c r="N79" s="140">
        <f>'дод 2'!O117</f>
        <v>0</v>
      </c>
      <c r="O79" s="140">
        <f>'дод 2'!P117</f>
        <v>0</v>
      </c>
      <c r="P79" s="250"/>
    </row>
    <row r="80" spans="1:16" s="51" customFormat="1" ht="63" hidden="1" customHeight="1" x14ac:dyDescent="0.25">
      <c r="A80" s="56" t="s">
        <v>472</v>
      </c>
      <c r="B80" s="56" t="s">
        <v>57</v>
      </c>
      <c r="C80" s="83" t="s">
        <v>489</v>
      </c>
      <c r="D80" s="139">
        <f>'дод 2'!E118</f>
        <v>0</v>
      </c>
      <c r="E80" s="139">
        <f>'дод 2'!F118</f>
        <v>0</v>
      </c>
      <c r="F80" s="139">
        <f>'дод 2'!G118</f>
        <v>0</v>
      </c>
      <c r="G80" s="139">
        <f>'дод 2'!H118</f>
        <v>0</v>
      </c>
      <c r="H80" s="139">
        <f>'дод 2'!I118</f>
        <v>0</v>
      </c>
      <c r="I80" s="139">
        <f>'дод 2'!J118</f>
        <v>0</v>
      </c>
      <c r="J80" s="139">
        <f>'дод 2'!K118</f>
        <v>0</v>
      </c>
      <c r="K80" s="139">
        <f>'дод 2'!L118</f>
        <v>0</v>
      </c>
      <c r="L80" s="139">
        <f>'дод 2'!M118</f>
        <v>0</v>
      </c>
      <c r="M80" s="139">
        <f>'дод 2'!N118</f>
        <v>0</v>
      </c>
      <c r="N80" s="139">
        <f>'дод 2'!O118</f>
        <v>0</v>
      </c>
      <c r="O80" s="139">
        <f>'дод 2'!P118</f>
        <v>0</v>
      </c>
      <c r="P80" s="250"/>
    </row>
    <row r="81" spans="1:16" s="51" customFormat="1" ht="65.25" hidden="1" customHeight="1" x14ac:dyDescent="0.25">
      <c r="A81" s="56"/>
      <c r="B81" s="56"/>
      <c r="C81" s="77" t="s">
        <v>378</v>
      </c>
      <c r="D81" s="140">
        <f>'дод 2'!E119</f>
        <v>0</v>
      </c>
      <c r="E81" s="140">
        <f>'дод 2'!F119</f>
        <v>0</v>
      </c>
      <c r="F81" s="140">
        <f>'дод 2'!G119</f>
        <v>0</v>
      </c>
      <c r="G81" s="140">
        <f>'дод 2'!H119</f>
        <v>0</v>
      </c>
      <c r="H81" s="140">
        <f>'дод 2'!I119</f>
        <v>0</v>
      </c>
      <c r="I81" s="140">
        <f>'дод 2'!J119</f>
        <v>0</v>
      </c>
      <c r="J81" s="140">
        <f>'дод 2'!K119</f>
        <v>0</v>
      </c>
      <c r="K81" s="140">
        <f>'дод 2'!L119</f>
        <v>0</v>
      </c>
      <c r="L81" s="140">
        <f>'дод 2'!M119</f>
        <v>0</v>
      </c>
      <c r="M81" s="140">
        <f>'дод 2'!N119</f>
        <v>0</v>
      </c>
      <c r="N81" s="140">
        <f>'дод 2'!O119</f>
        <v>0</v>
      </c>
      <c r="O81" s="140">
        <f>'дод 2'!P119</f>
        <v>0</v>
      </c>
      <c r="P81" s="250"/>
    </row>
    <row r="82" spans="1:16" s="51" customFormat="1" ht="63" hidden="1" customHeight="1" x14ac:dyDescent="0.25">
      <c r="A82" s="56" t="s">
        <v>495</v>
      </c>
      <c r="B82" s="56" t="s">
        <v>57</v>
      </c>
      <c r="C82" s="36" t="s">
        <v>493</v>
      </c>
      <c r="D82" s="139">
        <f>'дод 2'!E120</f>
        <v>0</v>
      </c>
      <c r="E82" s="139">
        <f>'дод 2'!F120</f>
        <v>0</v>
      </c>
      <c r="F82" s="139">
        <f>'дод 2'!G120</f>
        <v>0</v>
      </c>
      <c r="G82" s="139">
        <f>'дод 2'!H120</f>
        <v>0</v>
      </c>
      <c r="H82" s="139">
        <f>'дод 2'!I120</f>
        <v>0</v>
      </c>
      <c r="I82" s="139">
        <f>'дод 2'!J120</f>
        <v>0</v>
      </c>
      <c r="J82" s="139">
        <f>'дод 2'!K120</f>
        <v>0</v>
      </c>
      <c r="K82" s="139">
        <f>'дод 2'!L120</f>
        <v>0</v>
      </c>
      <c r="L82" s="139">
        <f>'дод 2'!M120</f>
        <v>0</v>
      </c>
      <c r="M82" s="139">
        <f>'дод 2'!N120</f>
        <v>0</v>
      </c>
      <c r="N82" s="139">
        <f>'дод 2'!O120</f>
        <v>0</v>
      </c>
      <c r="O82" s="139">
        <f>'дод 2'!P120</f>
        <v>0</v>
      </c>
      <c r="P82" s="250"/>
    </row>
    <row r="83" spans="1:16" s="51" customFormat="1" ht="63" hidden="1" customHeight="1" x14ac:dyDescent="0.25">
      <c r="A83" s="56"/>
      <c r="B83" s="56"/>
      <c r="C83" s="77" t="s">
        <v>494</v>
      </c>
      <c r="D83" s="140">
        <f>'дод 2'!E121</f>
        <v>0</v>
      </c>
      <c r="E83" s="140">
        <f>'дод 2'!F121</f>
        <v>0</v>
      </c>
      <c r="F83" s="140">
        <f>'дод 2'!G121</f>
        <v>0</v>
      </c>
      <c r="G83" s="140">
        <f>'дод 2'!H121</f>
        <v>0</v>
      </c>
      <c r="H83" s="140">
        <f>'дод 2'!I121</f>
        <v>0</v>
      </c>
      <c r="I83" s="140">
        <f>'дод 2'!J121</f>
        <v>0</v>
      </c>
      <c r="J83" s="140">
        <f>'дод 2'!K121</f>
        <v>0</v>
      </c>
      <c r="K83" s="140">
        <f>'дод 2'!L121</f>
        <v>0</v>
      </c>
      <c r="L83" s="140">
        <f>'дод 2'!M121</f>
        <v>0</v>
      </c>
      <c r="M83" s="140">
        <f>'дод 2'!N121</f>
        <v>0</v>
      </c>
      <c r="N83" s="140">
        <f>'дод 2'!O121</f>
        <v>0</v>
      </c>
      <c r="O83" s="140">
        <f>'дод 2'!P121</f>
        <v>0</v>
      </c>
      <c r="P83" s="250"/>
    </row>
    <row r="84" spans="1:16" s="49" customFormat="1" ht="19.5" customHeight="1" x14ac:dyDescent="0.25">
      <c r="A84" s="38" t="s">
        <v>58</v>
      </c>
      <c r="B84" s="39"/>
      <c r="C84" s="9" t="s">
        <v>682</v>
      </c>
      <c r="D84" s="47">
        <f>D91+D97+D100+D102+D104+D107+D108+D95+D99</f>
        <v>115559500</v>
      </c>
      <c r="E84" s="47">
        <f t="shared" ref="E84:O84" si="13">E91+E97+E100+E102+E104+E107+E108+E95+E99</f>
        <v>115559500</v>
      </c>
      <c r="F84" s="47">
        <f t="shared" si="13"/>
        <v>2621900</v>
      </c>
      <c r="G84" s="47">
        <f t="shared" si="13"/>
        <v>139600</v>
      </c>
      <c r="H84" s="47">
        <f t="shared" si="13"/>
        <v>0</v>
      </c>
      <c r="I84" s="47">
        <f t="shared" si="13"/>
        <v>112000000</v>
      </c>
      <c r="J84" s="47">
        <f t="shared" si="13"/>
        <v>112000000</v>
      </c>
      <c r="K84" s="47">
        <f t="shared" si="13"/>
        <v>0</v>
      </c>
      <c r="L84" s="47">
        <f t="shared" si="13"/>
        <v>0</v>
      </c>
      <c r="M84" s="47">
        <f t="shared" si="13"/>
        <v>0</v>
      </c>
      <c r="N84" s="47">
        <f t="shared" si="13"/>
        <v>112000000</v>
      </c>
      <c r="O84" s="47">
        <f t="shared" si="13"/>
        <v>227559500</v>
      </c>
      <c r="P84" s="250"/>
    </row>
    <row r="85" spans="1:16" s="50" customFormat="1" ht="31.5" hidden="1" customHeight="1" x14ac:dyDescent="0.25">
      <c r="A85" s="63"/>
      <c r="B85" s="66"/>
      <c r="C85" s="67" t="s">
        <v>385</v>
      </c>
      <c r="D85" s="141">
        <f>D92+D98+D101</f>
        <v>0</v>
      </c>
      <c r="E85" s="141">
        <f t="shared" ref="E85:O85" si="14">E92+E98+E101</f>
        <v>0</v>
      </c>
      <c r="F85" s="141">
        <f t="shared" si="14"/>
        <v>0</v>
      </c>
      <c r="G85" s="141">
        <f t="shared" si="14"/>
        <v>0</v>
      </c>
      <c r="H85" s="141">
        <f t="shared" si="14"/>
        <v>0</v>
      </c>
      <c r="I85" s="141">
        <f t="shared" si="14"/>
        <v>0</v>
      </c>
      <c r="J85" s="141">
        <f t="shared" si="14"/>
        <v>0</v>
      </c>
      <c r="K85" s="141">
        <f t="shared" si="14"/>
        <v>0</v>
      </c>
      <c r="L85" s="141">
        <f t="shared" si="14"/>
        <v>0</v>
      </c>
      <c r="M85" s="141">
        <f t="shared" si="14"/>
        <v>0</v>
      </c>
      <c r="N85" s="141">
        <f t="shared" si="14"/>
        <v>0</v>
      </c>
      <c r="O85" s="141">
        <f t="shared" si="14"/>
        <v>0</v>
      </c>
      <c r="P85" s="250"/>
    </row>
    <row r="86" spans="1:16" s="50" customFormat="1" ht="47.25" hidden="1" customHeight="1" x14ac:dyDescent="0.25">
      <c r="A86" s="63"/>
      <c r="B86" s="66"/>
      <c r="C86" s="67" t="s">
        <v>386</v>
      </c>
      <c r="D86" s="141">
        <f>D93+D105</f>
        <v>0</v>
      </c>
      <c r="E86" s="141">
        <f t="shared" ref="E86:O86" si="15">E93+E105</f>
        <v>0</v>
      </c>
      <c r="F86" s="141">
        <f t="shared" si="15"/>
        <v>0</v>
      </c>
      <c r="G86" s="141">
        <f t="shared" si="15"/>
        <v>0</v>
      </c>
      <c r="H86" s="141">
        <f t="shared" si="15"/>
        <v>0</v>
      </c>
      <c r="I86" s="141">
        <f t="shared" si="15"/>
        <v>0</v>
      </c>
      <c r="J86" s="141">
        <f t="shared" si="15"/>
        <v>0</v>
      </c>
      <c r="K86" s="141">
        <f t="shared" si="15"/>
        <v>0</v>
      </c>
      <c r="L86" s="141">
        <f t="shared" si="15"/>
        <v>0</v>
      </c>
      <c r="M86" s="141">
        <f t="shared" si="15"/>
        <v>0</v>
      </c>
      <c r="N86" s="141">
        <f t="shared" si="15"/>
        <v>0</v>
      </c>
      <c r="O86" s="141">
        <f t="shared" si="15"/>
        <v>0</v>
      </c>
      <c r="P86" s="250"/>
    </row>
    <row r="87" spans="1:16" s="50" customFormat="1" ht="66.75" hidden="1" customHeight="1" x14ac:dyDescent="0.25">
      <c r="A87" s="63"/>
      <c r="B87" s="66"/>
      <c r="C87" s="67" t="s">
        <v>387</v>
      </c>
      <c r="D87" s="141">
        <f>D103+D106</f>
        <v>0</v>
      </c>
      <c r="E87" s="141">
        <f t="shared" ref="E87:O87" si="16">E103+E106</f>
        <v>0</v>
      </c>
      <c r="F87" s="141">
        <f t="shared" si="16"/>
        <v>0</v>
      </c>
      <c r="G87" s="141">
        <f t="shared" si="16"/>
        <v>0</v>
      </c>
      <c r="H87" s="141">
        <f t="shared" si="16"/>
        <v>0</v>
      </c>
      <c r="I87" s="141">
        <f t="shared" si="16"/>
        <v>0</v>
      </c>
      <c r="J87" s="141">
        <f t="shared" si="16"/>
        <v>0</v>
      </c>
      <c r="K87" s="141">
        <f t="shared" si="16"/>
        <v>0</v>
      </c>
      <c r="L87" s="141">
        <f t="shared" si="16"/>
        <v>0</v>
      </c>
      <c r="M87" s="141">
        <f t="shared" si="16"/>
        <v>0</v>
      </c>
      <c r="N87" s="141">
        <f t="shared" si="16"/>
        <v>0</v>
      </c>
      <c r="O87" s="141">
        <f t="shared" si="16"/>
        <v>0</v>
      </c>
      <c r="P87" s="250"/>
    </row>
    <row r="88" spans="1:16" s="50" customFormat="1" ht="15.75" hidden="1" customHeight="1" x14ac:dyDescent="0.25">
      <c r="A88" s="63"/>
      <c r="B88" s="66"/>
      <c r="C88" s="67" t="s">
        <v>388</v>
      </c>
      <c r="D88" s="141">
        <f>D94</f>
        <v>0</v>
      </c>
      <c r="E88" s="141">
        <f t="shared" ref="E88:O88" si="17">E94</f>
        <v>0</v>
      </c>
      <c r="F88" s="141">
        <f t="shared" si="17"/>
        <v>0</v>
      </c>
      <c r="G88" s="141">
        <f t="shared" si="17"/>
        <v>0</v>
      </c>
      <c r="H88" s="141">
        <f t="shared" si="17"/>
        <v>0</v>
      </c>
      <c r="I88" s="141">
        <f t="shared" si="17"/>
        <v>0</v>
      </c>
      <c r="J88" s="141">
        <f t="shared" si="17"/>
        <v>0</v>
      </c>
      <c r="K88" s="141">
        <f t="shared" si="17"/>
        <v>0</v>
      </c>
      <c r="L88" s="141">
        <f t="shared" si="17"/>
        <v>0</v>
      </c>
      <c r="M88" s="141">
        <f t="shared" si="17"/>
        <v>0</v>
      </c>
      <c r="N88" s="141">
        <f t="shared" si="17"/>
        <v>0</v>
      </c>
      <c r="O88" s="141">
        <f t="shared" si="17"/>
        <v>0</v>
      </c>
      <c r="P88" s="250"/>
    </row>
    <row r="89" spans="1:16" s="50" customFormat="1" ht="15.75" hidden="1" customHeight="1" x14ac:dyDescent="0.25">
      <c r="A89" s="63"/>
      <c r="B89" s="66"/>
      <c r="C89" s="150" t="str">
        <f>'дод 2'!D147</f>
        <v>місцевого запозичення</v>
      </c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250"/>
    </row>
    <row r="90" spans="1:16" s="50" customFormat="1" ht="94.5" hidden="1" customHeight="1" x14ac:dyDescent="0.25">
      <c r="A90" s="63"/>
      <c r="B90" s="66"/>
      <c r="C90" s="152" t="s">
        <v>615</v>
      </c>
      <c r="D90" s="141">
        <f>D96</f>
        <v>0</v>
      </c>
      <c r="E90" s="141">
        <f t="shared" ref="E90:O90" si="18">E96</f>
        <v>0</v>
      </c>
      <c r="F90" s="141">
        <f t="shared" si="18"/>
        <v>0</v>
      </c>
      <c r="G90" s="141">
        <f t="shared" si="18"/>
        <v>0</v>
      </c>
      <c r="H90" s="141">
        <f t="shared" si="18"/>
        <v>0</v>
      </c>
      <c r="I90" s="141">
        <f t="shared" si="18"/>
        <v>0</v>
      </c>
      <c r="J90" s="141">
        <f t="shared" si="18"/>
        <v>0</v>
      </c>
      <c r="K90" s="141">
        <f t="shared" si="18"/>
        <v>0</v>
      </c>
      <c r="L90" s="141">
        <f t="shared" si="18"/>
        <v>0</v>
      </c>
      <c r="M90" s="141">
        <f t="shared" si="18"/>
        <v>0</v>
      </c>
      <c r="N90" s="141">
        <f t="shared" si="18"/>
        <v>0</v>
      </c>
      <c r="O90" s="141">
        <f t="shared" si="18"/>
        <v>0</v>
      </c>
      <c r="P90" s="250"/>
    </row>
    <row r="91" spans="1:16" ht="33" customHeight="1" x14ac:dyDescent="0.25">
      <c r="A91" s="37" t="s">
        <v>59</v>
      </c>
      <c r="B91" s="37" t="s">
        <v>60</v>
      </c>
      <c r="C91" s="6" t="s">
        <v>570</v>
      </c>
      <c r="D91" s="139">
        <f>'дод 2'!E150+'дод 2'!E309</f>
        <v>65630900</v>
      </c>
      <c r="E91" s="139">
        <f>'дод 2'!F150+'дод 2'!F309</f>
        <v>65630900</v>
      </c>
      <c r="F91" s="139">
        <f>'дод 2'!G150+'дод 2'!G309</f>
        <v>0</v>
      </c>
      <c r="G91" s="139">
        <f>'дод 2'!H150+'дод 2'!H309</f>
        <v>0</v>
      </c>
      <c r="H91" s="139">
        <f>'дод 2'!I150+'дод 2'!I309</f>
        <v>0</v>
      </c>
      <c r="I91" s="139">
        <f>'дод 2'!J150+'дод 2'!J309</f>
        <v>32000000</v>
      </c>
      <c r="J91" s="139">
        <f>'дод 2'!K150+'дод 2'!K309</f>
        <v>32000000</v>
      </c>
      <c r="K91" s="139">
        <f>'дод 2'!L150+'дод 2'!L309</f>
        <v>0</v>
      </c>
      <c r="L91" s="139">
        <f>'дод 2'!M150+'дод 2'!M309</f>
        <v>0</v>
      </c>
      <c r="M91" s="139">
        <f>'дод 2'!N150+'дод 2'!N309</f>
        <v>0</v>
      </c>
      <c r="N91" s="139">
        <f>'дод 2'!O150+'дод 2'!O309</f>
        <v>32000000</v>
      </c>
      <c r="O91" s="139">
        <f>'дод 2'!P150+'дод 2'!P309</f>
        <v>97630900</v>
      </c>
      <c r="P91" s="250"/>
    </row>
    <row r="92" spans="1:16" s="51" customFormat="1" ht="31.5" hidden="1" customHeight="1" x14ac:dyDescent="0.25">
      <c r="A92" s="69"/>
      <c r="B92" s="69"/>
      <c r="C92" s="70" t="s">
        <v>385</v>
      </c>
      <c r="D92" s="140">
        <f>'дод 2'!E151</f>
        <v>0</v>
      </c>
      <c r="E92" s="140">
        <f>'дод 2'!F151</f>
        <v>0</v>
      </c>
      <c r="F92" s="140">
        <f>'дод 2'!G151</f>
        <v>0</v>
      </c>
      <c r="G92" s="140">
        <f>'дод 2'!H151</f>
        <v>0</v>
      </c>
      <c r="H92" s="140">
        <f>'дод 2'!I151</f>
        <v>0</v>
      </c>
      <c r="I92" s="140">
        <f>'дод 2'!J151</f>
        <v>0</v>
      </c>
      <c r="J92" s="140">
        <f>'дод 2'!K151</f>
        <v>0</v>
      </c>
      <c r="K92" s="140">
        <f>'дод 2'!L151</f>
        <v>0</v>
      </c>
      <c r="L92" s="140">
        <f>'дод 2'!M151</f>
        <v>0</v>
      </c>
      <c r="M92" s="140">
        <f>'дод 2'!N151</f>
        <v>0</v>
      </c>
      <c r="N92" s="140">
        <f>'дод 2'!O151</f>
        <v>0</v>
      </c>
      <c r="O92" s="140">
        <f>'дод 2'!P151</f>
        <v>0</v>
      </c>
      <c r="P92" s="250"/>
    </row>
    <row r="93" spans="1:16" s="51" customFormat="1" ht="47.25" hidden="1" customHeight="1" x14ac:dyDescent="0.25">
      <c r="A93" s="69"/>
      <c r="B93" s="69"/>
      <c r="C93" s="70" t="s">
        <v>386</v>
      </c>
      <c r="D93" s="140">
        <f>'дод 2'!E152</f>
        <v>0</v>
      </c>
      <c r="E93" s="140">
        <f>'дод 2'!F152</f>
        <v>0</v>
      </c>
      <c r="F93" s="140">
        <f>'дод 2'!G152</f>
        <v>0</v>
      </c>
      <c r="G93" s="140">
        <f>'дод 2'!H152</f>
        <v>0</v>
      </c>
      <c r="H93" s="140">
        <f>'дод 2'!I152</f>
        <v>0</v>
      </c>
      <c r="I93" s="140">
        <f>'дод 2'!J152</f>
        <v>0</v>
      </c>
      <c r="J93" s="140">
        <f>'дод 2'!K152</f>
        <v>0</v>
      </c>
      <c r="K93" s="140">
        <f>'дод 2'!L152</f>
        <v>0</v>
      </c>
      <c r="L93" s="140">
        <f>'дод 2'!M152</f>
        <v>0</v>
      </c>
      <c r="M93" s="140">
        <f>'дод 2'!N152</f>
        <v>0</v>
      </c>
      <c r="N93" s="140">
        <f>'дод 2'!O152</f>
        <v>0</v>
      </c>
      <c r="O93" s="140">
        <f>'дод 2'!P152</f>
        <v>0</v>
      </c>
      <c r="P93" s="250"/>
    </row>
    <row r="94" spans="1:16" s="51" customFormat="1" ht="15.75" hidden="1" customHeight="1" x14ac:dyDescent="0.25">
      <c r="A94" s="69"/>
      <c r="B94" s="69"/>
      <c r="C94" s="70" t="s">
        <v>388</v>
      </c>
      <c r="D94" s="140">
        <f>'дод 2'!E153</f>
        <v>0</v>
      </c>
      <c r="E94" s="140">
        <f>'дод 2'!F153</f>
        <v>0</v>
      </c>
      <c r="F94" s="140">
        <f>'дод 2'!G153</f>
        <v>0</v>
      </c>
      <c r="G94" s="140">
        <f>'дод 2'!H153</f>
        <v>0</v>
      </c>
      <c r="H94" s="140">
        <f>'дод 2'!I153</f>
        <v>0</v>
      </c>
      <c r="I94" s="140">
        <f>'дод 2'!J153</f>
        <v>0</v>
      </c>
      <c r="J94" s="140">
        <f>'дод 2'!K153</f>
        <v>0</v>
      </c>
      <c r="K94" s="140">
        <f>'дод 2'!L153</f>
        <v>0</v>
      </c>
      <c r="L94" s="140">
        <f>'дод 2'!M153</f>
        <v>0</v>
      </c>
      <c r="M94" s="140">
        <f>'дод 2'!N153</f>
        <v>0</v>
      </c>
      <c r="N94" s="140">
        <f>'дод 2'!O153</f>
        <v>0</v>
      </c>
      <c r="O94" s="140">
        <f>'дод 2'!P153</f>
        <v>0</v>
      </c>
      <c r="P94" s="250"/>
    </row>
    <row r="95" spans="1:16" ht="31.5" hidden="1" customHeight="1" x14ac:dyDescent="0.25">
      <c r="A95" s="37">
        <v>2020</v>
      </c>
      <c r="B95" s="55" t="s">
        <v>434</v>
      </c>
      <c r="C95" s="6" t="s">
        <v>435</v>
      </c>
      <c r="D95" s="139">
        <f>'дод 2'!E155</f>
        <v>0</v>
      </c>
      <c r="E95" s="139">
        <f>'дод 2'!F155</f>
        <v>0</v>
      </c>
      <c r="F95" s="139">
        <f>'дод 2'!G155</f>
        <v>0</v>
      </c>
      <c r="G95" s="139">
        <f>'дод 2'!H155</f>
        <v>0</v>
      </c>
      <c r="H95" s="139">
        <f>'дод 2'!I155</f>
        <v>0</v>
      </c>
      <c r="I95" s="139">
        <f>'дод 2'!J155</f>
        <v>0</v>
      </c>
      <c r="J95" s="139">
        <f>'дод 2'!K155</f>
        <v>0</v>
      </c>
      <c r="K95" s="139">
        <f>'дод 2'!L155</f>
        <v>0</v>
      </c>
      <c r="L95" s="139">
        <f>'дод 2'!M155</f>
        <v>0</v>
      </c>
      <c r="M95" s="139">
        <f>'дод 2'!N155</f>
        <v>0</v>
      </c>
      <c r="N95" s="139">
        <f>'дод 2'!O155</f>
        <v>0</v>
      </c>
      <c r="O95" s="139">
        <f>'дод 2'!P155</f>
        <v>0</v>
      </c>
      <c r="P95" s="250"/>
    </row>
    <row r="96" spans="1:16" s="51" customFormat="1" ht="96.75" hidden="1" customHeight="1" x14ac:dyDescent="0.25">
      <c r="A96" s="69"/>
      <c r="B96" s="79"/>
      <c r="C96" s="151" t="str">
        <f>'дод 2'!D154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6" s="140">
        <f>'дод 2'!E154</f>
        <v>0</v>
      </c>
      <c r="E96" s="140">
        <f>'дод 2'!F154</f>
        <v>0</v>
      </c>
      <c r="F96" s="140">
        <f>'дод 2'!G154</f>
        <v>0</v>
      </c>
      <c r="G96" s="140">
        <f>'дод 2'!H154</f>
        <v>0</v>
      </c>
      <c r="H96" s="140">
        <f>'дод 2'!I154</f>
        <v>0</v>
      </c>
      <c r="I96" s="140">
        <f>'дод 2'!J154</f>
        <v>0</v>
      </c>
      <c r="J96" s="140">
        <f>'дод 2'!K154</f>
        <v>0</v>
      </c>
      <c r="K96" s="140">
        <f>'дод 2'!L154</f>
        <v>0</v>
      </c>
      <c r="L96" s="140">
        <f>'дод 2'!M154</f>
        <v>0</v>
      </c>
      <c r="M96" s="140">
        <f>'дод 2'!N154</f>
        <v>0</v>
      </c>
      <c r="N96" s="140">
        <f>'дод 2'!O154</f>
        <v>0</v>
      </c>
      <c r="O96" s="140">
        <f>'дод 2'!P154</f>
        <v>0</v>
      </c>
      <c r="P96" s="250"/>
    </row>
    <row r="97" spans="1:16" ht="36.75" customHeight="1" x14ac:dyDescent="0.25">
      <c r="A97" s="37" t="s">
        <v>118</v>
      </c>
      <c r="B97" s="37" t="s">
        <v>61</v>
      </c>
      <c r="C97" s="6" t="s">
        <v>448</v>
      </c>
      <c r="D97" s="139">
        <f>'дод 2'!E156</f>
        <v>5512000</v>
      </c>
      <c r="E97" s="139">
        <f>'дод 2'!F156</f>
        <v>5512000</v>
      </c>
      <c r="F97" s="139">
        <f>'дод 2'!G156</f>
        <v>0</v>
      </c>
      <c r="G97" s="139">
        <f>'дод 2'!H156</f>
        <v>0</v>
      </c>
      <c r="H97" s="139">
        <f>'дод 2'!I156</f>
        <v>0</v>
      </c>
      <c r="I97" s="139">
        <f>'дод 2'!J156</f>
        <v>0</v>
      </c>
      <c r="J97" s="139">
        <f>'дод 2'!K156</f>
        <v>0</v>
      </c>
      <c r="K97" s="139">
        <f>'дод 2'!L156</f>
        <v>0</v>
      </c>
      <c r="L97" s="139">
        <f>'дод 2'!M156</f>
        <v>0</v>
      </c>
      <c r="M97" s="139">
        <f>'дод 2'!N156</f>
        <v>0</v>
      </c>
      <c r="N97" s="139">
        <f>'дод 2'!O156</f>
        <v>0</v>
      </c>
      <c r="O97" s="139">
        <f>'дод 2'!P156</f>
        <v>5512000</v>
      </c>
      <c r="P97" s="250"/>
    </row>
    <row r="98" spans="1:16" s="51" customFormat="1" ht="31.5" hidden="1" customHeight="1" x14ac:dyDescent="0.25">
      <c r="A98" s="69"/>
      <c r="B98" s="69"/>
      <c r="C98" s="70" t="s">
        <v>385</v>
      </c>
      <c r="D98" s="140">
        <f>'дод 2'!E157</f>
        <v>0</v>
      </c>
      <c r="E98" s="140">
        <f>'дод 2'!F157</f>
        <v>0</v>
      </c>
      <c r="F98" s="140">
        <f>'дод 2'!G157</f>
        <v>0</v>
      </c>
      <c r="G98" s="140">
        <f>'дод 2'!H157</f>
        <v>0</v>
      </c>
      <c r="H98" s="140">
        <f>'дод 2'!I157</f>
        <v>0</v>
      </c>
      <c r="I98" s="140">
        <f>'дод 2'!J157</f>
        <v>0</v>
      </c>
      <c r="J98" s="140">
        <f>'дод 2'!K157</f>
        <v>0</v>
      </c>
      <c r="K98" s="140">
        <f>'дод 2'!L157</f>
        <v>0</v>
      </c>
      <c r="L98" s="140">
        <f>'дод 2'!M157</f>
        <v>0</v>
      </c>
      <c r="M98" s="140">
        <f>'дод 2'!N157</f>
        <v>0</v>
      </c>
      <c r="N98" s="140">
        <f>'дод 2'!O157</f>
        <v>0</v>
      </c>
      <c r="O98" s="140">
        <f>'дод 2'!P157</f>
        <v>0</v>
      </c>
      <c r="P98" s="250"/>
    </row>
    <row r="99" spans="1:16" ht="24" customHeight="1" x14ac:dyDescent="0.25">
      <c r="A99" s="37">
        <v>2070</v>
      </c>
      <c r="B99" s="37" t="s">
        <v>592</v>
      </c>
      <c r="C99" s="6" t="s">
        <v>593</v>
      </c>
      <c r="D99" s="139">
        <f>'дод 2'!E158</f>
        <v>0</v>
      </c>
      <c r="E99" s="139">
        <f>'дод 2'!F158</f>
        <v>0</v>
      </c>
      <c r="F99" s="139">
        <f>'дод 2'!G158</f>
        <v>0</v>
      </c>
      <c r="G99" s="139">
        <f>'дод 2'!H158</f>
        <v>0</v>
      </c>
      <c r="H99" s="139">
        <f>'дод 2'!I158</f>
        <v>0</v>
      </c>
      <c r="I99" s="139">
        <f>'дод 2'!J158</f>
        <v>0</v>
      </c>
      <c r="J99" s="139">
        <f>'дод 2'!K158</f>
        <v>0</v>
      </c>
      <c r="K99" s="139">
        <f>'дод 2'!L158</f>
        <v>0</v>
      </c>
      <c r="L99" s="139">
        <f>'дод 2'!M158</f>
        <v>0</v>
      </c>
      <c r="M99" s="139">
        <f>'дод 2'!N158</f>
        <v>0</v>
      </c>
      <c r="N99" s="139">
        <f>'дод 2'!O158</f>
        <v>0</v>
      </c>
      <c r="O99" s="139">
        <f>'дод 2'!P158</f>
        <v>0</v>
      </c>
      <c r="P99" s="250"/>
    </row>
    <row r="100" spans="1:16" ht="19.5" customHeight="1" x14ac:dyDescent="0.25">
      <c r="A100" s="37" t="s">
        <v>119</v>
      </c>
      <c r="B100" s="37" t="s">
        <v>62</v>
      </c>
      <c r="C100" s="6" t="s">
        <v>449</v>
      </c>
      <c r="D100" s="139">
        <f>'дод 2'!E159</f>
        <v>12846800</v>
      </c>
      <c r="E100" s="139">
        <f>'дод 2'!F159</f>
        <v>12846800</v>
      </c>
      <c r="F100" s="139">
        <f>'дод 2'!G159</f>
        <v>0</v>
      </c>
      <c r="G100" s="139">
        <f>'дод 2'!H159</f>
        <v>0</v>
      </c>
      <c r="H100" s="139">
        <f>'дод 2'!I159</f>
        <v>0</v>
      </c>
      <c r="I100" s="139">
        <f>'дод 2'!J159</f>
        <v>0</v>
      </c>
      <c r="J100" s="139">
        <f>'дод 2'!K159</f>
        <v>0</v>
      </c>
      <c r="K100" s="139">
        <f>'дод 2'!L159</f>
        <v>0</v>
      </c>
      <c r="L100" s="139">
        <f>'дод 2'!M159</f>
        <v>0</v>
      </c>
      <c r="M100" s="139">
        <f>'дод 2'!N159</f>
        <v>0</v>
      </c>
      <c r="N100" s="139">
        <f>'дод 2'!O159</f>
        <v>0</v>
      </c>
      <c r="O100" s="139">
        <f>'дод 2'!P159</f>
        <v>12846800</v>
      </c>
      <c r="P100" s="250"/>
    </row>
    <row r="101" spans="1:16" s="51" customFormat="1" ht="31.5" hidden="1" customHeight="1" x14ac:dyDescent="0.25">
      <c r="A101" s="69"/>
      <c r="B101" s="69"/>
      <c r="C101" s="70" t="s">
        <v>385</v>
      </c>
      <c r="D101" s="140">
        <f>'дод 2'!E160</f>
        <v>0</v>
      </c>
      <c r="E101" s="140">
        <f>'дод 2'!F160</f>
        <v>0</v>
      </c>
      <c r="F101" s="140">
        <f>'дод 2'!G160</f>
        <v>0</v>
      </c>
      <c r="G101" s="140">
        <f>'дод 2'!H160</f>
        <v>0</v>
      </c>
      <c r="H101" s="140">
        <f>'дод 2'!I160</f>
        <v>0</v>
      </c>
      <c r="I101" s="140">
        <f>'дод 2'!J160</f>
        <v>0</v>
      </c>
      <c r="J101" s="140">
        <f>'дод 2'!K160</f>
        <v>0</v>
      </c>
      <c r="K101" s="140">
        <f>'дод 2'!L160</f>
        <v>0</v>
      </c>
      <c r="L101" s="140">
        <f>'дод 2'!M160</f>
        <v>0</v>
      </c>
      <c r="M101" s="140">
        <f>'дод 2'!N160</f>
        <v>0</v>
      </c>
      <c r="N101" s="140">
        <f>'дод 2'!O160</f>
        <v>0</v>
      </c>
      <c r="O101" s="140">
        <f>'дод 2'!P160</f>
        <v>0</v>
      </c>
      <c r="P101" s="250"/>
    </row>
    <row r="102" spans="1:16" ht="48.75" customHeight="1" x14ac:dyDescent="0.25">
      <c r="A102" s="37" t="s">
        <v>120</v>
      </c>
      <c r="B102" s="37" t="s">
        <v>308</v>
      </c>
      <c r="C102" s="6" t="s">
        <v>450</v>
      </c>
      <c r="D102" s="139">
        <f>'дод 2'!E161</f>
        <v>5707000</v>
      </c>
      <c r="E102" s="139">
        <f>'дод 2'!F161</f>
        <v>5707000</v>
      </c>
      <c r="F102" s="139">
        <f>'дод 2'!G161</f>
        <v>0</v>
      </c>
      <c r="G102" s="139">
        <f>'дод 2'!H161</f>
        <v>0</v>
      </c>
      <c r="H102" s="139">
        <f>'дод 2'!I161</f>
        <v>0</v>
      </c>
      <c r="I102" s="139">
        <f>'дод 2'!J161</f>
        <v>0</v>
      </c>
      <c r="J102" s="139">
        <f>'дод 2'!K161</f>
        <v>0</v>
      </c>
      <c r="K102" s="139">
        <f>'дод 2'!L161</f>
        <v>0</v>
      </c>
      <c r="L102" s="139">
        <f>'дод 2'!M161</f>
        <v>0</v>
      </c>
      <c r="M102" s="139">
        <f>'дод 2'!N161</f>
        <v>0</v>
      </c>
      <c r="N102" s="139">
        <f>'дод 2'!O161</f>
        <v>0</v>
      </c>
      <c r="O102" s="139">
        <f>'дод 2'!P161</f>
        <v>5707000</v>
      </c>
      <c r="P102" s="250"/>
    </row>
    <row r="103" spans="1:16" s="51" customFormat="1" ht="47.25" hidden="1" customHeight="1" x14ac:dyDescent="0.25">
      <c r="A103" s="69"/>
      <c r="B103" s="69"/>
      <c r="C103" s="71" t="s">
        <v>387</v>
      </c>
      <c r="D103" s="140">
        <f>'дод 2'!E162</f>
        <v>0</v>
      </c>
      <c r="E103" s="140">
        <f>'дод 2'!F162</f>
        <v>0</v>
      </c>
      <c r="F103" s="140">
        <f>'дод 2'!G162</f>
        <v>0</v>
      </c>
      <c r="G103" s="140">
        <f>'дод 2'!H162</f>
        <v>0</v>
      </c>
      <c r="H103" s="140">
        <f>'дод 2'!I162</f>
        <v>0</v>
      </c>
      <c r="I103" s="140">
        <f>'дод 2'!J162</f>
        <v>0</v>
      </c>
      <c r="J103" s="140">
        <f>'дод 2'!K162</f>
        <v>0</v>
      </c>
      <c r="K103" s="140">
        <f>'дод 2'!L162</f>
        <v>0</v>
      </c>
      <c r="L103" s="140">
        <f>'дод 2'!M162</f>
        <v>0</v>
      </c>
      <c r="M103" s="140">
        <f>'дод 2'!N162</f>
        <v>0</v>
      </c>
      <c r="N103" s="140">
        <f>'дод 2'!O162</f>
        <v>0</v>
      </c>
      <c r="O103" s="140">
        <f>'дод 2'!P162</f>
        <v>0</v>
      </c>
      <c r="P103" s="148"/>
    </row>
    <row r="104" spans="1:16" ht="31.5" hidden="1" customHeight="1" x14ac:dyDescent="0.25">
      <c r="A104" s="40">
        <v>2144</v>
      </c>
      <c r="B104" s="37" t="s">
        <v>63</v>
      </c>
      <c r="C104" s="6" t="s">
        <v>396</v>
      </c>
      <c r="D104" s="139">
        <f>'дод 2'!E163</f>
        <v>0</v>
      </c>
      <c r="E104" s="139">
        <f>'дод 2'!F163</f>
        <v>0</v>
      </c>
      <c r="F104" s="139">
        <f>'дод 2'!G163</f>
        <v>0</v>
      </c>
      <c r="G104" s="139">
        <f>'дод 2'!H163</f>
        <v>0</v>
      </c>
      <c r="H104" s="139">
        <f>'дод 2'!I163</f>
        <v>0</v>
      </c>
      <c r="I104" s="139">
        <f>'дод 2'!J163</f>
        <v>0</v>
      </c>
      <c r="J104" s="139">
        <f>'дод 2'!K163</f>
        <v>0</v>
      </c>
      <c r="K104" s="139">
        <f>'дод 2'!L163</f>
        <v>0</v>
      </c>
      <c r="L104" s="139">
        <f>'дод 2'!M163</f>
        <v>0</v>
      </c>
      <c r="M104" s="139">
        <f>'дод 2'!N163</f>
        <v>0</v>
      </c>
      <c r="N104" s="139">
        <f>'дод 2'!O163</f>
        <v>0</v>
      </c>
      <c r="O104" s="139">
        <f>'дод 2'!P163</f>
        <v>0</v>
      </c>
      <c r="P104" s="148"/>
    </row>
    <row r="105" spans="1:16" s="51" customFormat="1" ht="47.25" hidden="1" customHeight="1" x14ac:dyDescent="0.25">
      <c r="A105" s="72"/>
      <c r="B105" s="69"/>
      <c r="C105" s="70" t="s">
        <v>386</v>
      </c>
      <c r="D105" s="140">
        <f>'дод 2'!E164</f>
        <v>0</v>
      </c>
      <c r="E105" s="140">
        <f>'дод 2'!F164</f>
        <v>0</v>
      </c>
      <c r="F105" s="140">
        <f>'дод 2'!G164</f>
        <v>0</v>
      </c>
      <c r="G105" s="140">
        <f>'дод 2'!H164</f>
        <v>0</v>
      </c>
      <c r="H105" s="140">
        <f>'дод 2'!I164</f>
        <v>0</v>
      </c>
      <c r="I105" s="140">
        <f>'дод 2'!J164</f>
        <v>0</v>
      </c>
      <c r="J105" s="140">
        <f>'дод 2'!K164</f>
        <v>0</v>
      </c>
      <c r="K105" s="140">
        <f>'дод 2'!L164</f>
        <v>0</v>
      </c>
      <c r="L105" s="140">
        <f>'дод 2'!M164</f>
        <v>0</v>
      </c>
      <c r="M105" s="140">
        <f>'дод 2'!N164</f>
        <v>0</v>
      </c>
      <c r="N105" s="140">
        <f>'дод 2'!O164</f>
        <v>0</v>
      </c>
      <c r="O105" s="140">
        <f>'дод 2'!P164</f>
        <v>0</v>
      </c>
      <c r="P105" s="148"/>
    </row>
    <row r="106" spans="1:16" s="51" customFormat="1" ht="63" hidden="1" customHeight="1" x14ac:dyDescent="0.25">
      <c r="A106" s="72"/>
      <c r="B106" s="69"/>
      <c r="C106" s="70" t="s">
        <v>387</v>
      </c>
      <c r="D106" s="140">
        <f>'дод 2'!E165</f>
        <v>0</v>
      </c>
      <c r="E106" s="140">
        <f>'дод 2'!F165</f>
        <v>0</v>
      </c>
      <c r="F106" s="140">
        <f>'дод 2'!G165</f>
        <v>0</v>
      </c>
      <c r="G106" s="140">
        <f>'дод 2'!H165</f>
        <v>0</v>
      </c>
      <c r="H106" s="140">
        <f>'дод 2'!I165</f>
        <v>0</v>
      </c>
      <c r="I106" s="140">
        <f>'дод 2'!J165</f>
        <v>0</v>
      </c>
      <c r="J106" s="140">
        <f>'дод 2'!K165</f>
        <v>0</v>
      </c>
      <c r="K106" s="140">
        <f>'дод 2'!L165</f>
        <v>0</v>
      </c>
      <c r="L106" s="140">
        <f>'дод 2'!M165</f>
        <v>0</v>
      </c>
      <c r="M106" s="140">
        <f>'дод 2'!N165</f>
        <v>0</v>
      </c>
      <c r="N106" s="140">
        <f>'дод 2'!O165</f>
        <v>0</v>
      </c>
      <c r="O106" s="140">
        <f>'дод 2'!P165</f>
        <v>0</v>
      </c>
      <c r="P106" s="148"/>
    </row>
    <row r="107" spans="1:16" ht="33.75" customHeight="1" x14ac:dyDescent="0.25">
      <c r="A107" s="37" t="s">
        <v>279</v>
      </c>
      <c r="B107" s="37" t="s">
        <v>63</v>
      </c>
      <c r="C107" s="3" t="s">
        <v>575</v>
      </c>
      <c r="D107" s="139">
        <f>'дод 2'!E166</f>
        <v>3507000</v>
      </c>
      <c r="E107" s="139">
        <f>'дод 2'!F166</f>
        <v>3507000</v>
      </c>
      <c r="F107" s="139">
        <f>'дод 2'!G166</f>
        <v>2621900</v>
      </c>
      <c r="G107" s="139">
        <f>'дод 2'!H166</f>
        <v>139600</v>
      </c>
      <c r="H107" s="139">
        <f>'дод 2'!I166</f>
        <v>0</v>
      </c>
      <c r="I107" s="139">
        <f>'дод 2'!J166</f>
        <v>0</v>
      </c>
      <c r="J107" s="139">
        <f>'дод 2'!K166</f>
        <v>0</v>
      </c>
      <c r="K107" s="139">
        <f>'дод 2'!L166</f>
        <v>0</v>
      </c>
      <c r="L107" s="139">
        <f>'дод 2'!M166</f>
        <v>0</v>
      </c>
      <c r="M107" s="139">
        <f>'дод 2'!N166</f>
        <v>0</v>
      </c>
      <c r="N107" s="139">
        <f>'дод 2'!O166</f>
        <v>0</v>
      </c>
      <c r="O107" s="139">
        <f>'дод 2'!P166</f>
        <v>3507000</v>
      </c>
      <c r="P107" s="251">
        <v>52</v>
      </c>
    </row>
    <row r="108" spans="1:16" ht="21.75" customHeight="1" x14ac:dyDescent="0.25">
      <c r="A108" s="37" t="s">
        <v>280</v>
      </c>
      <c r="B108" s="37" t="s">
        <v>63</v>
      </c>
      <c r="C108" s="3" t="s">
        <v>576</v>
      </c>
      <c r="D108" s="139">
        <f>'дод 2'!E167</f>
        <v>22355800</v>
      </c>
      <c r="E108" s="139">
        <f>'дод 2'!F167</f>
        <v>22355800</v>
      </c>
      <c r="F108" s="139">
        <f>'дод 2'!G167</f>
        <v>0</v>
      </c>
      <c r="G108" s="139">
        <f>'дод 2'!H167</f>
        <v>0</v>
      </c>
      <c r="H108" s="139">
        <f>'дод 2'!I167</f>
        <v>0</v>
      </c>
      <c r="I108" s="139">
        <f>'дод 2'!J167</f>
        <v>80000000</v>
      </c>
      <c r="J108" s="139">
        <f>'дод 2'!K167</f>
        <v>80000000</v>
      </c>
      <c r="K108" s="139">
        <f>'дод 2'!L167</f>
        <v>0</v>
      </c>
      <c r="L108" s="139">
        <f>'дод 2'!M167</f>
        <v>0</v>
      </c>
      <c r="M108" s="139">
        <f>'дод 2'!N167</f>
        <v>0</v>
      </c>
      <c r="N108" s="139">
        <f>'дод 2'!O167</f>
        <v>80000000</v>
      </c>
      <c r="O108" s="139">
        <f>'дод 2'!P167</f>
        <v>102355800</v>
      </c>
      <c r="P108" s="251"/>
    </row>
    <row r="109" spans="1:16" s="49" customFormat="1" ht="33" customHeight="1" x14ac:dyDescent="0.25">
      <c r="A109" s="38" t="s">
        <v>64</v>
      </c>
      <c r="B109" s="41"/>
      <c r="C109" s="2" t="s">
        <v>676</v>
      </c>
      <c r="D109" s="47">
        <f>D115+D116+D117+D119+D120+D121+D123+D125+D126+D127+D128+D129+D131+D132+D133+D135+D137+D138+D139+D140+D141+D142+D144+D148+D149+D130</f>
        <v>377943998</v>
      </c>
      <c r="E109" s="47">
        <f t="shared" ref="E109:O109" si="19">E115+E116+E117+E119+E120+E121+E123+E125+E126+E127+E128+E129+E131+E132+E133+E135+E137+E138+E139+E140+E141+E142+E144+E148+E149+E130</f>
        <v>377943998</v>
      </c>
      <c r="F109" s="47">
        <f t="shared" si="19"/>
        <v>24998900</v>
      </c>
      <c r="G109" s="47">
        <f t="shared" si="19"/>
        <v>2533700</v>
      </c>
      <c r="H109" s="47">
        <f t="shared" si="19"/>
        <v>0</v>
      </c>
      <c r="I109" s="47">
        <f t="shared" si="19"/>
        <v>973935</v>
      </c>
      <c r="J109" s="47">
        <f t="shared" si="19"/>
        <v>867735</v>
      </c>
      <c r="K109" s="47">
        <f t="shared" si="19"/>
        <v>106200</v>
      </c>
      <c r="L109" s="47">
        <f t="shared" si="19"/>
        <v>78600</v>
      </c>
      <c r="M109" s="47">
        <f t="shared" si="19"/>
        <v>3330</v>
      </c>
      <c r="N109" s="47">
        <f t="shared" si="19"/>
        <v>867735</v>
      </c>
      <c r="O109" s="47">
        <f t="shared" si="19"/>
        <v>378917933</v>
      </c>
      <c r="P109" s="251"/>
    </row>
    <row r="110" spans="1:16" s="50" customFormat="1" ht="262.5" hidden="1" customHeight="1" x14ac:dyDescent="0.25">
      <c r="A110" s="63"/>
      <c r="B110" s="64"/>
      <c r="C110" s="67" t="s">
        <v>431</v>
      </c>
      <c r="D110" s="141">
        <f>D143</f>
        <v>0</v>
      </c>
      <c r="E110" s="141">
        <f t="shared" ref="E110:O110" si="20">E143</f>
        <v>0</v>
      </c>
      <c r="F110" s="141">
        <f t="shared" si="20"/>
        <v>0</v>
      </c>
      <c r="G110" s="141">
        <f t="shared" si="20"/>
        <v>0</v>
      </c>
      <c r="H110" s="141">
        <f t="shared" si="20"/>
        <v>0</v>
      </c>
      <c r="I110" s="141">
        <f t="shared" si="20"/>
        <v>0</v>
      </c>
      <c r="J110" s="141">
        <f t="shared" si="20"/>
        <v>0</v>
      </c>
      <c r="K110" s="141">
        <f t="shared" si="20"/>
        <v>0</v>
      </c>
      <c r="L110" s="141">
        <f t="shared" si="20"/>
        <v>0</v>
      </c>
      <c r="M110" s="141">
        <f t="shared" si="20"/>
        <v>0</v>
      </c>
      <c r="N110" s="141">
        <f t="shared" si="20"/>
        <v>0</v>
      </c>
      <c r="O110" s="141">
        <f t="shared" si="20"/>
        <v>0</v>
      </c>
      <c r="P110" s="251"/>
    </row>
    <row r="111" spans="1:16" s="50" customFormat="1" ht="231" hidden="1" customHeight="1" x14ac:dyDescent="0.25">
      <c r="A111" s="63"/>
      <c r="B111" s="64"/>
      <c r="C111" s="67" t="s">
        <v>430</v>
      </c>
      <c r="D111" s="141">
        <f>D147</f>
        <v>0</v>
      </c>
      <c r="E111" s="141">
        <f t="shared" ref="E111:O111" si="21">E147</f>
        <v>0</v>
      </c>
      <c r="F111" s="141">
        <f t="shared" si="21"/>
        <v>0</v>
      </c>
      <c r="G111" s="141">
        <f t="shared" si="21"/>
        <v>0</v>
      </c>
      <c r="H111" s="141">
        <f t="shared" si="21"/>
        <v>0</v>
      </c>
      <c r="I111" s="141">
        <f t="shared" si="21"/>
        <v>0</v>
      </c>
      <c r="J111" s="141">
        <f t="shared" si="21"/>
        <v>0</v>
      </c>
      <c r="K111" s="141">
        <f t="shared" si="21"/>
        <v>0</v>
      </c>
      <c r="L111" s="141">
        <f t="shared" si="21"/>
        <v>0</v>
      </c>
      <c r="M111" s="141">
        <f t="shared" si="21"/>
        <v>0</v>
      </c>
      <c r="N111" s="141">
        <f t="shared" si="21"/>
        <v>0</v>
      </c>
      <c r="O111" s="141">
        <f t="shared" si="21"/>
        <v>0</v>
      </c>
      <c r="P111" s="251"/>
    </row>
    <row r="112" spans="1:16" s="50" customFormat="1" x14ac:dyDescent="0.25">
      <c r="A112" s="63"/>
      <c r="B112" s="64"/>
      <c r="C112" s="67" t="s">
        <v>389</v>
      </c>
      <c r="D112" s="141">
        <f>D118+D122+D124+D134+D136+D150</f>
        <v>1506343</v>
      </c>
      <c r="E112" s="141">
        <f t="shared" ref="E112:O112" si="22">E118+E122+E124+E134+E136+E150</f>
        <v>1506343</v>
      </c>
      <c r="F112" s="141">
        <f t="shared" si="22"/>
        <v>0</v>
      </c>
      <c r="G112" s="141">
        <f t="shared" si="22"/>
        <v>0</v>
      </c>
      <c r="H112" s="141">
        <f t="shared" si="22"/>
        <v>0</v>
      </c>
      <c r="I112" s="141">
        <f t="shared" si="22"/>
        <v>0</v>
      </c>
      <c r="J112" s="141">
        <f t="shared" si="22"/>
        <v>0</v>
      </c>
      <c r="K112" s="141">
        <f t="shared" si="22"/>
        <v>0</v>
      </c>
      <c r="L112" s="141">
        <f t="shared" si="22"/>
        <v>0</v>
      </c>
      <c r="M112" s="141">
        <f t="shared" si="22"/>
        <v>0</v>
      </c>
      <c r="N112" s="141">
        <f t="shared" si="22"/>
        <v>0</v>
      </c>
      <c r="O112" s="141">
        <f t="shared" si="22"/>
        <v>1506343</v>
      </c>
      <c r="P112" s="251"/>
    </row>
    <row r="113" spans="1:16" s="50" customFormat="1" ht="291" hidden="1" customHeight="1" x14ac:dyDescent="0.25">
      <c r="A113" s="63"/>
      <c r="B113" s="64"/>
      <c r="C113" s="68" t="s">
        <v>538</v>
      </c>
      <c r="D113" s="141">
        <f>D143</f>
        <v>0</v>
      </c>
      <c r="E113" s="141">
        <f t="shared" ref="E113:O113" si="23">E143</f>
        <v>0</v>
      </c>
      <c r="F113" s="141">
        <f t="shared" si="23"/>
        <v>0</v>
      </c>
      <c r="G113" s="141">
        <f t="shared" si="23"/>
        <v>0</v>
      </c>
      <c r="H113" s="141">
        <f t="shared" si="23"/>
        <v>0</v>
      </c>
      <c r="I113" s="141">
        <f t="shared" si="23"/>
        <v>0</v>
      </c>
      <c r="J113" s="141">
        <f t="shared" si="23"/>
        <v>0</v>
      </c>
      <c r="K113" s="141">
        <f t="shared" si="23"/>
        <v>0</v>
      </c>
      <c r="L113" s="141">
        <f t="shared" si="23"/>
        <v>0</v>
      </c>
      <c r="M113" s="141">
        <f t="shared" si="23"/>
        <v>0</v>
      </c>
      <c r="N113" s="141">
        <f t="shared" si="23"/>
        <v>0</v>
      </c>
      <c r="O113" s="141">
        <f t="shared" si="23"/>
        <v>0</v>
      </c>
      <c r="P113" s="251"/>
    </row>
    <row r="114" spans="1:16" s="50" customFormat="1" ht="350.25" hidden="1" customHeight="1" x14ac:dyDescent="0.25">
      <c r="A114" s="63"/>
      <c r="B114" s="64"/>
      <c r="C114" s="68" t="s">
        <v>552</v>
      </c>
      <c r="D114" s="141">
        <f>D145</f>
        <v>0</v>
      </c>
      <c r="E114" s="141">
        <f t="shared" ref="E114:O114" si="24">E145</f>
        <v>0</v>
      </c>
      <c r="F114" s="141">
        <f t="shared" si="24"/>
        <v>0</v>
      </c>
      <c r="G114" s="141">
        <f t="shared" si="24"/>
        <v>0</v>
      </c>
      <c r="H114" s="141">
        <f t="shared" si="24"/>
        <v>0</v>
      </c>
      <c r="I114" s="141">
        <f t="shared" si="24"/>
        <v>0</v>
      </c>
      <c r="J114" s="141">
        <f t="shared" si="24"/>
        <v>0</v>
      </c>
      <c r="K114" s="141">
        <f t="shared" si="24"/>
        <v>0</v>
      </c>
      <c r="L114" s="141">
        <f t="shared" si="24"/>
        <v>0</v>
      </c>
      <c r="M114" s="141">
        <f t="shared" si="24"/>
        <v>0</v>
      </c>
      <c r="N114" s="141">
        <f t="shared" si="24"/>
        <v>0</v>
      </c>
      <c r="O114" s="141">
        <f t="shared" si="24"/>
        <v>0</v>
      </c>
      <c r="P114" s="251"/>
    </row>
    <row r="115" spans="1:16" ht="38.25" customHeight="1" x14ac:dyDescent="0.25">
      <c r="A115" s="37" t="s">
        <v>97</v>
      </c>
      <c r="B115" s="37" t="s">
        <v>51</v>
      </c>
      <c r="C115" s="3" t="s">
        <v>121</v>
      </c>
      <c r="D115" s="139">
        <f>'дод 2'!E187</f>
        <v>466000</v>
      </c>
      <c r="E115" s="139">
        <f>'дод 2'!F187</f>
        <v>466000</v>
      </c>
      <c r="F115" s="139">
        <f>'дод 2'!G187</f>
        <v>0</v>
      </c>
      <c r="G115" s="139">
        <f>'дод 2'!H187</f>
        <v>0</v>
      </c>
      <c r="H115" s="139">
        <f>'дод 2'!I187</f>
        <v>0</v>
      </c>
      <c r="I115" s="139">
        <f>'дод 2'!J187</f>
        <v>0</v>
      </c>
      <c r="J115" s="139">
        <f>'дод 2'!K187</f>
        <v>0</v>
      </c>
      <c r="K115" s="139">
        <f>'дод 2'!L187</f>
        <v>0</v>
      </c>
      <c r="L115" s="139">
        <f>'дод 2'!M187</f>
        <v>0</v>
      </c>
      <c r="M115" s="139">
        <f>'дод 2'!N187</f>
        <v>0</v>
      </c>
      <c r="N115" s="139">
        <f>'дод 2'!O187</f>
        <v>0</v>
      </c>
      <c r="O115" s="139">
        <f>'дод 2'!P187</f>
        <v>466000</v>
      </c>
      <c r="P115" s="251"/>
    </row>
    <row r="116" spans="1:16" ht="35.25" customHeight="1" x14ac:dyDescent="0.25">
      <c r="A116" s="37" t="s">
        <v>122</v>
      </c>
      <c r="B116" s="37" t="s">
        <v>53</v>
      </c>
      <c r="C116" s="3" t="s">
        <v>355</v>
      </c>
      <c r="D116" s="139">
        <f>'дод 2'!E188</f>
        <v>930000</v>
      </c>
      <c r="E116" s="139">
        <f>'дод 2'!F188</f>
        <v>930000</v>
      </c>
      <c r="F116" s="139">
        <f>'дод 2'!G188</f>
        <v>0</v>
      </c>
      <c r="G116" s="139">
        <f>'дод 2'!H188</f>
        <v>0</v>
      </c>
      <c r="H116" s="139">
        <f>'дод 2'!I188</f>
        <v>0</v>
      </c>
      <c r="I116" s="139">
        <f>'дод 2'!J188</f>
        <v>0</v>
      </c>
      <c r="J116" s="139">
        <f>'дод 2'!K188</f>
        <v>0</v>
      </c>
      <c r="K116" s="139">
        <f>'дод 2'!L188</f>
        <v>0</v>
      </c>
      <c r="L116" s="139">
        <f>'дод 2'!M188</f>
        <v>0</v>
      </c>
      <c r="M116" s="139">
        <f>'дод 2'!N188</f>
        <v>0</v>
      </c>
      <c r="N116" s="139">
        <f>'дод 2'!O188</f>
        <v>0</v>
      </c>
      <c r="O116" s="139">
        <f>'дод 2'!P188</f>
        <v>930000</v>
      </c>
      <c r="P116" s="251"/>
    </row>
    <row r="117" spans="1:16" ht="31.5" x14ac:dyDescent="0.25">
      <c r="A117" s="37" t="s">
        <v>98</v>
      </c>
      <c r="B117" s="37" t="s">
        <v>53</v>
      </c>
      <c r="C117" s="3" t="s">
        <v>402</v>
      </c>
      <c r="D117" s="139">
        <f>'дод 2'!E189+'дод 2'!E26</f>
        <v>18941800</v>
      </c>
      <c r="E117" s="139">
        <f>'дод 2'!F189+'дод 2'!F26</f>
        <v>18941800</v>
      </c>
      <c r="F117" s="139">
        <f>'дод 2'!G189+'дод 2'!G26</f>
        <v>0</v>
      </c>
      <c r="G117" s="139">
        <f>'дод 2'!H189+'дод 2'!H26</f>
        <v>0</v>
      </c>
      <c r="H117" s="139">
        <f>'дод 2'!I189+'дод 2'!I26</f>
        <v>0</v>
      </c>
      <c r="I117" s="139">
        <f>'дод 2'!J189+'дод 2'!J26</f>
        <v>0</v>
      </c>
      <c r="J117" s="139">
        <f>'дод 2'!K189+'дод 2'!K26</f>
        <v>0</v>
      </c>
      <c r="K117" s="139">
        <f>'дод 2'!L189+'дод 2'!L26</f>
        <v>0</v>
      </c>
      <c r="L117" s="139">
        <f>'дод 2'!M189+'дод 2'!M26</f>
        <v>0</v>
      </c>
      <c r="M117" s="139">
        <f>'дод 2'!N189+'дод 2'!N26</f>
        <v>0</v>
      </c>
      <c r="N117" s="139">
        <f>'дод 2'!O189+'дод 2'!O26</f>
        <v>0</v>
      </c>
      <c r="O117" s="139">
        <f>'дод 2'!P189+'дод 2'!P26</f>
        <v>18941800</v>
      </c>
      <c r="P117" s="251"/>
    </row>
    <row r="118" spans="1:16" s="51" customFormat="1" ht="21.75" hidden="1" customHeight="1" x14ac:dyDescent="0.25">
      <c r="A118" s="69"/>
      <c r="B118" s="69"/>
      <c r="C118" s="70" t="s">
        <v>388</v>
      </c>
      <c r="D118" s="140">
        <f>'дод 2'!E190</f>
        <v>0</v>
      </c>
      <c r="E118" s="140">
        <f>'дод 2'!F190</f>
        <v>0</v>
      </c>
      <c r="F118" s="140">
        <f>'дод 2'!G190</f>
        <v>0</v>
      </c>
      <c r="G118" s="140">
        <f>'дод 2'!H190</f>
        <v>0</v>
      </c>
      <c r="H118" s="140">
        <f>'дод 2'!I190</f>
        <v>0</v>
      </c>
      <c r="I118" s="140">
        <f>'дод 2'!J190</f>
        <v>0</v>
      </c>
      <c r="J118" s="140">
        <f>'дод 2'!K190</f>
        <v>0</v>
      </c>
      <c r="K118" s="140">
        <f>'дод 2'!L190</f>
        <v>0</v>
      </c>
      <c r="L118" s="140">
        <f>'дод 2'!M190</f>
        <v>0</v>
      </c>
      <c r="M118" s="140">
        <f>'дод 2'!N190</f>
        <v>0</v>
      </c>
      <c r="N118" s="140">
        <f>'дод 2'!O190</f>
        <v>0</v>
      </c>
      <c r="O118" s="140">
        <f>'дод 2'!P190</f>
        <v>0</v>
      </c>
      <c r="P118" s="251"/>
    </row>
    <row r="119" spans="1:16" ht="36" customHeight="1" x14ac:dyDescent="0.25">
      <c r="A119" s="37" t="s">
        <v>318</v>
      </c>
      <c r="B119" s="37" t="s">
        <v>53</v>
      </c>
      <c r="C119" s="3" t="s">
        <v>317</v>
      </c>
      <c r="D119" s="139">
        <f>'дод 2'!E191</f>
        <v>2106000</v>
      </c>
      <c r="E119" s="139">
        <f>'дод 2'!F191</f>
        <v>2106000</v>
      </c>
      <c r="F119" s="139">
        <f>'дод 2'!G191</f>
        <v>0</v>
      </c>
      <c r="G119" s="139">
        <f>'дод 2'!H191</f>
        <v>0</v>
      </c>
      <c r="H119" s="139">
        <f>'дод 2'!I191</f>
        <v>0</v>
      </c>
      <c r="I119" s="139">
        <f>'дод 2'!J191</f>
        <v>0</v>
      </c>
      <c r="J119" s="139">
        <f>'дод 2'!K191</f>
        <v>0</v>
      </c>
      <c r="K119" s="139">
        <f>'дод 2'!L191</f>
        <v>0</v>
      </c>
      <c r="L119" s="139">
        <f>'дод 2'!M191</f>
        <v>0</v>
      </c>
      <c r="M119" s="139">
        <f>'дод 2'!N191</f>
        <v>0</v>
      </c>
      <c r="N119" s="139">
        <f>'дод 2'!O191</f>
        <v>0</v>
      </c>
      <c r="O119" s="139">
        <f>'дод 2'!P191</f>
        <v>2106000</v>
      </c>
      <c r="P119" s="251"/>
    </row>
    <row r="120" spans="1:16" ht="34.5" customHeight="1" x14ac:dyDescent="0.25">
      <c r="A120" s="37" t="s">
        <v>123</v>
      </c>
      <c r="B120" s="37" t="s">
        <v>53</v>
      </c>
      <c r="C120" s="3" t="s">
        <v>19</v>
      </c>
      <c r="D120" s="139">
        <f>'дод 2'!E192+'дод 2'!E27</f>
        <v>42889200</v>
      </c>
      <c r="E120" s="139">
        <f>'дод 2'!F192+'дод 2'!F27</f>
        <v>42889200</v>
      </c>
      <c r="F120" s="139">
        <f>'дод 2'!G192+'дод 2'!G27</f>
        <v>0</v>
      </c>
      <c r="G120" s="139">
        <f>'дод 2'!H192+'дод 2'!H27</f>
        <v>0</v>
      </c>
      <c r="H120" s="139">
        <f>'дод 2'!I192+'дод 2'!I27</f>
        <v>0</v>
      </c>
      <c r="I120" s="139">
        <f>'дод 2'!J192+'дод 2'!J27</f>
        <v>0</v>
      </c>
      <c r="J120" s="139">
        <f>'дод 2'!K192+'дод 2'!K27</f>
        <v>0</v>
      </c>
      <c r="K120" s="139">
        <f>'дод 2'!L192+'дод 2'!L27</f>
        <v>0</v>
      </c>
      <c r="L120" s="139">
        <f>'дод 2'!M192+'дод 2'!M27</f>
        <v>0</v>
      </c>
      <c r="M120" s="139">
        <f>'дод 2'!N192+'дод 2'!N27</f>
        <v>0</v>
      </c>
      <c r="N120" s="139">
        <f>'дод 2'!O192+'дод 2'!O27</f>
        <v>0</v>
      </c>
      <c r="O120" s="139">
        <f>'дод 2'!P192+'дод 2'!P27</f>
        <v>42889200</v>
      </c>
      <c r="P120" s="251"/>
    </row>
    <row r="121" spans="1:16" ht="51.75" customHeight="1" x14ac:dyDescent="0.25">
      <c r="A121" s="37" t="s">
        <v>100</v>
      </c>
      <c r="B121" s="37" t="s">
        <v>53</v>
      </c>
      <c r="C121" s="3" t="s">
        <v>400</v>
      </c>
      <c r="D121" s="139">
        <f>'дод 2'!E193</f>
        <v>745100</v>
      </c>
      <c r="E121" s="139">
        <f>'дод 2'!F193</f>
        <v>745100</v>
      </c>
      <c r="F121" s="139">
        <f>'дод 2'!G193</f>
        <v>0</v>
      </c>
      <c r="G121" s="139">
        <f>'дод 2'!H193</f>
        <v>0</v>
      </c>
      <c r="H121" s="139">
        <f>'дод 2'!I193</f>
        <v>0</v>
      </c>
      <c r="I121" s="139">
        <f>'дод 2'!J193</f>
        <v>0</v>
      </c>
      <c r="J121" s="139">
        <f>'дод 2'!K193</f>
        <v>0</v>
      </c>
      <c r="K121" s="139">
        <f>'дод 2'!L193</f>
        <v>0</v>
      </c>
      <c r="L121" s="139">
        <f>'дод 2'!M193</f>
        <v>0</v>
      </c>
      <c r="M121" s="139">
        <f>'дод 2'!N193</f>
        <v>0</v>
      </c>
      <c r="N121" s="139">
        <f>'дод 2'!O193</f>
        <v>0</v>
      </c>
      <c r="O121" s="139">
        <f>'дод 2'!P193</f>
        <v>745100</v>
      </c>
      <c r="P121" s="251"/>
    </row>
    <row r="122" spans="1:16" s="51" customFormat="1" x14ac:dyDescent="0.25">
      <c r="A122" s="69"/>
      <c r="B122" s="69"/>
      <c r="C122" s="70" t="s">
        <v>388</v>
      </c>
      <c r="D122" s="140">
        <f>'дод 2'!E194</f>
        <v>745100</v>
      </c>
      <c r="E122" s="140">
        <f>'дод 2'!F194</f>
        <v>745100</v>
      </c>
      <c r="F122" s="140">
        <f>'дод 2'!G194</f>
        <v>0</v>
      </c>
      <c r="G122" s="140">
        <f>'дод 2'!H194</f>
        <v>0</v>
      </c>
      <c r="H122" s="140">
        <f>'дод 2'!I194</f>
        <v>0</v>
      </c>
      <c r="I122" s="140">
        <f>'дод 2'!J194</f>
        <v>0</v>
      </c>
      <c r="J122" s="140">
        <f>'дод 2'!K194</f>
        <v>0</v>
      </c>
      <c r="K122" s="140">
        <f>'дод 2'!L194</f>
        <v>0</v>
      </c>
      <c r="L122" s="140">
        <f>'дод 2'!M194</f>
        <v>0</v>
      </c>
      <c r="M122" s="140">
        <f>'дод 2'!N194</f>
        <v>0</v>
      </c>
      <c r="N122" s="140">
        <f>'дод 2'!O194</f>
        <v>0</v>
      </c>
      <c r="O122" s="140">
        <f>'дод 2'!P194</f>
        <v>745100</v>
      </c>
      <c r="P122" s="251"/>
    </row>
    <row r="123" spans="1:16" ht="40.5" customHeight="1" x14ac:dyDescent="0.25">
      <c r="A123" s="37" t="s">
        <v>310</v>
      </c>
      <c r="B123" s="37" t="s">
        <v>51</v>
      </c>
      <c r="C123" s="3" t="s">
        <v>401</v>
      </c>
      <c r="D123" s="139">
        <f>'дод 2'!E195</f>
        <v>274000</v>
      </c>
      <c r="E123" s="139">
        <f>'дод 2'!F195</f>
        <v>274000</v>
      </c>
      <c r="F123" s="139">
        <f>'дод 2'!G195</f>
        <v>0</v>
      </c>
      <c r="G123" s="139">
        <f>'дод 2'!H195</f>
        <v>0</v>
      </c>
      <c r="H123" s="139">
        <f>'дод 2'!I195</f>
        <v>0</v>
      </c>
      <c r="I123" s="139">
        <f>'дод 2'!J195</f>
        <v>0</v>
      </c>
      <c r="J123" s="139">
        <f>'дод 2'!K195</f>
        <v>0</v>
      </c>
      <c r="K123" s="139">
        <f>'дод 2'!L195</f>
        <v>0</v>
      </c>
      <c r="L123" s="139">
        <f>'дод 2'!M195</f>
        <v>0</v>
      </c>
      <c r="M123" s="139">
        <f>'дод 2'!N195</f>
        <v>0</v>
      </c>
      <c r="N123" s="139">
        <f>'дод 2'!O195</f>
        <v>0</v>
      </c>
      <c r="O123" s="139">
        <f>'дод 2'!P195</f>
        <v>274000</v>
      </c>
      <c r="P123" s="251"/>
    </row>
    <row r="124" spans="1:16" s="51" customFormat="1" x14ac:dyDescent="0.25">
      <c r="A124" s="69"/>
      <c r="B124" s="69"/>
      <c r="C124" s="70" t="s">
        <v>388</v>
      </c>
      <c r="D124" s="140">
        <f>'дод 2'!E196</f>
        <v>274000</v>
      </c>
      <c r="E124" s="140">
        <f>'дод 2'!F196</f>
        <v>274000</v>
      </c>
      <c r="F124" s="140">
        <f>'дод 2'!G196</f>
        <v>0</v>
      </c>
      <c r="G124" s="140">
        <f>'дод 2'!H196</f>
        <v>0</v>
      </c>
      <c r="H124" s="140">
        <f>'дод 2'!I196</f>
        <v>0</v>
      </c>
      <c r="I124" s="140">
        <f>'дод 2'!J196</f>
        <v>0</v>
      </c>
      <c r="J124" s="140">
        <f>'дод 2'!K196</f>
        <v>0</v>
      </c>
      <c r="K124" s="140">
        <f>'дод 2'!L196</f>
        <v>0</v>
      </c>
      <c r="L124" s="140">
        <f>'дод 2'!M196</f>
        <v>0</v>
      </c>
      <c r="M124" s="140">
        <f>'дод 2'!N196</f>
        <v>0</v>
      </c>
      <c r="N124" s="140">
        <f>'дод 2'!O196</f>
        <v>0</v>
      </c>
      <c r="O124" s="140">
        <f>'дод 2'!P196</f>
        <v>274000</v>
      </c>
      <c r="P124" s="251"/>
    </row>
    <row r="125" spans="1:16" ht="64.5" customHeight="1" x14ac:dyDescent="0.25">
      <c r="A125" s="37" t="s">
        <v>101</v>
      </c>
      <c r="B125" s="37" t="s">
        <v>49</v>
      </c>
      <c r="C125" s="3" t="s">
        <v>29</v>
      </c>
      <c r="D125" s="139">
        <f>'дод 2'!E197</f>
        <v>21319300</v>
      </c>
      <c r="E125" s="139">
        <f>'дод 2'!F197</f>
        <v>21319300</v>
      </c>
      <c r="F125" s="139">
        <f>'дод 2'!G197</f>
        <v>15850900</v>
      </c>
      <c r="G125" s="139">
        <f>'дод 2'!H197</f>
        <v>763200</v>
      </c>
      <c r="H125" s="139">
        <f>'дод 2'!I197</f>
        <v>0</v>
      </c>
      <c r="I125" s="139">
        <f>'дод 2'!J197</f>
        <v>596200</v>
      </c>
      <c r="J125" s="139">
        <f>'дод 2'!K197</f>
        <v>500000</v>
      </c>
      <c r="K125" s="139">
        <f>'дод 2'!L197</f>
        <v>96200</v>
      </c>
      <c r="L125" s="139">
        <f>'дод 2'!M197</f>
        <v>78600</v>
      </c>
      <c r="M125" s="139">
        <f>'дод 2'!N197</f>
        <v>0</v>
      </c>
      <c r="N125" s="139">
        <f>'дод 2'!O197</f>
        <v>500000</v>
      </c>
      <c r="O125" s="139">
        <f>'дод 2'!P197</f>
        <v>21915500</v>
      </c>
      <c r="P125" s="251"/>
    </row>
    <row r="126" spans="1:16" ht="59.45" customHeight="1" x14ac:dyDescent="0.25">
      <c r="A126" s="37" t="s">
        <v>327</v>
      </c>
      <c r="B126" s="37" t="s">
        <v>99</v>
      </c>
      <c r="C126" s="36" t="s">
        <v>328</v>
      </c>
      <c r="D126" s="139">
        <f>SUM('дод 2'!E227)</f>
        <v>105000</v>
      </c>
      <c r="E126" s="139">
        <f>SUM('дод 2'!F227)</f>
        <v>105000</v>
      </c>
      <c r="F126" s="139">
        <f>SUM('дод 2'!G227)</f>
        <v>0</v>
      </c>
      <c r="G126" s="139">
        <f>SUM('дод 2'!H227)</f>
        <v>0</v>
      </c>
      <c r="H126" s="139">
        <f>SUM('дод 2'!I227)</f>
        <v>0</v>
      </c>
      <c r="I126" s="139">
        <f>SUM('дод 2'!J227)</f>
        <v>0</v>
      </c>
      <c r="J126" s="139">
        <f>SUM('дод 2'!K227)</f>
        <v>0</v>
      </c>
      <c r="K126" s="139">
        <f>SUM('дод 2'!L227)</f>
        <v>0</v>
      </c>
      <c r="L126" s="139">
        <f>SUM('дод 2'!M227)</f>
        <v>0</v>
      </c>
      <c r="M126" s="139">
        <f>SUM('дод 2'!N227)</f>
        <v>0</v>
      </c>
      <c r="N126" s="139">
        <f>SUM('дод 2'!O227)</f>
        <v>0</v>
      </c>
      <c r="O126" s="139">
        <f>SUM('дод 2'!P227)</f>
        <v>105000</v>
      </c>
      <c r="P126" s="251"/>
    </row>
    <row r="127" spans="1:16" s="51" customFormat="1" ht="31.15" customHeight="1" x14ac:dyDescent="0.25">
      <c r="A127" s="37" t="s">
        <v>102</v>
      </c>
      <c r="B127" s="37" t="s">
        <v>99</v>
      </c>
      <c r="C127" s="3" t="s">
        <v>30</v>
      </c>
      <c r="D127" s="139">
        <f>'дод 2'!E228</f>
        <v>148825</v>
      </c>
      <c r="E127" s="139">
        <f>'дод 2'!F228</f>
        <v>148825</v>
      </c>
      <c r="F127" s="139">
        <f>'дод 2'!G228</f>
        <v>0</v>
      </c>
      <c r="G127" s="139">
        <f>'дод 2'!H228</f>
        <v>0</v>
      </c>
      <c r="H127" s="139">
        <f>'дод 2'!I228</f>
        <v>0</v>
      </c>
      <c r="I127" s="139">
        <f>'дод 2'!J228</f>
        <v>0</v>
      </c>
      <c r="J127" s="139">
        <f>'дод 2'!K228</f>
        <v>0</v>
      </c>
      <c r="K127" s="139">
        <f>'дод 2'!L228</f>
        <v>0</v>
      </c>
      <c r="L127" s="139">
        <f>'дод 2'!M228</f>
        <v>0</v>
      </c>
      <c r="M127" s="139">
        <f>'дод 2'!N228</f>
        <v>0</v>
      </c>
      <c r="N127" s="139">
        <f>'дод 2'!O228</f>
        <v>0</v>
      </c>
      <c r="O127" s="139">
        <f>'дод 2'!P228</f>
        <v>148825</v>
      </c>
      <c r="P127" s="251"/>
    </row>
    <row r="128" spans="1:16" s="51" customFormat="1" ht="31.15" customHeight="1" x14ac:dyDescent="0.25">
      <c r="A128" s="37" t="s">
        <v>124</v>
      </c>
      <c r="B128" s="37" t="s">
        <v>99</v>
      </c>
      <c r="C128" s="3" t="s">
        <v>577</v>
      </c>
      <c r="D128" s="139">
        <f>'дод 2'!E28</f>
        <v>3599300</v>
      </c>
      <c r="E128" s="139">
        <f>'дод 2'!F28</f>
        <v>3599300</v>
      </c>
      <c r="F128" s="139">
        <f>'дод 2'!G28</f>
        <v>2642600</v>
      </c>
      <c r="G128" s="139">
        <f>'дод 2'!H28</f>
        <v>89600</v>
      </c>
      <c r="H128" s="139">
        <f>'дод 2'!I28</f>
        <v>0</v>
      </c>
      <c r="I128" s="139">
        <f>'дод 2'!J28</f>
        <v>350000</v>
      </c>
      <c r="J128" s="139">
        <f>'дод 2'!K28</f>
        <v>350000</v>
      </c>
      <c r="K128" s="139">
        <f>'дод 2'!L28</f>
        <v>0</v>
      </c>
      <c r="L128" s="139">
        <f>'дод 2'!M28</f>
        <v>0</v>
      </c>
      <c r="M128" s="139">
        <f>'дод 2'!N28</f>
        <v>0</v>
      </c>
      <c r="N128" s="139">
        <f>'дод 2'!O28</f>
        <v>350000</v>
      </c>
      <c r="O128" s="139">
        <f>'дод 2'!P28</f>
        <v>3949300</v>
      </c>
      <c r="P128" s="251"/>
    </row>
    <row r="129" spans="1:16" s="51" customFormat="1" ht="42" customHeight="1" x14ac:dyDescent="0.25">
      <c r="A129" s="40" t="s">
        <v>106</v>
      </c>
      <c r="B129" s="40" t="s">
        <v>99</v>
      </c>
      <c r="C129" s="3" t="s">
        <v>335</v>
      </c>
      <c r="D129" s="139">
        <f>'дод 2'!E29</f>
        <v>1000000</v>
      </c>
      <c r="E129" s="139">
        <f>'дод 2'!F29</f>
        <v>1000000</v>
      </c>
      <c r="F129" s="139">
        <f>'дод 2'!G29</f>
        <v>0</v>
      </c>
      <c r="G129" s="139">
        <f>'дод 2'!H29</f>
        <v>0</v>
      </c>
      <c r="H129" s="139">
        <f>'дод 2'!I29</f>
        <v>0</v>
      </c>
      <c r="I129" s="139">
        <f>'дод 2'!J29</f>
        <v>0</v>
      </c>
      <c r="J129" s="139">
        <f>'дод 2'!K29</f>
        <v>0</v>
      </c>
      <c r="K129" s="139">
        <f>'дод 2'!L29</f>
        <v>0</v>
      </c>
      <c r="L129" s="139">
        <f>'дод 2'!M29</f>
        <v>0</v>
      </c>
      <c r="M129" s="139">
        <f>'дод 2'!N29</f>
        <v>0</v>
      </c>
      <c r="N129" s="139">
        <f>'дод 2'!O29</f>
        <v>0</v>
      </c>
      <c r="O129" s="139">
        <f>'дод 2'!P29</f>
        <v>1000000</v>
      </c>
      <c r="P129" s="251"/>
    </row>
    <row r="130" spans="1:16" s="51" customFormat="1" ht="26.25" customHeight="1" x14ac:dyDescent="0.25">
      <c r="A130" s="40">
        <v>3133</v>
      </c>
      <c r="B130" s="40">
        <v>1040</v>
      </c>
      <c r="C130" s="3" t="s">
        <v>562</v>
      </c>
      <c r="D130" s="139">
        <f>'дод 2'!E30</f>
        <v>5570500</v>
      </c>
      <c r="E130" s="139">
        <f>'дод 2'!F30</f>
        <v>5570500</v>
      </c>
      <c r="F130" s="139">
        <f>'дод 2'!G30</f>
        <v>3000900</v>
      </c>
      <c r="G130" s="139">
        <f>'дод 2'!H30</f>
        <v>1020200</v>
      </c>
      <c r="H130" s="139">
        <f>'дод 2'!I30</f>
        <v>0</v>
      </c>
      <c r="I130" s="139">
        <f>'дод 2'!J30</f>
        <v>10000</v>
      </c>
      <c r="J130" s="139">
        <f>'дод 2'!K30</f>
        <v>0</v>
      </c>
      <c r="K130" s="139">
        <f>'дод 2'!L30</f>
        <v>10000</v>
      </c>
      <c r="L130" s="139">
        <f>'дод 2'!M30</f>
        <v>0</v>
      </c>
      <c r="M130" s="139">
        <f>'дод 2'!N30</f>
        <v>3330</v>
      </c>
      <c r="N130" s="139">
        <f>'дод 2'!O30</f>
        <v>0</v>
      </c>
      <c r="O130" s="139">
        <f>'дод 2'!P30</f>
        <v>5580500</v>
      </c>
      <c r="P130" s="251"/>
    </row>
    <row r="131" spans="1:16" ht="69" customHeight="1" x14ac:dyDescent="0.25">
      <c r="A131" s="37" t="s">
        <v>107</v>
      </c>
      <c r="B131" s="37" t="s">
        <v>99</v>
      </c>
      <c r="C131" s="6" t="s">
        <v>20</v>
      </c>
      <c r="D131" s="139">
        <f>'дод 2'!E31+'дод 2'!E122+'дод 2'!E198</f>
        <v>7000000</v>
      </c>
      <c r="E131" s="139">
        <f>'дод 2'!F31+'дод 2'!F122+'дод 2'!F198</f>
        <v>7000000</v>
      </c>
      <c r="F131" s="139">
        <f>'дод 2'!G31+'дод 2'!G122+'дод 2'!G198</f>
        <v>0</v>
      </c>
      <c r="G131" s="139">
        <f>'дод 2'!H31+'дод 2'!H122+'дод 2'!H198</f>
        <v>0</v>
      </c>
      <c r="H131" s="139">
        <f>'дод 2'!I31+'дод 2'!I122+'дод 2'!I198</f>
        <v>0</v>
      </c>
      <c r="I131" s="139">
        <f>'дод 2'!J31+'дод 2'!J122+'дод 2'!J198</f>
        <v>0</v>
      </c>
      <c r="J131" s="139">
        <f>'дод 2'!K31+'дод 2'!K122+'дод 2'!K198</f>
        <v>0</v>
      </c>
      <c r="K131" s="139">
        <f>'дод 2'!L31+'дод 2'!L122+'дод 2'!L198</f>
        <v>0</v>
      </c>
      <c r="L131" s="139">
        <f>'дод 2'!M31+'дод 2'!M122+'дод 2'!M198</f>
        <v>0</v>
      </c>
      <c r="M131" s="139">
        <f>'дод 2'!N31+'дод 2'!N122+'дод 2'!N198</f>
        <v>0</v>
      </c>
      <c r="N131" s="139">
        <f>'дод 2'!O31+'дод 2'!O122+'дод 2'!O198</f>
        <v>0</v>
      </c>
      <c r="O131" s="139">
        <f>'дод 2'!P31+'дод 2'!P122+'дод 2'!P198</f>
        <v>7000000</v>
      </c>
      <c r="P131" s="251"/>
    </row>
    <row r="132" spans="1:16" ht="63" x14ac:dyDescent="0.25">
      <c r="A132" s="37" t="s">
        <v>108</v>
      </c>
      <c r="B132" s="37">
        <v>1010</v>
      </c>
      <c r="C132" s="3" t="s">
        <v>281</v>
      </c>
      <c r="D132" s="139">
        <f>'дод 2'!E199</f>
        <v>10232600</v>
      </c>
      <c r="E132" s="139">
        <f>'дод 2'!F199</f>
        <v>10232600</v>
      </c>
      <c r="F132" s="139">
        <f>'дод 2'!G199</f>
        <v>0</v>
      </c>
      <c r="G132" s="139">
        <f>'дод 2'!H199</f>
        <v>0</v>
      </c>
      <c r="H132" s="139">
        <f>'дод 2'!I199</f>
        <v>0</v>
      </c>
      <c r="I132" s="139">
        <f>'дод 2'!J199</f>
        <v>0</v>
      </c>
      <c r="J132" s="139">
        <f>'дод 2'!K199</f>
        <v>0</v>
      </c>
      <c r="K132" s="139">
        <f>'дод 2'!L199</f>
        <v>0</v>
      </c>
      <c r="L132" s="139">
        <f>'дод 2'!M199</f>
        <v>0</v>
      </c>
      <c r="M132" s="139">
        <f>'дод 2'!N199</f>
        <v>0</v>
      </c>
      <c r="N132" s="139">
        <f>'дод 2'!O199</f>
        <v>0</v>
      </c>
      <c r="O132" s="139">
        <f>'дод 2'!P199</f>
        <v>10232600</v>
      </c>
      <c r="P132" s="251"/>
    </row>
    <row r="133" spans="1:16" s="51" customFormat="1" ht="63" customHeight="1" x14ac:dyDescent="0.25">
      <c r="A133" s="37" t="s">
        <v>311</v>
      </c>
      <c r="B133" s="37">
        <v>1010</v>
      </c>
      <c r="C133" s="3" t="s">
        <v>397</v>
      </c>
      <c r="D133" s="139">
        <f>'дод 2'!E200</f>
        <v>196843</v>
      </c>
      <c r="E133" s="139">
        <f>'дод 2'!F200</f>
        <v>196843</v>
      </c>
      <c r="F133" s="139">
        <f>'дод 2'!G200</f>
        <v>0</v>
      </c>
      <c r="G133" s="139">
        <f>'дод 2'!H200</f>
        <v>0</v>
      </c>
      <c r="H133" s="139">
        <f>'дод 2'!I200</f>
        <v>0</v>
      </c>
      <c r="I133" s="139">
        <f>'дод 2'!J200</f>
        <v>0</v>
      </c>
      <c r="J133" s="139">
        <f>'дод 2'!K200</f>
        <v>0</v>
      </c>
      <c r="K133" s="139">
        <f>'дод 2'!L200</f>
        <v>0</v>
      </c>
      <c r="L133" s="139">
        <f>'дод 2'!M200</f>
        <v>0</v>
      </c>
      <c r="M133" s="139">
        <f>'дод 2'!N200</f>
        <v>0</v>
      </c>
      <c r="N133" s="139">
        <f>'дод 2'!O200</f>
        <v>0</v>
      </c>
      <c r="O133" s="139">
        <f>'дод 2'!P200</f>
        <v>196843</v>
      </c>
      <c r="P133" s="251"/>
    </row>
    <row r="134" spans="1:16" s="51" customFormat="1" ht="15.75" customHeight="1" x14ac:dyDescent="0.25">
      <c r="A134" s="69"/>
      <c r="B134" s="69"/>
      <c r="C134" s="70" t="s">
        <v>388</v>
      </c>
      <c r="D134" s="140">
        <f>'дод 2'!E201</f>
        <v>196843</v>
      </c>
      <c r="E134" s="140">
        <f>'дод 2'!F201</f>
        <v>196843</v>
      </c>
      <c r="F134" s="140">
        <f>'дод 2'!G201</f>
        <v>0</v>
      </c>
      <c r="G134" s="140">
        <f>'дод 2'!H201</f>
        <v>0</v>
      </c>
      <c r="H134" s="140">
        <f>'дод 2'!I201</f>
        <v>0</v>
      </c>
      <c r="I134" s="140">
        <f>'дод 2'!J201</f>
        <v>0</v>
      </c>
      <c r="J134" s="140">
        <f>'дод 2'!K201</f>
        <v>0</v>
      </c>
      <c r="K134" s="140">
        <f>'дод 2'!L201</f>
        <v>0</v>
      </c>
      <c r="L134" s="140">
        <f>'дод 2'!M201</f>
        <v>0</v>
      </c>
      <c r="M134" s="140">
        <f>'дод 2'!N201</f>
        <v>0</v>
      </c>
      <c r="N134" s="140">
        <f>'дод 2'!O201</f>
        <v>0</v>
      </c>
      <c r="O134" s="140">
        <f>'дод 2'!P201</f>
        <v>196843</v>
      </c>
      <c r="P134" s="251"/>
    </row>
    <row r="135" spans="1:16" s="51" customFormat="1" ht="36" hidden="1" customHeight="1" x14ac:dyDescent="0.25">
      <c r="A135" s="37" t="s">
        <v>312</v>
      </c>
      <c r="B135" s="37">
        <v>1010</v>
      </c>
      <c r="C135" s="3" t="s">
        <v>398</v>
      </c>
      <c r="D135" s="139">
        <f>'дод 2'!E202</f>
        <v>0</v>
      </c>
      <c r="E135" s="139">
        <f>'дод 2'!F202</f>
        <v>0</v>
      </c>
      <c r="F135" s="139">
        <f>'дод 2'!G202</f>
        <v>0</v>
      </c>
      <c r="G135" s="139">
        <f>'дод 2'!H202</f>
        <v>0</v>
      </c>
      <c r="H135" s="139">
        <f>'дод 2'!I202</f>
        <v>0</v>
      </c>
      <c r="I135" s="139">
        <f>'дод 2'!J202</f>
        <v>0</v>
      </c>
      <c r="J135" s="139">
        <f>'дод 2'!K202</f>
        <v>0</v>
      </c>
      <c r="K135" s="139">
        <f>'дод 2'!L202</f>
        <v>0</v>
      </c>
      <c r="L135" s="139">
        <f>'дод 2'!M202</f>
        <v>0</v>
      </c>
      <c r="M135" s="139">
        <f>'дод 2'!N202</f>
        <v>0</v>
      </c>
      <c r="N135" s="139">
        <f>'дод 2'!O202</f>
        <v>0</v>
      </c>
      <c r="O135" s="139">
        <f>'дод 2'!P202</f>
        <v>0</v>
      </c>
      <c r="P135" s="251"/>
    </row>
    <row r="136" spans="1:16" s="51" customFormat="1" ht="15.75" hidden="1" customHeight="1" x14ac:dyDescent="0.25">
      <c r="A136" s="69"/>
      <c r="B136" s="69"/>
      <c r="C136" s="70" t="s">
        <v>388</v>
      </c>
      <c r="D136" s="140">
        <f>'дод 2'!E203</f>
        <v>0</v>
      </c>
      <c r="E136" s="140">
        <f>'дод 2'!F203</f>
        <v>0</v>
      </c>
      <c r="F136" s="140">
        <f>'дод 2'!G203</f>
        <v>0</v>
      </c>
      <c r="G136" s="140">
        <f>'дод 2'!H203</f>
        <v>0</v>
      </c>
      <c r="H136" s="140">
        <f>'дод 2'!I203</f>
        <v>0</v>
      </c>
      <c r="I136" s="140">
        <f>'дод 2'!J203</f>
        <v>0</v>
      </c>
      <c r="J136" s="140">
        <f>'дод 2'!K203</f>
        <v>0</v>
      </c>
      <c r="K136" s="140">
        <f>'дод 2'!L203</f>
        <v>0</v>
      </c>
      <c r="L136" s="140">
        <f>'дод 2'!M203</f>
        <v>0</v>
      </c>
      <c r="M136" s="140">
        <f>'дод 2'!N203</f>
        <v>0</v>
      </c>
      <c r="N136" s="140">
        <f>'дод 2'!O203</f>
        <v>0</v>
      </c>
      <c r="O136" s="140">
        <f>'дод 2'!P203</f>
        <v>0</v>
      </c>
      <c r="P136" s="251"/>
    </row>
    <row r="137" spans="1:16" ht="72.75" hidden="1" customHeight="1" x14ac:dyDescent="0.25">
      <c r="A137" s="37" t="s">
        <v>103</v>
      </c>
      <c r="B137" s="37" t="s">
        <v>52</v>
      </c>
      <c r="C137" s="3" t="s">
        <v>336</v>
      </c>
      <c r="D137" s="139">
        <f>'дод 2'!E204</f>
        <v>0</v>
      </c>
      <c r="E137" s="139">
        <f>'дод 2'!F204</f>
        <v>0</v>
      </c>
      <c r="F137" s="139">
        <f>'дод 2'!G204</f>
        <v>0</v>
      </c>
      <c r="G137" s="139">
        <f>'дод 2'!H204</f>
        <v>0</v>
      </c>
      <c r="H137" s="139">
        <f>'дод 2'!I204</f>
        <v>0</v>
      </c>
      <c r="I137" s="139">
        <f>'дод 2'!J204</f>
        <v>0</v>
      </c>
      <c r="J137" s="139">
        <f>'дод 2'!K204</f>
        <v>0</v>
      </c>
      <c r="K137" s="139">
        <f>'дод 2'!L204</f>
        <v>0</v>
      </c>
      <c r="L137" s="139">
        <f>'дод 2'!M204</f>
        <v>0</v>
      </c>
      <c r="M137" s="139">
        <f>'дод 2'!N204</f>
        <v>0</v>
      </c>
      <c r="N137" s="139">
        <f>'дод 2'!O204</f>
        <v>0</v>
      </c>
      <c r="O137" s="139">
        <f>'дод 2'!P204</f>
        <v>0</v>
      </c>
      <c r="P137" s="251"/>
    </row>
    <row r="138" spans="1:16" s="51" customFormat="1" ht="34.5" customHeight="1" x14ac:dyDescent="0.25">
      <c r="A138" s="37" t="s">
        <v>282</v>
      </c>
      <c r="B138" s="37" t="s">
        <v>51</v>
      </c>
      <c r="C138" s="3" t="s">
        <v>18</v>
      </c>
      <c r="D138" s="139">
        <f>'дод 2'!E205</f>
        <v>3535800</v>
      </c>
      <c r="E138" s="139">
        <f>'дод 2'!F205</f>
        <v>3535800</v>
      </c>
      <c r="F138" s="139">
        <f>'дод 2'!G205</f>
        <v>0</v>
      </c>
      <c r="G138" s="139">
        <f>'дод 2'!H205</f>
        <v>0</v>
      </c>
      <c r="H138" s="139">
        <f>'дод 2'!I205</f>
        <v>0</v>
      </c>
      <c r="I138" s="139">
        <f>'дод 2'!J205</f>
        <v>0</v>
      </c>
      <c r="J138" s="139">
        <f>'дод 2'!K205</f>
        <v>0</v>
      </c>
      <c r="K138" s="139">
        <f>'дод 2'!L205</f>
        <v>0</v>
      </c>
      <c r="L138" s="139">
        <f>'дод 2'!M205</f>
        <v>0</v>
      </c>
      <c r="M138" s="139">
        <f>'дод 2'!N205</f>
        <v>0</v>
      </c>
      <c r="N138" s="139">
        <f>'дод 2'!O205</f>
        <v>0</v>
      </c>
      <c r="O138" s="139">
        <f>'дод 2'!P205</f>
        <v>3535800</v>
      </c>
      <c r="P138" s="251"/>
    </row>
    <row r="139" spans="1:16" s="51" customFormat="1" ht="59.25" customHeight="1" x14ac:dyDescent="0.25">
      <c r="A139" s="37" t="s">
        <v>283</v>
      </c>
      <c r="B139" s="37" t="s">
        <v>51</v>
      </c>
      <c r="C139" s="57" t="s">
        <v>482</v>
      </c>
      <c r="D139" s="139">
        <f>'дод 2'!E206</f>
        <v>1978130</v>
      </c>
      <c r="E139" s="139">
        <f>'дод 2'!F206</f>
        <v>1978130</v>
      </c>
      <c r="F139" s="139">
        <f>'дод 2'!G206</f>
        <v>0</v>
      </c>
      <c r="G139" s="139">
        <f>'дод 2'!H206</f>
        <v>0</v>
      </c>
      <c r="H139" s="139">
        <f>'дод 2'!I206</f>
        <v>0</v>
      </c>
      <c r="I139" s="139">
        <f>'дод 2'!J206</f>
        <v>0</v>
      </c>
      <c r="J139" s="139">
        <f>'дод 2'!K206</f>
        <v>0</v>
      </c>
      <c r="K139" s="139">
        <f>'дод 2'!L206</f>
        <v>0</v>
      </c>
      <c r="L139" s="139">
        <f>'дод 2'!M206</f>
        <v>0</v>
      </c>
      <c r="M139" s="139">
        <f>'дод 2'!N206</f>
        <v>0</v>
      </c>
      <c r="N139" s="139">
        <f>'дод 2'!O206</f>
        <v>0</v>
      </c>
      <c r="O139" s="139">
        <f>'дод 2'!P206</f>
        <v>1978130</v>
      </c>
      <c r="P139" s="251"/>
    </row>
    <row r="140" spans="1:16" ht="36.75" customHeight="1" x14ac:dyDescent="0.25">
      <c r="A140" s="37" t="s">
        <v>104</v>
      </c>
      <c r="B140" s="37" t="s">
        <v>55</v>
      </c>
      <c r="C140" s="3" t="s">
        <v>337</v>
      </c>
      <c r="D140" s="139">
        <f>'дод 2'!E207</f>
        <v>101900</v>
      </c>
      <c r="E140" s="139">
        <f>'дод 2'!F207</f>
        <v>101900</v>
      </c>
      <c r="F140" s="139">
        <f>'дод 2'!G207</f>
        <v>0</v>
      </c>
      <c r="G140" s="139">
        <f>'дод 2'!H207</f>
        <v>0</v>
      </c>
      <c r="H140" s="139">
        <f>'дод 2'!I207</f>
        <v>0</v>
      </c>
      <c r="I140" s="139">
        <f>'дод 2'!J207</f>
        <v>0</v>
      </c>
      <c r="J140" s="139">
        <f>'дод 2'!K207</f>
        <v>0</v>
      </c>
      <c r="K140" s="139">
        <f>'дод 2'!L207</f>
        <v>0</v>
      </c>
      <c r="L140" s="139">
        <f>'дод 2'!M207</f>
        <v>0</v>
      </c>
      <c r="M140" s="139">
        <f>'дод 2'!N207</f>
        <v>0</v>
      </c>
      <c r="N140" s="139">
        <f>'дод 2'!O207</f>
        <v>0</v>
      </c>
      <c r="O140" s="139">
        <f>'дод 2'!P207</f>
        <v>101900</v>
      </c>
      <c r="P140" s="251"/>
    </row>
    <row r="141" spans="1:16" ht="20.25" customHeight="1" x14ac:dyDescent="0.25">
      <c r="A141" s="37" t="s">
        <v>284</v>
      </c>
      <c r="B141" s="37" t="s">
        <v>105</v>
      </c>
      <c r="C141" s="3" t="s">
        <v>36</v>
      </c>
      <c r="D141" s="139">
        <f>'дод 2'!E208+'дод 2'!E253</f>
        <v>100000</v>
      </c>
      <c r="E141" s="139">
        <f>'дод 2'!F208+'дод 2'!F253</f>
        <v>100000</v>
      </c>
      <c r="F141" s="139">
        <f>'дод 2'!G208+'дод 2'!G253</f>
        <v>0</v>
      </c>
      <c r="G141" s="139">
        <f>'дод 2'!H208+'дод 2'!H253</f>
        <v>0</v>
      </c>
      <c r="H141" s="139">
        <f>'дод 2'!I208+'дод 2'!I253</f>
        <v>0</v>
      </c>
      <c r="I141" s="139">
        <f>'дод 2'!J208+'дод 2'!J253</f>
        <v>0</v>
      </c>
      <c r="J141" s="139">
        <f>'дод 2'!K208+'дод 2'!K253</f>
        <v>0</v>
      </c>
      <c r="K141" s="139">
        <f>'дод 2'!L208+'дод 2'!L253</f>
        <v>0</v>
      </c>
      <c r="L141" s="139">
        <f>'дод 2'!M208+'дод 2'!M253</f>
        <v>0</v>
      </c>
      <c r="M141" s="139">
        <f>'дод 2'!N208+'дод 2'!N253</f>
        <v>0</v>
      </c>
      <c r="N141" s="139">
        <f>'дод 2'!O208+'дод 2'!O253</f>
        <v>0</v>
      </c>
      <c r="O141" s="139">
        <f>'дод 2'!P208+'дод 2'!P253</f>
        <v>100000</v>
      </c>
      <c r="P141" s="251"/>
    </row>
    <row r="142" spans="1:16" ht="240.75" hidden="1" customHeight="1" x14ac:dyDescent="0.25">
      <c r="A142" s="37">
        <v>3221</v>
      </c>
      <c r="B142" s="55" t="s">
        <v>52</v>
      </c>
      <c r="C142" s="36" t="s">
        <v>539</v>
      </c>
      <c r="D142" s="139">
        <f>'дод 2'!E209</f>
        <v>0</v>
      </c>
      <c r="E142" s="139">
        <f>'дод 2'!F209</f>
        <v>0</v>
      </c>
      <c r="F142" s="139">
        <f>'дод 2'!G209</f>
        <v>0</v>
      </c>
      <c r="G142" s="139">
        <f>'дод 2'!H209</f>
        <v>0</v>
      </c>
      <c r="H142" s="139">
        <f>'дод 2'!I209</f>
        <v>0</v>
      </c>
      <c r="I142" s="139">
        <f>'дод 2'!J209</f>
        <v>0</v>
      </c>
      <c r="J142" s="139">
        <f>'дод 2'!K209</f>
        <v>0</v>
      </c>
      <c r="K142" s="139">
        <f>'дод 2'!L209</f>
        <v>0</v>
      </c>
      <c r="L142" s="139">
        <f>'дод 2'!M209</f>
        <v>0</v>
      </c>
      <c r="M142" s="139">
        <f>'дод 2'!N209</f>
        <v>0</v>
      </c>
      <c r="N142" s="139">
        <f>'дод 2'!O209</f>
        <v>0</v>
      </c>
      <c r="O142" s="139">
        <f>'дод 2'!P209</f>
        <v>0</v>
      </c>
      <c r="P142" s="148"/>
    </row>
    <row r="143" spans="1:16" s="51" customFormat="1" ht="267.75" hidden="1" customHeight="1" x14ac:dyDescent="0.25">
      <c r="A143" s="69"/>
      <c r="B143" s="79"/>
      <c r="C143" s="77" t="s">
        <v>538</v>
      </c>
      <c r="D143" s="140">
        <f>'дод 2'!E210</f>
        <v>0</v>
      </c>
      <c r="E143" s="140">
        <f>'дод 2'!F210</f>
        <v>0</v>
      </c>
      <c r="F143" s="140">
        <f>'дод 2'!G210</f>
        <v>0</v>
      </c>
      <c r="G143" s="140">
        <f>'дод 2'!H210</f>
        <v>0</v>
      </c>
      <c r="H143" s="140">
        <f>'дод 2'!I210</f>
        <v>0</v>
      </c>
      <c r="I143" s="140">
        <f>'дод 2'!J210</f>
        <v>0</v>
      </c>
      <c r="J143" s="140">
        <f>'дод 2'!K210</f>
        <v>0</v>
      </c>
      <c r="K143" s="140">
        <f>'дод 2'!L210</f>
        <v>0</v>
      </c>
      <c r="L143" s="140">
        <f>'дод 2'!M210</f>
        <v>0</v>
      </c>
      <c r="M143" s="140">
        <f>'дод 2'!N210</f>
        <v>0</v>
      </c>
      <c r="N143" s="140">
        <f>'дод 2'!O210</f>
        <v>0</v>
      </c>
      <c r="O143" s="140">
        <f>'дод 2'!P210</f>
        <v>0</v>
      </c>
      <c r="P143" s="148"/>
    </row>
    <row r="144" spans="1:16" s="51" customFormat="1" ht="293.25" hidden="1" customHeight="1" x14ac:dyDescent="0.25">
      <c r="A144" s="42">
        <v>3222</v>
      </c>
      <c r="B144" s="87" t="s">
        <v>52</v>
      </c>
      <c r="C144" s="36" t="s">
        <v>557</v>
      </c>
      <c r="D144" s="139">
        <f>'дод 2'!E211</f>
        <v>0</v>
      </c>
      <c r="E144" s="139">
        <f>'дод 2'!F211</f>
        <v>0</v>
      </c>
      <c r="F144" s="139">
        <f>'дод 2'!G211</f>
        <v>0</v>
      </c>
      <c r="G144" s="139">
        <f>'дод 2'!H211</f>
        <v>0</v>
      </c>
      <c r="H144" s="139">
        <f>'дод 2'!I211</f>
        <v>0</v>
      </c>
      <c r="I144" s="139">
        <f>'дод 2'!J211</f>
        <v>0</v>
      </c>
      <c r="J144" s="139">
        <f>'дод 2'!K211</f>
        <v>0</v>
      </c>
      <c r="K144" s="139">
        <f>'дод 2'!L211</f>
        <v>0</v>
      </c>
      <c r="L144" s="139">
        <f>'дод 2'!M211</f>
        <v>0</v>
      </c>
      <c r="M144" s="139">
        <f>'дод 2'!N211</f>
        <v>0</v>
      </c>
      <c r="N144" s="139">
        <f>'дод 2'!O211</f>
        <v>0</v>
      </c>
      <c r="O144" s="139">
        <f>'дод 2'!P211</f>
        <v>0</v>
      </c>
      <c r="P144" s="148"/>
    </row>
    <row r="145" spans="1:16" s="51" customFormat="1" ht="333.75" hidden="1" customHeight="1" x14ac:dyDescent="0.25">
      <c r="A145" s="69"/>
      <c r="B145" s="79"/>
      <c r="C145" s="77" t="s">
        <v>552</v>
      </c>
      <c r="D145" s="140">
        <f>'дод 2'!E212</f>
        <v>0</v>
      </c>
      <c r="E145" s="140">
        <f>'дод 2'!F212</f>
        <v>0</v>
      </c>
      <c r="F145" s="140">
        <f>'дод 2'!G212</f>
        <v>0</v>
      </c>
      <c r="G145" s="140">
        <f>'дод 2'!H212</f>
        <v>0</v>
      </c>
      <c r="H145" s="140">
        <f>'дод 2'!I212</f>
        <v>0</v>
      </c>
      <c r="I145" s="140">
        <f>'дод 2'!J212</f>
        <v>0</v>
      </c>
      <c r="J145" s="140">
        <f>'дод 2'!K212</f>
        <v>0</v>
      </c>
      <c r="K145" s="140">
        <f>'дод 2'!L212</f>
        <v>0</v>
      </c>
      <c r="L145" s="140">
        <f>'дод 2'!M212</f>
        <v>0</v>
      </c>
      <c r="M145" s="140">
        <f>'дод 2'!N212</f>
        <v>0</v>
      </c>
      <c r="N145" s="140">
        <f>'дод 2'!O212</f>
        <v>0</v>
      </c>
      <c r="O145" s="140">
        <f>'дод 2'!P212</f>
        <v>0</v>
      </c>
      <c r="P145" s="148"/>
    </row>
    <row r="146" spans="1:16" ht="204.75" hidden="1" customHeight="1" x14ac:dyDescent="0.25">
      <c r="A146" s="37">
        <v>3223</v>
      </c>
      <c r="B146" s="55" t="s">
        <v>52</v>
      </c>
      <c r="C146" s="36" t="s">
        <v>429</v>
      </c>
      <c r="D146" s="139">
        <f>'дод 2'!E213</f>
        <v>0</v>
      </c>
      <c r="E146" s="139">
        <f>'дод 2'!F213</f>
        <v>0</v>
      </c>
      <c r="F146" s="139">
        <f>'дод 2'!G213</f>
        <v>0</v>
      </c>
      <c r="G146" s="139">
        <f>'дод 2'!H213</f>
        <v>0</v>
      </c>
      <c r="H146" s="139">
        <f>'дод 2'!I213</f>
        <v>0</v>
      </c>
      <c r="I146" s="139">
        <f>'дод 2'!J213</f>
        <v>0</v>
      </c>
      <c r="J146" s="139">
        <f>'дод 2'!K213</f>
        <v>0</v>
      </c>
      <c r="K146" s="139">
        <f>'дод 2'!L213</f>
        <v>0</v>
      </c>
      <c r="L146" s="139">
        <f>'дод 2'!M213</f>
        <v>0</v>
      </c>
      <c r="M146" s="139">
        <f>'дод 2'!N213</f>
        <v>0</v>
      </c>
      <c r="N146" s="139">
        <f>'дод 2'!O213</f>
        <v>0</v>
      </c>
      <c r="O146" s="139">
        <f>'дод 2'!P213</f>
        <v>0</v>
      </c>
      <c r="P146" s="148"/>
    </row>
    <row r="147" spans="1:16" s="51" customFormat="1" ht="252" hidden="1" customHeight="1" x14ac:dyDescent="0.25">
      <c r="A147" s="69"/>
      <c r="B147" s="79"/>
      <c r="C147" s="77" t="s">
        <v>430</v>
      </c>
      <c r="D147" s="140">
        <f>'дод 2'!E214</f>
        <v>0</v>
      </c>
      <c r="E147" s="140">
        <f>'дод 2'!F214</f>
        <v>0</v>
      </c>
      <c r="F147" s="140">
        <f>'дод 2'!G214</f>
        <v>0</v>
      </c>
      <c r="G147" s="140">
        <f>'дод 2'!H214</f>
        <v>0</v>
      </c>
      <c r="H147" s="140">
        <f>'дод 2'!I214</f>
        <v>0</v>
      </c>
      <c r="I147" s="140">
        <f>'дод 2'!J214</f>
        <v>0</v>
      </c>
      <c r="J147" s="140">
        <f>'дод 2'!K214</f>
        <v>0</v>
      </c>
      <c r="K147" s="140">
        <f>'дод 2'!L214</f>
        <v>0</v>
      </c>
      <c r="L147" s="140">
        <f>'дод 2'!M214</f>
        <v>0</v>
      </c>
      <c r="M147" s="140">
        <f>'дод 2'!N214</f>
        <v>0</v>
      </c>
      <c r="N147" s="140">
        <f>'дод 2'!O214</f>
        <v>0</v>
      </c>
      <c r="O147" s="140">
        <f>'дод 2'!P214</f>
        <v>0</v>
      </c>
      <c r="P147" s="148"/>
    </row>
    <row r="148" spans="1:16" s="51" customFormat="1" ht="32.25" customHeight="1" x14ac:dyDescent="0.25">
      <c r="A148" s="37" t="s">
        <v>285</v>
      </c>
      <c r="B148" s="37" t="s">
        <v>55</v>
      </c>
      <c r="C148" s="3" t="s">
        <v>287</v>
      </c>
      <c r="D148" s="139">
        <f>'дод 2'!E215+'дод 2'!E32</f>
        <v>6716600</v>
      </c>
      <c r="E148" s="139">
        <f>'дод 2'!F215+'дод 2'!F32</f>
        <v>6716600</v>
      </c>
      <c r="F148" s="139">
        <f>'дод 2'!G215+'дод 2'!G32</f>
        <v>3504500</v>
      </c>
      <c r="G148" s="139">
        <f>'дод 2'!H215+'дод 2'!H32</f>
        <v>660700</v>
      </c>
      <c r="H148" s="139">
        <f>'дод 2'!I215+'дод 2'!I32</f>
        <v>0</v>
      </c>
      <c r="I148" s="139">
        <f>'дод 2'!J215+'дод 2'!J32</f>
        <v>0</v>
      </c>
      <c r="J148" s="139">
        <f>'дод 2'!K215+'дод 2'!K32</f>
        <v>0</v>
      </c>
      <c r="K148" s="139">
        <f>'дод 2'!L215+'дод 2'!L32</f>
        <v>0</v>
      </c>
      <c r="L148" s="139">
        <f>'дод 2'!M215+'дод 2'!M32</f>
        <v>0</v>
      </c>
      <c r="M148" s="139">
        <f>'дод 2'!N215+'дод 2'!N32</f>
        <v>0</v>
      </c>
      <c r="N148" s="139">
        <f>'дод 2'!O215+'дод 2'!O32</f>
        <v>0</v>
      </c>
      <c r="O148" s="139">
        <f>'дод 2'!P215+'дод 2'!P32</f>
        <v>6716600</v>
      </c>
      <c r="P148" s="251">
        <v>53</v>
      </c>
    </row>
    <row r="149" spans="1:16" s="51" customFormat="1" ht="31.5" customHeight="1" x14ac:dyDescent="0.25">
      <c r="A149" s="37" t="s">
        <v>286</v>
      </c>
      <c r="B149" s="37" t="s">
        <v>55</v>
      </c>
      <c r="C149" s="3" t="s">
        <v>677</v>
      </c>
      <c r="D149" s="139">
        <f>'дод 2'!E33+'дод 2'!E123+'дод 2'!E216+'дод 2'!E229</f>
        <v>249987100</v>
      </c>
      <c r="E149" s="139">
        <f>'дод 2'!F33+'дод 2'!F123+'дод 2'!F216+'дод 2'!F229</f>
        <v>249987100</v>
      </c>
      <c r="F149" s="139">
        <f>'дод 2'!G33+'дод 2'!G123+'дод 2'!G216+'дод 2'!G229</f>
        <v>0</v>
      </c>
      <c r="G149" s="139">
        <f>'дод 2'!H33+'дод 2'!H123+'дод 2'!H216+'дод 2'!H229</f>
        <v>0</v>
      </c>
      <c r="H149" s="139">
        <f>'дод 2'!I33+'дод 2'!I123+'дод 2'!I216+'дод 2'!I229</f>
        <v>0</v>
      </c>
      <c r="I149" s="139">
        <f>'дод 2'!J33+'дод 2'!J123+'дод 2'!J216+'дод 2'!J229</f>
        <v>17735</v>
      </c>
      <c r="J149" s="139">
        <f>'дод 2'!K33+'дод 2'!K123+'дод 2'!K216+'дод 2'!K229</f>
        <v>17735</v>
      </c>
      <c r="K149" s="139">
        <f>'дод 2'!L33+'дод 2'!L123+'дод 2'!L216+'дод 2'!L229</f>
        <v>0</v>
      </c>
      <c r="L149" s="139">
        <f>'дод 2'!M33+'дод 2'!M123+'дод 2'!M216+'дод 2'!M229</f>
        <v>0</v>
      </c>
      <c r="M149" s="139">
        <f>'дод 2'!N33+'дод 2'!N123+'дод 2'!N216+'дод 2'!N229</f>
        <v>0</v>
      </c>
      <c r="N149" s="139">
        <f>'дод 2'!O33+'дод 2'!O123+'дод 2'!O216+'дод 2'!O229</f>
        <v>17735</v>
      </c>
      <c r="O149" s="139">
        <f>'дод 2'!P33+'дод 2'!P123+'дод 2'!P216+'дод 2'!P229</f>
        <v>250004835</v>
      </c>
      <c r="P149" s="251"/>
    </row>
    <row r="150" spans="1:16" s="51" customFormat="1" x14ac:dyDescent="0.25">
      <c r="A150" s="69"/>
      <c r="B150" s="69"/>
      <c r="C150" s="70" t="s">
        <v>388</v>
      </c>
      <c r="D150" s="140">
        <f>'дод 2'!E217</f>
        <v>290400</v>
      </c>
      <c r="E150" s="140">
        <f>'дод 2'!F217</f>
        <v>290400</v>
      </c>
      <c r="F150" s="140">
        <f>'дод 2'!G217</f>
        <v>0</v>
      </c>
      <c r="G150" s="140">
        <f>'дод 2'!H217</f>
        <v>0</v>
      </c>
      <c r="H150" s="140">
        <f>'дод 2'!I217</f>
        <v>0</v>
      </c>
      <c r="I150" s="140">
        <f>'дод 2'!J217</f>
        <v>0</v>
      </c>
      <c r="J150" s="140">
        <f>'дод 2'!K217</f>
        <v>0</v>
      </c>
      <c r="K150" s="140">
        <f>'дод 2'!L217</f>
        <v>0</v>
      </c>
      <c r="L150" s="140">
        <f>'дод 2'!M217</f>
        <v>0</v>
      </c>
      <c r="M150" s="140">
        <f>'дод 2'!N217</f>
        <v>0</v>
      </c>
      <c r="N150" s="140">
        <f>'дод 2'!O217</f>
        <v>0</v>
      </c>
      <c r="O150" s="140">
        <f>'дод 2'!P217</f>
        <v>290400</v>
      </c>
      <c r="P150" s="251"/>
    </row>
    <row r="151" spans="1:16" s="49" customFormat="1" ht="19.5" customHeight="1" x14ac:dyDescent="0.25">
      <c r="A151" s="38" t="s">
        <v>70</v>
      </c>
      <c r="B151" s="41"/>
      <c r="C151" s="2" t="s">
        <v>71</v>
      </c>
      <c r="D151" s="47">
        <f t="shared" ref="D151:O151" si="25">D152+D153+D154+D155</f>
        <v>35279150</v>
      </c>
      <c r="E151" s="47">
        <f t="shared" si="25"/>
        <v>35279150</v>
      </c>
      <c r="F151" s="47">
        <f t="shared" si="25"/>
        <v>24033100</v>
      </c>
      <c r="G151" s="47">
        <f t="shared" si="25"/>
        <v>3190550</v>
      </c>
      <c r="H151" s="47">
        <f t="shared" si="25"/>
        <v>0</v>
      </c>
      <c r="I151" s="47">
        <f t="shared" si="25"/>
        <v>621320</v>
      </c>
      <c r="J151" s="47">
        <f t="shared" si="25"/>
        <v>600000</v>
      </c>
      <c r="K151" s="47">
        <f t="shared" si="25"/>
        <v>21320</v>
      </c>
      <c r="L151" s="47">
        <f t="shared" si="25"/>
        <v>7380</v>
      </c>
      <c r="M151" s="47">
        <f t="shared" si="25"/>
        <v>5490</v>
      </c>
      <c r="N151" s="47">
        <f t="shared" si="25"/>
        <v>600000</v>
      </c>
      <c r="O151" s="47">
        <f t="shared" si="25"/>
        <v>35900470</v>
      </c>
      <c r="P151" s="251"/>
    </row>
    <row r="152" spans="1:16" ht="22.5" customHeight="1" x14ac:dyDescent="0.25">
      <c r="A152" s="37" t="s">
        <v>72</v>
      </c>
      <c r="B152" s="37" t="s">
        <v>73</v>
      </c>
      <c r="C152" s="3" t="s">
        <v>15</v>
      </c>
      <c r="D152" s="139">
        <f>'дод 2'!E236</f>
        <v>24915400</v>
      </c>
      <c r="E152" s="139">
        <f>'дод 2'!F236</f>
        <v>24915400</v>
      </c>
      <c r="F152" s="139">
        <f>'дод 2'!G236</f>
        <v>17520000</v>
      </c>
      <c r="G152" s="139">
        <f>'дод 2'!H236</f>
        <v>2622200</v>
      </c>
      <c r="H152" s="139">
        <f>'дод 2'!I236</f>
        <v>0</v>
      </c>
      <c r="I152" s="139">
        <f>'дод 2'!J236</f>
        <v>15000</v>
      </c>
      <c r="J152" s="139">
        <f>'дод 2'!K236</f>
        <v>0</v>
      </c>
      <c r="K152" s="139">
        <f>'дод 2'!L236</f>
        <v>15000</v>
      </c>
      <c r="L152" s="139">
        <f>'дод 2'!M236</f>
        <v>7380</v>
      </c>
      <c r="M152" s="139">
        <f>'дод 2'!N236</f>
        <v>0</v>
      </c>
      <c r="N152" s="139">
        <f>'дод 2'!O236</f>
        <v>0</v>
      </c>
      <c r="O152" s="139">
        <f>'дод 2'!P236</f>
        <v>24930400</v>
      </c>
      <c r="P152" s="251"/>
    </row>
    <row r="153" spans="1:16" ht="33.75" customHeight="1" x14ac:dyDescent="0.25">
      <c r="A153" s="37" t="s">
        <v>314</v>
      </c>
      <c r="B153" s="37" t="s">
        <v>315</v>
      </c>
      <c r="C153" s="3" t="s">
        <v>316</v>
      </c>
      <c r="D153" s="139">
        <f>'дод 2'!E34+'дод 2'!E237</f>
        <v>3862250</v>
      </c>
      <c r="E153" s="139">
        <f>'дод 2'!F34+'дод 2'!F237</f>
        <v>3862250</v>
      </c>
      <c r="F153" s="139">
        <f>'дод 2'!G34+'дод 2'!G237</f>
        <v>2806900</v>
      </c>
      <c r="G153" s="139">
        <f>'дод 2'!H34+'дод 2'!H237</f>
        <v>324650</v>
      </c>
      <c r="H153" s="139">
        <f>'дод 2'!I34+'дод 2'!I237</f>
        <v>0</v>
      </c>
      <c r="I153" s="139">
        <f>'дод 2'!J34+'дод 2'!J237</f>
        <v>606320</v>
      </c>
      <c r="J153" s="139">
        <f>'дод 2'!K34+'дод 2'!K237</f>
        <v>600000</v>
      </c>
      <c r="K153" s="139">
        <f>'дод 2'!L34+'дод 2'!L237</f>
        <v>6320</v>
      </c>
      <c r="L153" s="139">
        <f>'дод 2'!M34+'дод 2'!M237</f>
        <v>0</v>
      </c>
      <c r="M153" s="139">
        <f>'дод 2'!N34+'дод 2'!N237</f>
        <v>5490</v>
      </c>
      <c r="N153" s="139">
        <f>'дод 2'!O34+'дод 2'!O237</f>
        <v>600000</v>
      </c>
      <c r="O153" s="139">
        <f>'дод 2'!P34+'дод 2'!P237</f>
        <v>4468570</v>
      </c>
      <c r="P153" s="251"/>
    </row>
    <row r="154" spans="1:16" s="51" customFormat="1" ht="37.5" customHeight="1" x14ac:dyDescent="0.25">
      <c r="A154" s="37" t="s">
        <v>288</v>
      </c>
      <c r="B154" s="37" t="s">
        <v>74</v>
      </c>
      <c r="C154" s="3" t="s">
        <v>338</v>
      </c>
      <c r="D154" s="139">
        <f>'дод 2'!E35+'дод 2'!E238</f>
        <v>5241500</v>
      </c>
      <c r="E154" s="139">
        <f>'дод 2'!F35+'дод 2'!F238</f>
        <v>5241500</v>
      </c>
      <c r="F154" s="139">
        <f>'дод 2'!G35+'дод 2'!G238</f>
        <v>3706200</v>
      </c>
      <c r="G154" s="139">
        <f>'дод 2'!H35+'дод 2'!H238</f>
        <v>243700</v>
      </c>
      <c r="H154" s="139">
        <f>'дод 2'!I35+'дод 2'!I238</f>
        <v>0</v>
      </c>
      <c r="I154" s="139">
        <f>'дод 2'!J35+'дод 2'!J238</f>
        <v>0</v>
      </c>
      <c r="J154" s="139">
        <f>'дод 2'!K35+'дод 2'!K238</f>
        <v>0</v>
      </c>
      <c r="K154" s="139">
        <f>'дод 2'!L35+'дод 2'!L238</f>
        <v>0</v>
      </c>
      <c r="L154" s="139">
        <f>'дод 2'!M35+'дод 2'!M238</f>
        <v>0</v>
      </c>
      <c r="M154" s="139">
        <f>'дод 2'!N35+'дод 2'!N238</f>
        <v>0</v>
      </c>
      <c r="N154" s="139">
        <f>'дод 2'!O35+'дод 2'!O238</f>
        <v>0</v>
      </c>
      <c r="O154" s="139">
        <f>'дод 2'!P35+'дод 2'!P238</f>
        <v>5241500</v>
      </c>
      <c r="P154" s="251"/>
    </row>
    <row r="155" spans="1:16" s="51" customFormat="1" ht="22.5" customHeight="1" x14ac:dyDescent="0.25">
      <c r="A155" s="37" t="s">
        <v>289</v>
      </c>
      <c r="B155" s="37" t="s">
        <v>74</v>
      </c>
      <c r="C155" s="3" t="s">
        <v>290</v>
      </c>
      <c r="D155" s="139">
        <f>'дод 2'!E36+'дод 2'!E239</f>
        <v>1260000</v>
      </c>
      <c r="E155" s="139">
        <f>'дод 2'!F36+'дод 2'!F239</f>
        <v>1260000</v>
      </c>
      <c r="F155" s="139">
        <f>'дод 2'!G36+'дод 2'!G239</f>
        <v>0</v>
      </c>
      <c r="G155" s="139">
        <f>'дод 2'!H36+'дод 2'!H239</f>
        <v>0</v>
      </c>
      <c r="H155" s="139">
        <f>'дод 2'!I36+'дод 2'!I239</f>
        <v>0</v>
      </c>
      <c r="I155" s="139">
        <f>'дод 2'!J36+'дод 2'!J239</f>
        <v>0</v>
      </c>
      <c r="J155" s="139">
        <f>'дод 2'!K36+'дод 2'!K239</f>
        <v>0</v>
      </c>
      <c r="K155" s="139">
        <f>'дод 2'!L36+'дод 2'!L239</f>
        <v>0</v>
      </c>
      <c r="L155" s="139">
        <f>'дод 2'!M36+'дод 2'!M239</f>
        <v>0</v>
      </c>
      <c r="M155" s="139">
        <f>'дод 2'!N36+'дод 2'!N239</f>
        <v>0</v>
      </c>
      <c r="N155" s="139">
        <f>'дод 2'!O36+'дод 2'!O239</f>
        <v>0</v>
      </c>
      <c r="O155" s="139">
        <f>'дод 2'!P36+'дод 2'!P239</f>
        <v>1260000</v>
      </c>
      <c r="P155" s="251"/>
    </row>
    <row r="156" spans="1:16" s="49" customFormat="1" ht="21.75" customHeight="1" x14ac:dyDescent="0.25">
      <c r="A156" s="38" t="s">
        <v>77</v>
      </c>
      <c r="B156" s="41"/>
      <c r="C156" s="2" t="s">
        <v>571</v>
      </c>
      <c r="D156" s="47">
        <f t="shared" ref="D156:O156" si="26">D158+D159+D160+D162+D163+D164</f>
        <v>64668500</v>
      </c>
      <c r="E156" s="47">
        <f t="shared" si="26"/>
        <v>64668500</v>
      </c>
      <c r="F156" s="47">
        <f t="shared" si="26"/>
        <v>27003100</v>
      </c>
      <c r="G156" s="47">
        <f t="shared" si="26"/>
        <v>2777100</v>
      </c>
      <c r="H156" s="47">
        <f t="shared" si="26"/>
        <v>0</v>
      </c>
      <c r="I156" s="47">
        <f t="shared" si="26"/>
        <v>478110</v>
      </c>
      <c r="J156" s="47">
        <f t="shared" si="26"/>
        <v>0</v>
      </c>
      <c r="K156" s="47">
        <f t="shared" si="26"/>
        <v>478110</v>
      </c>
      <c r="L156" s="47">
        <f t="shared" si="26"/>
        <v>296610</v>
      </c>
      <c r="M156" s="47">
        <f t="shared" si="26"/>
        <v>93770</v>
      </c>
      <c r="N156" s="47">
        <f t="shared" si="26"/>
        <v>0</v>
      </c>
      <c r="O156" s="47">
        <f t="shared" si="26"/>
        <v>65146610</v>
      </c>
      <c r="P156" s="251"/>
    </row>
    <row r="157" spans="1:16" s="49" customFormat="1" ht="21.75" hidden="1" customHeight="1" x14ac:dyDescent="0.25">
      <c r="A157" s="38"/>
      <c r="B157" s="41"/>
      <c r="C157" s="68" t="s">
        <v>389</v>
      </c>
      <c r="D157" s="141">
        <f>D161</f>
        <v>0</v>
      </c>
      <c r="E157" s="141">
        <f t="shared" ref="E157:O157" si="27">E161</f>
        <v>0</v>
      </c>
      <c r="F157" s="141">
        <f t="shared" si="27"/>
        <v>0</v>
      </c>
      <c r="G157" s="141">
        <f t="shared" si="27"/>
        <v>0</v>
      </c>
      <c r="H157" s="141">
        <f t="shared" si="27"/>
        <v>0</v>
      </c>
      <c r="I157" s="141">
        <f t="shared" si="27"/>
        <v>0</v>
      </c>
      <c r="J157" s="141">
        <f t="shared" si="27"/>
        <v>0</v>
      </c>
      <c r="K157" s="141">
        <f t="shared" si="27"/>
        <v>0</v>
      </c>
      <c r="L157" s="141">
        <f t="shared" si="27"/>
        <v>0</v>
      </c>
      <c r="M157" s="141">
        <f t="shared" si="27"/>
        <v>0</v>
      </c>
      <c r="N157" s="141">
        <f t="shared" si="27"/>
        <v>0</v>
      </c>
      <c r="O157" s="141">
        <f t="shared" si="27"/>
        <v>0</v>
      </c>
      <c r="P157" s="251"/>
    </row>
    <row r="158" spans="1:16" s="51" customFormat="1" ht="37.5" customHeight="1" x14ac:dyDescent="0.25">
      <c r="A158" s="37" t="s">
        <v>78</v>
      </c>
      <c r="B158" s="37" t="s">
        <v>79</v>
      </c>
      <c r="C158" s="3" t="s">
        <v>21</v>
      </c>
      <c r="D158" s="139">
        <f>'дод 2'!E37</f>
        <v>400000</v>
      </c>
      <c r="E158" s="139">
        <f>'дод 2'!F37</f>
        <v>400000</v>
      </c>
      <c r="F158" s="139">
        <f>'дод 2'!G37</f>
        <v>0</v>
      </c>
      <c r="G158" s="139">
        <f>'дод 2'!H37</f>
        <v>0</v>
      </c>
      <c r="H158" s="139">
        <f>'дод 2'!I37</f>
        <v>0</v>
      </c>
      <c r="I158" s="139">
        <f>'дод 2'!J37</f>
        <v>0</v>
      </c>
      <c r="J158" s="139">
        <f>'дод 2'!K37</f>
        <v>0</v>
      </c>
      <c r="K158" s="139">
        <f>'дод 2'!L37</f>
        <v>0</v>
      </c>
      <c r="L158" s="139">
        <f>'дод 2'!M37</f>
        <v>0</v>
      </c>
      <c r="M158" s="139">
        <f>'дод 2'!N37</f>
        <v>0</v>
      </c>
      <c r="N158" s="139">
        <f>'дод 2'!O37</f>
        <v>0</v>
      </c>
      <c r="O158" s="139">
        <f>'дод 2'!P37</f>
        <v>400000</v>
      </c>
      <c r="P158" s="251"/>
    </row>
    <row r="159" spans="1:16" s="51" customFormat="1" ht="34.5" customHeight="1" x14ac:dyDescent="0.25">
      <c r="A159" s="37" t="s">
        <v>80</v>
      </c>
      <c r="B159" s="37" t="s">
        <v>79</v>
      </c>
      <c r="C159" s="3" t="s">
        <v>16</v>
      </c>
      <c r="D159" s="139">
        <f>'дод 2'!E38</f>
        <v>400000</v>
      </c>
      <c r="E159" s="139">
        <f>'дод 2'!F38</f>
        <v>400000</v>
      </c>
      <c r="F159" s="139">
        <f>'дод 2'!G38</f>
        <v>0</v>
      </c>
      <c r="G159" s="139">
        <f>'дод 2'!H38</f>
        <v>0</v>
      </c>
      <c r="H159" s="139">
        <f>'дод 2'!I38</f>
        <v>0</v>
      </c>
      <c r="I159" s="139">
        <f>'дод 2'!J38</f>
        <v>0</v>
      </c>
      <c r="J159" s="139">
        <f>'дод 2'!K38</f>
        <v>0</v>
      </c>
      <c r="K159" s="139">
        <f>'дод 2'!L38</f>
        <v>0</v>
      </c>
      <c r="L159" s="139">
        <f>'дод 2'!M38</f>
        <v>0</v>
      </c>
      <c r="M159" s="139">
        <f>'дод 2'!N38</f>
        <v>0</v>
      </c>
      <c r="N159" s="139">
        <f>'дод 2'!O38</f>
        <v>0</v>
      </c>
      <c r="O159" s="139">
        <f>'дод 2'!P38</f>
        <v>400000</v>
      </c>
      <c r="P159" s="251"/>
    </row>
    <row r="160" spans="1:16" s="51" customFormat="1" ht="36.75" customHeight="1" x14ac:dyDescent="0.25">
      <c r="A160" s="37" t="s">
        <v>114</v>
      </c>
      <c r="B160" s="37" t="s">
        <v>79</v>
      </c>
      <c r="C160" s="3" t="s">
        <v>549</v>
      </c>
      <c r="D160" s="139">
        <f>'дод 2'!E39+'дод 2'!E124</f>
        <v>32341600</v>
      </c>
      <c r="E160" s="139">
        <f>'дод 2'!F39+'дод 2'!F124</f>
        <v>32341600</v>
      </c>
      <c r="F160" s="139">
        <f>'дод 2'!G39+'дод 2'!G124</f>
        <v>23738000</v>
      </c>
      <c r="G160" s="139">
        <f>'дод 2'!H39+'дод 2'!H124</f>
        <v>2151600</v>
      </c>
      <c r="H160" s="139">
        <f>'дод 2'!I39+'дод 2'!I124</f>
        <v>0</v>
      </c>
      <c r="I160" s="139">
        <f>'дод 2'!J39+'дод 2'!J124</f>
        <v>0</v>
      </c>
      <c r="J160" s="139">
        <f>'дод 2'!K39+'дод 2'!K124</f>
        <v>0</v>
      </c>
      <c r="K160" s="139">
        <f>'дод 2'!L39+'дод 2'!L124</f>
        <v>0</v>
      </c>
      <c r="L160" s="139">
        <f>'дод 2'!M39+'дод 2'!M124</f>
        <v>0</v>
      </c>
      <c r="M160" s="139">
        <f>'дод 2'!N39+'дод 2'!N124</f>
        <v>0</v>
      </c>
      <c r="N160" s="139">
        <f>'дод 2'!O39+'дод 2'!O124</f>
        <v>0</v>
      </c>
      <c r="O160" s="139">
        <f>'дод 2'!P39+'дод 2'!P124</f>
        <v>32341600</v>
      </c>
      <c r="P160" s="251"/>
    </row>
    <row r="161" spans="1:16" s="51" customFormat="1" ht="25.5" hidden="1" customHeight="1" x14ac:dyDescent="0.25">
      <c r="A161" s="37"/>
      <c r="B161" s="37"/>
      <c r="C161" s="77" t="s">
        <v>389</v>
      </c>
      <c r="D161" s="140">
        <f>'дод 2'!E125</f>
        <v>0</v>
      </c>
      <c r="E161" s="140">
        <f>'дод 2'!F125</f>
        <v>0</v>
      </c>
      <c r="F161" s="140">
        <f>'дод 2'!G125</f>
        <v>0</v>
      </c>
      <c r="G161" s="140">
        <f>'дод 2'!H125</f>
        <v>0</v>
      </c>
      <c r="H161" s="140">
        <f>'дод 2'!I125</f>
        <v>0</v>
      </c>
      <c r="I161" s="140">
        <f>'дод 2'!J125</f>
        <v>0</v>
      </c>
      <c r="J161" s="140">
        <f>'дод 2'!K125</f>
        <v>0</v>
      </c>
      <c r="K161" s="140">
        <f>'дод 2'!L125</f>
        <v>0</v>
      </c>
      <c r="L161" s="140">
        <f>'дод 2'!M125</f>
        <v>0</v>
      </c>
      <c r="M161" s="140">
        <f>'дод 2'!N125</f>
        <v>0</v>
      </c>
      <c r="N161" s="140">
        <f>'дод 2'!O125</f>
        <v>0</v>
      </c>
      <c r="O161" s="140">
        <f>'дод 2'!P125</f>
        <v>0</v>
      </c>
      <c r="P161" s="251"/>
    </row>
    <row r="162" spans="1:16" s="51" customFormat="1" ht="38.25" customHeight="1" x14ac:dyDescent="0.25">
      <c r="A162" s="37" t="s">
        <v>115</v>
      </c>
      <c r="B162" s="37" t="s">
        <v>79</v>
      </c>
      <c r="C162" s="3" t="s">
        <v>22</v>
      </c>
      <c r="D162" s="139">
        <f>'дод 2'!E40</f>
        <v>15408900</v>
      </c>
      <c r="E162" s="139">
        <f>'дод 2'!F40</f>
        <v>15408900</v>
      </c>
      <c r="F162" s="139">
        <f>'дод 2'!G40</f>
        <v>0</v>
      </c>
      <c r="G162" s="139">
        <f>'дод 2'!H40</f>
        <v>0</v>
      </c>
      <c r="H162" s="139">
        <f>'дод 2'!I40</f>
        <v>0</v>
      </c>
      <c r="I162" s="139">
        <f>'дод 2'!J40</f>
        <v>0</v>
      </c>
      <c r="J162" s="139">
        <f>'дод 2'!K40</f>
        <v>0</v>
      </c>
      <c r="K162" s="139">
        <f>'дод 2'!L40</f>
        <v>0</v>
      </c>
      <c r="L162" s="139">
        <f>'дод 2'!M40</f>
        <v>0</v>
      </c>
      <c r="M162" s="139">
        <f>'дод 2'!N40</f>
        <v>0</v>
      </c>
      <c r="N162" s="139">
        <f>'дод 2'!O40</f>
        <v>0</v>
      </c>
      <c r="O162" s="139">
        <f>'дод 2'!P40</f>
        <v>15408900</v>
      </c>
      <c r="P162" s="251"/>
    </row>
    <row r="163" spans="1:16" s="51" customFormat="1" ht="54" customHeight="1" x14ac:dyDescent="0.25">
      <c r="A163" s="37" t="s">
        <v>111</v>
      </c>
      <c r="B163" s="37" t="s">
        <v>79</v>
      </c>
      <c r="C163" s="3" t="s">
        <v>578</v>
      </c>
      <c r="D163" s="139">
        <f>'дод 2'!E41</f>
        <v>5289200</v>
      </c>
      <c r="E163" s="139">
        <f>'дод 2'!F41</f>
        <v>5289200</v>
      </c>
      <c r="F163" s="139">
        <f>'дод 2'!G41</f>
        <v>3265100</v>
      </c>
      <c r="G163" s="139">
        <f>'дод 2'!H41</f>
        <v>625500</v>
      </c>
      <c r="H163" s="139">
        <f>'дод 2'!I41</f>
        <v>0</v>
      </c>
      <c r="I163" s="139">
        <f>'дод 2'!J41</f>
        <v>478110</v>
      </c>
      <c r="J163" s="139">
        <f>'дод 2'!K41</f>
        <v>0</v>
      </c>
      <c r="K163" s="139">
        <f>'дод 2'!L41</f>
        <v>478110</v>
      </c>
      <c r="L163" s="139">
        <f>'дод 2'!M41</f>
        <v>296610</v>
      </c>
      <c r="M163" s="139">
        <f>'дод 2'!N41</f>
        <v>93770</v>
      </c>
      <c r="N163" s="139">
        <f>'дод 2'!O41</f>
        <v>0</v>
      </c>
      <c r="O163" s="139">
        <f>'дод 2'!P41</f>
        <v>5767310</v>
      </c>
      <c r="P163" s="251"/>
    </row>
    <row r="164" spans="1:16" s="51" customFormat="1" ht="46.5" customHeight="1" x14ac:dyDescent="0.25">
      <c r="A164" s="37" t="s">
        <v>113</v>
      </c>
      <c r="B164" s="37" t="s">
        <v>79</v>
      </c>
      <c r="C164" s="3" t="s">
        <v>112</v>
      </c>
      <c r="D164" s="139">
        <f>'дод 2'!E42</f>
        <v>10828800</v>
      </c>
      <c r="E164" s="139">
        <f>'дод 2'!F42</f>
        <v>10828800</v>
      </c>
      <c r="F164" s="139">
        <f>'дод 2'!G42</f>
        <v>0</v>
      </c>
      <c r="G164" s="139">
        <f>'дод 2'!H42</f>
        <v>0</v>
      </c>
      <c r="H164" s="139">
        <f>'дод 2'!I42</f>
        <v>0</v>
      </c>
      <c r="I164" s="139">
        <f>'дод 2'!J42</f>
        <v>0</v>
      </c>
      <c r="J164" s="139">
        <f>'дод 2'!K42</f>
        <v>0</v>
      </c>
      <c r="K164" s="139">
        <f>'дод 2'!L42</f>
        <v>0</v>
      </c>
      <c r="L164" s="139">
        <f>'дод 2'!M42</f>
        <v>0</v>
      </c>
      <c r="M164" s="139">
        <f>'дод 2'!N42</f>
        <v>0</v>
      </c>
      <c r="N164" s="139">
        <f>'дод 2'!O42</f>
        <v>0</v>
      </c>
      <c r="O164" s="139">
        <f>'дод 2'!P42</f>
        <v>10828800</v>
      </c>
      <c r="P164" s="251"/>
    </row>
    <row r="165" spans="1:16" s="49" customFormat="1" ht="26.25" customHeight="1" x14ac:dyDescent="0.25">
      <c r="A165" s="38" t="s">
        <v>65</v>
      </c>
      <c r="B165" s="41"/>
      <c r="C165" s="2" t="s">
        <v>66</v>
      </c>
      <c r="D165" s="47">
        <f>D167+D168+D170+D171+D172+D173+D175+D177+D178+D174+D169</f>
        <v>279466680</v>
      </c>
      <c r="E165" s="47">
        <f t="shared" ref="E165:O165" si="28">E167+E168+E170+E171+E172+E173+E175+E177+E178+E174+E169</f>
        <v>278361680</v>
      </c>
      <c r="F165" s="47">
        <f t="shared" si="28"/>
        <v>0</v>
      </c>
      <c r="G165" s="47">
        <f t="shared" si="28"/>
        <v>40390000</v>
      </c>
      <c r="H165" s="47">
        <f t="shared" si="28"/>
        <v>1105000</v>
      </c>
      <c r="I165" s="47">
        <f t="shared" si="28"/>
        <v>10047349</v>
      </c>
      <c r="J165" s="47">
        <f t="shared" si="28"/>
        <v>5106700</v>
      </c>
      <c r="K165" s="47">
        <f t="shared" si="28"/>
        <v>4836259</v>
      </c>
      <c r="L165" s="47">
        <f t="shared" si="28"/>
        <v>0</v>
      </c>
      <c r="M165" s="47">
        <f t="shared" si="28"/>
        <v>0</v>
      </c>
      <c r="N165" s="47">
        <f t="shared" si="28"/>
        <v>5211090</v>
      </c>
      <c r="O165" s="47">
        <f t="shared" si="28"/>
        <v>289514029</v>
      </c>
      <c r="P165" s="251"/>
    </row>
    <row r="166" spans="1:16" s="50" customFormat="1" ht="113.25" hidden="1" customHeight="1" x14ac:dyDescent="0.25">
      <c r="A166" s="63"/>
      <c r="B166" s="64"/>
      <c r="C166" s="114" t="s">
        <v>558</v>
      </c>
      <c r="D166" s="141">
        <f>D176</f>
        <v>0</v>
      </c>
      <c r="E166" s="141">
        <f t="shared" ref="E166:O166" si="29">E176</f>
        <v>0</v>
      </c>
      <c r="F166" s="141">
        <f t="shared" si="29"/>
        <v>0</v>
      </c>
      <c r="G166" s="141">
        <f t="shared" si="29"/>
        <v>0</v>
      </c>
      <c r="H166" s="141">
        <f t="shared" si="29"/>
        <v>0</v>
      </c>
      <c r="I166" s="141">
        <f t="shared" si="29"/>
        <v>0</v>
      </c>
      <c r="J166" s="141">
        <f t="shared" si="29"/>
        <v>0</v>
      </c>
      <c r="K166" s="141">
        <f t="shared" si="29"/>
        <v>0</v>
      </c>
      <c r="L166" s="141">
        <f t="shared" si="29"/>
        <v>0</v>
      </c>
      <c r="M166" s="141">
        <f t="shared" si="29"/>
        <v>0</v>
      </c>
      <c r="N166" s="141">
        <f t="shared" si="29"/>
        <v>0</v>
      </c>
      <c r="O166" s="141">
        <f t="shared" si="29"/>
        <v>0</v>
      </c>
      <c r="P166" s="251"/>
    </row>
    <row r="167" spans="1:16" s="51" customFormat="1" x14ac:dyDescent="0.25">
      <c r="A167" s="37" t="s">
        <v>125</v>
      </c>
      <c r="B167" s="37" t="s">
        <v>67</v>
      </c>
      <c r="C167" s="3" t="s">
        <v>126</v>
      </c>
      <c r="D167" s="139">
        <f>'дод 2'!E254</f>
        <v>0</v>
      </c>
      <c r="E167" s="139">
        <f>'дод 2'!F254</f>
        <v>0</v>
      </c>
      <c r="F167" s="139">
        <f>'дод 2'!G254</f>
        <v>0</v>
      </c>
      <c r="G167" s="139">
        <f>'дод 2'!H254</f>
        <v>0</v>
      </c>
      <c r="H167" s="139">
        <f>'дод 2'!I254</f>
        <v>0</v>
      </c>
      <c r="I167" s="139">
        <f>'дод 2'!J254</f>
        <v>3000000</v>
      </c>
      <c r="J167" s="139">
        <f>'дод 2'!K254</f>
        <v>3000000</v>
      </c>
      <c r="K167" s="139">
        <f>'дод 2'!L254</f>
        <v>0</v>
      </c>
      <c r="L167" s="139">
        <f>'дод 2'!M254</f>
        <v>0</v>
      </c>
      <c r="M167" s="139">
        <f>'дод 2'!N254</f>
        <v>0</v>
      </c>
      <c r="N167" s="139">
        <f>'дод 2'!O254</f>
        <v>3000000</v>
      </c>
      <c r="O167" s="139">
        <f>'дод 2'!P254</f>
        <v>3000000</v>
      </c>
      <c r="P167" s="251"/>
    </row>
    <row r="168" spans="1:16" s="51" customFormat="1" ht="32.25" customHeight="1" x14ac:dyDescent="0.25">
      <c r="A168" s="37" t="s">
        <v>127</v>
      </c>
      <c r="B168" s="37" t="s">
        <v>69</v>
      </c>
      <c r="C168" s="3" t="s">
        <v>144</v>
      </c>
      <c r="D168" s="139">
        <f>'дод 2'!E255</f>
        <v>590000</v>
      </c>
      <c r="E168" s="139">
        <f>'дод 2'!F255</f>
        <v>590000</v>
      </c>
      <c r="F168" s="139">
        <f>'дод 2'!G255</f>
        <v>0</v>
      </c>
      <c r="G168" s="139">
        <f>'дод 2'!H255</f>
        <v>0</v>
      </c>
      <c r="H168" s="139">
        <f>'дод 2'!I255</f>
        <v>0</v>
      </c>
      <c r="I168" s="139">
        <f>'дод 2'!J255</f>
        <v>0</v>
      </c>
      <c r="J168" s="139">
        <f>'дод 2'!K255</f>
        <v>0</v>
      </c>
      <c r="K168" s="139">
        <f>'дод 2'!L255</f>
        <v>0</v>
      </c>
      <c r="L168" s="139">
        <f>'дод 2'!M255</f>
        <v>0</v>
      </c>
      <c r="M168" s="139">
        <f>'дод 2'!N255</f>
        <v>0</v>
      </c>
      <c r="N168" s="139">
        <f>'дод 2'!O255</f>
        <v>0</v>
      </c>
      <c r="O168" s="139">
        <f>'дод 2'!P255</f>
        <v>590000</v>
      </c>
      <c r="P168" s="251"/>
    </row>
    <row r="169" spans="1:16" s="51" customFormat="1" ht="32.25" hidden="1" customHeight="1" x14ac:dyDescent="0.25">
      <c r="A169" s="37">
        <v>6014</v>
      </c>
      <c r="B169" s="37" t="s">
        <v>69</v>
      </c>
      <c r="C169" s="3" t="s">
        <v>603</v>
      </c>
      <c r="D169" s="139">
        <f>'дод 2'!E256</f>
        <v>0</v>
      </c>
      <c r="E169" s="139">
        <f>'дод 2'!F256</f>
        <v>0</v>
      </c>
      <c r="F169" s="139">
        <f>'дод 2'!G256</f>
        <v>0</v>
      </c>
      <c r="G169" s="139">
        <f>'дод 2'!H256</f>
        <v>0</v>
      </c>
      <c r="H169" s="139">
        <f>'дод 2'!I256</f>
        <v>0</v>
      </c>
      <c r="I169" s="139">
        <f>'дод 2'!J256</f>
        <v>0</v>
      </c>
      <c r="J169" s="139">
        <f>'дод 2'!K256</f>
        <v>0</v>
      </c>
      <c r="K169" s="139">
        <f>'дод 2'!L256</f>
        <v>0</v>
      </c>
      <c r="L169" s="139">
        <f>'дод 2'!M256</f>
        <v>0</v>
      </c>
      <c r="M169" s="139">
        <f>'дод 2'!N256</f>
        <v>0</v>
      </c>
      <c r="N169" s="139">
        <f>'дод 2'!O256</f>
        <v>0</v>
      </c>
      <c r="O169" s="139">
        <f>'дод 2'!P256</f>
        <v>0</v>
      </c>
      <c r="P169" s="251"/>
    </row>
    <row r="170" spans="1:16" s="51" customFormat="1" ht="32.25" customHeight="1" x14ac:dyDescent="0.25">
      <c r="A170" s="40" t="s">
        <v>257</v>
      </c>
      <c r="B170" s="40" t="s">
        <v>69</v>
      </c>
      <c r="C170" s="3" t="s">
        <v>258</v>
      </c>
      <c r="D170" s="139">
        <f>'дод 2'!E257</f>
        <v>50000</v>
      </c>
      <c r="E170" s="139">
        <f>'дод 2'!F257</f>
        <v>50000</v>
      </c>
      <c r="F170" s="139">
        <f>'дод 2'!G257</f>
        <v>0</v>
      </c>
      <c r="G170" s="139">
        <f>'дод 2'!H257</f>
        <v>0</v>
      </c>
      <c r="H170" s="139">
        <f>'дод 2'!I257</f>
        <v>0</v>
      </c>
      <c r="I170" s="139">
        <f>'дод 2'!J257</f>
        <v>0</v>
      </c>
      <c r="J170" s="139">
        <f>'дод 2'!K257</f>
        <v>0</v>
      </c>
      <c r="K170" s="139">
        <f>'дод 2'!L257</f>
        <v>0</v>
      </c>
      <c r="L170" s="139">
        <f>'дод 2'!M257</f>
        <v>0</v>
      </c>
      <c r="M170" s="139">
        <f>'дод 2'!N257</f>
        <v>0</v>
      </c>
      <c r="N170" s="139">
        <f>'дод 2'!O257</f>
        <v>0</v>
      </c>
      <c r="O170" s="139">
        <f>'дод 2'!P257</f>
        <v>50000</v>
      </c>
      <c r="P170" s="251"/>
    </row>
    <row r="171" spans="1:16" s="51" customFormat="1" ht="33" customHeight="1" x14ac:dyDescent="0.25">
      <c r="A171" s="37" t="s">
        <v>260</v>
      </c>
      <c r="B171" s="37" t="s">
        <v>69</v>
      </c>
      <c r="C171" s="3" t="s">
        <v>339</v>
      </c>
      <c r="D171" s="139">
        <f>'дод 2'!E258</f>
        <v>300000</v>
      </c>
      <c r="E171" s="139">
        <f>'дод 2'!F258</f>
        <v>300000</v>
      </c>
      <c r="F171" s="139">
        <f>'дод 2'!G258</f>
        <v>0</v>
      </c>
      <c r="G171" s="139">
        <f>'дод 2'!H258</f>
        <v>0</v>
      </c>
      <c r="H171" s="139">
        <f>'дод 2'!I258</f>
        <v>0</v>
      </c>
      <c r="I171" s="139">
        <f>'дод 2'!J258</f>
        <v>0</v>
      </c>
      <c r="J171" s="139">
        <f>'дод 2'!K258</f>
        <v>0</v>
      </c>
      <c r="K171" s="139">
        <f>'дод 2'!L258</f>
        <v>0</v>
      </c>
      <c r="L171" s="139">
        <f>'дод 2'!M258</f>
        <v>0</v>
      </c>
      <c r="M171" s="139">
        <f>'дод 2'!N258</f>
        <v>0</v>
      </c>
      <c r="N171" s="139">
        <f>'дод 2'!O258</f>
        <v>0</v>
      </c>
      <c r="O171" s="139">
        <f>'дод 2'!P258</f>
        <v>300000</v>
      </c>
      <c r="P171" s="251"/>
    </row>
    <row r="172" spans="1:16" s="51" customFormat="1" ht="57.75" customHeight="1" x14ac:dyDescent="0.25">
      <c r="A172" s="37" t="s">
        <v>68</v>
      </c>
      <c r="B172" s="37" t="s">
        <v>69</v>
      </c>
      <c r="C172" s="3" t="s">
        <v>130</v>
      </c>
      <c r="D172" s="139">
        <f>'дод 2'!E259</f>
        <v>380000</v>
      </c>
      <c r="E172" s="139">
        <f>'дод 2'!F259</f>
        <v>0</v>
      </c>
      <c r="F172" s="139">
        <f>'дод 2'!G259</f>
        <v>0</v>
      </c>
      <c r="G172" s="139">
        <f>'дод 2'!H259</f>
        <v>0</v>
      </c>
      <c r="H172" s="139">
        <f>'дод 2'!I259</f>
        <v>380000</v>
      </c>
      <c r="I172" s="139">
        <f>'дод 2'!J259</f>
        <v>0</v>
      </c>
      <c r="J172" s="139">
        <f>'дод 2'!K259</f>
        <v>0</v>
      </c>
      <c r="K172" s="139">
        <f>'дод 2'!L259</f>
        <v>0</v>
      </c>
      <c r="L172" s="139">
        <f>'дод 2'!M259</f>
        <v>0</v>
      </c>
      <c r="M172" s="139">
        <f>'дод 2'!N259</f>
        <v>0</v>
      </c>
      <c r="N172" s="139">
        <f>'дод 2'!O259</f>
        <v>0</v>
      </c>
      <c r="O172" s="139">
        <f>'дод 2'!P259</f>
        <v>380000</v>
      </c>
      <c r="P172" s="251"/>
    </row>
    <row r="173" spans="1:16" ht="24" customHeight="1" x14ac:dyDescent="0.25">
      <c r="A173" s="37" t="s">
        <v>128</v>
      </c>
      <c r="B173" s="37" t="s">
        <v>69</v>
      </c>
      <c r="C173" s="3" t="s">
        <v>129</v>
      </c>
      <c r="D173" s="139">
        <f>'дод 2'!E260+'дод 2'!E310</f>
        <v>272035500</v>
      </c>
      <c r="E173" s="139">
        <f>'дод 2'!F260+'дод 2'!F310</f>
        <v>271835500</v>
      </c>
      <c r="F173" s="139">
        <f>'дод 2'!G260+'дод 2'!G310</f>
        <v>0</v>
      </c>
      <c r="G173" s="139">
        <f>'дод 2'!H260+'дод 2'!H310</f>
        <v>40330000</v>
      </c>
      <c r="H173" s="139">
        <f>'дод 2'!I260+'дод 2'!I310</f>
        <v>200000</v>
      </c>
      <c r="I173" s="139">
        <f>'дод 2'!J260+'дод 2'!J310</f>
        <v>2106700</v>
      </c>
      <c r="J173" s="139">
        <f>'дод 2'!K260+'дод 2'!K310</f>
        <v>2106700</v>
      </c>
      <c r="K173" s="139">
        <f>'дод 2'!L260+'дод 2'!L310</f>
        <v>0</v>
      </c>
      <c r="L173" s="139">
        <f>'дод 2'!M260+'дод 2'!M310</f>
        <v>0</v>
      </c>
      <c r="M173" s="139">
        <f>'дод 2'!N260+'дод 2'!N310</f>
        <v>0</v>
      </c>
      <c r="N173" s="139">
        <f>'дод 2'!O260+'дод 2'!O310</f>
        <v>2106700</v>
      </c>
      <c r="O173" s="139">
        <f>'дод 2'!P260+'дод 2'!P310</f>
        <v>274142200</v>
      </c>
      <c r="P173" s="251"/>
    </row>
    <row r="174" spans="1:16" ht="94.5" hidden="1" customHeight="1" x14ac:dyDescent="0.25">
      <c r="A174" s="37">
        <v>6071</v>
      </c>
      <c r="B174" s="56" t="s">
        <v>307</v>
      </c>
      <c r="C174" s="11" t="s">
        <v>566</v>
      </c>
      <c r="D174" s="139">
        <f>'дод 2'!E263</f>
        <v>0</v>
      </c>
      <c r="E174" s="139">
        <f>'дод 2'!F263</f>
        <v>0</v>
      </c>
      <c r="F174" s="139">
        <f>'дод 2'!G263</f>
        <v>0</v>
      </c>
      <c r="G174" s="139">
        <f>'дод 2'!H263</f>
        <v>0</v>
      </c>
      <c r="H174" s="139">
        <f>'дод 2'!I263</f>
        <v>0</v>
      </c>
      <c r="I174" s="139">
        <f>'дод 2'!J263</f>
        <v>0</v>
      </c>
      <c r="J174" s="139">
        <f>'дод 2'!K263</f>
        <v>0</v>
      </c>
      <c r="K174" s="139">
        <f>'дод 2'!L263</f>
        <v>0</v>
      </c>
      <c r="L174" s="139">
        <f>'дод 2'!M263</f>
        <v>0</v>
      </c>
      <c r="M174" s="139">
        <f>'дод 2'!N263</f>
        <v>0</v>
      </c>
      <c r="N174" s="139">
        <f>'дод 2'!O263</f>
        <v>0</v>
      </c>
      <c r="O174" s="139">
        <f>'дод 2'!P263</f>
        <v>0</v>
      </c>
      <c r="P174" s="251"/>
    </row>
    <row r="175" spans="1:16" ht="83.25" hidden="1" customHeight="1" x14ac:dyDescent="0.25">
      <c r="A175" s="37">
        <v>6083</v>
      </c>
      <c r="B175" s="55" t="s">
        <v>67</v>
      </c>
      <c r="C175" s="11" t="s">
        <v>425</v>
      </c>
      <c r="D175" s="139">
        <f>'дод 2'!E230+'дод 2'!E261</f>
        <v>0</v>
      </c>
      <c r="E175" s="139">
        <f>'дод 2'!F230+'дод 2'!F261</f>
        <v>0</v>
      </c>
      <c r="F175" s="139">
        <f>'дод 2'!G230+'дод 2'!G261</f>
        <v>0</v>
      </c>
      <c r="G175" s="139">
        <f>'дод 2'!H230+'дод 2'!H261</f>
        <v>0</v>
      </c>
      <c r="H175" s="139">
        <f>'дод 2'!I230+'дод 2'!I261</f>
        <v>0</v>
      </c>
      <c r="I175" s="139">
        <f>'дод 2'!J230+'дод 2'!J261</f>
        <v>0</v>
      </c>
      <c r="J175" s="139">
        <f>'дод 2'!K230+'дод 2'!K261</f>
        <v>0</v>
      </c>
      <c r="K175" s="139">
        <f>'дод 2'!L230+'дод 2'!L261</f>
        <v>0</v>
      </c>
      <c r="L175" s="139">
        <f>'дод 2'!M230+'дод 2'!M261</f>
        <v>0</v>
      </c>
      <c r="M175" s="139">
        <f>'дод 2'!N230+'дод 2'!N261</f>
        <v>0</v>
      </c>
      <c r="N175" s="139">
        <f>'дод 2'!O230+'дод 2'!O261</f>
        <v>0</v>
      </c>
      <c r="O175" s="139">
        <f>'дод 2'!P230+'дод 2'!P261</f>
        <v>0</v>
      </c>
      <c r="P175" s="251"/>
    </row>
    <row r="176" spans="1:16" s="51" customFormat="1" ht="126" hidden="1" customHeight="1" x14ac:dyDescent="0.25">
      <c r="A176" s="69"/>
      <c r="B176" s="79"/>
      <c r="C176" s="80" t="s">
        <v>558</v>
      </c>
      <c r="D176" s="140">
        <f>'дод 2'!E231+'дод 2'!E262</f>
        <v>0</v>
      </c>
      <c r="E176" s="140">
        <f>'дод 2'!F231+'дод 2'!F262</f>
        <v>0</v>
      </c>
      <c r="F176" s="140">
        <f>'дод 2'!G231+'дод 2'!G262</f>
        <v>0</v>
      </c>
      <c r="G176" s="140">
        <f>'дод 2'!H231+'дод 2'!H262</f>
        <v>0</v>
      </c>
      <c r="H176" s="140">
        <f>'дод 2'!I231+'дод 2'!I262</f>
        <v>0</v>
      </c>
      <c r="I176" s="140">
        <f>'дод 2'!J231+'дод 2'!J262</f>
        <v>0</v>
      </c>
      <c r="J176" s="140">
        <f>'дод 2'!K231+'дод 2'!K262</f>
        <v>0</v>
      </c>
      <c r="K176" s="140">
        <f>'дод 2'!L231+'дод 2'!L262</f>
        <v>0</v>
      </c>
      <c r="L176" s="140">
        <f>'дод 2'!M231+'дод 2'!M262</f>
        <v>0</v>
      </c>
      <c r="M176" s="140">
        <f>'дод 2'!N231+'дод 2'!N262</f>
        <v>0</v>
      </c>
      <c r="N176" s="140">
        <f>'дод 2'!O231+'дод 2'!O262</f>
        <v>0</v>
      </c>
      <c r="O176" s="140">
        <f>'дод 2'!P231+'дод 2'!P262</f>
        <v>0</v>
      </c>
      <c r="P176" s="251"/>
    </row>
    <row r="177" spans="1:16" s="51" customFormat="1" ht="66" customHeight="1" x14ac:dyDescent="0.25">
      <c r="A177" s="37" t="s">
        <v>132</v>
      </c>
      <c r="B177" s="42" t="s">
        <v>67</v>
      </c>
      <c r="C177" s="3" t="s">
        <v>579</v>
      </c>
      <c r="D177" s="139">
        <f>'дод 2'!E311</f>
        <v>0</v>
      </c>
      <c r="E177" s="139">
        <f>'дод 2'!F311</f>
        <v>0</v>
      </c>
      <c r="F177" s="139">
        <f>'дод 2'!G311</f>
        <v>0</v>
      </c>
      <c r="G177" s="139">
        <f>'дод 2'!H311</f>
        <v>0</v>
      </c>
      <c r="H177" s="139">
        <f>'дод 2'!I311</f>
        <v>0</v>
      </c>
      <c r="I177" s="139">
        <f>'дод 2'!J311</f>
        <v>104390</v>
      </c>
      <c r="J177" s="139">
        <f>'дод 2'!K311</f>
        <v>0</v>
      </c>
      <c r="K177" s="139">
        <f>'дод 2'!L311</f>
        <v>0</v>
      </c>
      <c r="L177" s="139">
        <f>'дод 2'!M311</f>
        <v>0</v>
      </c>
      <c r="M177" s="139">
        <f>'дод 2'!N311</f>
        <v>0</v>
      </c>
      <c r="N177" s="139">
        <f>'дод 2'!O311</f>
        <v>104390</v>
      </c>
      <c r="O177" s="139">
        <f>'дод 2'!P311</f>
        <v>104390</v>
      </c>
      <c r="P177" s="251"/>
    </row>
    <row r="178" spans="1:16" ht="32.25" customHeight="1" x14ac:dyDescent="0.25">
      <c r="A178" s="37" t="s">
        <v>138</v>
      </c>
      <c r="B178" s="42" t="s">
        <v>307</v>
      </c>
      <c r="C178" s="3" t="s">
        <v>139</v>
      </c>
      <c r="D178" s="139">
        <f>'дод 2'!E264+'дод 2'!E330+'дод 2'!E357</f>
        <v>6111180</v>
      </c>
      <c r="E178" s="139">
        <f>'дод 2'!F264+'дод 2'!F330+'дод 2'!F357</f>
        <v>5586180</v>
      </c>
      <c r="F178" s="139">
        <f>'дод 2'!G264+'дод 2'!G330+'дод 2'!G357</f>
        <v>0</v>
      </c>
      <c r="G178" s="139">
        <f>'дод 2'!H264+'дод 2'!H330+'дод 2'!H357</f>
        <v>60000</v>
      </c>
      <c r="H178" s="139">
        <f>'дод 2'!I264+'дод 2'!I330+'дод 2'!I357</f>
        <v>525000</v>
      </c>
      <c r="I178" s="139">
        <f>'дод 2'!J264+'дод 2'!J330+'дод 2'!J357</f>
        <v>4836259</v>
      </c>
      <c r="J178" s="139">
        <f>'дод 2'!K264+'дод 2'!K330+'дод 2'!K357</f>
        <v>0</v>
      </c>
      <c r="K178" s="139">
        <f>'дод 2'!L264+'дод 2'!L330+'дод 2'!L357</f>
        <v>4836259</v>
      </c>
      <c r="L178" s="139">
        <f>'дод 2'!M264+'дод 2'!M330+'дод 2'!M357</f>
        <v>0</v>
      </c>
      <c r="M178" s="139">
        <f>'дод 2'!N264+'дод 2'!N330+'дод 2'!N357</f>
        <v>0</v>
      </c>
      <c r="N178" s="139">
        <f>'дод 2'!O264+'дод 2'!O330+'дод 2'!O357</f>
        <v>0</v>
      </c>
      <c r="O178" s="139">
        <f>'дод 2'!P264+'дод 2'!P330+'дод 2'!P357</f>
        <v>10947439</v>
      </c>
      <c r="P178" s="251"/>
    </row>
    <row r="179" spans="1:16" s="49" customFormat="1" ht="21.75" customHeight="1" x14ac:dyDescent="0.25">
      <c r="A179" s="38" t="s">
        <v>133</v>
      </c>
      <c r="B179" s="41"/>
      <c r="C179" s="2" t="s">
        <v>683</v>
      </c>
      <c r="D179" s="47">
        <f>D184+D186+D206+D222+D224+D236</f>
        <v>94630210</v>
      </c>
      <c r="E179" s="47">
        <f>E184+E186+E206+E222+E224+E236</f>
        <v>21011210</v>
      </c>
      <c r="F179" s="47">
        <f t="shared" ref="F179:O179" si="30">F184+F186+F206+F222+F224+F236</f>
        <v>0</v>
      </c>
      <c r="G179" s="47">
        <f t="shared" si="30"/>
        <v>0</v>
      </c>
      <c r="H179" s="47">
        <f t="shared" si="30"/>
        <v>73619000</v>
      </c>
      <c r="I179" s="47">
        <f t="shared" si="30"/>
        <v>200908005</v>
      </c>
      <c r="J179" s="47">
        <f t="shared" si="30"/>
        <v>196483005</v>
      </c>
      <c r="K179" s="47">
        <f t="shared" si="30"/>
        <v>225000</v>
      </c>
      <c r="L179" s="47">
        <f t="shared" si="30"/>
        <v>0</v>
      </c>
      <c r="M179" s="47">
        <f t="shared" si="30"/>
        <v>0</v>
      </c>
      <c r="N179" s="47">
        <f t="shared" si="30"/>
        <v>200683005</v>
      </c>
      <c r="O179" s="47">
        <f t="shared" si="30"/>
        <v>295538215</v>
      </c>
      <c r="P179" s="251"/>
    </row>
    <row r="180" spans="1:16" s="50" customFormat="1" ht="47.25" hidden="1" customHeight="1" x14ac:dyDescent="0.25">
      <c r="A180" s="63"/>
      <c r="B180" s="64"/>
      <c r="C180" s="67" t="s">
        <v>383</v>
      </c>
      <c r="D180" s="141">
        <f>D187</f>
        <v>0</v>
      </c>
      <c r="E180" s="141">
        <f t="shared" ref="E180:O180" si="31">E187</f>
        <v>0</v>
      </c>
      <c r="F180" s="141">
        <f t="shared" si="31"/>
        <v>0</v>
      </c>
      <c r="G180" s="141">
        <f t="shared" si="31"/>
        <v>0</v>
      </c>
      <c r="H180" s="141">
        <f t="shared" si="31"/>
        <v>0</v>
      </c>
      <c r="I180" s="141">
        <f t="shared" si="31"/>
        <v>0</v>
      </c>
      <c r="J180" s="141">
        <f t="shared" si="31"/>
        <v>0</v>
      </c>
      <c r="K180" s="141">
        <f t="shared" si="31"/>
        <v>0</v>
      </c>
      <c r="L180" s="141">
        <f t="shared" si="31"/>
        <v>0</v>
      </c>
      <c r="M180" s="141">
        <f t="shared" si="31"/>
        <v>0</v>
      </c>
      <c r="N180" s="141">
        <f t="shared" si="31"/>
        <v>0</v>
      </c>
      <c r="O180" s="141">
        <f t="shared" si="31"/>
        <v>0</v>
      </c>
      <c r="P180" s="251"/>
    </row>
    <row r="181" spans="1:16" s="50" customFormat="1" ht="94.5" hidden="1" customHeight="1" x14ac:dyDescent="0.25">
      <c r="A181" s="63"/>
      <c r="B181" s="64"/>
      <c r="C181" s="67" t="s">
        <v>390</v>
      </c>
      <c r="D181" s="141">
        <f>D207</f>
        <v>0</v>
      </c>
      <c r="E181" s="141">
        <f t="shared" ref="E181:N181" si="32">E207</f>
        <v>0</v>
      </c>
      <c r="F181" s="141">
        <f t="shared" si="32"/>
        <v>0</v>
      </c>
      <c r="G181" s="141">
        <f t="shared" si="32"/>
        <v>0</v>
      </c>
      <c r="H181" s="141">
        <f t="shared" si="32"/>
        <v>0</v>
      </c>
      <c r="I181" s="141">
        <f t="shared" si="32"/>
        <v>0</v>
      </c>
      <c r="J181" s="141">
        <f t="shared" si="32"/>
        <v>0</v>
      </c>
      <c r="K181" s="141">
        <f t="shared" si="32"/>
        <v>0</v>
      </c>
      <c r="L181" s="141">
        <f t="shared" si="32"/>
        <v>0</v>
      </c>
      <c r="M181" s="141">
        <f t="shared" si="32"/>
        <v>0</v>
      </c>
      <c r="N181" s="141">
        <f t="shared" si="32"/>
        <v>0</v>
      </c>
      <c r="O181" s="141">
        <f t="shared" ref="O181" si="33">O207</f>
        <v>0</v>
      </c>
      <c r="P181" s="251"/>
    </row>
    <row r="182" spans="1:16" s="50" customFormat="1" ht="15.75" hidden="1" customHeight="1" x14ac:dyDescent="0.25">
      <c r="A182" s="63"/>
      <c r="B182" s="64"/>
      <c r="C182" s="68" t="s">
        <v>389</v>
      </c>
      <c r="D182" s="141">
        <f>D188+D209</f>
        <v>0</v>
      </c>
      <c r="E182" s="141">
        <f t="shared" ref="E182:O182" si="34">E188+E209</f>
        <v>0</v>
      </c>
      <c r="F182" s="141">
        <f t="shared" si="34"/>
        <v>0</v>
      </c>
      <c r="G182" s="141">
        <f t="shared" si="34"/>
        <v>0</v>
      </c>
      <c r="H182" s="141">
        <f t="shared" si="34"/>
        <v>0</v>
      </c>
      <c r="I182" s="141">
        <f t="shared" si="34"/>
        <v>0</v>
      </c>
      <c r="J182" s="141">
        <f t="shared" si="34"/>
        <v>0</v>
      </c>
      <c r="K182" s="141">
        <f t="shared" si="34"/>
        <v>0</v>
      </c>
      <c r="L182" s="141">
        <f t="shared" si="34"/>
        <v>0</v>
      </c>
      <c r="M182" s="141">
        <f t="shared" si="34"/>
        <v>0</v>
      </c>
      <c r="N182" s="141">
        <f t="shared" si="34"/>
        <v>0</v>
      </c>
      <c r="O182" s="141">
        <f t="shared" si="34"/>
        <v>0</v>
      </c>
      <c r="P182" s="251"/>
    </row>
    <row r="183" spans="1:16" s="50" customFormat="1" ht="18" customHeight="1" x14ac:dyDescent="0.25">
      <c r="A183" s="63"/>
      <c r="B183" s="63"/>
      <c r="C183" s="73" t="s">
        <v>410</v>
      </c>
      <c r="D183" s="141">
        <f>D225</f>
        <v>0</v>
      </c>
      <c r="E183" s="141">
        <f t="shared" ref="E183:O183" si="35">E225</f>
        <v>0</v>
      </c>
      <c r="F183" s="141">
        <f t="shared" si="35"/>
        <v>0</v>
      </c>
      <c r="G183" s="141">
        <f t="shared" si="35"/>
        <v>0</v>
      </c>
      <c r="H183" s="141">
        <f t="shared" si="35"/>
        <v>0</v>
      </c>
      <c r="I183" s="141">
        <f t="shared" si="35"/>
        <v>92214546</v>
      </c>
      <c r="J183" s="141">
        <f t="shared" si="35"/>
        <v>92214546</v>
      </c>
      <c r="K183" s="141">
        <f t="shared" si="35"/>
        <v>0</v>
      </c>
      <c r="L183" s="141">
        <f t="shared" si="35"/>
        <v>0</v>
      </c>
      <c r="M183" s="141">
        <f t="shared" si="35"/>
        <v>0</v>
      </c>
      <c r="N183" s="141">
        <f t="shared" si="35"/>
        <v>92214546</v>
      </c>
      <c r="O183" s="141">
        <f t="shared" si="35"/>
        <v>92214546</v>
      </c>
      <c r="P183" s="251"/>
    </row>
    <row r="184" spans="1:16" s="49" customFormat="1" x14ac:dyDescent="0.25">
      <c r="A184" s="38" t="s">
        <v>140</v>
      </c>
      <c r="B184" s="41"/>
      <c r="C184" s="2" t="s">
        <v>141</v>
      </c>
      <c r="D184" s="47">
        <f t="shared" ref="D184:O184" si="36">D185</f>
        <v>1750000</v>
      </c>
      <c r="E184" s="47">
        <f t="shared" si="36"/>
        <v>1750000</v>
      </c>
      <c r="F184" s="47">
        <f t="shared" si="36"/>
        <v>0</v>
      </c>
      <c r="G184" s="47">
        <f t="shared" si="36"/>
        <v>0</v>
      </c>
      <c r="H184" s="47">
        <f t="shared" si="36"/>
        <v>0</v>
      </c>
      <c r="I184" s="47">
        <f t="shared" si="36"/>
        <v>0</v>
      </c>
      <c r="J184" s="47">
        <f t="shared" si="36"/>
        <v>0</v>
      </c>
      <c r="K184" s="47">
        <f t="shared" si="36"/>
        <v>0</v>
      </c>
      <c r="L184" s="47">
        <f t="shared" si="36"/>
        <v>0</v>
      </c>
      <c r="M184" s="47">
        <f t="shared" si="36"/>
        <v>0</v>
      </c>
      <c r="N184" s="47">
        <f t="shared" si="36"/>
        <v>0</v>
      </c>
      <c r="O184" s="47">
        <f t="shared" si="36"/>
        <v>1750000</v>
      </c>
      <c r="P184" s="251"/>
    </row>
    <row r="185" spans="1:16" ht="24" customHeight="1" x14ac:dyDescent="0.25">
      <c r="A185" s="37" t="s">
        <v>134</v>
      </c>
      <c r="B185" s="37" t="s">
        <v>82</v>
      </c>
      <c r="C185" s="3" t="s">
        <v>340</v>
      </c>
      <c r="D185" s="139">
        <f>'дод 2'!E341+'дод 2'!E349+'дод 2'!E358</f>
        <v>1750000</v>
      </c>
      <c r="E185" s="139">
        <f>'дод 2'!F341+'дод 2'!F349+'дод 2'!F358</f>
        <v>1750000</v>
      </c>
      <c r="F185" s="139">
        <f>'дод 2'!G341+'дод 2'!G349+'дод 2'!G358</f>
        <v>0</v>
      </c>
      <c r="G185" s="139">
        <f>'дод 2'!H341+'дод 2'!H349+'дод 2'!H358</f>
        <v>0</v>
      </c>
      <c r="H185" s="139">
        <f>'дод 2'!I341+'дод 2'!I349+'дод 2'!I358</f>
        <v>0</v>
      </c>
      <c r="I185" s="139">
        <f>'дод 2'!J341+'дод 2'!J349+'дод 2'!J358</f>
        <v>0</v>
      </c>
      <c r="J185" s="139">
        <f>'дод 2'!K341+'дод 2'!K349+'дод 2'!K358</f>
        <v>0</v>
      </c>
      <c r="K185" s="139">
        <f>'дод 2'!L341+'дод 2'!L349+'дод 2'!L358</f>
        <v>0</v>
      </c>
      <c r="L185" s="139">
        <f>'дод 2'!M341+'дод 2'!M349+'дод 2'!M358</f>
        <v>0</v>
      </c>
      <c r="M185" s="139">
        <f>'дод 2'!N341+'дод 2'!N349+'дод 2'!N358</f>
        <v>0</v>
      </c>
      <c r="N185" s="139">
        <f>'дод 2'!O341+'дод 2'!O349+'дод 2'!O358</f>
        <v>0</v>
      </c>
      <c r="O185" s="139">
        <f>'дод 2'!P341+'дод 2'!P349+'дод 2'!P358</f>
        <v>1750000</v>
      </c>
      <c r="P185" s="251"/>
    </row>
    <row r="186" spans="1:16" s="49" customFormat="1" ht="21" customHeight="1" x14ac:dyDescent="0.25">
      <c r="A186" s="38" t="s">
        <v>96</v>
      </c>
      <c r="B186" s="38"/>
      <c r="C186" s="13" t="s">
        <v>572</v>
      </c>
      <c r="D186" s="47">
        <f>D189+D190+D192+D193+D194+D195+D196+D197+D198+D199+D201+D203+D205</f>
        <v>0</v>
      </c>
      <c r="E186" s="47">
        <f t="shared" ref="E186:O186" si="37">E189+E190+E192+E193+E194+E195+E196+E197+E198+E199+E201+E203+E205</f>
        <v>0</v>
      </c>
      <c r="F186" s="47">
        <f t="shared" si="37"/>
        <v>0</v>
      </c>
      <c r="G186" s="47">
        <f t="shared" si="37"/>
        <v>0</v>
      </c>
      <c r="H186" s="47">
        <f t="shared" si="37"/>
        <v>0</v>
      </c>
      <c r="I186" s="47">
        <f t="shared" si="37"/>
        <v>22200000</v>
      </c>
      <c r="J186" s="47">
        <f>J189+J190+J192+J193+J194+J195+J196+J197+J198+J199+J201+J203+J205</f>
        <v>22200000</v>
      </c>
      <c r="K186" s="47">
        <f t="shared" si="37"/>
        <v>0</v>
      </c>
      <c r="L186" s="47">
        <f t="shared" si="37"/>
        <v>0</v>
      </c>
      <c r="M186" s="47">
        <f t="shared" si="37"/>
        <v>0</v>
      </c>
      <c r="N186" s="47">
        <f t="shared" si="37"/>
        <v>22200000</v>
      </c>
      <c r="O186" s="47">
        <f t="shared" si="37"/>
        <v>22200000</v>
      </c>
      <c r="P186" s="251"/>
    </row>
    <row r="187" spans="1:16" s="50" customFormat="1" ht="63" hidden="1" customHeight="1" x14ac:dyDescent="0.25">
      <c r="A187" s="63"/>
      <c r="B187" s="63"/>
      <c r="C187" s="67" t="s">
        <v>612</v>
      </c>
      <c r="D187" s="141">
        <f>D202</f>
        <v>0</v>
      </c>
      <c r="E187" s="141">
        <f t="shared" ref="E187:O187" si="38">E202</f>
        <v>0</v>
      </c>
      <c r="F187" s="141">
        <f t="shared" si="38"/>
        <v>0</v>
      </c>
      <c r="G187" s="141">
        <f t="shared" si="38"/>
        <v>0</v>
      </c>
      <c r="H187" s="141">
        <f t="shared" si="38"/>
        <v>0</v>
      </c>
      <c r="I187" s="141">
        <f t="shared" si="38"/>
        <v>0</v>
      </c>
      <c r="J187" s="141">
        <f t="shared" si="38"/>
        <v>0</v>
      </c>
      <c r="K187" s="141">
        <f t="shared" si="38"/>
        <v>0</v>
      </c>
      <c r="L187" s="141">
        <f t="shared" si="38"/>
        <v>0</v>
      </c>
      <c r="M187" s="141">
        <f t="shared" si="38"/>
        <v>0</v>
      </c>
      <c r="N187" s="141">
        <f t="shared" si="38"/>
        <v>0</v>
      </c>
      <c r="O187" s="141">
        <f t="shared" si="38"/>
        <v>0</v>
      </c>
      <c r="P187" s="251"/>
    </row>
    <row r="188" spans="1:16" s="50" customFormat="1" ht="15.75" hidden="1" customHeight="1" x14ac:dyDescent="0.25">
      <c r="A188" s="63"/>
      <c r="B188" s="63"/>
      <c r="C188" s="68" t="s">
        <v>389</v>
      </c>
      <c r="D188" s="141">
        <f>D191+D204</f>
        <v>0</v>
      </c>
      <c r="E188" s="141">
        <f t="shared" ref="E188:O188" si="39">E191+E204</f>
        <v>0</v>
      </c>
      <c r="F188" s="141">
        <f t="shared" si="39"/>
        <v>0</v>
      </c>
      <c r="G188" s="141">
        <f t="shared" si="39"/>
        <v>0</v>
      </c>
      <c r="H188" s="141">
        <f t="shared" si="39"/>
        <v>0</v>
      </c>
      <c r="I188" s="141">
        <f t="shared" si="39"/>
        <v>0</v>
      </c>
      <c r="J188" s="141">
        <f>J191+J204</f>
        <v>0</v>
      </c>
      <c r="K188" s="141">
        <f t="shared" si="39"/>
        <v>0</v>
      </c>
      <c r="L188" s="141">
        <f t="shared" si="39"/>
        <v>0</v>
      </c>
      <c r="M188" s="141">
        <f t="shared" si="39"/>
        <v>0</v>
      </c>
      <c r="N188" s="141">
        <f t="shared" si="39"/>
        <v>0</v>
      </c>
      <c r="O188" s="141">
        <f t="shared" si="39"/>
        <v>0</v>
      </c>
      <c r="P188" s="251"/>
    </row>
    <row r="189" spans="1:16" ht="33.75" customHeight="1" x14ac:dyDescent="0.25">
      <c r="A189" s="40" t="s">
        <v>269</v>
      </c>
      <c r="B189" s="40" t="s">
        <v>110</v>
      </c>
      <c r="C189" s="6" t="s">
        <v>518</v>
      </c>
      <c r="D189" s="139">
        <f>'дод 2'!E312+'дод 2'!E265</f>
        <v>0</v>
      </c>
      <c r="E189" s="139">
        <f>'дод 2'!F312+'дод 2'!F265</f>
        <v>0</v>
      </c>
      <c r="F189" s="139">
        <f>'дод 2'!G312+'дод 2'!G265</f>
        <v>0</v>
      </c>
      <c r="G189" s="139">
        <f>'дод 2'!H312+'дод 2'!H265</f>
        <v>0</v>
      </c>
      <c r="H189" s="139">
        <f>'дод 2'!I312+'дод 2'!I265</f>
        <v>0</v>
      </c>
      <c r="I189" s="139">
        <f>'дод 2'!J312+'дод 2'!J265</f>
        <v>9200000</v>
      </c>
      <c r="J189" s="139">
        <f>'дод 2'!K312+'дод 2'!K265</f>
        <v>9200000</v>
      </c>
      <c r="K189" s="139">
        <f>'дод 2'!L312+'дод 2'!L265</f>
        <v>0</v>
      </c>
      <c r="L189" s="139">
        <f>'дод 2'!M312+'дод 2'!M265</f>
        <v>0</v>
      </c>
      <c r="M189" s="139">
        <f>'дод 2'!N312+'дод 2'!N265</f>
        <v>0</v>
      </c>
      <c r="N189" s="139">
        <f>'дод 2'!O312+'дод 2'!O265</f>
        <v>9200000</v>
      </c>
      <c r="O189" s="139">
        <f>'дод 2'!P312+'дод 2'!P265</f>
        <v>9200000</v>
      </c>
      <c r="P189" s="251"/>
    </row>
    <row r="190" spans="1:16" s="51" customFormat="1" ht="18.75" x14ac:dyDescent="0.25">
      <c r="A190" s="40" t="s">
        <v>274</v>
      </c>
      <c r="B190" s="40" t="s">
        <v>110</v>
      </c>
      <c r="C190" s="6" t="s">
        <v>514</v>
      </c>
      <c r="D190" s="139">
        <f>'дод 2'!E126+'дод 2'!E313</f>
        <v>0</v>
      </c>
      <c r="E190" s="139">
        <f>'дод 2'!F126+'дод 2'!F313</f>
        <v>0</v>
      </c>
      <c r="F190" s="139">
        <f>'дод 2'!G126+'дод 2'!G313</f>
        <v>0</v>
      </c>
      <c r="G190" s="139">
        <f>'дод 2'!H126+'дод 2'!H313</f>
        <v>0</v>
      </c>
      <c r="H190" s="139">
        <f>'дод 2'!I126+'дод 2'!I313</f>
        <v>0</v>
      </c>
      <c r="I190" s="139">
        <f>'дод 2'!J126+'дод 2'!J313</f>
        <v>3000000</v>
      </c>
      <c r="J190" s="139">
        <f>'дод 2'!K126+'дод 2'!K313</f>
        <v>3000000</v>
      </c>
      <c r="K190" s="139">
        <f>'дод 2'!L126+'дод 2'!L313</f>
        <v>0</v>
      </c>
      <c r="L190" s="139">
        <f>'дод 2'!M126+'дод 2'!M313</f>
        <v>0</v>
      </c>
      <c r="M190" s="139">
        <f>'дод 2'!N126+'дод 2'!N313</f>
        <v>0</v>
      </c>
      <c r="N190" s="139">
        <f>'дод 2'!O126+'дод 2'!O313</f>
        <v>3000000</v>
      </c>
      <c r="O190" s="139">
        <f>'дод 2'!P126+'дод 2'!P313</f>
        <v>3000000</v>
      </c>
      <c r="P190" s="251"/>
    </row>
    <row r="191" spans="1:16" s="51" customFormat="1" ht="21.75" hidden="1" customHeight="1" x14ac:dyDescent="0.25">
      <c r="A191" s="72"/>
      <c r="B191" s="72"/>
      <c r="C191" s="77" t="s">
        <v>389</v>
      </c>
      <c r="D191" s="140">
        <f>'дод 2'!E127</f>
        <v>0</v>
      </c>
      <c r="E191" s="140">
        <f>'дод 2'!F127</f>
        <v>0</v>
      </c>
      <c r="F191" s="140">
        <f>'дод 2'!G127</f>
        <v>0</v>
      </c>
      <c r="G191" s="140">
        <f>'дод 2'!H127</f>
        <v>0</v>
      </c>
      <c r="H191" s="140">
        <f>'дод 2'!I127</f>
        <v>0</v>
      </c>
      <c r="I191" s="140">
        <f>'дод 2'!J127</f>
        <v>0</v>
      </c>
      <c r="J191" s="140">
        <f>'дод 2'!K127</f>
        <v>0</v>
      </c>
      <c r="K191" s="140">
        <f>'дод 2'!L127</f>
        <v>0</v>
      </c>
      <c r="L191" s="140">
        <f>'дод 2'!M127</f>
        <v>0</v>
      </c>
      <c r="M191" s="140">
        <f>'дод 2'!N127</f>
        <v>0</v>
      </c>
      <c r="N191" s="140">
        <f>'дод 2'!O127</f>
        <v>0</v>
      </c>
      <c r="O191" s="140">
        <f>'дод 2'!P127</f>
        <v>0</v>
      </c>
      <c r="P191" s="251"/>
    </row>
    <row r="192" spans="1:16" s="51" customFormat="1" ht="24" hidden="1" customHeight="1" x14ac:dyDescent="0.25">
      <c r="A192" s="40" t="s">
        <v>276</v>
      </c>
      <c r="B192" s="40" t="s">
        <v>110</v>
      </c>
      <c r="C192" s="6" t="s">
        <v>515</v>
      </c>
      <c r="D192" s="139">
        <f>'дод 2'!E314+'дод 2'!E168</f>
        <v>0</v>
      </c>
      <c r="E192" s="139">
        <f>'дод 2'!F314+'дод 2'!F168</f>
        <v>0</v>
      </c>
      <c r="F192" s="139">
        <f>'дод 2'!G314+'дод 2'!G168</f>
        <v>0</v>
      </c>
      <c r="G192" s="139">
        <f>'дод 2'!H314+'дод 2'!H168</f>
        <v>0</v>
      </c>
      <c r="H192" s="139">
        <f>'дод 2'!I314+'дод 2'!I168</f>
        <v>0</v>
      </c>
      <c r="I192" s="139">
        <f>'дод 2'!J314+'дод 2'!J168</f>
        <v>0</v>
      </c>
      <c r="J192" s="139">
        <f>'дод 2'!K314+'дод 2'!K168</f>
        <v>0</v>
      </c>
      <c r="K192" s="139">
        <f>'дод 2'!L314+'дод 2'!L168</f>
        <v>0</v>
      </c>
      <c r="L192" s="139">
        <f>'дод 2'!M314+'дод 2'!M168</f>
        <v>0</v>
      </c>
      <c r="M192" s="139">
        <f>'дод 2'!N314+'дод 2'!N168</f>
        <v>0</v>
      </c>
      <c r="N192" s="139">
        <f>'дод 2'!O314+'дод 2'!O168</f>
        <v>0</v>
      </c>
      <c r="O192" s="139">
        <f>'дод 2'!P314+'дод 2'!P168</f>
        <v>0</v>
      </c>
      <c r="P192" s="251"/>
    </row>
    <row r="193" spans="1:16" s="51" customFormat="1" ht="22.5" hidden="1" customHeight="1" x14ac:dyDescent="0.25">
      <c r="A193" s="40">
        <v>7323</v>
      </c>
      <c r="B193" s="65" t="s">
        <v>110</v>
      </c>
      <c r="C193" s="105" t="s">
        <v>516</v>
      </c>
      <c r="D193" s="139">
        <f>'дод 2'!E218+'дод 2'!E43</f>
        <v>0</v>
      </c>
      <c r="E193" s="139">
        <f>'дод 2'!F218+'дод 2'!F43</f>
        <v>0</v>
      </c>
      <c r="F193" s="139">
        <f>'дод 2'!G218+'дод 2'!G43</f>
        <v>0</v>
      </c>
      <c r="G193" s="139">
        <f>'дод 2'!H218+'дод 2'!H43</f>
        <v>0</v>
      </c>
      <c r="H193" s="139">
        <f>'дод 2'!I218+'дод 2'!I43</f>
        <v>0</v>
      </c>
      <c r="I193" s="139">
        <f>'дод 2'!J218+'дод 2'!J43</f>
        <v>0</v>
      </c>
      <c r="J193" s="139">
        <f>'дод 2'!K218+'дод 2'!K43</f>
        <v>0</v>
      </c>
      <c r="K193" s="139">
        <f>'дод 2'!L218+'дод 2'!L43</f>
        <v>0</v>
      </c>
      <c r="L193" s="139">
        <f>'дод 2'!M218+'дод 2'!M43</f>
        <v>0</v>
      </c>
      <c r="M193" s="139">
        <f>'дод 2'!N218+'дод 2'!N43</f>
        <v>0</v>
      </c>
      <c r="N193" s="139">
        <f>'дод 2'!O218+'дод 2'!O43</f>
        <v>0</v>
      </c>
      <c r="O193" s="139">
        <f>'дод 2'!P218+'дод 2'!P43</f>
        <v>0</v>
      </c>
      <c r="P193" s="251"/>
    </row>
    <row r="194" spans="1:16" s="51" customFormat="1" ht="19.5" hidden="1" customHeight="1" x14ac:dyDescent="0.25">
      <c r="A194" s="40">
        <v>7324</v>
      </c>
      <c r="B194" s="65" t="s">
        <v>110</v>
      </c>
      <c r="C194" s="6" t="s">
        <v>517</v>
      </c>
      <c r="D194" s="139">
        <f>'дод 2'!E240+'дод 2'!E315</f>
        <v>0</v>
      </c>
      <c r="E194" s="139">
        <f>'дод 2'!F240+'дод 2'!F315</f>
        <v>0</v>
      </c>
      <c r="F194" s="139">
        <f>'дод 2'!G240+'дод 2'!G315</f>
        <v>0</v>
      </c>
      <c r="G194" s="139">
        <f>'дод 2'!H240+'дод 2'!H315</f>
        <v>0</v>
      </c>
      <c r="H194" s="139">
        <f>'дод 2'!I240+'дод 2'!I315</f>
        <v>0</v>
      </c>
      <c r="I194" s="139">
        <f>'дод 2'!J240+'дод 2'!J315</f>
        <v>0</v>
      </c>
      <c r="J194" s="139">
        <f>'дод 2'!K240+'дод 2'!K315</f>
        <v>0</v>
      </c>
      <c r="K194" s="139">
        <f>'дод 2'!L240+'дод 2'!L315</f>
        <v>0</v>
      </c>
      <c r="L194" s="139">
        <f>'дод 2'!M240+'дод 2'!M315</f>
        <v>0</v>
      </c>
      <c r="M194" s="139">
        <f>'дод 2'!N240+'дод 2'!N315</f>
        <v>0</v>
      </c>
      <c r="N194" s="139">
        <f>'дод 2'!O240+'дод 2'!O315</f>
        <v>0</v>
      </c>
      <c r="O194" s="139">
        <f>'дод 2'!P240+'дод 2'!P315</f>
        <v>0</v>
      </c>
      <c r="P194" s="251"/>
    </row>
    <row r="195" spans="1:16" s="51" customFormat="1" ht="41.25" hidden="1" customHeight="1" x14ac:dyDescent="0.25">
      <c r="A195" s="40">
        <v>7325</v>
      </c>
      <c r="B195" s="65" t="s">
        <v>110</v>
      </c>
      <c r="C195" s="6" t="s">
        <v>512</v>
      </c>
      <c r="D195" s="139">
        <f>'дод 2'!E316+'дод 2'!E44</f>
        <v>0</v>
      </c>
      <c r="E195" s="139">
        <f>'дод 2'!F316+'дод 2'!F44</f>
        <v>0</v>
      </c>
      <c r="F195" s="139">
        <f>'дод 2'!G316+'дод 2'!G44</f>
        <v>0</v>
      </c>
      <c r="G195" s="139">
        <f>'дод 2'!H316+'дод 2'!H44</f>
        <v>0</v>
      </c>
      <c r="H195" s="139">
        <f>'дод 2'!I316+'дод 2'!I44</f>
        <v>0</v>
      </c>
      <c r="I195" s="139">
        <f>'дод 2'!J316+'дод 2'!J44</f>
        <v>0</v>
      </c>
      <c r="J195" s="139">
        <f>'дод 2'!K316+'дод 2'!K44</f>
        <v>0</v>
      </c>
      <c r="K195" s="139">
        <f>'дод 2'!L316+'дод 2'!L44</f>
        <v>0</v>
      </c>
      <c r="L195" s="139">
        <f>'дод 2'!M316+'дод 2'!M44</f>
        <v>0</v>
      </c>
      <c r="M195" s="139">
        <f>'дод 2'!N316+'дод 2'!N44</f>
        <v>0</v>
      </c>
      <c r="N195" s="139">
        <f>'дод 2'!O316+'дод 2'!O44</f>
        <v>0</v>
      </c>
      <c r="O195" s="139">
        <f>'дод 2'!P316+'дод 2'!P44</f>
        <v>0</v>
      </c>
      <c r="P195" s="251"/>
    </row>
    <row r="196" spans="1:16" ht="21.75" customHeight="1" x14ac:dyDescent="0.25">
      <c r="A196" s="40" t="s">
        <v>271</v>
      </c>
      <c r="B196" s="40" t="s">
        <v>110</v>
      </c>
      <c r="C196" s="6" t="s">
        <v>513</v>
      </c>
      <c r="D196" s="139">
        <f>'дод 2'!E317+'дод 2'!E266+'дод 2'!E45</f>
        <v>0</v>
      </c>
      <c r="E196" s="139">
        <f>'дод 2'!F317+'дод 2'!F266+'дод 2'!F45</f>
        <v>0</v>
      </c>
      <c r="F196" s="139">
        <f>'дод 2'!G317+'дод 2'!G266+'дод 2'!G45</f>
        <v>0</v>
      </c>
      <c r="G196" s="139">
        <f>'дод 2'!H317+'дод 2'!H266+'дод 2'!H45</f>
        <v>0</v>
      </c>
      <c r="H196" s="139">
        <f>'дод 2'!I317+'дод 2'!I266+'дод 2'!I45</f>
        <v>0</v>
      </c>
      <c r="I196" s="139">
        <f>'дод 2'!J317+'дод 2'!J266+'дод 2'!J45</f>
        <v>5500000</v>
      </c>
      <c r="J196" s="139">
        <f>'дод 2'!K317+'дод 2'!K266+'дод 2'!K45</f>
        <v>5500000</v>
      </c>
      <c r="K196" s="139">
        <f>'дод 2'!L317+'дод 2'!L266+'дод 2'!L45</f>
        <v>0</v>
      </c>
      <c r="L196" s="139">
        <f>'дод 2'!M317+'дод 2'!M266+'дод 2'!M45</f>
        <v>0</v>
      </c>
      <c r="M196" s="139">
        <f>'дод 2'!N317+'дод 2'!N266+'дод 2'!N45</f>
        <v>0</v>
      </c>
      <c r="N196" s="139">
        <f>'дод 2'!O317+'дод 2'!O266+'дод 2'!O45</f>
        <v>5500000</v>
      </c>
      <c r="O196" s="139">
        <f>'дод 2'!P317+'дод 2'!P266+'дод 2'!P45</f>
        <v>5500000</v>
      </c>
      <c r="P196" s="251"/>
    </row>
    <row r="197" spans="1:16" ht="31.5" hidden="1" customHeight="1" x14ac:dyDescent="0.25">
      <c r="A197" s="37" t="s">
        <v>135</v>
      </c>
      <c r="B197" s="37" t="s">
        <v>110</v>
      </c>
      <c r="C197" s="3" t="s">
        <v>1</v>
      </c>
      <c r="D197" s="139">
        <f>'дод 2'!E267+'дод 2'!E318+'дод 2'!E331+'дод 2'!E359</f>
        <v>0</v>
      </c>
      <c r="E197" s="139">
        <f>'дод 2'!F267+'дод 2'!F318+'дод 2'!F331+'дод 2'!F359</f>
        <v>0</v>
      </c>
      <c r="F197" s="139">
        <f>'дод 2'!G267+'дод 2'!G318+'дод 2'!G331+'дод 2'!G359</f>
        <v>0</v>
      </c>
      <c r="G197" s="139">
        <f>'дод 2'!H267+'дод 2'!H318+'дод 2'!H331+'дод 2'!H359</f>
        <v>0</v>
      </c>
      <c r="H197" s="139">
        <f>'дод 2'!I267+'дод 2'!I318+'дод 2'!I331+'дод 2'!I359</f>
        <v>0</v>
      </c>
      <c r="I197" s="139">
        <f>'дод 2'!J267+'дод 2'!J318+'дод 2'!J331+'дод 2'!J359</f>
        <v>0</v>
      </c>
      <c r="J197" s="139">
        <f>'дод 2'!K267+'дод 2'!K318+'дод 2'!K331+'дод 2'!K359</f>
        <v>0</v>
      </c>
      <c r="K197" s="139">
        <f>'дод 2'!L267+'дод 2'!L318+'дод 2'!L331+'дод 2'!L359</f>
        <v>0</v>
      </c>
      <c r="L197" s="139">
        <f>'дод 2'!M267+'дод 2'!M318+'дод 2'!M331+'дод 2'!M359</f>
        <v>0</v>
      </c>
      <c r="M197" s="139">
        <f>'дод 2'!N267+'дод 2'!N318+'дод 2'!N331+'дод 2'!N359</f>
        <v>0</v>
      </c>
      <c r="N197" s="139">
        <f>'дод 2'!O267+'дод 2'!O318+'дод 2'!O331+'дод 2'!O359</f>
        <v>0</v>
      </c>
      <c r="O197" s="139">
        <f>'дод 2'!P267+'дод 2'!P318+'дод 2'!P331+'дод 2'!P359</f>
        <v>0</v>
      </c>
      <c r="P197" s="251"/>
    </row>
    <row r="198" spans="1:16" ht="35.25" hidden="1" customHeight="1" x14ac:dyDescent="0.25">
      <c r="A198" s="55" t="s">
        <v>443</v>
      </c>
      <c r="B198" s="55" t="s">
        <v>110</v>
      </c>
      <c r="C198" s="3" t="s">
        <v>444</v>
      </c>
      <c r="D198" s="139">
        <f>'дод 2'!E332</f>
        <v>0</v>
      </c>
      <c r="E198" s="139">
        <f>'дод 2'!F332</f>
        <v>0</v>
      </c>
      <c r="F198" s="139">
        <f>'дод 2'!G332</f>
        <v>0</v>
      </c>
      <c r="G198" s="139">
        <f>'дод 2'!H332</f>
        <v>0</v>
      </c>
      <c r="H198" s="139">
        <f>'дод 2'!I332</f>
        <v>0</v>
      </c>
      <c r="I198" s="139">
        <f>'дод 2'!J332</f>
        <v>0</v>
      </c>
      <c r="J198" s="139">
        <f>'дод 2'!K332</f>
        <v>0</v>
      </c>
      <c r="K198" s="139">
        <f>'дод 2'!L332</f>
        <v>0</v>
      </c>
      <c r="L198" s="139">
        <f>'дод 2'!M332</f>
        <v>0</v>
      </c>
      <c r="M198" s="139">
        <f>'дод 2'!N332</f>
        <v>0</v>
      </c>
      <c r="N198" s="139">
        <f>'дод 2'!O332</f>
        <v>0</v>
      </c>
      <c r="O198" s="139">
        <f>'дод 2'!P332</f>
        <v>0</v>
      </c>
      <c r="P198" s="251"/>
    </row>
    <row r="199" spans="1:16" ht="49.5" customHeight="1" x14ac:dyDescent="0.25">
      <c r="A199" s="37">
        <v>7361</v>
      </c>
      <c r="B199" s="37" t="s">
        <v>81</v>
      </c>
      <c r="C199" s="3" t="s">
        <v>367</v>
      </c>
      <c r="D199" s="139">
        <f>'дод 2'!E268+'дод 2'!E319+'дод 2'!E169</f>
        <v>0</v>
      </c>
      <c r="E199" s="139">
        <f>'дод 2'!F268+'дод 2'!F319+'дод 2'!F169</f>
        <v>0</v>
      </c>
      <c r="F199" s="139">
        <f>'дод 2'!G268+'дод 2'!G319+'дод 2'!G169</f>
        <v>0</v>
      </c>
      <c r="G199" s="139">
        <f>'дод 2'!H268+'дод 2'!H319+'дод 2'!H169</f>
        <v>0</v>
      </c>
      <c r="H199" s="139">
        <f>'дод 2'!I268+'дод 2'!I319+'дод 2'!I169</f>
        <v>0</v>
      </c>
      <c r="I199" s="139">
        <f>'дод 2'!J268+'дод 2'!J319+'дод 2'!J169</f>
        <v>4500000</v>
      </c>
      <c r="J199" s="139">
        <f>'дод 2'!K268+'дод 2'!K319+'дод 2'!K169</f>
        <v>4500000</v>
      </c>
      <c r="K199" s="139">
        <f>'дод 2'!L268+'дод 2'!L319+'дод 2'!L169</f>
        <v>0</v>
      </c>
      <c r="L199" s="139">
        <f>'дод 2'!M268+'дод 2'!M319+'дод 2'!M169</f>
        <v>0</v>
      </c>
      <c r="M199" s="139">
        <f>'дод 2'!N268+'дод 2'!N319+'дод 2'!N169</f>
        <v>0</v>
      </c>
      <c r="N199" s="139">
        <f>'дод 2'!O268+'дод 2'!O319+'дод 2'!O169</f>
        <v>4500000</v>
      </c>
      <c r="O199" s="139">
        <f>'дод 2'!P268+'дод 2'!P319+'дод 2'!P169</f>
        <v>4500000</v>
      </c>
      <c r="P199" s="251"/>
    </row>
    <row r="200" spans="1:16" s="51" customFormat="1" ht="46.5" hidden="1" customHeight="1" x14ac:dyDescent="0.25">
      <c r="A200" s="37">
        <v>7362</v>
      </c>
      <c r="B200" s="37" t="s">
        <v>81</v>
      </c>
      <c r="C200" s="3" t="s">
        <v>359</v>
      </c>
      <c r="D200" s="139">
        <f>'дод 2'!E269</f>
        <v>0</v>
      </c>
      <c r="E200" s="139">
        <f>'дод 2'!F269</f>
        <v>0</v>
      </c>
      <c r="F200" s="139">
        <f>'дод 2'!G269</f>
        <v>0</v>
      </c>
      <c r="G200" s="139">
        <f>'дод 2'!H269</f>
        <v>0</v>
      </c>
      <c r="H200" s="139">
        <f>'дод 2'!I269</f>
        <v>0</v>
      </c>
      <c r="I200" s="139">
        <f>'дод 2'!J269</f>
        <v>0</v>
      </c>
      <c r="J200" s="139">
        <f>'дод 2'!K269</f>
        <v>0</v>
      </c>
      <c r="K200" s="139">
        <f>'дод 2'!L269</f>
        <v>0</v>
      </c>
      <c r="L200" s="139">
        <f>'дод 2'!M269</f>
        <v>0</v>
      </c>
      <c r="M200" s="139">
        <f>'дод 2'!N269</f>
        <v>0</v>
      </c>
      <c r="N200" s="139">
        <f>'дод 2'!O269</f>
        <v>0</v>
      </c>
      <c r="O200" s="139">
        <f>'дод 2'!P269</f>
        <v>0</v>
      </c>
      <c r="P200" s="251"/>
    </row>
    <row r="201" spans="1:16" s="51" customFormat="1" ht="47.25" hidden="1" customHeight="1" x14ac:dyDescent="0.25">
      <c r="A201" s="37">
        <v>7363</v>
      </c>
      <c r="B201" s="56" t="s">
        <v>81</v>
      </c>
      <c r="C201" s="57" t="s">
        <v>585</v>
      </c>
      <c r="D201" s="139">
        <f>'дод 2'!E270+'дод 2'!E128+'дод 2'!E170+'дод 2'!E320</f>
        <v>0</v>
      </c>
      <c r="E201" s="139">
        <f>'дод 2'!F270+'дод 2'!F128+'дод 2'!F170+'дод 2'!F320</f>
        <v>0</v>
      </c>
      <c r="F201" s="139">
        <f>'дод 2'!G270+'дод 2'!G128+'дод 2'!G170+'дод 2'!G320</f>
        <v>0</v>
      </c>
      <c r="G201" s="139">
        <f>'дод 2'!H270+'дод 2'!H128+'дод 2'!H170+'дод 2'!H320</f>
        <v>0</v>
      </c>
      <c r="H201" s="139">
        <f>'дод 2'!I270+'дод 2'!I128+'дод 2'!I170+'дод 2'!I320</f>
        <v>0</v>
      </c>
      <c r="I201" s="139">
        <f>'дод 2'!J270+'дод 2'!J128+'дод 2'!J170+'дод 2'!J320</f>
        <v>0</v>
      </c>
      <c r="J201" s="139">
        <f>'дод 2'!K270+'дод 2'!K128+'дод 2'!K170+'дод 2'!K320</f>
        <v>0</v>
      </c>
      <c r="K201" s="139">
        <f>'дод 2'!L270+'дод 2'!L128+'дод 2'!L170+'дод 2'!L320</f>
        <v>0</v>
      </c>
      <c r="L201" s="139">
        <f>'дод 2'!M270+'дод 2'!M128+'дод 2'!M170+'дод 2'!M320</f>
        <v>0</v>
      </c>
      <c r="M201" s="139">
        <f>'дод 2'!N270+'дод 2'!N128+'дод 2'!N170+'дод 2'!N320</f>
        <v>0</v>
      </c>
      <c r="N201" s="139">
        <f>'дод 2'!O270+'дод 2'!O128+'дод 2'!O170+'дод 2'!O320</f>
        <v>0</v>
      </c>
      <c r="O201" s="139">
        <f>'дод 2'!P270+'дод 2'!P128+'дод 2'!P170+'дод 2'!P320</f>
        <v>0</v>
      </c>
      <c r="P201" s="251"/>
    </row>
    <row r="202" spans="1:16" s="51" customFormat="1" ht="47.25" hidden="1" customHeight="1" x14ac:dyDescent="0.25">
      <c r="A202" s="69"/>
      <c r="B202" s="74"/>
      <c r="C202" s="70" t="s">
        <v>612</v>
      </c>
      <c r="D202" s="140">
        <f>'дод 2'!E129+'дод 2'!E171+'дод 2'!E271+'дод 2'!E321</f>
        <v>0</v>
      </c>
      <c r="E202" s="140">
        <f>'дод 2'!F129+'дод 2'!F171+'дод 2'!F271+'дод 2'!F321</f>
        <v>0</v>
      </c>
      <c r="F202" s="140">
        <f>'дод 2'!G129+'дод 2'!G171+'дод 2'!G271+'дод 2'!G321</f>
        <v>0</v>
      </c>
      <c r="G202" s="140">
        <f>'дод 2'!H129+'дод 2'!H171+'дод 2'!H271+'дод 2'!H321</f>
        <v>0</v>
      </c>
      <c r="H202" s="140">
        <f>'дод 2'!I129+'дод 2'!I171+'дод 2'!I271+'дод 2'!I321</f>
        <v>0</v>
      </c>
      <c r="I202" s="140">
        <f>'дод 2'!J129+'дод 2'!J171+'дод 2'!J271+'дод 2'!J321</f>
        <v>0</v>
      </c>
      <c r="J202" s="140">
        <f>'дод 2'!K129+'дод 2'!K171+'дод 2'!K271+'дод 2'!K321</f>
        <v>0</v>
      </c>
      <c r="K202" s="140">
        <f>'дод 2'!L129+'дод 2'!L171+'дод 2'!L271+'дод 2'!L321</f>
        <v>0</v>
      </c>
      <c r="L202" s="140">
        <f>'дод 2'!M129+'дод 2'!M171+'дод 2'!M271+'дод 2'!M321</f>
        <v>0</v>
      </c>
      <c r="M202" s="140">
        <f>'дод 2'!N129+'дод 2'!N171+'дод 2'!N271+'дод 2'!N321</f>
        <v>0</v>
      </c>
      <c r="N202" s="140">
        <f>'дод 2'!O129+'дод 2'!O171+'дод 2'!O271+'дод 2'!O321</f>
        <v>0</v>
      </c>
      <c r="O202" s="140">
        <f>'дод 2'!P129+'дод 2'!P171+'дод 2'!P271+'дод 2'!P321</f>
        <v>0</v>
      </c>
      <c r="P202" s="251"/>
    </row>
    <row r="203" spans="1:16" ht="31.5" hidden="1" customHeight="1" x14ac:dyDescent="0.25">
      <c r="A203" s="37">
        <v>7368</v>
      </c>
      <c r="B203" s="37" t="s">
        <v>81</v>
      </c>
      <c r="C203" s="36" t="s">
        <v>545</v>
      </c>
      <c r="D203" s="139">
        <f>'дод 2'!E272</f>
        <v>0</v>
      </c>
      <c r="E203" s="139">
        <f>'дод 2'!F272</f>
        <v>0</v>
      </c>
      <c r="F203" s="139">
        <f>'дод 2'!G272</f>
        <v>0</v>
      </c>
      <c r="G203" s="139">
        <f>'дод 2'!H272</f>
        <v>0</v>
      </c>
      <c r="H203" s="139">
        <f>'дод 2'!I272</f>
        <v>0</v>
      </c>
      <c r="I203" s="139">
        <f>'дод 2'!J272</f>
        <v>0</v>
      </c>
      <c r="J203" s="139">
        <f>'дод 2'!K272</f>
        <v>0</v>
      </c>
      <c r="K203" s="139">
        <f>'дод 2'!L272</f>
        <v>0</v>
      </c>
      <c r="L203" s="139">
        <f>'дод 2'!M272</f>
        <v>0</v>
      </c>
      <c r="M203" s="139">
        <f>'дод 2'!N272</f>
        <v>0</v>
      </c>
      <c r="N203" s="139">
        <f>'дод 2'!O272</f>
        <v>0</v>
      </c>
      <c r="O203" s="139">
        <f>'дод 2'!P272</f>
        <v>0</v>
      </c>
      <c r="P203" s="251"/>
    </row>
    <row r="204" spans="1:16" s="51" customFormat="1" ht="15.75" hidden="1" customHeight="1" x14ac:dyDescent="0.25">
      <c r="A204" s="69"/>
      <c r="B204" s="74"/>
      <c r="C204" s="75" t="s">
        <v>388</v>
      </c>
      <c r="D204" s="140">
        <f>'дод 2'!E273</f>
        <v>0</v>
      </c>
      <c r="E204" s="140">
        <f>'дод 2'!F273</f>
        <v>0</v>
      </c>
      <c r="F204" s="140">
        <f>'дод 2'!G273</f>
        <v>0</v>
      </c>
      <c r="G204" s="140">
        <f>'дод 2'!H273</f>
        <v>0</v>
      </c>
      <c r="H204" s="140">
        <f>'дод 2'!I273</f>
        <v>0</v>
      </c>
      <c r="I204" s="140">
        <f>'дод 2'!J273</f>
        <v>0</v>
      </c>
      <c r="J204" s="140">
        <f>'дод 2'!K273</f>
        <v>0</v>
      </c>
      <c r="K204" s="140">
        <f>'дод 2'!L273</f>
        <v>0</v>
      </c>
      <c r="L204" s="140">
        <f>'дод 2'!M273</f>
        <v>0</v>
      </c>
      <c r="M204" s="140">
        <f>'дод 2'!N273</f>
        <v>0</v>
      </c>
      <c r="N204" s="140">
        <f>'дод 2'!O273</f>
        <v>0</v>
      </c>
      <c r="O204" s="140">
        <f>'дод 2'!P273</f>
        <v>0</v>
      </c>
      <c r="P204" s="251"/>
    </row>
    <row r="205" spans="1:16" s="51" customFormat="1" ht="31.5" hidden="1" customHeight="1" x14ac:dyDescent="0.25">
      <c r="A205" s="37">
        <v>7370</v>
      </c>
      <c r="B205" s="56" t="s">
        <v>81</v>
      </c>
      <c r="C205" s="57" t="s">
        <v>418</v>
      </c>
      <c r="D205" s="139">
        <f>'дод 2'!E322+'дод 2'!E333+'дод 2'!E360</f>
        <v>0</v>
      </c>
      <c r="E205" s="139">
        <f>'дод 2'!F322+'дод 2'!F333+'дод 2'!F360</f>
        <v>0</v>
      </c>
      <c r="F205" s="139">
        <f>'дод 2'!G322+'дод 2'!G333+'дод 2'!G360</f>
        <v>0</v>
      </c>
      <c r="G205" s="139">
        <f>'дод 2'!H322+'дод 2'!H333+'дод 2'!H360</f>
        <v>0</v>
      </c>
      <c r="H205" s="139">
        <f>'дод 2'!I322+'дод 2'!I333+'дод 2'!I360</f>
        <v>0</v>
      </c>
      <c r="I205" s="139">
        <f>'дод 2'!J322+'дод 2'!J333+'дод 2'!J360</f>
        <v>0</v>
      </c>
      <c r="J205" s="139">
        <f>'дод 2'!K322+'дод 2'!K333+'дод 2'!K360</f>
        <v>0</v>
      </c>
      <c r="K205" s="139">
        <f>'дод 2'!L322+'дод 2'!L333+'дод 2'!L360</f>
        <v>0</v>
      </c>
      <c r="L205" s="139">
        <f>'дод 2'!M322+'дод 2'!M333+'дод 2'!M360</f>
        <v>0</v>
      </c>
      <c r="M205" s="139">
        <f>'дод 2'!N322+'дод 2'!N333+'дод 2'!N360</f>
        <v>0</v>
      </c>
      <c r="N205" s="139">
        <f>'дод 2'!O322+'дод 2'!O333+'дод 2'!O360</f>
        <v>0</v>
      </c>
      <c r="O205" s="139">
        <f>'дод 2'!P322+'дод 2'!P333+'дод 2'!P360</f>
        <v>0</v>
      </c>
      <c r="P205" s="251"/>
    </row>
    <row r="206" spans="1:16" s="49" customFormat="1" ht="34.5" customHeight="1" x14ac:dyDescent="0.25">
      <c r="A206" s="38" t="s">
        <v>84</v>
      </c>
      <c r="B206" s="41"/>
      <c r="C206" s="2" t="s">
        <v>573</v>
      </c>
      <c r="D206" s="47">
        <f>D210+D211+D212+D213+D217+D218+D220</f>
        <v>73419000</v>
      </c>
      <c r="E206" s="47">
        <f t="shared" ref="E206:O206" si="40">E210+E211+E212+E213+E217+E218+E220</f>
        <v>2500000</v>
      </c>
      <c r="F206" s="47">
        <f t="shared" si="40"/>
        <v>0</v>
      </c>
      <c r="G206" s="47">
        <f t="shared" si="40"/>
        <v>0</v>
      </c>
      <c r="H206" s="47">
        <f t="shared" si="40"/>
        <v>70919000</v>
      </c>
      <c r="I206" s="47">
        <f t="shared" si="40"/>
        <v>0</v>
      </c>
      <c r="J206" s="47">
        <f t="shared" si="40"/>
        <v>0</v>
      </c>
      <c r="K206" s="47">
        <f t="shared" si="40"/>
        <v>0</v>
      </c>
      <c r="L206" s="47">
        <f t="shared" si="40"/>
        <v>0</v>
      </c>
      <c r="M206" s="47">
        <f t="shared" si="40"/>
        <v>0</v>
      </c>
      <c r="N206" s="47">
        <f t="shared" si="40"/>
        <v>0</v>
      </c>
      <c r="O206" s="47">
        <f t="shared" si="40"/>
        <v>73419000</v>
      </c>
      <c r="P206" s="251"/>
    </row>
    <row r="207" spans="1:16" s="50" customFormat="1" ht="97.5" hidden="1" customHeight="1" x14ac:dyDescent="0.25">
      <c r="A207" s="63"/>
      <c r="B207" s="64"/>
      <c r="C207" s="67" t="s">
        <v>390</v>
      </c>
      <c r="D207" s="141">
        <f>D215</f>
        <v>0</v>
      </c>
      <c r="E207" s="141">
        <f t="shared" ref="E207:O207" si="41">E215</f>
        <v>0</v>
      </c>
      <c r="F207" s="141">
        <f t="shared" si="41"/>
        <v>0</v>
      </c>
      <c r="G207" s="141">
        <f t="shared" si="41"/>
        <v>0</v>
      </c>
      <c r="H207" s="141">
        <f t="shared" si="41"/>
        <v>0</v>
      </c>
      <c r="I207" s="141">
        <f t="shared" si="41"/>
        <v>0</v>
      </c>
      <c r="J207" s="141">
        <f t="shared" si="41"/>
        <v>0</v>
      </c>
      <c r="K207" s="141">
        <f t="shared" si="41"/>
        <v>0</v>
      </c>
      <c r="L207" s="141">
        <f t="shared" si="41"/>
        <v>0</v>
      </c>
      <c r="M207" s="141">
        <f t="shared" si="41"/>
        <v>0</v>
      </c>
      <c r="N207" s="141">
        <f t="shared" si="41"/>
        <v>0</v>
      </c>
      <c r="O207" s="141">
        <f t="shared" si="41"/>
        <v>0</v>
      </c>
      <c r="P207" s="148"/>
    </row>
    <row r="208" spans="1:16" s="50" customFormat="1" ht="65.25" hidden="1" customHeight="1" x14ac:dyDescent="0.25">
      <c r="A208" s="63"/>
      <c r="B208" s="64"/>
      <c r="C208" s="67" t="s">
        <v>432</v>
      </c>
      <c r="D208" s="141">
        <f>D219</f>
        <v>0</v>
      </c>
      <c r="E208" s="141">
        <f t="shared" ref="E208:O208" si="42">E219</f>
        <v>0</v>
      </c>
      <c r="F208" s="141">
        <f t="shared" si="42"/>
        <v>0</v>
      </c>
      <c r="G208" s="141">
        <f t="shared" si="42"/>
        <v>0</v>
      </c>
      <c r="H208" s="141">
        <f t="shared" si="42"/>
        <v>0</v>
      </c>
      <c r="I208" s="141">
        <f t="shared" si="42"/>
        <v>0</v>
      </c>
      <c r="J208" s="141">
        <f t="shared" si="42"/>
        <v>0</v>
      </c>
      <c r="K208" s="141">
        <f t="shared" si="42"/>
        <v>0</v>
      </c>
      <c r="L208" s="141">
        <f t="shared" si="42"/>
        <v>0</v>
      </c>
      <c r="M208" s="141">
        <f t="shared" si="42"/>
        <v>0</v>
      </c>
      <c r="N208" s="141">
        <f t="shared" si="42"/>
        <v>0</v>
      </c>
      <c r="O208" s="141">
        <f t="shared" si="42"/>
        <v>0</v>
      </c>
      <c r="P208" s="148"/>
    </row>
    <row r="209" spans="1:16" s="50" customFormat="1" ht="15.75" hidden="1" customHeight="1" x14ac:dyDescent="0.25">
      <c r="A209" s="63"/>
      <c r="B209" s="64"/>
      <c r="C209" s="73" t="s">
        <v>388</v>
      </c>
      <c r="D209" s="141">
        <f>D221</f>
        <v>0</v>
      </c>
      <c r="E209" s="141">
        <f t="shared" ref="E209:O209" si="43">E221</f>
        <v>0</v>
      </c>
      <c r="F209" s="141">
        <f t="shared" si="43"/>
        <v>0</v>
      </c>
      <c r="G209" s="141">
        <f t="shared" si="43"/>
        <v>0</v>
      </c>
      <c r="H209" s="141">
        <f t="shared" si="43"/>
        <v>0</v>
      </c>
      <c r="I209" s="141">
        <f t="shared" si="43"/>
        <v>0</v>
      </c>
      <c r="J209" s="141">
        <f t="shared" si="43"/>
        <v>0</v>
      </c>
      <c r="K209" s="141">
        <f t="shared" si="43"/>
        <v>0</v>
      </c>
      <c r="L209" s="141">
        <f t="shared" si="43"/>
        <v>0</v>
      </c>
      <c r="M209" s="141">
        <f t="shared" si="43"/>
        <v>0</v>
      </c>
      <c r="N209" s="141">
        <f t="shared" si="43"/>
        <v>0</v>
      </c>
      <c r="O209" s="141">
        <f t="shared" si="43"/>
        <v>0</v>
      </c>
      <c r="P209" s="148"/>
    </row>
    <row r="210" spans="1:16" s="51" customFormat="1" ht="18.75" customHeight="1" x14ac:dyDescent="0.25">
      <c r="A210" s="37" t="s">
        <v>3</v>
      </c>
      <c r="B210" s="37" t="s">
        <v>83</v>
      </c>
      <c r="C210" s="3" t="s">
        <v>35</v>
      </c>
      <c r="D210" s="139">
        <f>'дод 2'!E46</f>
        <v>14205800</v>
      </c>
      <c r="E210" s="139">
        <f>'дод 2'!F46</f>
        <v>0</v>
      </c>
      <c r="F210" s="139">
        <f>'дод 2'!G46</f>
        <v>0</v>
      </c>
      <c r="G210" s="139">
        <f>'дод 2'!H46</f>
        <v>0</v>
      </c>
      <c r="H210" s="139">
        <f>'дод 2'!I46</f>
        <v>14205800</v>
      </c>
      <c r="I210" s="139">
        <f>'дод 2'!J46</f>
        <v>0</v>
      </c>
      <c r="J210" s="139">
        <f>'дод 2'!K46</f>
        <v>0</v>
      </c>
      <c r="K210" s="139">
        <f>'дод 2'!L46</f>
        <v>0</v>
      </c>
      <c r="L210" s="139">
        <f>'дод 2'!M46</f>
        <v>0</v>
      </c>
      <c r="M210" s="139">
        <f>'дод 2'!N46</f>
        <v>0</v>
      </c>
      <c r="N210" s="139">
        <f>'дод 2'!O46</f>
        <v>0</v>
      </c>
      <c r="O210" s="139">
        <f>'дод 2'!P46</f>
        <v>14205800</v>
      </c>
      <c r="P210" s="251">
        <v>54</v>
      </c>
    </row>
    <row r="211" spans="1:16" s="51" customFormat="1" ht="20.25" customHeight="1" x14ac:dyDescent="0.25">
      <c r="A211" s="37">
        <v>7413</v>
      </c>
      <c r="B211" s="37" t="s">
        <v>83</v>
      </c>
      <c r="C211" s="3" t="s">
        <v>370</v>
      </c>
      <c r="D211" s="139">
        <f>'дод 2'!E47</f>
        <v>4937700</v>
      </c>
      <c r="E211" s="139">
        <f>'дод 2'!F47</f>
        <v>0</v>
      </c>
      <c r="F211" s="139">
        <f>'дод 2'!G47</f>
        <v>0</v>
      </c>
      <c r="G211" s="139">
        <f>'дод 2'!H47</f>
        <v>0</v>
      </c>
      <c r="H211" s="139">
        <f>'дод 2'!I47</f>
        <v>4937700</v>
      </c>
      <c r="I211" s="139">
        <f>'дод 2'!J47</f>
        <v>0</v>
      </c>
      <c r="J211" s="139">
        <f>'дод 2'!K47</f>
        <v>0</v>
      </c>
      <c r="K211" s="139">
        <f>'дод 2'!L47</f>
        <v>0</v>
      </c>
      <c r="L211" s="139">
        <f>'дод 2'!M47</f>
        <v>0</v>
      </c>
      <c r="M211" s="139">
        <f>'дод 2'!N47</f>
        <v>0</v>
      </c>
      <c r="N211" s="139">
        <f>'дод 2'!O47</f>
        <v>0</v>
      </c>
      <c r="O211" s="139">
        <f>'дод 2'!P47</f>
        <v>4937700</v>
      </c>
      <c r="P211" s="251"/>
    </row>
    <row r="212" spans="1:16" s="51" customFormat="1" ht="36" customHeight="1" x14ac:dyDescent="0.25">
      <c r="A212" s="42">
        <v>7422</v>
      </c>
      <c r="B212" s="87" t="s">
        <v>404</v>
      </c>
      <c r="C212" s="88" t="s">
        <v>530</v>
      </c>
      <c r="D212" s="139">
        <f>'дод 2'!E48</f>
        <v>41613200</v>
      </c>
      <c r="E212" s="139">
        <f>'дод 2'!F48</f>
        <v>0</v>
      </c>
      <c r="F212" s="139">
        <f>'дод 2'!G48</f>
        <v>0</v>
      </c>
      <c r="G212" s="139">
        <f>'дод 2'!H48</f>
        <v>0</v>
      </c>
      <c r="H212" s="139">
        <f>'дод 2'!I48</f>
        <v>41613200</v>
      </c>
      <c r="I212" s="139">
        <f>'дод 2'!J48</f>
        <v>0</v>
      </c>
      <c r="J212" s="139">
        <f>'дод 2'!K48</f>
        <v>0</v>
      </c>
      <c r="K212" s="139">
        <f>'дод 2'!L48</f>
        <v>0</v>
      </c>
      <c r="L212" s="139">
        <f>'дод 2'!M48</f>
        <v>0</v>
      </c>
      <c r="M212" s="139">
        <f>'дод 2'!N48</f>
        <v>0</v>
      </c>
      <c r="N212" s="139">
        <f>'дод 2'!O48</f>
        <v>0</v>
      </c>
      <c r="O212" s="139">
        <f>'дод 2'!P48</f>
        <v>41613200</v>
      </c>
      <c r="P212" s="251"/>
    </row>
    <row r="213" spans="1:16" s="51" customFormat="1" ht="24" customHeight="1" x14ac:dyDescent="0.25">
      <c r="A213" s="37">
        <v>7426</v>
      </c>
      <c r="B213" s="55" t="s">
        <v>404</v>
      </c>
      <c r="C213" s="3" t="s">
        <v>371</v>
      </c>
      <c r="D213" s="139">
        <f>'дод 2'!E49</f>
        <v>10162300</v>
      </c>
      <c r="E213" s="139">
        <f>'дод 2'!F49</f>
        <v>0</v>
      </c>
      <c r="F213" s="139">
        <f>'дод 2'!G49</f>
        <v>0</v>
      </c>
      <c r="G213" s="139">
        <f>'дод 2'!H49</f>
        <v>0</v>
      </c>
      <c r="H213" s="139">
        <f>'дод 2'!I49</f>
        <v>10162300</v>
      </c>
      <c r="I213" s="139">
        <f>'дод 2'!J49</f>
        <v>0</v>
      </c>
      <c r="J213" s="139">
        <f>'дод 2'!K49</f>
        <v>0</v>
      </c>
      <c r="K213" s="139">
        <f>'дод 2'!L49</f>
        <v>0</v>
      </c>
      <c r="L213" s="139">
        <f>'дод 2'!M49</f>
        <v>0</v>
      </c>
      <c r="M213" s="139">
        <f>'дод 2'!N49</f>
        <v>0</v>
      </c>
      <c r="N213" s="139">
        <f>'дод 2'!O49</f>
        <v>0</v>
      </c>
      <c r="O213" s="139">
        <f>'дод 2'!P49</f>
        <v>10162300</v>
      </c>
      <c r="P213" s="251"/>
    </row>
    <row r="214" spans="1:16" s="51" customFormat="1" ht="53.25" hidden="1" customHeight="1" x14ac:dyDescent="0.25">
      <c r="A214" s="37">
        <v>7462</v>
      </c>
      <c r="B214" s="55" t="s">
        <v>393</v>
      </c>
      <c r="C214" s="3" t="s">
        <v>392</v>
      </c>
      <c r="D214" s="139">
        <f>'дод 2'!E274</f>
        <v>0</v>
      </c>
      <c r="E214" s="139">
        <f>'дод 2'!F274</f>
        <v>0</v>
      </c>
      <c r="F214" s="139">
        <f>'дод 2'!G274</f>
        <v>0</v>
      </c>
      <c r="G214" s="139">
        <f>'дод 2'!H274</f>
        <v>0</v>
      </c>
      <c r="H214" s="139">
        <f>'дод 2'!I274</f>
        <v>0</v>
      </c>
      <c r="I214" s="139">
        <f>'дод 2'!J274</f>
        <v>0</v>
      </c>
      <c r="J214" s="139">
        <f>'дод 2'!K274</f>
        <v>0</v>
      </c>
      <c r="K214" s="139">
        <f>'дод 2'!L274</f>
        <v>0</v>
      </c>
      <c r="L214" s="139">
        <f>'дод 2'!M274</f>
        <v>0</v>
      </c>
      <c r="M214" s="139">
        <f>'дод 2'!N274</f>
        <v>0</v>
      </c>
      <c r="N214" s="139">
        <f>'дод 2'!O274</f>
        <v>0</v>
      </c>
      <c r="O214" s="139">
        <f>'дод 2'!P274</f>
        <v>0</v>
      </c>
      <c r="P214" s="251"/>
    </row>
    <row r="215" spans="1:16" s="51" customFormat="1" ht="94.5" hidden="1" customHeight="1" x14ac:dyDescent="0.25">
      <c r="A215" s="69"/>
      <c r="B215" s="69"/>
      <c r="C215" s="70" t="s">
        <v>390</v>
      </c>
      <c r="D215" s="140">
        <f>'дод 2'!E275</f>
        <v>0</v>
      </c>
      <c r="E215" s="140">
        <f>'дод 2'!F275</f>
        <v>0</v>
      </c>
      <c r="F215" s="140">
        <f>'дод 2'!G275</f>
        <v>0</v>
      </c>
      <c r="G215" s="140">
        <f>'дод 2'!H275</f>
        <v>0</v>
      </c>
      <c r="H215" s="140">
        <f>'дод 2'!I275</f>
        <v>0</v>
      </c>
      <c r="I215" s="140">
        <f>'дод 2'!J275</f>
        <v>0</v>
      </c>
      <c r="J215" s="140">
        <f>'дод 2'!K275</f>
        <v>0</v>
      </c>
      <c r="K215" s="140">
        <f>'дод 2'!L275</f>
        <v>0</v>
      </c>
      <c r="L215" s="140">
        <f>'дод 2'!M275</f>
        <v>0</v>
      </c>
      <c r="M215" s="140">
        <f>'дод 2'!N275</f>
        <v>0</v>
      </c>
      <c r="N215" s="140">
        <f>'дод 2'!O275</f>
        <v>0</v>
      </c>
      <c r="O215" s="140">
        <f>'дод 2'!P275</f>
        <v>0</v>
      </c>
      <c r="P215" s="251"/>
    </row>
    <row r="216" spans="1:16" s="51" customFormat="1" ht="63" hidden="1" customHeight="1" x14ac:dyDescent="0.25">
      <c r="A216" s="69"/>
      <c r="B216" s="69"/>
      <c r="C216" s="70" t="s">
        <v>432</v>
      </c>
      <c r="D216" s="140">
        <f>'дод 2'!E276</f>
        <v>0</v>
      </c>
      <c r="E216" s="140">
        <f>'дод 2'!F276</f>
        <v>0</v>
      </c>
      <c r="F216" s="140">
        <f>'дод 2'!G276</f>
        <v>0</v>
      </c>
      <c r="G216" s="140">
        <f>'дод 2'!H276</f>
        <v>0</v>
      </c>
      <c r="H216" s="140">
        <f>'дод 2'!I276</f>
        <v>0</v>
      </c>
      <c r="I216" s="140">
        <f>'дод 2'!J276</f>
        <v>0</v>
      </c>
      <c r="J216" s="140">
        <f>'дод 2'!K276</f>
        <v>0</v>
      </c>
      <c r="K216" s="140">
        <f>'дод 2'!L276</f>
        <v>0</v>
      </c>
      <c r="L216" s="140">
        <f>'дод 2'!M276</f>
        <v>0</v>
      </c>
      <c r="M216" s="140">
        <f>'дод 2'!N276</f>
        <v>0</v>
      </c>
      <c r="N216" s="140">
        <f>'дод 2'!O276</f>
        <v>0</v>
      </c>
      <c r="O216" s="140">
        <f>'дод 2'!P276</f>
        <v>0</v>
      </c>
      <c r="P216" s="251"/>
    </row>
    <row r="217" spans="1:16" s="51" customFormat="1" ht="18" customHeight="1" x14ac:dyDescent="0.25">
      <c r="A217" s="55" t="s">
        <v>439</v>
      </c>
      <c r="B217" s="55" t="s">
        <v>393</v>
      </c>
      <c r="C217" s="3" t="s">
        <v>445</v>
      </c>
      <c r="D217" s="139">
        <f>'дод 2'!E50</f>
        <v>2500000</v>
      </c>
      <c r="E217" s="139">
        <f>'дод 2'!F50</f>
        <v>2500000</v>
      </c>
      <c r="F217" s="139">
        <f>'дод 2'!G50</f>
        <v>0</v>
      </c>
      <c r="G217" s="139">
        <f>'дод 2'!H50</f>
        <v>0</v>
      </c>
      <c r="H217" s="139">
        <f>'дод 2'!I50</f>
        <v>0</v>
      </c>
      <c r="I217" s="139">
        <f>'дод 2'!J50</f>
        <v>0</v>
      </c>
      <c r="J217" s="139">
        <f>'дод 2'!K50</f>
        <v>0</v>
      </c>
      <c r="K217" s="139">
        <f>'дод 2'!L50</f>
        <v>0</v>
      </c>
      <c r="L217" s="139">
        <f>'дод 2'!M50</f>
        <v>0</v>
      </c>
      <c r="M217" s="139">
        <f>'дод 2'!N50</f>
        <v>0</v>
      </c>
      <c r="N217" s="139">
        <f>'дод 2'!O50</f>
        <v>0</v>
      </c>
      <c r="O217" s="139">
        <f>'дод 2'!P50</f>
        <v>2500000</v>
      </c>
      <c r="P217" s="251"/>
    </row>
    <row r="218" spans="1:16" s="51" customFormat="1" ht="54.75" hidden="1" customHeight="1" x14ac:dyDescent="0.25">
      <c r="A218" s="55" t="s">
        <v>509</v>
      </c>
      <c r="B218" s="55" t="s">
        <v>393</v>
      </c>
      <c r="C218" s="97" t="s">
        <v>392</v>
      </c>
      <c r="D218" s="139">
        <f>'дод 2'!E274</f>
        <v>0</v>
      </c>
      <c r="E218" s="139">
        <f>'дод 2'!F274</f>
        <v>0</v>
      </c>
      <c r="F218" s="139">
        <f>'дод 2'!G274</f>
        <v>0</v>
      </c>
      <c r="G218" s="139">
        <f>'дод 2'!H274</f>
        <v>0</v>
      </c>
      <c r="H218" s="139">
        <f>'дод 2'!I274</f>
        <v>0</v>
      </c>
      <c r="I218" s="139">
        <f>'дод 2'!J274</f>
        <v>0</v>
      </c>
      <c r="J218" s="139">
        <f>'дод 2'!K274</f>
        <v>0</v>
      </c>
      <c r="K218" s="139">
        <f>'дод 2'!L274</f>
        <v>0</v>
      </c>
      <c r="L218" s="139">
        <f>'дод 2'!M274</f>
        <v>0</v>
      </c>
      <c r="M218" s="139">
        <f>'дод 2'!N274</f>
        <v>0</v>
      </c>
      <c r="N218" s="139">
        <f>'дод 2'!O274</f>
        <v>0</v>
      </c>
      <c r="O218" s="139">
        <f>'дод 2'!P274</f>
        <v>0</v>
      </c>
      <c r="P218" s="251"/>
    </row>
    <row r="219" spans="1:16" s="51" customFormat="1" ht="63" hidden="1" customHeight="1" x14ac:dyDescent="0.25">
      <c r="A219" s="79"/>
      <c r="B219" s="79"/>
      <c r="C219" s="77" t="s">
        <v>507</v>
      </c>
      <c r="D219" s="140">
        <f>'дод 2'!E276</f>
        <v>0</v>
      </c>
      <c r="E219" s="140">
        <f>'дод 2'!F276</f>
        <v>0</v>
      </c>
      <c r="F219" s="140">
        <f>'дод 2'!G276</f>
        <v>0</v>
      </c>
      <c r="G219" s="140">
        <f>'дод 2'!H276</f>
        <v>0</v>
      </c>
      <c r="H219" s="140">
        <f>'дод 2'!I276</f>
        <v>0</v>
      </c>
      <c r="I219" s="140">
        <f>'дод 2'!J276</f>
        <v>0</v>
      </c>
      <c r="J219" s="140">
        <f>'дод 2'!K276</f>
        <v>0</v>
      </c>
      <c r="K219" s="140">
        <f>'дод 2'!L276</f>
        <v>0</v>
      </c>
      <c r="L219" s="140">
        <f>'дод 2'!M276</f>
        <v>0</v>
      </c>
      <c r="M219" s="140">
        <f>'дод 2'!N276</f>
        <v>0</v>
      </c>
      <c r="N219" s="140">
        <f>'дод 2'!O276</f>
        <v>0</v>
      </c>
      <c r="O219" s="140">
        <f>'дод 2'!P276</f>
        <v>0</v>
      </c>
      <c r="P219" s="251"/>
    </row>
    <row r="220" spans="1:16" ht="49.5" hidden="1" customHeight="1" x14ac:dyDescent="0.25">
      <c r="A220" s="55" t="s">
        <v>546</v>
      </c>
      <c r="B220" s="56" t="s">
        <v>393</v>
      </c>
      <c r="C220" s="97" t="s">
        <v>543</v>
      </c>
      <c r="D220" s="139">
        <f>'дод 2'!E277</f>
        <v>0</v>
      </c>
      <c r="E220" s="139">
        <f>'дод 2'!F277</f>
        <v>0</v>
      </c>
      <c r="F220" s="139">
        <f>'дод 2'!G277</f>
        <v>0</v>
      </c>
      <c r="G220" s="139">
        <f>'дод 2'!H277</f>
        <v>0</v>
      </c>
      <c r="H220" s="139">
        <f>'дод 2'!I277</f>
        <v>0</v>
      </c>
      <c r="I220" s="139">
        <f>'дод 2'!J277</f>
        <v>0</v>
      </c>
      <c r="J220" s="139">
        <f>'дод 2'!K277</f>
        <v>0</v>
      </c>
      <c r="K220" s="139">
        <f>'дод 2'!L277</f>
        <v>0</v>
      </c>
      <c r="L220" s="139">
        <f>'дод 2'!M277</f>
        <v>0</v>
      </c>
      <c r="M220" s="139">
        <f>'дод 2'!N277</f>
        <v>0</v>
      </c>
      <c r="N220" s="139">
        <f>'дод 2'!O277</f>
        <v>0</v>
      </c>
      <c r="O220" s="139">
        <f>'дод 2'!P277</f>
        <v>0</v>
      </c>
      <c r="P220" s="251"/>
    </row>
    <row r="221" spans="1:16" s="51" customFormat="1" ht="15.75" hidden="1" customHeight="1" x14ac:dyDescent="0.25">
      <c r="A221" s="79"/>
      <c r="B221" s="79"/>
      <c r="C221" s="75" t="s">
        <v>388</v>
      </c>
      <c r="D221" s="140">
        <f>'дод 2'!E278</f>
        <v>0</v>
      </c>
      <c r="E221" s="140">
        <f>'дод 2'!F278</f>
        <v>0</v>
      </c>
      <c r="F221" s="140">
        <f>'дод 2'!G278</f>
        <v>0</v>
      </c>
      <c r="G221" s="140">
        <f>'дод 2'!H278</f>
        <v>0</v>
      </c>
      <c r="H221" s="140">
        <f>'дод 2'!I278</f>
        <v>0</v>
      </c>
      <c r="I221" s="140">
        <f>'дод 2'!J278</f>
        <v>0</v>
      </c>
      <c r="J221" s="140">
        <f>'дод 2'!K278</f>
        <v>0</v>
      </c>
      <c r="K221" s="140">
        <f>'дод 2'!L278</f>
        <v>0</v>
      </c>
      <c r="L221" s="140">
        <f>'дод 2'!M278</f>
        <v>0</v>
      </c>
      <c r="M221" s="140">
        <f>'дод 2'!N278</f>
        <v>0</v>
      </c>
      <c r="N221" s="140">
        <f>'дод 2'!O278</f>
        <v>0</v>
      </c>
      <c r="O221" s="140">
        <f>'дод 2'!P278</f>
        <v>0</v>
      </c>
      <c r="P221" s="251"/>
    </row>
    <row r="222" spans="1:16" s="49" customFormat="1" ht="18.75" customHeight="1" x14ac:dyDescent="0.25">
      <c r="A222" s="39" t="s">
        <v>234</v>
      </c>
      <c r="B222" s="41"/>
      <c r="C222" s="2" t="s">
        <v>235</v>
      </c>
      <c r="D222" s="47">
        <f>D223</f>
        <v>10000000</v>
      </c>
      <c r="E222" s="47">
        <f t="shared" ref="E222:O222" si="44">E223</f>
        <v>10000000</v>
      </c>
      <c r="F222" s="47">
        <f t="shared" si="44"/>
        <v>0</v>
      </c>
      <c r="G222" s="47">
        <f t="shared" si="44"/>
        <v>0</v>
      </c>
      <c r="H222" s="47">
        <f t="shared" si="44"/>
        <v>0</v>
      </c>
      <c r="I222" s="47">
        <f t="shared" si="44"/>
        <v>0</v>
      </c>
      <c r="J222" s="47">
        <f t="shared" si="44"/>
        <v>0</v>
      </c>
      <c r="K222" s="47">
        <f t="shared" si="44"/>
        <v>0</v>
      </c>
      <c r="L222" s="47">
        <f t="shared" si="44"/>
        <v>0</v>
      </c>
      <c r="M222" s="47">
        <f t="shared" si="44"/>
        <v>0</v>
      </c>
      <c r="N222" s="47">
        <f t="shared" si="44"/>
        <v>0</v>
      </c>
      <c r="O222" s="47">
        <f t="shared" si="44"/>
        <v>10000000</v>
      </c>
      <c r="P222" s="251"/>
    </row>
    <row r="223" spans="1:16" ht="28.5" customHeight="1" x14ac:dyDescent="0.25">
      <c r="A223" s="40" t="s">
        <v>232</v>
      </c>
      <c r="B223" s="40" t="s">
        <v>233</v>
      </c>
      <c r="C223" s="11" t="s">
        <v>231</v>
      </c>
      <c r="D223" s="139">
        <f>'дод 2'!E51+'дод 2'!E279</f>
        <v>10000000</v>
      </c>
      <c r="E223" s="139">
        <f>'дод 2'!F51+'дод 2'!F279</f>
        <v>10000000</v>
      </c>
      <c r="F223" s="139">
        <f>'дод 2'!G51+'дод 2'!G279</f>
        <v>0</v>
      </c>
      <c r="G223" s="139">
        <f>'дод 2'!H51+'дод 2'!H279</f>
        <v>0</v>
      </c>
      <c r="H223" s="139">
        <f>'дод 2'!I51+'дод 2'!I279</f>
        <v>0</v>
      </c>
      <c r="I223" s="139">
        <f>'дод 2'!J51+'дод 2'!J279</f>
        <v>0</v>
      </c>
      <c r="J223" s="139">
        <f>'дод 2'!K51+'дод 2'!K279</f>
        <v>0</v>
      </c>
      <c r="K223" s="139">
        <f>'дод 2'!L51+'дод 2'!L279</f>
        <v>0</v>
      </c>
      <c r="L223" s="139">
        <f>'дод 2'!M51+'дод 2'!M279</f>
        <v>0</v>
      </c>
      <c r="M223" s="139">
        <f>'дод 2'!N51+'дод 2'!N279</f>
        <v>0</v>
      </c>
      <c r="N223" s="139">
        <f>'дод 2'!O51+'дод 2'!O279</f>
        <v>0</v>
      </c>
      <c r="O223" s="139">
        <f>'дод 2'!P51+'дод 2'!P279</f>
        <v>10000000</v>
      </c>
      <c r="P223" s="251"/>
    </row>
    <row r="224" spans="1:16" s="49" customFormat="1" ht="39.75" customHeight="1" x14ac:dyDescent="0.25">
      <c r="A224" s="38" t="s">
        <v>87</v>
      </c>
      <c r="B224" s="41"/>
      <c r="C224" s="2" t="s">
        <v>412</v>
      </c>
      <c r="D224" s="47">
        <f>D226+D227+D229+D230+D231+D233+D234+D235</f>
        <v>9451210</v>
      </c>
      <c r="E224" s="47">
        <f t="shared" ref="E224:O224" si="45">E226+E227+E229+E230+E231+E233+E234+E235</f>
        <v>6751210</v>
      </c>
      <c r="F224" s="47">
        <f t="shared" si="45"/>
        <v>0</v>
      </c>
      <c r="G224" s="47">
        <f t="shared" si="45"/>
        <v>0</v>
      </c>
      <c r="H224" s="47">
        <f t="shared" si="45"/>
        <v>2700000</v>
      </c>
      <c r="I224" s="47">
        <f t="shared" si="45"/>
        <v>174088005</v>
      </c>
      <c r="J224" s="47">
        <f t="shared" si="45"/>
        <v>173863005</v>
      </c>
      <c r="K224" s="47">
        <f t="shared" si="45"/>
        <v>225000</v>
      </c>
      <c r="L224" s="47">
        <f t="shared" si="45"/>
        <v>0</v>
      </c>
      <c r="M224" s="47">
        <f t="shared" si="45"/>
        <v>0</v>
      </c>
      <c r="N224" s="47">
        <f t="shared" si="45"/>
        <v>173863005</v>
      </c>
      <c r="O224" s="47">
        <f t="shared" si="45"/>
        <v>183539215</v>
      </c>
      <c r="P224" s="251"/>
    </row>
    <row r="225" spans="1:16" s="50" customFormat="1" ht="16.5" customHeight="1" x14ac:dyDescent="0.25">
      <c r="A225" s="63"/>
      <c r="B225" s="63"/>
      <c r="C225" s="73" t="s">
        <v>410</v>
      </c>
      <c r="D225" s="141">
        <f>D228+D232</f>
        <v>0</v>
      </c>
      <c r="E225" s="141">
        <f t="shared" ref="E225:O225" si="46">E228+E232</f>
        <v>0</v>
      </c>
      <c r="F225" s="141">
        <f t="shared" si="46"/>
        <v>0</v>
      </c>
      <c r="G225" s="141">
        <f t="shared" si="46"/>
        <v>0</v>
      </c>
      <c r="H225" s="141">
        <f t="shared" si="46"/>
        <v>0</v>
      </c>
      <c r="I225" s="141">
        <f t="shared" si="46"/>
        <v>92214546</v>
      </c>
      <c r="J225" s="141">
        <f t="shared" si="46"/>
        <v>92214546</v>
      </c>
      <c r="K225" s="141">
        <f t="shared" si="46"/>
        <v>0</v>
      </c>
      <c r="L225" s="141">
        <f t="shared" si="46"/>
        <v>0</v>
      </c>
      <c r="M225" s="141">
        <f t="shared" si="46"/>
        <v>0</v>
      </c>
      <c r="N225" s="141">
        <f t="shared" si="46"/>
        <v>92214546</v>
      </c>
      <c r="O225" s="141">
        <f t="shared" si="46"/>
        <v>92214546</v>
      </c>
      <c r="P225" s="251"/>
    </row>
    <row r="226" spans="1:16" ht="34.5" customHeight="1" x14ac:dyDescent="0.25">
      <c r="A226" s="37" t="s">
        <v>4</v>
      </c>
      <c r="B226" s="37" t="s">
        <v>86</v>
      </c>
      <c r="C226" s="3" t="s">
        <v>23</v>
      </c>
      <c r="D226" s="139">
        <f>'дод 2'!E52+'дод 2'!E342+'дод 2'!E350+'дод 2'!E361+'дод 2'!E300</f>
        <v>520000</v>
      </c>
      <c r="E226" s="139">
        <f>'дод 2'!F52+'дод 2'!F342+'дод 2'!F350+'дод 2'!F361+'дод 2'!F300</f>
        <v>220000</v>
      </c>
      <c r="F226" s="139">
        <f>'дод 2'!G52+'дод 2'!G342+'дод 2'!G350+'дод 2'!G361+'дод 2'!G300</f>
        <v>0</v>
      </c>
      <c r="G226" s="139">
        <f>'дод 2'!H52+'дод 2'!H342+'дод 2'!H350+'дод 2'!H361+'дод 2'!H300</f>
        <v>0</v>
      </c>
      <c r="H226" s="139">
        <f>'дод 2'!I52+'дод 2'!I342+'дод 2'!I350+'дод 2'!I361+'дод 2'!I300</f>
        <v>300000</v>
      </c>
      <c r="I226" s="139">
        <f>'дод 2'!J52+'дод 2'!J342+'дод 2'!J350+'дод 2'!J361+'дод 2'!J300</f>
        <v>0</v>
      </c>
      <c r="J226" s="139">
        <f>'дод 2'!K52+'дод 2'!K342+'дод 2'!K350+'дод 2'!K361+'дод 2'!K300</f>
        <v>0</v>
      </c>
      <c r="K226" s="139">
        <f>'дод 2'!L52+'дод 2'!L342+'дод 2'!L350+'дод 2'!L361+'дод 2'!L300</f>
        <v>0</v>
      </c>
      <c r="L226" s="139">
        <f>'дод 2'!M52+'дод 2'!M342+'дод 2'!M350+'дод 2'!M361+'дод 2'!M300</f>
        <v>0</v>
      </c>
      <c r="M226" s="139">
        <f>'дод 2'!N52+'дод 2'!N342+'дод 2'!N350+'дод 2'!N361+'дод 2'!N300</f>
        <v>0</v>
      </c>
      <c r="N226" s="139">
        <f>'дод 2'!O52+'дод 2'!O342+'дод 2'!O350+'дод 2'!O361+'дод 2'!O300</f>
        <v>0</v>
      </c>
      <c r="O226" s="139">
        <f>'дод 2'!P52+'дод 2'!P342+'дод 2'!P350+'дод 2'!P361+'дод 2'!P300</f>
        <v>520000</v>
      </c>
      <c r="P226" s="251"/>
    </row>
    <row r="227" spans="1:16" ht="25.5" customHeight="1" x14ac:dyDescent="0.25">
      <c r="A227" s="37" t="s">
        <v>2</v>
      </c>
      <c r="B227" s="37" t="s">
        <v>85</v>
      </c>
      <c r="C227" s="3" t="s">
        <v>409</v>
      </c>
      <c r="D227" s="139">
        <f>'дод 2'!E131+'дод 2'!E172+'дод 2'!E241+'дод 2'!E280+'дод 2'!E323+'дод 2'!E368+'дод 2'!E219+'дод 2'!E53</f>
        <v>5440380</v>
      </c>
      <c r="E227" s="139">
        <f>'дод 2'!F131+'дод 2'!F172+'дод 2'!F241+'дод 2'!F280+'дод 2'!F323+'дод 2'!F368+'дод 2'!F219+'дод 2'!F53</f>
        <v>3040380</v>
      </c>
      <c r="F227" s="139">
        <f>'дод 2'!G131+'дод 2'!G172+'дод 2'!G241+'дод 2'!G280+'дод 2'!G323+'дод 2'!G368+'дод 2'!G219+'дод 2'!G53</f>
        <v>0</v>
      </c>
      <c r="G227" s="139">
        <f>'дод 2'!H131+'дод 2'!H172+'дод 2'!H241+'дод 2'!H280+'дод 2'!H323+'дод 2'!H368+'дод 2'!H219+'дод 2'!H53</f>
        <v>0</v>
      </c>
      <c r="H227" s="139">
        <f>'дод 2'!I131+'дод 2'!I172+'дод 2'!I241+'дод 2'!I280+'дод 2'!I323+'дод 2'!I368+'дод 2'!I219+'дод 2'!I53</f>
        <v>2400000</v>
      </c>
      <c r="I227" s="139">
        <f>'дод 2'!J131+'дод 2'!J172+'дод 2'!J241+'дод 2'!J280+'дод 2'!J323+'дод 2'!J368+'дод 2'!J219+'дод 2'!J53</f>
        <v>172008215</v>
      </c>
      <c r="J227" s="139">
        <f>'дод 2'!K131+'дод 2'!K172+'дод 2'!K241+'дод 2'!K280+'дод 2'!K323+'дод 2'!K368+'дод 2'!K219+'дод 2'!K53</f>
        <v>172008215</v>
      </c>
      <c r="K227" s="139">
        <f>'дод 2'!L131+'дод 2'!L172+'дод 2'!L241+'дод 2'!L280+'дод 2'!L323+'дод 2'!L368+'дод 2'!L219+'дод 2'!L53</f>
        <v>0</v>
      </c>
      <c r="L227" s="139">
        <f>'дод 2'!M131+'дод 2'!M172+'дод 2'!M241+'дод 2'!M280+'дод 2'!M323+'дод 2'!M368+'дод 2'!M219+'дод 2'!M53</f>
        <v>0</v>
      </c>
      <c r="M227" s="139">
        <f>'дод 2'!N131+'дод 2'!N172+'дод 2'!N241+'дод 2'!N280+'дод 2'!N323+'дод 2'!N368+'дод 2'!N219+'дод 2'!N53</f>
        <v>0</v>
      </c>
      <c r="N227" s="139">
        <f>'дод 2'!O131+'дод 2'!O172+'дод 2'!O241+'дод 2'!O280+'дод 2'!O323+'дод 2'!O368+'дод 2'!O219+'дод 2'!O53</f>
        <v>172008215</v>
      </c>
      <c r="O227" s="139">
        <f>'дод 2'!P131+'дод 2'!P172+'дод 2'!P241+'дод 2'!P280+'дод 2'!P323+'дод 2'!P368+'дод 2'!P219+'дод 2'!P53</f>
        <v>177448595</v>
      </c>
      <c r="P227" s="251"/>
    </row>
    <row r="228" spans="1:16" s="51" customFormat="1" ht="17.25" customHeight="1" x14ac:dyDescent="0.25">
      <c r="A228" s="69"/>
      <c r="B228" s="69"/>
      <c r="C228" s="75" t="s">
        <v>410</v>
      </c>
      <c r="D228" s="140">
        <f>'дод 2'!E173+'дод 2'!E324</f>
        <v>0</v>
      </c>
      <c r="E228" s="140">
        <f>'дод 2'!F173+'дод 2'!F324</f>
        <v>0</v>
      </c>
      <c r="F228" s="140">
        <f>'дод 2'!G173+'дод 2'!G324</f>
        <v>0</v>
      </c>
      <c r="G228" s="140">
        <f>'дод 2'!H173+'дод 2'!H324</f>
        <v>0</v>
      </c>
      <c r="H228" s="140">
        <f>'дод 2'!I173+'дод 2'!I324</f>
        <v>0</v>
      </c>
      <c r="I228" s="140">
        <f>'дод 2'!J173+'дод 2'!J324</f>
        <v>92214546</v>
      </c>
      <c r="J228" s="140">
        <f>'дод 2'!K173+'дод 2'!K324</f>
        <v>92214546</v>
      </c>
      <c r="K228" s="140">
        <f>'дод 2'!L173+'дод 2'!L324</f>
        <v>0</v>
      </c>
      <c r="L228" s="140">
        <f>'дод 2'!M173+'дод 2'!M324</f>
        <v>0</v>
      </c>
      <c r="M228" s="140">
        <f>'дод 2'!N173+'дод 2'!N324</f>
        <v>0</v>
      </c>
      <c r="N228" s="140">
        <f>'дод 2'!O173+'дод 2'!O324</f>
        <v>92214546</v>
      </c>
      <c r="O228" s="140">
        <f>'дод 2'!P173+'дод 2'!P324</f>
        <v>92214546</v>
      </c>
      <c r="P228" s="251"/>
    </row>
    <row r="229" spans="1:16" ht="33.75" customHeight="1" x14ac:dyDescent="0.25">
      <c r="A229" s="37" t="s">
        <v>264</v>
      </c>
      <c r="B229" s="37" t="s">
        <v>81</v>
      </c>
      <c r="C229" s="3" t="s">
        <v>341</v>
      </c>
      <c r="D229" s="139">
        <f>'дод 2'!E343+'дод 2'!E351+'дод 2'!E362</f>
        <v>0</v>
      </c>
      <c r="E229" s="139">
        <f>'дод 2'!F343+'дод 2'!F351+'дод 2'!F362</f>
        <v>0</v>
      </c>
      <c r="F229" s="139">
        <f>'дод 2'!G343+'дод 2'!G351+'дод 2'!G362</f>
        <v>0</v>
      </c>
      <c r="G229" s="139">
        <f>'дод 2'!H343+'дод 2'!H351+'дод 2'!H362</f>
        <v>0</v>
      </c>
      <c r="H229" s="139">
        <f>'дод 2'!I343+'дод 2'!I351+'дод 2'!I362</f>
        <v>0</v>
      </c>
      <c r="I229" s="139">
        <f>'дод 2'!J343+'дод 2'!J351+'дод 2'!J362</f>
        <v>30000</v>
      </c>
      <c r="J229" s="139">
        <f>'дод 2'!K343+'дод 2'!K351+'дод 2'!K362</f>
        <v>30000</v>
      </c>
      <c r="K229" s="139">
        <f>'дод 2'!L343+'дод 2'!L351+'дод 2'!L362</f>
        <v>0</v>
      </c>
      <c r="L229" s="139">
        <f>'дод 2'!M343+'дод 2'!M351+'дод 2'!M362</f>
        <v>0</v>
      </c>
      <c r="M229" s="139">
        <f>'дод 2'!N343+'дод 2'!N351+'дод 2'!N362</f>
        <v>0</v>
      </c>
      <c r="N229" s="139">
        <f>'дод 2'!O343+'дод 2'!O351+'дод 2'!O362</f>
        <v>30000</v>
      </c>
      <c r="O229" s="139">
        <f>'дод 2'!P343+'дод 2'!P351+'дод 2'!P362</f>
        <v>30000</v>
      </c>
      <c r="P229" s="251"/>
    </row>
    <row r="230" spans="1:16" ht="47.25" customHeight="1" x14ac:dyDescent="0.25">
      <c r="A230" s="37" t="s">
        <v>266</v>
      </c>
      <c r="B230" s="37" t="s">
        <v>81</v>
      </c>
      <c r="C230" s="3" t="s">
        <v>267</v>
      </c>
      <c r="D230" s="139">
        <f>'дод 2'!E344+'дод 2'!E352+'дод 2'!E363</f>
        <v>0</v>
      </c>
      <c r="E230" s="139">
        <f>'дод 2'!F344+'дод 2'!F352+'дод 2'!F363</f>
        <v>0</v>
      </c>
      <c r="F230" s="139">
        <f>'дод 2'!G344+'дод 2'!G352+'дод 2'!G363</f>
        <v>0</v>
      </c>
      <c r="G230" s="139">
        <f>'дод 2'!H344+'дод 2'!H352+'дод 2'!H363</f>
        <v>0</v>
      </c>
      <c r="H230" s="139">
        <f>'дод 2'!I344+'дод 2'!I352+'дод 2'!I363</f>
        <v>0</v>
      </c>
      <c r="I230" s="139">
        <f>'дод 2'!J344+'дод 2'!J352+'дод 2'!J363</f>
        <v>145000</v>
      </c>
      <c r="J230" s="139">
        <f>'дод 2'!K344+'дод 2'!K352+'дод 2'!K363</f>
        <v>145000</v>
      </c>
      <c r="K230" s="139">
        <f>'дод 2'!L344+'дод 2'!L352+'дод 2'!L363</f>
        <v>0</v>
      </c>
      <c r="L230" s="139">
        <f>'дод 2'!M344+'дод 2'!M352+'дод 2'!M363</f>
        <v>0</v>
      </c>
      <c r="M230" s="139">
        <f>'дод 2'!N344+'дод 2'!N352+'дод 2'!N363</f>
        <v>0</v>
      </c>
      <c r="N230" s="139">
        <f>'дод 2'!O344+'дод 2'!O352+'дод 2'!O363</f>
        <v>145000</v>
      </c>
      <c r="O230" s="139">
        <f>'дод 2'!P344+'дод 2'!P352+'дод 2'!P363</f>
        <v>145000</v>
      </c>
      <c r="P230" s="251"/>
    </row>
    <row r="231" spans="1:16" ht="30" customHeight="1" x14ac:dyDescent="0.25">
      <c r="A231" s="37" t="s">
        <v>5</v>
      </c>
      <c r="B231" s="37" t="s">
        <v>81</v>
      </c>
      <c r="C231" s="3" t="s">
        <v>646</v>
      </c>
      <c r="D231" s="139">
        <f>'дод 2'!E54+'дод 2'!E281</f>
        <v>0</v>
      </c>
      <c r="E231" s="139">
        <f>'дод 2'!F54+'дод 2'!F281</f>
        <v>0</v>
      </c>
      <c r="F231" s="139">
        <f>'дод 2'!G54+'дод 2'!G281</f>
        <v>0</v>
      </c>
      <c r="G231" s="139">
        <f>'дод 2'!H54+'дод 2'!H281</f>
        <v>0</v>
      </c>
      <c r="H231" s="139">
        <f>'дод 2'!I54+'дод 2'!I281</f>
        <v>0</v>
      </c>
      <c r="I231" s="139">
        <f>'дод 2'!J54+'дод 2'!J281</f>
        <v>1679790</v>
      </c>
      <c r="J231" s="139">
        <f>'дод 2'!K54+'дод 2'!K281</f>
        <v>1679790</v>
      </c>
      <c r="K231" s="139">
        <f>'дод 2'!L54+'дод 2'!L281</f>
        <v>0</v>
      </c>
      <c r="L231" s="139">
        <f>'дод 2'!M54+'дод 2'!M281</f>
        <v>0</v>
      </c>
      <c r="M231" s="139">
        <f>'дод 2'!N54+'дод 2'!N281</f>
        <v>0</v>
      </c>
      <c r="N231" s="139">
        <f>'дод 2'!O54+'дод 2'!O281</f>
        <v>1679790</v>
      </c>
      <c r="O231" s="139">
        <f>'дод 2'!P54+'дод 2'!P281</f>
        <v>1679790</v>
      </c>
      <c r="P231" s="251"/>
    </row>
    <row r="232" spans="1:16" ht="16.5" hidden="1" customHeight="1" x14ac:dyDescent="0.25">
      <c r="A232" s="37"/>
      <c r="B232" s="37"/>
      <c r="C232" s="75" t="s">
        <v>410</v>
      </c>
      <c r="D232" s="139">
        <f>'дод 2'!E282</f>
        <v>0</v>
      </c>
      <c r="E232" s="139">
        <f>'дод 2'!F282</f>
        <v>0</v>
      </c>
      <c r="F232" s="139">
        <f>'дод 2'!G282</f>
        <v>0</v>
      </c>
      <c r="G232" s="139">
        <f>'дод 2'!H282</f>
        <v>0</v>
      </c>
      <c r="H232" s="139">
        <f>'дод 2'!I282</f>
        <v>0</v>
      </c>
      <c r="I232" s="139">
        <f>'дод 2'!J282</f>
        <v>0</v>
      </c>
      <c r="J232" s="139">
        <f>'дод 2'!K282</f>
        <v>0</v>
      </c>
      <c r="K232" s="139">
        <f>'дод 2'!L282</f>
        <v>0</v>
      </c>
      <c r="L232" s="139">
        <f>'дод 2'!M282</f>
        <v>0</v>
      </c>
      <c r="M232" s="139">
        <f>'дод 2'!N282</f>
        <v>0</v>
      </c>
      <c r="N232" s="139">
        <f>'дод 2'!O282</f>
        <v>0</v>
      </c>
      <c r="O232" s="139">
        <f>'дод 2'!P282</f>
        <v>0</v>
      </c>
      <c r="P232" s="251"/>
    </row>
    <row r="233" spans="1:16" ht="33.75" customHeight="1" x14ac:dyDescent="0.25">
      <c r="A233" s="37" t="s">
        <v>245</v>
      </c>
      <c r="B233" s="37" t="s">
        <v>81</v>
      </c>
      <c r="C233" s="3" t="s">
        <v>246</v>
      </c>
      <c r="D233" s="139">
        <f>'дод 2'!E55</f>
        <v>384500</v>
      </c>
      <c r="E233" s="139">
        <f>'дод 2'!F55</f>
        <v>384500</v>
      </c>
      <c r="F233" s="139">
        <f>'дод 2'!G55</f>
        <v>0</v>
      </c>
      <c r="G233" s="139">
        <f>'дод 2'!H55</f>
        <v>0</v>
      </c>
      <c r="H233" s="139">
        <f>'дод 2'!I55</f>
        <v>0</v>
      </c>
      <c r="I233" s="139">
        <f>'дод 2'!J55</f>
        <v>0</v>
      </c>
      <c r="J233" s="139">
        <f>'дод 2'!K55</f>
        <v>0</v>
      </c>
      <c r="K233" s="139">
        <f>'дод 2'!L55</f>
        <v>0</v>
      </c>
      <c r="L233" s="139">
        <f>'дод 2'!M55</f>
        <v>0</v>
      </c>
      <c r="M233" s="139">
        <f>'дод 2'!N55</f>
        <v>0</v>
      </c>
      <c r="N233" s="139">
        <f>'дод 2'!O55</f>
        <v>0</v>
      </c>
      <c r="O233" s="139">
        <f>'дод 2'!P55</f>
        <v>384500</v>
      </c>
      <c r="P233" s="251"/>
    </row>
    <row r="234" spans="1:16" s="51" customFormat="1" ht="107.25" customHeight="1" x14ac:dyDescent="0.25">
      <c r="A234" s="37" t="s">
        <v>291</v>
      </c>
      <c r="B234" s="37" t="s">
        <v>81</v>
      </c>
      <c r="C234" s="3" t="s">
        <v>309</v>
      </c>
      <c r="D234" s="139">
        <f>'дод 2'!E56+'дод 2'!E283+'дод 2'!E325+'дод 2'!E334</f>
        <v>0</v>
      </c>
      <c r="E234" s="139">
        <f>'дод 2'!F56+'дод 2'!F283+'дод 2'!F325+'дод 2'!F334</f>
        <v>0</v>
      </c>
      <c r="F234" s="139">
        <f>'дод 2'!G56+'дод 2'!G283+'дод 2'!G325+'дод 2'!G334</f>
        <v>0</v>
      </c>
      <c r="G234" s="139">
        <f>'дод 2'!H56+'дод 2'!H283+'дод 2'!H325+'дод 2'!H334</f>
        <v>0</v>
      </c>
      <c r="H234" s="139">
        <f>'дод 2'!I56+'дод 2'!I283+'дод 2'!I325+'дод 2'!I334</f>
        <v>0</v>
      </c>
      <c r="I234" s="139">
        <f>'дод 2'!J56+'дод 2'!J283+'дод 2'!J325+'дод 2'!J334</f>
        <v>225000</v>
      </c>
      <c r="J234" s="139">
        <f>'дод 2'!K56+'дод 2'!K283+'дод 2'!K325+'дод 2'!K334</f>
        <v>0</v>
      </c>
      <c r="K234" s="139">
        <f>'дод 2'!L56+'дод 2'!L283+'дод 2'!L325+'дод 2'!L334</f>
        <v>225000</v>
      </c>
      <c r="L234" s="139">
        <f>'дод 2'!M56+'дод 2'!M283+'дод 2'!M325+'дод 2'!M334</f>
        <v>0</v>
      </c>
      <c r="M234" s="139">
        <f>'дод 2'!N56+'дод 2'!N283+'дод 2'!N325+'дод 2'!N334</f>
        <v>0</v>
      </c>
      <c r="N234" s="139">
        <f>'дод 2'!O56+'дод 2'!O283+'дод 2'!O325+'дод 2'!O334</f>
        <v>0</v>
      </c>
      <c r="O234" s="139">
        <f>'дод 2'!P56+'дод 2'!P283+'дод 2'!P325+'дод 2'!P334</f>
        <v>225000</v>
      </c>
      <c r="P234" s="251"/>
    </row>
    <row r="235" spans="1:16" s="51" customFormat="1" ht="23.25" customHeight="1" x14ac:dyDescent="0.25">
      <c r="A235" s="37" t="s">
        <v>236</v>
      </c>
      <c r="B235" s="37" t="s">
        <v>81</v>
      </c>
      <c r="C235" s="3" t="s">
        <v>17</v>
      </c>
      <c r="D235" s="139">
        <f>'дод 2'!E57+'дод 2'!E345+'дод 2'!E369+'дод 2'!E130+'дод 2'!E353+'дод 2'!E364</f>
        <v>3106330</v>
      </c>
      <c r="E235" s="139">
        <f>'дод 2'!F57+'дод 2'!F345+'дод 2'!F369+'дод 2'!F130+'дод 2'!F353+'дод 2'!F364</f>
        <v>3106330</v>
      </c>
      <c r="F235" s="139">
        <f>'дод 2'!G57+'дод 2'!G345+'дод 2'!G369+'дод 2'!G130+'дод 2'!G353+'дод 2'!G364</f>
        <v>0</v>
      </c>
      <c r="G235" s="139">
        <f>'дод 2'!H57+'дод 2'!H345+'дод 2'!H369+'дод 2'!H130+'дод 2'!H353+'дод 2'!H364</f>
        <v>0</v>
      </c>
      <c r="H235" s="139">
        <f>'дод 2'!I57+'дод 2'!I345+'дод 2'!I369+'дод 2'!I130+'дод 2'!I353+'дод 2'!I364</f>
        <v>0</v>
      </c>
      <c r="I235" s="139">
        <f>'дод 2'!J57+'дод 2'!J345+'дод 2'!J369+'дод 2'!J130+'дод 2'!J353+'дод 2'!J364</f>
        <v>0</v>
      </c>
      <c r="J235" s="139">
        <f>'дод 2'!K57+'дод 2'!K345+'дод 2'!K369+'дод 2'!K130+'дод 2'!K353+'дод 2'!K364</f>
        <v>0</v>
      </c>
      <c r="K235" s="139">
        <f>'дод 2'!L57+'дод 2'!L345+'дод 2'!L369+'дод 2'!L130+'дод 2'!L353+'дод 2'!L364</f>
        <v>0</v>
      </c>
      <c r="L235" s="139">
        <f>'дод 2'!M57+'дод 2'!M345+'дод 2'!M369+'дод 2'!M130+'дод 2'!M353+'дод 2'!M364</f>
        <v>0</v>
      </c>
      <c r="M235" s="139">
        <f>'дод 2'!N57+'дод 2'!N345+'дод 2'!N369+'дод 2'!N130+'дод 2'!N353+'дод 2'!N364</f>
        <v>0</v>
      </c>
      <c r="N235" s="139">
        <f>'дод 2'!O57+'дод 2'!O345+'дод 2'!O369+'дод 2'!O130+'дод 2'!O353+'дод 2'!O364</f>
        <v>0</v>
      </c>
      <c r="O235" s="139">
        <f>'дод 2'!P57+'дод 2'!P345+'дод 2'!P369+'дод 2'!P130+'дод 2'!P353+'дод 2'!P364</f>
        <v>3106330</v>
      </c>
      <c r="P235" s="251"/>
    </row>
    <row r="236" spans="1:16" s="50" customFormat="1" ht="59.25" customHeight="1" x14ac:dyDescent="0.25">
      <c r="A236" s="38">
        <v>7700</v>
      </c>
      <c r="B236" s="38"/>
      <c r="C236" s="81" t="s">
        <v>680</v>
      </c>
      <c r="D236" s="47">
        <f>D238</f>
        <v>10000</v>
      </c>
      <c r="E236" s="47">
        <f t="shared" ref="E236:O237" si="47">E238</f>
        <v>10000</v>
      </c>
      <c r="F236" s="47">
        <f t="shared" si="47"/>
        <v>0</v>
      </c>
      <c r="G236" s="47">
        <f t="shared" si="47"/>
        <v>0</v>
      </c>
      <c r="H236" s="47">
        <f t="shared" si="47"/>
        <v>0</v>
      </c>
      <c r="I236" s="47">
        <f t="shared" si="47"/>
        <v>4620000</v>
      </c>
      <c r="J236" s="47">
        <f t="shared" si="47"/>
        <v>420000</v>
      </c>
      <c r="K236" s="47">
        <f t="shared" si="47"/>
        <v>0</v>
      </c>
      <c r="L236" s="47">
        <f t="shared" si="47"/>
        <v>0</v>
      </c>
      <c r="M236" s="47">
        <f t="shared" si="47"/>
        <v>0</v>
      </c>
      <c r="N236" s="47">
        <f t="shared" si="47"/>
        <v>4620000</v>
      </c>
      <c r="O236" s="47">
        <f t="shared" si="47"/>
        <v>4630000</v>
      </c>
      <c r="P236" s="251"/>
    </row>
    <row r="237" spans="1:16" s="50" customFormat="1" ht="27.75" customHeight="1" x14ac:dyDescent="0.25">
      <c r="A237" s="38"/>
      <c r="B237" s="38"/>
      <c r="C237" s="73" t="s">
        <v>681</v>
      </c>
      <c r="D237" s="47">
        <f>D239</f>
        <v>0</v>
      </c>
      <c r="E237" s="47">
        <f t="shared" si="47"/>
        <v>0</v>
      </c>
      <c r="F237" s="47">
        <f t="shared" si="47"/>
        <v>0</v>
      </c>
      <c r="G237" s="47">
        <f t="shared" si="47"/>
        <v>0</v>
      </c>
      <c r="H237" s="47">
        <f t="shared" si="47"/>
        <v>0</v>
      </c>
      <c r="I237" s="47">
        <f t="shared" si="47"/>
        <v>4200000</v>
      </c>
      <c r="J237" s="47">
        <f t="shared" si="47"/>
        <v>0</v>
      </c>
      <c r="K237" s="47">
        <f t="shared" si="47"/>
        <v>0</v>
      </c>
      <c r="L237" s="47">
        <f t="shared" si="47"/>
        <v>0</v>
      </c>
      <c r="M237" s="47">
        <f t="shared" si="47"/>
        <v>0</v>
      </c>
      <c r="N237" s="47">
        <f t="shared" si="47"/>
        <v>4200000</v>
      </c>
      <c r="O237" s="47">
        <f t="shared" si="47"/>
        <v>4200000</v>
      </c>
      <c r="P237" s="251"/>
    </row>
    <row r="238" spans="1:16" s="51" customFormat="1" ht="46.5" customHeight="1" x14ac:dyDescent="0.25">
      <c r="A238" s="37">
        <v>7700</v>
      </c>
      <c r="B238" s="55" t="s">
        <v>92</v>
      </c>
      <c r="C238" s="57" t="s">
        <v>680</v>
      </c>
      <c r="D238" s="139">
        <f>'дод 2'!E132+'дод 2'!E174+'дод 2'!E370</f>
        <v>10000</v>
      </c>
      <c r="E238" s="139">
        <f>'дод 2'!F132+'дод 2'!F174+'дод 2'!F370</f>
        <v>10000</v>
      </c>
      <c r="F238" s="139">
        <f>'дод 2'!G132+'дод 2'!G174+'дод 2'!G370</f>
        <v>0</v>
      </c>
      <c r="G238" s="139">
        <f>'дод 2'!H132+'дод 2'!H174+'дод 2'!H370</f>
        <v>0</v>
      </c>
      <c r="H238" s="139">
        <f>'дод 2'!I132+'дод 2'!I174+'дод 2'!I370</f>
        <v>0</v>
      </c>
      <c r="I238" s="139">
        <f>'дод 2'!J132+'дод 2'!J174+'дод 2'!J370</f>
        <v>4620000</v>
      </c>
      <c r="J238" s="139">
        <f>'дод 2'!K132+'дод 2'!K174+'дод 2'!K370</f>
        <v>420000</v>
      </c>
      <c r="K238" s="139">
        <f>'дод 2'!L132+'дод 2'!L174+'дод 2'!L370</f>
        <v>0</v>
      </c>
      <c r="L238" s="139">
        <f>'дод 2'!M132+'дод 2'!M174+'дод 2'!M370</f>
        <v>0</v>
      </c>
      <c r="M238" s="139">
        <f>'дод 2'!N132+'дод 2'!N174+'дод 2'!N370</f>
        <v>0</v>
      </c>
      <c r="N238" s="139">
        <f>'дод 2'!O132+'дод 2'!O174+'дод 2'!O370</f>
        <v>4620000</v>
      </c>
      <c r="O238" s="139">
        <f>'дод 2'!P132+'дод 2'!P174+'дод 2'!P370</f>
        <v>4630000</v>
      </c>
      <c r="P238" s="251"/>
    </row>
    <row r="239" spans="1:16" s="51" customFormat="1" ht="26.25" customHeight="1" x14ac:dyDescent="0.25">
      <c r="A239" s="37"/>
      <c r="B239" s="55"/>
      <c r="C239" s="73" t="s">
        <v>681</v>
      </c>
      <c r="D239" s="139">
        <f>'дод 2'!E175</f>
        <v>0</v>
      </c>
      <c r="E239" s="139">
        <f>'дод 2'!F175</f>
        <v>0</v>
      </c>
      <c r="F239" s="139">
        <f>'дод 2'!G175</f>
        <v>0</v>
      </c>
      <c r="G239" s="139">
        <f>'дод 2'!H175</f>
        <v>0</v>
      </c>
      <c r="H239" s="139">
        <f>'дод 2'!I175</f>
        <v>0</v>
      </c>
      <c r="I239" s="139">
        <f>'дод 2'!J175</f>
        <v>4200000</v>
      </c>
      <c r="J239" s="139">
        <f>'дод 2'!K175</f>
        <v>0</v>
      </c>
      <c r="K239" s="139">
        <f>'дод 2'!L175</f>
        <v>0</v>
      </c>
      <c r="L239" s="139">
        <f>'дод 2'!M175</f>
        <v>0</v>
      </c>
      <c r="M239" s="139">
        <f>'дод 2'!N175</f>
        <v>0</v>
      </c>
      <c r="N239" s="139">
        <f>'дод 2'!O175</f>
        <v>4200000</v>
      </c>
      <c r="O239" s="139">
        <f>'дод 2'!P175</f>
        <v>4200000</v>
      </c>
      <c r="P239" s="251"/>
    </row>
    <row r="240" spans="1:16" s="49" customFormat="1" ht="30.75" customHeight="1" x14ac:dyDescent="0.25">
      <c r="A240" s="38" t="s">
        <v>93</v>
      </c>
      <c r="B240" s="39"/>
      <c r="C240" s="2" t="s">
        <v>671</v>
      </c>
      <c r="D240" s="47">
        <f>D242+D247+D250+D253+D255+D256</f>
        <v>122116118</v>
      </c>
      <c r="E240" s="47">
        <f t="shared" ref="E240:O240" si="48">E242+E247+E250+E253+E255+E256</f>
        <v>28381029</v>
      </c>
      <c r="F240" s="47">
        <f t="shared" si="48"/>
        <v>1999500</v>
      </c>
      <c r="G240" s="47">
        <f t="shared" si="48"/>
        <v>1605875</v>
      </c>
      <c r="H240" s="47">
        <f t="shared" si="48"/>
        <v>0</v>
      </c>
      <c r="I240" s="47">
        <f t="shared" si="48"/>
        <v>28251200</v>
      </c>
      <c r="J240" s="47">
        <f t="shared" si="48"/>
        <v>25100000</v>
      </c>
      <c r="K240" s="47">
        <f t="shared" si="48"/>
        <v>1864100</v>
      </c>
      <c r="L240" s="47">
        <f t="shared" si="48"/>
        <v>0</v>
      </c>
      <c r="M240" s="47">
        <f t="shared" si="48"/>
        <v>1600</v>
      </c>
      <c r="N240" s="47">
        <f t="shared" si="48"/>
        <v>26387100</v>
      </c>
      <c r="O240" s="47">
        <f t="shared" si="48"/>
        <v>150367318</v>
      </c>
      <c r="P240" s="251"/>
    </row>
    <row r="241" spans="1:16" s="50" customFormat="1" ht="57.75" hidden="1" customHeight="1" x14ac:dyDescent="0.25">
      <c r="A241" s="63"/>
      <c r="B241" s="66"/>
      <c r="C241" s="67" t="s">
        <v>377</v>
      </c>
      <c r="D241" s="141">
        <f>D243</f>
        <v>0</v>
      </c>
      <c r="E241" s="141">
        <f t="shared" ref="E241:O241" si="49">E243</f>
        <v>0</v>
      </c>
      <c r="F241" s="141">
        <f t="shared" si="49"/>
        <v>0</v>
      </c>
      <c r="G241" s="141">
        <f t="shared" si="49"/>
        <v>0</v>
      </c>
      <c r="H241" s="141">
        <f t="shared" si="49"/>
        <v>0</v>
      </c>
      <c r="I241" s="141">
        <f t="shared" si="49"/>
        <v>0</v>
      </c>
      <c r="J241" s="141">
        <f t="shared" si="49"/>
        <v>0</v>
      </c>
      <c r="K241" s="141">
        <f t="shared" si="49"/>
        <v>0</v>
      </c>
      <c r="L241" s="141">
        <f t="shared" si="49"/>
        <v>0</v>
      </c>
      <c r="M241" s="141">
        <f t="shared" si="49"/>
        <v>0</v>
      </c>
      <c r="N241" s="141">
        <f t="shared" si="49"/>
        <v>0</v>
      </c>
      <c r="O241" s="141">
        <f t="shared" si="49"/>
        <v>0</v>
      </c>
      <c r="P241" s="251"/>
    </row>
    <row r="242" spans="1:16" s="49" customFormat="1" ht="44.25" customHeight="1" x14ac:dyDescent="0.25">
      <c r="A242" s="38" t="s">
        <v>95</v>
      </c>
      <c r="B242" s="39"/>
      <c r="C242" s="2" t="s">
        <v>672</v>
      </c>
      <c r="D242" s="47">
        <f t="shared" ref="D242:O242" si="50">D244+D245</f>
        <v>6135120</v>
      </c>
      <c r="E242" s="47">
        <f t="shared" si="50"/>
        <v>6135120</v>
      </c>
      <c r="F242" s="47">
        <f t="shared" si="50"/>
        <v>1999500</v>
      </c>
      <c r="G242" s="47">
        <f t="shared" si="50"/>
        <v>114700</v>
      </c>
      <c r="H242" s="47">
        <f t="shared" si="50"/>
        <v>0</v>
      </c>
      <c r="I242" s="47">
        <f t="shared" si="50"/>
        <v>25106100</v>
      </c>
      <c r="J242" s="47">
        <f t="shared" si="50"/>
        <v>25100000</v>
      </c>
      <c r="K242" s="47">
        <f t="shared" si="50"/>
        <v>6100</v>
      </c>
      <c r="L242" s="47">
        <f t="shared" si="50"/>
        <v>0</v>
      </c>
      <c r="M242" s="47">
        <f t="shared" si="50"/>
        <v>1600</v>
      </c>
      <c r="N242" s="47">
        <f t="shared" si="50"/>
        <v>25100000</v>
      </c>
      <c r="O242" s="47">
        <f t="shared" si="50"/>
        <v>31241220</v>
      </c>
      <c r="P242" s="251"/>
    </row>
    <row r="243" spans="1:16" s="50" customFormat="1" ht="59.25" hidden="1" customHeight="1" x14ac:dyDescent="0.25">
      <c r="A243" s="63"/>
      <c r="B243" s="66"/>
      <c r="C243" s="68" t="str">
        <f>C246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3" s="141">
        <f>D246</f>
        <v>0</v>
      </c>
      <c r="E243" s="141">
        <f t="shared" ref="E243:O243" si="51">E246</f>
        <v>0</v>
      </c>
      <c r="F243" s="141">
        <f t="shared" si="51"/>
        <v>0</v>
      </c>
      <c r="G243" s="141">
        <f t="shared" si="51"/>
        <v>0</v>
      </c>
      <c r="H243" s="141">
        <f t="shared" si="51"/>
        <v>0</v>
      </c>
      <c r="I243" s="141">
        <f t="shared" si="51"/>
        <v>0</v>
      </c>
      <c r="J243" s="141">
        <f t="shared" si="51"/>
        <v>0</v>
      </c>
      <c r="K243" s="141">
        <f t="shared" si="51"/>
        <v>0</v>
      </c>
      <c r="L243" s="141">
        <f t="shared" si="51"/>
        <v>0</v>
      </c>
      <c r="M243" s="141">
        <f t="shared" si="51"/>
        <v>0</v>
      </c>
      <c r="N243" s="141">
        <f t="shared" si="51"/>
        <v>0</v>
      </c>
      <c r="O243" s="141">
        <f t="shared" si="51"/>
        <v>0</v>
      </c>
      <c r="P243" s="251"/>
    </row>
    <row r="244" spans="1:16" s="49" customFormat="1" ht="36.75" customHeight="1" x14ac:dyDescent="0.25">
      <c r="A244" s="40" t="s">
        <v>7</v>
      </c>
      <c r="B244" s="40" t="s">
        <v>88</v>
      </c>
      <c r="C244" s="3" t="s">
        <v>292</v>
      </c>
      <c r="D244" s="139">
        <f>'дод 2'!E58+'дод 2'!E284</f>
        <v>3530920</v>
      </c>
      <c r="E244" s="139">
        <f>'дод 2'!F58+'дод 2'!F284</f>
        <v>3530920</v>
      </c>
      <c r="F244" s="139">
        <f>'дод 2'!G58+'дод 2'!G284</f>
        <v>0</v>
      </c>
      <c r="G244" s="139">
        <f>'дод 2'!H58+'дод 2'!H284</f>
        <v>20900</v>
      </c>
      <c r="H244" s="139">
        <f>'дод 2'!I58+'дод 2'!I284</f>
        <v>0</v>
      </c>
      <c r="I244" s="139">
        <f>'дод 2'!J58+'дод 2'!J284</f>
        <v>25100000</v>
      </c>
      <c r="J244" s="139">
        <f>'дод 2'!K58+'дод 2'!K284</f>
        <v>25100000</v>
      </c>
      <c r="K244" s="139">
        <f>'дод 2'!L58+'дод 2'!L284</f>
        <v>0</v>
      </c>
      <c r="L244" s="139">
        <f>'дод 2'!M58+'дод 2'!M284</f>
        <v>0</v>
      </c>
      <c r="M244" s="139">
        <f>'дод 2'!N58+'дод 2'!N284</f>
        <v>0</v>
      </c>
      <c r="N244" s="139">
        <f>'дод 2'!O58+'дод 2'!O284</f>
        <v>25100000</v>
      </c>
      <c r="O244" s="139">
        <f>'дод 2'!P58+'дод 2'!P284</f>
        <v>28630920</v>
      </c>
      <c r="P244" s="251"/>
    </row>
    <row r="245" spans="1:16" ht="30" customHeight="1" x14ac:dyDescent="0.25">
      <c r="A245" s="37" t="s">
        <v>145</v>
      </c>
      <c r="B245" s="42" t="s">
        <v>88</v>
      </c>
      <c r="C245" s="3" t="s">
        <v>648</v>
      </c>
      <c r="D245" s="139">
        <f>'дод 2'!E59</f>
        <v>2604200</v>
      </c>
      <c r="E245" s="139">
        <f>'дод 2'!F59</f>
        <v>2604200</v>
      </c>
      <c r="F245" s="139">
        <f>'дод 2'!G59</f>
        <v>1999500</v>
      </c>
      <c r="G245" s="139">
        <f>'дод 2'!H59</f>
        <v>93800</v>
      </c>
      <c r="H245" s="139">
        <f>'дод 2'!I59</f>
        <v>0</v>
      </c>
      <c r="I245" s="139">
        <f>'дод 2'!J59</f>
        <v>6100</v>
      </c>
      <c r="J245" s="139">
        <f>'дод 2'!K59</f>
        <v>0</v>
      </c>
      <c r="K245" s="139">
        <f>'дод 2'!L59</f>
        <v>6100</v>
      </c>
      <c r="L245" s="139">
        <f>'дод 2'!M59</f>
        <v>0</v>
      </c>
      <c r="M245" s="139">
        <f>'дод 2'!N59</f>
        <v>1600</v>
      </c>
      <c r="N245" s="139">
        <f>'дод 2'!O59</f>
        <v>0</v>
      </c>
      <c r="O245" s="139">
        <f>'дод 2'!P59</f>
        <v>2610300</v>
      </c>
      <c r="P245" s="250">
        <v>55</v>
      </c>
    </row>
    <row r="246" spans="1:16" s="51" customFormat="1" ht="52.5" hidden="1" customHeight="1" x14ac:dyDescent="0.25">
      <c r="A246" s="69"/>
      <c r="B246" s="78"/>
      <c r="C246" s="77" t="s">
        <v>377</v>
      </c>
      <c r="D246" s="140">
        <f>'дод 2'!E60</f>
        <v>0</v>
      </c>
      <c r="E246" s="140">
        <f>'дод 2'!F60</f>
        <v>0</v>
      </c>
      <c r="F246" s="140">
        <f>'дод 2'!G60</f>
        <v>0</v>
      </c>
      <c r="G246" s="140">
        <f>'дод 2'!H60</f>
        <v>0</v>
      </c>
      <c r="H246" s="140">
        <f>'дод 2'!I60</f>
        <v>0</v>
      </c>
      <c r="I246" s="140">
        <f>'дод 2'!J60</f>
        <v>0</v>
      </c>
      <c r="J246" s="140">
        <f>'дод 2'!K60</f>
        <v>0</v>
      </c>
      <c r="K246" s="140">
        <f>'дод 2'!L60</f>
        <v>0</v>
      </c>
      <c r="L246" s="140">
        <f>'дод 2'!M60</f>
        <v>0</v>
      </c>
      <c r="M246" s="140">
        <f>'дод 2'!N60</f>
        <v>0</v>
      </c>
      <c r="N246" s="140">
        <f>'дод 2'!O60</f>
        <v>0</v>
      </c>
      <c r="O246" s="140">
        <f>'дод 2'!P60</f>
        <v>0</v>
      </c>
      <c r="P246" s="250"/>
    </row>
    <row r="247" spans="1:16" s="49" customFormat="1" ht="23.25" customHeight="1" x14ac:dyDescent="0.25">
      <c r="A247" s="38" t="s">
        <v>247</v>
      </c>
      <c r="B247" s="38"/>
      <c r="C247" s="12" t="s">
        <v>248</v>
      </c>
      <c r="D247" s="47">
        <f>D248+D249</f>
        <v>20665100</v>
      </c>
      <c r="E247" s="47">
        <f t="shared" ref="E247:O247" si="52">E248+E249</f>
        <v>20665100</v>
      </c>
      <c r="F247" s="47">
        <f t="shared" si="52"/>
        <v>0</v>
      </c>
      <c r="G247" s="47">
        <f t="shared" si="52"/>
        <v>1491175</v>
      </c>
      <c r="H247" s="47">
        <f t="shared" si="52"/>
        <v>0</v>
      </c>
      <c r="I247" s="47">
        <f t="shared" si="52"/>
        <v>0</v>
      </c>
      <c r="J247" s="47">
        <f t="shared" si="52"/>
        <v>0</v>
      </c>
      <c r="K247" s="47">
        <f t="shared" si="52"/>
        <v>0</v>
      </c>
      <c r="L247" s="47">
        <f t="shared" si="52"/>
        <v>0</v>
      </c>
      <c r="M247" s="47">
        <f t="shared" si="52"/>
        <v>0</v>
      </c>
      <c r="N247" s="47">
        <f t="shared" si="52"/>
        <v>0</v>
      </c>
      <c r="O247" s="47">
        <f t="shared" si="52"/>
        <v>20665100</v>
      </c>
      <c r="P247" s="250"/>
    </row>
    <row r="248" spans="1:16" ht="22.5" customHeight="1" x14ac:dyDescent="0.25">
      <c r="A248" s="37" t="s">
        <v>241</v>
      </c>
      <c r="B248" s="42" t="s">
        <v>242</v>
      </c>
      <c r="C248" s="3" t="s">
        <v>243</v>
      </c>
      <c r="D248" s="139">
        <f>'дод 2'!E61+'дод 2'!E285</f>
        <v>665100</v>
      </c>
      <c r="E248" s="139">
        <f>'дод 2'!F61+'дод 2'!F285</f>
        <v>665100</v>
      </c>
      <c r="F248" s="139">
        <f>'дод 2'!G61+'дод 2'!G285</f>
        <v>0</v>
      </c>
      <c r="G248" s="139">
        <f>'дод 2'!H61+'дод 2'!H285</f>
        <v>491175</v>
      </c>
      <c r="H248" s="139">
        <f>'дод 2'!I61+'дод 2'!I285</f>
        <v>0</v>
      </c>
      <c r="I248" s="139">
        <f>'дод 2'!J61+'дод 2'!J285</f>
        <v>0</v>
      </c>
      <c r="J248" s="139">
        <f>'дод 2'!K61+'дод 2'!K285</f>
        <v>0</v>
      </c>
      <c r="K248" s="139">
        <f>'дод 2'!L61+'дод 2'!L285</f>
        <v>0</v>
      </c>
      <c r="L248" s="139">
        <f>'дод 2'!M61+'дод 2'!M285</f>
        <v>0</v>
      </c>
      <c r="M248" s="139">
        <f>'дод 2'!N61+'дод 2'!N285</f>
        <v>0</v>
      </c>
      <c r="N248" s="139">
        <f>'дод 2'!O61+'дод 2'!O285</f>
        <v>0</v>
      </c>
      <c r="O248" s="139">
        <f>'дод 2'!P61+'дод 2'!P285</f>
        <v>665100</v>
      </c>
      <c r="P248" s="250"/>
    </row>
    <row r="249" spans="1:16" ht="22.5" customHeight="1" x14ac:dyDescent="0.25">
      <c r="A249" s="37">
        <v>8240</v>
      </c>
      <c r="B249" s="42" t="s">
        <v>242</v>
      </c>
      <c r="C249" s="3" t="s">
        <v>601</v>
      </c>
      <c r="D249" s="139">
        <f>'дод 2'!E62</f>
        <v>20000000</v>
      </c>
      <c r="E249" s="139">
        <f>'дод 2'!F62</f>
        <v>20000000</v>
      </c>
      <c r="F249" s="139">
        <f>'дод 2'!G62</f>
        <v>0</v>
      </c>
      <c r="G249" s="139">
        <f>'дод 2'!H62</f>
        <v>1000000</v>
      </c>
      <c r="H249" s="139">
        <f>'дод 2'!I62</f>
        <v>0</v>
      </c>
      <c r="I249" s="139">
        <f>'дод 2'!J62</f>
        <v>0</v>
      </c>
      <c r="J249" s="139">
        <f>'дод 2'!K62</f>
        <v>0</v>
      </c>
      <c r="K249" s="139">
        <f>'дод 2'!L62</f>
        <v>0</v>
      </c>
      <c r="L249" s="139">
        <f>'дод 2'!M62</f>
        <v>0</v>
      </c>
      <c r="M249" s="139">
        <f>'дод 2'!N62</f>
        <v>0</v>
      </c>
      <c r="N249" s="139">
        <f>'дод 2'!O62</f>
        <v>0</v>
      </c>
      <c r="O249" s="139">
        <f>'дод 2'!P62</f>
        <v>20000000</v>
      </c>
      <c r="P249" s="250"/>
    </row>
    <row r="250" spans="1:16" s="49" customFormat="1" ht="22.5" customHeight="1" x14ac:dyDescent="0.25">
      <c r="A250" s="38" t="s">
        <v>6</v>
      </c>
      <c r="B250" s="39"/>
      <c r="C250" s="2" t="s">
        <v>8</v>
      </c>
      <c r="D250" s="47">
        <f t="shared" ref="D250:O250" si="53">D252+D251</f>
        <v>80000</v>
      </c>
      <c r="E250" s="47">
        <f t="shared" si="53"/>
        <v>80000</v>
      </c>
      <c r="F250" s="47">
        <f t="shared" si="53"/>
        <v>0</v>
      </c>
      <c r="G250" s="47">
        <f t="shared" si="53"/>
        <v>0</v>
      </c>
      <c r="H250" s="47">
        <f t="shared" si="53"/>
        <v>0</v>
      </c>
      <c r="I250" s="47">
        <f t="shared" si="53"/>
        <v>3145100</v>
      </c>
      <c r="J250" s="47">
        <f t="shared" si="53"/>
        <v>0</v>
      </c>
      <c r="K250" s="47">
        <f t="shared" si="53"/>
        <v>1858000</v>
      </c>
      <c r="L250" s="47">
        <f t="shared" si="53"/>
        <v>0</v>
      </c>
      <c r="M250" s="47">
        <f t="shared" si="53"/>
        <v>0</v>
      </c>
      <c r="N250" s="47">
        <f t="shared" si="53"/>
        <v>1287100</v>
      </c>
      <c r="O250" s="47">
        <f t="shared" si="53"/>
        <v>3225100</v>
      </c>
      <c r="P250" s="250"/>
    </row>
    <row r="251" spans="1:16" s="49" customFormat="1" ht="33.75" customHeight="1" x14ac:dyDescent="0.25">
      <c r="A251" s="37">
        <v>8330</v>
      </c>
      <c r="B251" s="55" t="s">
        <v>91</v>
      </c>
      <c r="C251" s="3" t="s">
        <v>343</v>
      </c>
      <c r="D251" s="139">
        <f>'дод 2'!E371</f>
        <v>80000</v>
      </c>
      <c r="E251" s="139">
        <f>'дод 2'!F371</f>
        <v>80000</v>
      </c>
      <c r="F251" s="139">
        <f>'дод 2'!G371</f>
        <v>0</v>
      </c>
      <c r="G251" s="139">
        <f>'дод 2'!H371</f>
        <v>0</v>
      </c>
      <c r="H251" s="139">
        <f>'дод 2'!I371</f>
        <v>0</v>
      </c>
      <c r="I251" s="139">
        <f>'дод 2'!J371</f>
        <v>0</v>
      </c>
      <c r="J251" s="139">
        <f>'дод 2'!K371</f>
        <v>0</v>
      </c>
      <c r="K251" s="139">
        <f>'дод 2'!L371</f>
        <v>0</v>
      </c>
      <c r="L251" s="139">
        <f>'дод 2'!M371</f>
        <v>0</v>
      </c>
      <c r="M251" s="139">
        <f>'дод 2'!N371</f>
        <v>0</v>
      </c>
      <c r="N251" s="139">
        <f>'дод 2'!O371</f>
        <v>0</v>
      </c>
      <c r="O251" s="139">
        <f>'дод 2'!P371</f>
        <v>80000</v>
      </c>
      <c r="P251" s="250"/>
    </row>
    <row r="252" spans="1:16" s="49" customFormat="1" ht="19.5" customHeight="1" x14ac:dyDescent="0.25">
      <c r="A252" s="37" t="s">
        <v>9</v>
      </c>
      <c r="B252" s="37" t="s">
        <v>91</v>
      </c>
      <c r="C252" s="3" t="s">
        <v>10</v>
      </c>
      <c r="D252" s="139">
        <f>'дод 2'!E63+'дод 2'!E133+'дод 2'!E286+'дод 2'!E372+'дод 2'!E242</f>
        <v>0</v>
      </c>
      <c r="E252" s="139">
        <f>'дод 2'!F63+'дод 2'!F133+'дод 2'!F286+'дод 2'!F372+'дод 2'!F242</f>
        <v>0</v>
      </c>
      <c r="F252" s="139">
        <f>'дод 2'!G63+'дод 2'!G133+'дод 2'!G286+'дод 2'!G372+'дод 2'!G242</f>
        <v>0</v>
      </c>
      <c r="G252" s="139">
        <f>'дод 2'!H63+'дод 2'!H133+'дод 2'!H286+'дод 2'!H372+'дод 2'!H242</f>
        <v>0</v>
      </c>
      <c r="H252" s="139">
        <f>'дод 2'!I63+'дод 2'!I133+'дод 2'!I286+'дод 2'!I372+'дод 2'!I242</f>
        <v>0</v>
      </c>
      <c r="I252" s="139">
        <f>'дод 2'!J63+'дод 2'!J133+'дод 2'!J286+'дод 2'!J372+'дод 2'!J242</f>
        <v>3145100</v>
      </c>
      <c r="J252" s="139">
        <f>'дод 2'!K63+'дод 2'!K133+'дод 2'!K286+'дод 2'!K372+'дод 2'!K242</f>
        <v>0</v>
      </c>
      <c r="K252" s="139">
        <f>'дод 2'!L63+'дод 2'!L133+'дод 2'!L286+'дод 2'!L372+'дод 2'!L242</f>
        <v>1858000</v>
      </c>
      <c r="L252" s="139">
        <f>'дод 2'!M63+'дод 2'!M133+'дод 2'!M286+'дод 2'!M372+'дод 2'!M242</f>
        <v>0</v>
      </c>
      <c r="M252" s="139">
        <f>'дод 2'!N63+'дод 2'!N133+'дод 2'!N286+'дод 2'!N372+'дод 2'!N242</f>
        <v>0</v>
      </c>
      <c r="N252" s="139">
        <f>'дод 2'!O63+'дод 2'!O133+'дод 2'!O286+'дод 2'!O372+'дод 2'!O242</f>
        <v>1287100</v>
      </c>
      <c r="O252" s="139">
        <f>'дод 2'!P63+'дод 2'!P133+'дод 2'!P286+'дод 2'!P372+'дод 2'!P242</f>
        <v>3145100</v>
      </c>
      <c r="P252" s="250"/>
    </row>
    <row r="253" spans="1:16" s="49" customFormat="1" ht="20.25" hidden="1" customHeight="1" x14ac:dyDescent="0.25">
      <c r="A253" s="38" t="s">
        <v>131</v>
      </c>
      <c r="B253" s="39"/>
      <c r="C253" s="2" t="s">
        <v>75</v>
      </c>
      <c r="D253" s="47">
        <f t="shared" ref="D253:O253" si="54">D254</f>
        <v>0</v>
      </c>
      <c r="E253" s="47">
        <f t="shared" si="54"/>
        <v>0</v>
      </c>
      <c r="F253" s="47">
        <f t="shared" si="54"/>
        <v>0</v>
      </c>
      <c r="G253" s="47">
        <f t="shared" si="54"/>
        <v>0</v>
      </c>
      <c r="H253" s="47">
        <f t="shared" si="54"/>
        <v>0</v>
      </c>
      <c r="I253" s="47">
        <f t="shared" si="54"/>
        <v>0</v>
      </c>
      <c r="J253" s="47">
        <f t="shared" si="54"/>
        <v>0</v>
      </c>
      <c r="K253" s="47">
        <f t="shared" si="54"/>
        <v>0</v>
      </c>
      <c r="L253" s="47">
        <f t="shared" si="54"/>
        <v>0</v>
      </c>
      <c r="M253" s="47">
        <f t="shared" si="54"/>
        <v>0</v>
      </c>
      <c r="N253" s="47">
        <f t="shared" si="54"/>
        <v>0</v>
      </c>
      <c r="O253" s="47">
        <f t="shared" si="54"/>
        <v>0</v>
      </c>
      <c r="P253" s="250"/>
    </row>
    <row r="254" spans="1:16" s="49" customFormat="1" ht="21" hidden="1" customHeight="1" x14ac:dyDescent="0.25">
      <c r="A254" s="37" t="s">
        <v>252</v>
      </c>
      <c r="B254" s="42" t="s">
        <v>76</v>
      </c>
      <c r="C254" s="3" t="s">
        <v>253</v>
      </c>
      <c r="D254" s="139">
        <f>'дод 2'!E64</f>
        <v>0</v>
      </c>
      <c r="E254" s="139">
        <f>'дод 2'!F64</f>
        <v>0</v>
      </c>
      <c r="F254" s="139">
        <f>'дод 2'!G64</f>
        <v>0</v>
      </c>
      <c r="G254" s="139">
        <f>'дод 2'!H64</f>
        <v>0</v>
      </c>
      <c r="H254" s="139">
        <f>'дод 2'!I64</f>
        <v>0</v>
      </c>
      <c r="I254" s="139">
        <f>'дод 2'!J64</f>
        <v>0</v>
      </c>
      <c r="J254" s="139">
        <f>'дод 2'!K64</f>
        <v>0</v>
      </c>
      <c r="K254" s="139">
        <f>'дод 2'!L64</f>
        <v>0</v>
      </c>
      <c r="L254" s="139">
        <f>'дод 2'!M64</f>
        <v>0</v>
      </c>
      <c r="M254" s="139">
        <f>'дод 2'!N64</f>
        <v>0</v>
      </c>
      <c r="N254" s="139">
        <f>'дод 2'!O64</f>
        <v>0</v>
      </c>
      <c r="O254" s="139">
        <f>'дод 2'!P64</f>
        <v>0</v>
      </c>
      <c r="P254" s="250"/>
    </row>
    <row r="255" spans="1:16" s="49" customFormat="1" ht="21" customHeight="1" x14ac:dyDescent="0.25">
      <c r="A255" s="38" t="s">
        <v>94</v>
      </c>
      <c r="B255" s="38" t="s">
        <v>89</v>
      </c>
      <c r="C255" s="2" t="s">
        <v>11</v>
      </c>
      <c r="D255" s="47">
        <f>'дод 2'!E373</f>
        <v>1500809</v>
      </c>
      <c r="E255" s="47">
        <f>'дод 2'!F373</f>
        <v>1500809</v>
      </c>
      <c r="F255" s="47">
        <f>'дод 2'!G373</f>
        <v>0</v>
      </c>
      <c r="G255" s="47">
        <f>'дод 2'!H373</f>
        <v>0</v>
      </c>
      <c r="H255" s="47">
        <f>'дод 2'!I373</f>
        <v>0</v>
      </c>
      <c r="I255" s="47">
        <f>'дод 2'!J373</f>
        <v>0</v>
      </c>
      <c r="J255" s="47">
        <f>'дод 2'!K373</f>
        <v>0</v>
      </c>
      <c r="K255" s="47">
        <f>'дод 2'!L373</f>
        <v>0</v>
      </c>
      <c r="L255" s="47">
        <f>'дод 2'!M373</f>
        <v>0</v>
      </c>
      <c r="M255" s="47">
        <f>'дод 2'!N373</f>
        <v>0</v>
      </c>
      <c r="N255" s="47">
        <f>'дод 2'!O373</f>
        <v>0</v>
      </c>
      <c r="O255" s="47">
        <f>'дод 2'!P373</f>
        <v>1500809</v>
      </c>
      <c r="P255" s="250"/>
    </row>
    <row r="256" spans="1:16" s="49" customFormat="1" ht="21" customHeight="1" x14ac:dyDescent="0.25">
      <c r="A256" s="38">
        <v>8700</v>
      </c>
      <c r="B256" s="38"/>
      <c r="C256" s="2" t="s">
        <v>597</v>
      </c>
      <c r="D256" s="47">
        <f>D257+D261+D259+D260+D258</f>
        <v>93735089</v>
      </c>
      <c r="E256" s="47">
        <f t="shared" ref="E256:O256" si="55">E257+E261+E259+E260+E258</f>
        <v>0</v>
      </c>
      <c r="F256" s="47">
        <f t="shared" si="55"/>
        <v>0</v>
      </c>
      <c r="G256" s="47">
        <f t="shared" si="55"/>
        <v>0</v>
      </c>
      <c r="H256" s="47">
        <f t="shared" si="55"/>
        <v>0</v>
      </c>
      <c r="I256" s="47">
        <f t="shared" si="55"/>
        <v>0</v>
      </c>
      <c r="J256" s="47">
        <f t="shared" si="55"/>
        <v>0</v>
      </c>
      <c r="K256" s="47">
        <f t="shared" si="55"/>
        <v>0</v>
      </c>
      <c r="L256" s="47">
        <f t="shared" si="55"/>
        <v>0</v>
      </c>
      <c r="M256" s="47">
        <f t="shared" si="55"/>
        <v>0</v>
      </c>
      <c r="N256" s="47">
        <f t="shared" si="55"/>
        <v>0</v>
      </c>
      <c r="O256" s="47">
        <f t="shared" si="55"/>
        <v>93735089</v>
      </c>
      <c r="P256" s="250"/>
    </row>
    <row r="257" spans="1:16" ht="25.5" customHeight="1" x14ac:dyDescent="0.25">
      <c r="A257" s="37">
        <v>8710</v>
      </c>
      <c r="B257" s="37" t="s">
        <v>92</v>
      </c>
      <c r="C257" s="3" t="s">
        <v>491</v>
      </c>
      <c r="D257" s="139">
        <f>'дод 2'!E374</f>
        <v>93735089</v>
      </c>
      <c r="E257" s="139">
        <f>'дод 2'!F374</f>
        <v>0</v>
      </c>
      <c r="F257" s="139">
        <f>'дод 2'!G374</f>
        <v>0</v>
      </c>
      <c r="G257" s="139">
        <f>'дод 2'!H374</f>
        <v>0</v>
      </c>
      <c r="H257" s="139">
        <f>'дод 2'!I374</f>
        <v>0</v>
      </c>
      <c r="I257" s="139">
        <f>'дод 2'!J374</f>
        <v>0</v>
      </c>
      <c r="J257" s="139">
        <f>'дод 2'!K374</f>
        <v>0</v>
      </c>
      <c r="K257" s="139">
        <f>'дод 2'!L374</f>
        <v>0</v>
      </c>
      <c r="L257" s="139">
        <f>'дод 2'!M374</f>
        <v>0</v>
      </c>
      <c r="M257" s="139">
        <f>'дод 2'!N374</f>
        <v>0</v>
      </c>
      <c r="N257" s="139">
        <f>'дод 2'!O374</f>
        <v>0</v>
      </c>
      <c r="O257" s="139">
        <f>'дод 2'!P374</f>
        <v>93735089</v>
      </c>
      <c r="P257" s="250"/>
    </row>
    <row r="258" spans="1:16" ht="55.5" hidden="1" customHeight="1" x14ac:dyDescent="0.25">
      <c r="A258" s="37">
        <v>8741</v>
      </c>
      <c r="B258" s="37">
        <v>610</v>
      </c>
      <c r="C258" s="3" t="s">
        <v>610</v>
      </c>
      <c r="D258" s="139">
        <f>'дод 2'!E287</f>
        <v>0</v>
      </c>
      <c r="E258" s="139">
        <f>'дод 2'!F287</f>
        <v>0</v>
      </c>
      <c r="F258" s="139">
        <f>'дод 2'!G287</f>
        <v>0</v>
      </c>
      <c r="G258" s="139">
        <f>'дод 2'!H287</f>
        <v>0</v>
      </c>
      <c r="H258" s="139">
        <f>'дод 2'!I287</f>
        <v>0</v>
      </c>
      <c r="I258" s="139">
        <f>'дод 2'!J287</f>
        <v>0</v>
      </c>
      <c r="J258" s="139">
        <f>'дод 2'!K287</f>
        <v>0</v>
      </c>
      <c r="K258" s="139">
        <f>'дод 2'!L287</f>
        <v>0</v>
      </c>
      <c r="L258" s="139">
        <f>'дод 2'!M287</f>
        <v>0</v>
      </c>
      <c r="M258" s="139">
        <f>'дод 2'!N287</f>
        <v>0</v>
      </c>
      <c r="N258" s="139">
        <f>'дод 2'!O287</f>
        <v>0</v>
      </c>
      <c r="O258" s="139">
        <f>'дод 2'!P287</f>
        <v>0</v>
      </c>
      <c r="P258" s="250"/>
    </row>
    <row r="259" spans="1:16" ht="63" hidden="1" customHeight="1" x14ac:dyDescent="0.25">
      <c r="A259" s="37">
        <v>8746</v>
      </c>
      <c r="B259" s="37">
        <v>640</v>
      </c>
      <c r="C259" s="3" t="s">
        <v>608</v>
      </c>
      <c r="D259" s="139">
        <f>'дод 2'!E288</f>
        <v>0</v>
      </c>
      <c r="E259" s="139">
        <f>'дод 2'!F288</f>
        <v>0</v>
      </c>
      <c r="F259" s="139">
        <f>'дод 2'!G288</f>
        <v>0</v>
      </c>
      <c r="G259" s="139">
        <f>'дод 2'!H288</f>
        <v>0</v>
      </c>
      <c r="H259" s="139">
        <f>'дод 2'!I288</f>
        <v>0</v>
      </c>
      <c r="I259" s="139">
        <f>'дод 2'!J288</f>
        <v>0</v>
      </c>
      <c r="J259" s="139">
        <f>'дод 2'!K288</f>
        <v>0</v>
      </c>
      <c r="K259" s="139">
        <f>'дод 2'!L288</f>
        <v>0</v>
      </c>
      <c r="L259" s="139">
        <f>'дод 2'!M288</f>
        <v>0</v>
      </c>
      <c r="M259" s="139">
        <f>'дод 2'!N288</f>
        <v>0</v>
      </c>
      <c r="N259" s="139">
        <f>'дод 2'!O288</f>
        <v>0</v>
      </c>
      <c r="O259" s="139">
        <f>'дод 2'!P288</f>
        <v>0</v>
      </c>
      <c r="P259" s="250"/>
    </row>
    <row r="260" spans="1:16" ht="47.25" hidden="1" customHeight="1" x14ac:dyDescent="0.25">
      <c r="A260" s="37">
        <v>8751</v>
      </c>
      <c r="B260" s="37">
        <v>1070</v>
      </c>
      <c r="C260" s="3" t="s">
        <v>607</v>
      </c>
      <c r="D260" s="139">
        <f>'дод 2'!E220</f>
        <v>0</v>
      </c>
      <c r="E260" s="139">
        <f>'дод 2'!F220</f>
        <v>0</v>
      </c>
      <c r="F260" s="139">
        <f>'дод 2'!G220</f>
        <v>0</v>
      </c>
      <c r="G260" s="139">
        <f>'дод 2'!H220</f>
        <v>0</v>
      </c>
      <c r="H260" s="139">
        <f>'дод 2'!I220</f>
        <v>0</v>
      </c>
      <c r="I260" s="139">
        <f>'дод 2'!J220</f>
        <v>0</v>
      </c>
      <c r="J260" s="139">
        <f>'дод 2'!K220</f>
        <v>0</v>
      </c>
      <c r="K260" s="139">
        <f>'дод 2'!L220</f>
        <v>0</v>
      </c>
      <c r="L260" s="139">
        <f>'дод 2'!M220</f>
        <v>0</v>
      </c>
      <c r="M260" s="139">
        <f>'дод 2'!N220</f>
        <v>0</v>
      </c>
      <c r="N260" s="139">
        <f>'дод 2'!O220</f>
        <v>0</v>
      </c>
      <c r="O260" s="139">
        <f>'дод 2'!P220</f>
        <v>0</v>
      </c>
      <c r="P260" s="250"/>
    </row>
    <row r="261" spans="1:16" ht="33.75" hidden="1" customHeight="1" x14ac:dyDescent="0.25">
      <c r="A261" s="37">
        <v>8775</v>
      </c>
      <c r="B261" s="37" t="s">
        <v>92</v>
      </c>
      <c r="C261" s="3" t="s">
        <v>595</v>
      </c>
      <c r="D261" s="139">
        <f>'дод 2'!E66+'дод 2'!E177+'дод 2'!E221+'дод 2'!E289</f>
        <v>0</v>
      </c>
      <c r="E261" s="139">
        <f>'дод 2'!F66+'дод 2'!F177+'дод 2'!F221+'дод 2'!F289</f>
        <v>0</v>
      </c>
      <c r="F261" s="139">
        <f>'дод 2'!G66+'дод 2'!G177+'дод 2'!G221+'дод 2'!G289</f>
        <v>0</v>
      </c>
      <c r="G261" s="139">
        <f>'дод 2'!H66+'дод 2'!H177+'дод 2'!H221+'дод 2'!H289</f>
        <v>0</v>
      </c>
      <c r="H261" s="139">
        <f>'дод 2'!I66+'дод 2'!I177+'дод 2'!I221+'дод 2'!I289</f>
        <v>0</v>
      </c>
      <c r="I261" s="139">
        <f>'дод 2'!J66+'дод 2'!J177+'дод 2'!J221+'дод 2'!J289</f>
        <v>0</v>
      </c>
      <c r="J261" s="139">
        <f>'дод 2'!K66+'дод 2'!K177+'дод 2'!K221+'дод 2'!K289</f>
        <v>0</v>
      </c>
      <c r="K261" s="139">
        <f>'дод 2'!L66+'дод 2'!L177+'дод 2'!L221+'дод 2'!L289</f>
        <v>0</v>
      </c>
      <c r="L261" s="139">
        <f>'дод 2'!M66+'дод 2'!M177+'дод 2'!M221+'дод 2'!M289</f>
        <v>0</v>
      </c>
      <c r="M261" s="139">
        <f>'дод 2'!N66+'дод 2'!N177+'дод 2'!N221+'дод 2'!N289</f>
        <v>0</v>
      </c>
      <c r="N261" s="139">
        <f>'дод 2'!O66+'дод 2'!O177+'дод 2'!O221+'дод 2'!O289</f>
        <v>0</v>
      </c>
      <c r="O261" s="139">
        <f>'дод 2'!P66+'дод 2'!P177+'дод 2'!P221+'дод 2'!P289</f>
        <v>0</v>
      </c>
      <c r="P261" s="250"/>
    </row>
    <row r="262" spans="1:16" s="49" customFormat="1" ht="24" customHeight="1" x14ac:dyDescent="0.25">
      <c r="A262" s="38" t="s">
        <v>12</v>
      </c>
      <c r="B262" s="38"/>
      <c r="C262" s="2" t="s">
        <v>574</v>
      </c>
      <c r="D262" s="47">
        <f>D264+D266+D270+D274</f>
        <v>134449711</v>
      </c>
      <c r="E262" s="47">
        <f t="shared" ref="E262:O262" si="56">E264+E266+E270+E274</f>
        <v>134449711</v>
      </c>
      <c r="F262" s="47">
        <f t="shared" si="56"/>
        <v>0</v>
      </c>
      <c r="G262" s="47">
        <f t="shared" si="56"/>
        <v>0</v>
      </c>
      <c r="H262" s="47">
        <f t="shared" si="56"/>
        <v>0</v>
      </c>
      <c r="I262" s="47">
        <f t="shared" si="56"/>
        <v>10907250</v>
      </c>
      <c r="J262" s="47">
        <f t="shared" si="56"/>
        <v>10907250</v>
      </c>
      <c r="K262" s="47">
        <f t="shared" si="56"/>
        <v>0</v>
      </c>
      <c r="L262" s="47">
        <f t="shared" si="56"/>
        <v>0</v>
      </c>
      <c r="M262" s="47">
        <f t="shared" si="56"/>
        <v>0</v>
      </c>
      <c r="N262" s="47">
        <f t="shared" si="56"/>
        <v>10907250</v>
      </c>
      <c r="O262" s="47">
        <f t="shared" si="56"/>
        <v>145356961</v>
      </c>
      <c r="P262" s="250"/>
    </row>
    <row r="263" spans="1:16" s="49" customFormat="1" ht="36.75" hidden="1" customHeight="1" x14ac:dyDescent="0.25">
      <c r="A263" s="38"/>
      <c r="B263" s="38"/>
      <c r="C263" s="68" t="s">
        <v>508</v>
      </c>
      <c r="D263" s="141">
        <f>D267</f>
        <v>0</v>
      </c>
      <c r="E263" s="141">
        <f t="shared" ref="E263:O263" si="57">E267</f>
        <v>0</v>
      </c>
      <c r="F263" s="141">
        <f t="shared" si="57"/>
        <v>0</v>
      </c>
      <c r="G263" s="141">
        <f t="shared" si="57"/>
        <v>0</v>
      </c>
      <c r="H263" s="141">
        <f t="shared" si="57"/>
        <v>0</v>
      </c>
      <c r="I263" s="141">
        <f t="shared" si="57"/>
        <v>0</v>
      </c>
      <c r="J263" s="141">
        <f t="shared" si="57"/>
        <v>0</v>
      </c>
      <c r="K263" s="141">
        <f t="shared" si="57"/>
        <v>0</v>
      </c>
      <c r="L263" s="141">
        <f t="shared" si="57"/>
        <v>0</v>
      </c>
      <c r="M263" s="141">
        <f t="shared" si="57"/>
        <v>0</v>
      </c>
      <c r="N263" s="141">
        <f t="shared" si="57"/>
        <v>0</v>
      </c>
      <c r="O263" s="141">
        <f t="shared" si="57"/>
        <v>0</v>
      </c>
      <c r="P263" s="250"/>
    </row>
    <row r="264" spans="1:16" s="49" customFormat="1" ht="21.75" customHeight="1" x14ac:dyDescent="0.25">
      <c r="A264" s="38" t="s">
        <v>250</v>
      </c>
      <c r="B264" s="38"/>
      <c r="C264" s="2" t="s">
        <v>293</v>
      </c>
      <c r="D264" s="47">
        <f t="shared" ref="D264:O264" si="58">D265</f>
        <v>126998500</v>
      </c>
      <c r="E264" s="47">
        <f t="shared" si="58"/>
        <v>126998500</v>
      </c>
      <c r="F264" s="47">
        <f t="shared" si="58"/>
        <v>0</v>
      </c>
      <c r="G264" s="47">
        <f t="shared" si="58"/>
        <v>0</v>
      </c>
      <c r="H264" s="47">
        <f t="shared" si="58"/>
        <v>0</v>
      </c>
      <c r="I264" s="47">
        <f t="shared" si="58"/>
        <v>0</v>
      </c>
      <c r="J264" s="47">
        <f t="shared" si="58"/>
        <v>0</v>
      </c>
      <c r="K264" s="47">
        <f t="shared" si="58"/>
        <v>0</v>
      </c>
      <c r="L264" s="47">
        <f t="shared" si="58"/>
        <v>0</v>
      </c>
      <c r="M264" s="47">
        <f t="shared" si="58"/>
        <v>0</v>
      </c>
      <c r="N264" s="47">
        <f t="shared" si="58"/>
        <v>0</v>
      </c>
      <c r="O264" s="47">
        <f t="shared" si="58"/>
        <v>126998500</v>
      </c>
      <c r="P264" s="250"/>
    </row>
    <row r="265" spans="1:16" s="49" customFormat="1" ht="21" customHeight="1" x14ac:dyDescent="0.25">
      <c r="A265" s="37" t="s">
        <v>90</v>
      </c>
      <c r="B265" s="42" t="s">
        <v>44</v>
      </c>
      <c r="C265" s="3" t="s">
        <v>109</v>
      </c>
      <c r="D265" s="139">
        <f>'дод 2'!E375</f>
        <v>126998500</v>
      </c>
      <c r="E265" s="139">
        <f>'дод 2'!F375</f>
        <v>126998500</v>
      </c>
      <c r="F265" s="139">
        <f>'дод 2'!G375</f>
        <v>0</v>
      </c>
      <c r="G265" s="139">
        <f>'дод 2'!H375</f>
        <v>0</v>
      </c>
      <c r="H265" s="139">
        <f>'дод 2'!I375</f>
        <v>0</v>
      </c>
      <c r="I265" s="139">
        <f>'дод 2'!J375</f>
        <v>0</v>
      </c>
      <c r="J265" s="139">
        <f>'дод 2'!K375</f>
        <v>0</v>
      </c>
      <c r="K265" s="139">
        <f>'дод 2'!L375</f>
        <v>0</v>
      </c>
      <c r="L265" s="139">
        <f>'дод 2'!M375</f>
        <v>0</v>
      </c>
      <c r="M265" s="139">
        <f>'дод 2'!N375</f>
        <v>0</v>
      </c>
      <c r="N265" s="139">
        <f>'дод 2'!O375</f>
        <v>0</v>
      </c>
      <c r="O265" s="139">
        <f>'дод 2'!P375</f>
        <v>126998500</v>
      </c>
      <c r="P265" s="250"/>
    </row>
    <row r="266" spans="1:16" s="49" customFormat="1" ht="63" hidden="1" customHeight="1" x14ac:dyDescent="0.25">
      <c r="A266" s="38">
        <v>9300</v>
      </c>
      <c r="B266" s="90"/>
      <c r="C266" s="2" t="s">
        <v>505</v>
      </c>
      <c r="D266" s="47">
        <f>D268</f>
        <v>0</v>
      </c>
      <c r="E266" s="47">
        <f t="shared" ref="E266:O266" si="59">E268</f>
        <v>0</v>
      </c>
      <c r="F266" s="47">
        <f t="shared" si="59"/>
        <v>0</v>
      </c>
      <c r="G266" s="47">
        <f t="shared" si="59"/>
        <v>0</v>
      </c>
      <c r="H266" s="47">
        <f t="shared" si="59"/>
        <v>0</v>
      </c>
      <c r="I266" s="47">
        <f t="shared" si="59"/>
        <v>0</v>
      </c>
      <c r="J266" s="47">
        <f t="shared" si="59"/>
        <v>0</v>
      </c>
      <c r="K266" s="47">
        <f t="shared" si="59"/>
        <v>0</v>
      </c>
      <c r="L266" s="47">
        <f t="shared" si="59"/>
        <v>0</v>
      </c>
      <c r="M266" s="47">
        <f t="shared" si="59"/>
        <v>0</v>
      </c>
      <c r="N266" s="47">
        <f t="shared" si="59"/>
        <v>0</v>
      </c>
      <c r="O266" s="47">
        <f t="shared" si="59"/>
        <v>0</v>
      </c>
      <c r="P266" s="250"/>
    </row>
    <row r="267" spans="1:16" s="49" customFormat="1" ht="31.5" hidden="1" customHeight="1" x14ac:dyDescent="0.25">
      <c r="A267" s="38"/>
      <c r="B267" s="87"/>
      <c r="C267" s="68" t="s">
        <v>508</v>
      </c>
      <c r="D267" s="141">
        <f>D269</f>
        <v>0</v>
      </c>
      <c r="E267" s="141">
        <f t="shared" ref="E267:O267" si="60">E269</f>
        <v>0</v>
      </c>
      <c r="F267" s="141">
        <f t="shared" si="60"/>
        <v>0</v>
      </c>
      <c r="G267" s="141">
        <f t="shared" si="60"/>
        <v>0</v>
      </c>
      <c r="H267" s="141">
        <f t="shared" si="60"/>
        <v>0</v>
      </c>
      <c r="I267" s="141">
        <f t="shared" si="60"/>
        <v>0</v>
      </c>
      <c r="J267" s="141">
        <f t="shared" si="60"/>
        <v>0</v>
      </c>
      <c r="K267" s="141">
        <f t="shared" si="60"/>
        <v>0</v>
      </c>
      <c r="L267" s="141">
        <f t="shared" si="60"/>
        <v>0</v>
      </c>
      <c r="M267" s="141">
        <f t="shared" si="60"/>
        <v>0</v>
      </c>
      <c r="N267" s="141">
        <f t="shared" si="60"/>
        <v>0</v>
      </c>
      <c r="O267" s="141">
        <f t="shared" si="60"/>
        <v>0</v>
      </c>
      <c r="P267" s="250"/>
    </row>
    <row r="268" spans="1:16" s="49" customFormat="1" ht="47.25" hidden="1" customHeight="1" x14ac:dyDescent="0.25">
      <c r="A268" s="37">
        <v>9320</v>
      </c>
      <c r="B268" s="87" t="s">
        <v>44</v>
      </c>
      <c r="C268" s="6" t="s">
        <v>506</v>
      </c>
      <c r="D268" s="139">
        <f>'дод 2'!E134</f>
        <v>0</v>
      </c>
      <c r="E268" s="139">
        <f>'дод 2'!F134</f>
        <v>0</v>
      </c>
      <c r="F268" s="139">
        <f>'дод 2'!G134</f>
        <v>0</v>
      </c>
      <c r="G268" s="139">
        <f>'дод 2'!H134</f>
        <v>0</v>
      </c>
      <c r="H268" s="139">
        <f>'дод 2'!I134</f>
        <v>0</v>
      </c>
      <c r="I268" s="139">
        <f>'дод 2'!J134</f>
        <v>0</v>
      </c>
      <c r="J268" s="139">
        <f>'дод 2'!K134</f>
        <v>0</v>
      </c>
      <c r="K268" s="139">
        <f>'дод 2'!L134</f>
        <v>0</v>
      </c>
      <c r="L268" s="139">
        <f>'дод 2'!M134</f>
        <v>0</v>
      </c>
      <c r="M268" s="139">
        <f>'дод 2'!N134</f>
        <v>0</v>
      </c>
      <c r="N268" s="139">
        <f>'дод 2'!O134</f>
        <v>0</v>
      </c>
      <c r="O268" s="139">
        <f>'дод 2'!P134</f>
        <v>0</v>
      </c>
      <c r="P268" s="250"/>
    </row>
    <row r="269" spans="1:16" s="50" customFormat="1" ht="31.5" hidden="1" customHeight="1" x14ac:dyDescent="0.25">
      <c r="A269" s="69"/>
      <c r="B269" s="89"/>
      <c r="C269" s="77" t="s">
        <v>508</v>
      </c>
      <c r="D269" s="140">
        <f>'дод 2'!E135</f>
        <v>0</v>
      </c>
      <c r="E269" s="140">
        <f>'дод 2'!F135</f>
        <v>0</v>
      </c>
      <c r="F269" s="140">
        <f>'дод 2'!G135</f>
        <v>0</v>
      </c>
      <c r="G269" s="140">
        <f>'дод 2'!H135</f>
        <v>0</v>
      </c>
      <c r="H269" s="140">
        <f>'дод 2'!I135</f>
        <v>0</v>
      </c>
      <c r="I269" s="140">
        <f>'дод 2'!J135</f>
        <v>0</v>
      </c>
      <c r="J269" s="140">
        <f>'дод 2'!K135</f>
        <v>0</v>
      </c>
      <c r="K269" s="140">
        <f>'дод 2'!L135</f>
        <v>0</v>
      </c>
      <c r="L269" s="140">
        <f>'дод 2'!M135</f>
        <v>0</v>
      </c>
      <c r="M269" s="140">
        <f>'дод 2'!N135</f>
        <v>0</v>
      </c>
      <c r="N269" s="140">
        <f>'дод 2'!O135</f>
        <v>0</v>
      </c>
      <c r="O269" s="140">
        <f>'дод 2'!P135</f>
        <v>0</v>
      </c>
      <c r="P269" s="250"/>
    </row>
    <row r="270" spans="1:16" s="49" customFormat="1" ht="57.75" customHeight="1" x14ac:dyDescent="0.25">
      <c r="A270" s="38" t="s">
        <v>13</v>
      </c>
      <c r="B270" s="90"/>
      <c r="C270" s="2" t="s">
        <v>342</v>
      </c>
      <c r="D270" s="47">
        <f>D271+D272+D273</f>
        <v>3192750</v>
      </c>
      <c r="E270" s="47">
        <f t="shared" ref="E270:O270" si="61">E271+E272+E273</f>
        <v>3192750</v>
      </c>
      <c r="F270" s="47">
        <f t="shared" si="61"/>
        <v>0</v>
      </c>
      <c r="G270" s="47">
        <f t="shared" si="61"/>
        <v>0</v>
      </c>
      <c r="H270" s="47">
        <f t="shared" si="61"/>
        <v>0</v>
      </c>
      <c r="I270" s="47">
        <f t="shared" si="61"/>
        <v>9807250</v>
      </c>
      <c r="J270" s="47">
        <f t="shared" si="61"/>
        <v>9807250</v>
      </c>
      <c r="K270" s="47">
        <f t="shared" si="61"/>
        <v>0</v>
      </c>
      <c r="L270" s="47">
        <f t="shared" si="61"/>
        <v>0</v>
      </c>
      <c r="M270" s="47">
        <f t="shared" si="61"/>
        <v>0</v>
      </c>
      <c r="N270" s="47">
        <f t="shared" si="61"/>
        <v>9807250</v>
      </c>
      <c r="O270" s="47">
        <f t="shared" si="61"/>
        <v>13000000</v>
      </c>
      <c r="P270" s="250"/>
    </row>
    <row r="271" spans="1:16" s="49" customFormat="1" ht="79.5" hidden="1" customHeight="1" x14ac:dyDescent="0.25">
      <c r="A271" s="82">
        <v>9730</v>
      </c>
      <c r="B271" s="56" t="s">
        <v>44</v>
      </c>
      <c r="C271" s="57" t="s">
        <v>537</v>
      </c>
      <c r="D271" s="139">
        <f>'дод 2'!E290</f>
        <v>0</v>
      </c>
      <c r="E271" s="139">
        <f>'дод 2'!F290</f>
        <v>0</v>
      </c>
      <c r="F271" s="139">
        <f>'дод 2'!G290</f>
        <v>0</v>
      </c>
      <c r="G271" s="139">
        <f>'дод 2'!H290</f>
        <v>0</v>
      </c>
      <c r="H271" s="139">
        <f>'дод 2'!I290</f>
        <v>0</v>
      </c>
      <c r="I271" s="139">
        <f>'дод 2'!J290</f>
        <v>0</v>
      </c>
      <c r="J271" s="139">
        <f>'дод 2'!K290</f>
        <v>0</v>
      </c>
      <c r="K271" s="139">
        <f>'дод 2'!L290</f>
        <v>0</v>
      </c>
      <c r="L271" s="139">
        <f>'дод 2'!M290</f>
        <v>0</v>
      </c>
      <c r="M271" s="139">
        <f>'дод 2'!N290</f>
        <v>0</v>
      </c>
      <c r="N271" s="139">
        <f>'дод 2'!O290</f>
        <v>0</v>
      </c>
      <c r="O271" s="139">
        <f>'дод 2'!P290</f>
        <v>0</v>
      </c>
      <c r="P271" s="250"/>
    </row>
    <row r="272" spans="1:16" ht="31.5" hidden="1" customHeight="1" x14ac:dyDescent="0.25">
      <c r="A272" s="37">
        <v>9750</v>
      </c>
      <c r="B272" s="42" t="s">
        <v>44</v>
      </c>
      <c r="C272" s="57" t="s">
        <v>498</v>
      </c>
      <c r="D272" s="139">
        <f>'дод 2'!E291</f>
        <v>0</v>
      </c>
      <c r="E272" s="139">
        <f>'дод 2'!F291</f>
        <v>0</v>
      </c>
      <c r="F272" s="139">
        <f>'дод 2'!G291</f>
        <v>0</v>
      </c>
      <c r="G272" s="139">
        <f>'дод 2'!H291</f>
        <v>0</v>
      </c>
      <c r="H272" s="139">
        <f>'дод 2'!I291</f>
        <v>0</v>
      </c>
      <c r="I272" s="139">
        <f>'дод 2'!J291</f>
        <v>0</v>
      </c>
      <c r="J272" s="139">
        <f>'дод 2'!K291</f>
        <v>0</v>
      </c>
      <c r="K272" s="139">
        <f>'дод 2'!L291</f>
        <v>0</v>
      </c>
      <c r="L272" s="139">
        <f>'дод 2'!M291</f>
        <v>0</v>
      </c>
      <c r="M272" s="139">
        <f>'дод 2'!N291</f>
        <v>0</v>
      </c>
      <c r="N272" s="139">
        <f>'дод 2'!O291</f>
        <v>0</v>
      </c>
      <c r="O272" s="139">
        <f>'дод 2'!P291</f>
        <v>0</v>
      </c>
      <c r="P272" s="250"/>
    </row>
    <row r="273" spans="1:16" s="49" customFormat="1" ht="24" customHeight="1" x14ac:dyDescent="0.25">
      <c r="A273" s="37" t="s">
        <v>14</v>
      </c>
      <c r="B273" s="42" t="s">
        <v>44</v>
      </c>
      <c r="C273" s="6" t="s">
        <v>351</v>
      </c>
      <c r="D273" s="139">
        <f>'дод 2'!E136+'дод 2'!E176+'дод 2'!E222+'дод 2'!E292+'дод 2'!E65+'дод 2'!E67</f>
        <v>3192750</v>
      </c>
      <c r="E273" s="139">
        <f>'дод 2'!F136+'дод 2'!F176+'дод 2'!F222+'дод 2'!F292+'дод 2'!F65+'дод 2'!F67</f>
        <v>3192750</v>
      </c>
      <c r="F273" s="139">
        <f>'дод 2'!G136+'дод 2'!G176+'дод 2'!G222+'дод 2'!G292+'дод 2'!G65+'дод 2'!G67</f>
        <v>0</v>
      </c>
      <c r="G273" s="139">
        <f>'дод 2'!H136+'дод 2'!H176+'дод 2'!H222+'дод 2'!H292+'дод 2'!H65+'дод 2'!H67</f>
        <v>0</v>
      </c>
      <c r="H273" s="139">
        <f>'дод 2'!I136+'дод 2'!I176+'дод 2'!I222+'дод 2'!I292+'дод 2'!I65+'дод 2'!I67</f>
        <v>0</v>
      </c>
      <c r="I273" s="139">
        <f>'дод 2'!J136+'дод 2'!J176+'дод 2'!J222+'дод 2'!J292+'дод 2'!J65+'дод 2'!J67</f>
        <v>9807250</v>
      </c>
      <c r="J273" s="139">
        <f>'дод 2'!K136+'дод 2'!K176+'дод 2'!K222+'дод 2'!K292+'дод 2'!K65+'дод 2'!K67</f>
        <v>9807250</v>
      </c>
      <c r="K273" s="139">
        <f>'дод 2'!L136+'дод 2'!L176+'дод 2'!L222+'дод 2'!L292+'дод 2'!L65+'дод 2'!L67</f>
        <v>0</v>
      </c>
      <c r="L273" s="139">
        <f>'дод 2'!M136+'дод 2'!M176+'дод 2'!M222+'дод 2'!M292+'дод 2'!M65+'дод 2'!M67</f>
        <v>0</v>
      </c>
      <c r="M273" s="139">
        <f>'дод 2'!N136+'дод 2'!N176+'дод 2'!N222+'дод 2'!N292+'дод 2'!N65+'дод 2'!N67</f>
        <v>0</v>
      </c>
      <c r="N273" s="139">
        <f>'дод 2'!O136+'дод 2'!O176+'дод 2'!O222+'дод 2'!O292+'дод 2'!O65+'дод 2'!O67</f>
        <v>9807250</v>
      </c>
      <c r="O273" s="139">
        <f>'дод 2'!P136+'дод 2'!P176+'дод 2'!P222+'дод 2'!P292+'дод 2'!P65+'дод 2'!P67</f>
        <v>13000000</v>
      </c>
      <c r="P273" s="250"/>
    </row>
    <row r="274" spans="1:16" s="49" customFormat="1" ht="51" customHeight="1" x14ac:dyDescent="0.25">
      <c r="A274" s="38">
        <v>9800</v>
      </c>
      <c r="B274" s="39" t="s">
        <v>44</v>
      </c>
      <c r="C274" s="9" t="s">
        <v>362</v>
      </c>
      <c r="D274" s="47">
        <f>'дод 2'!E137+'дод 2'!E68+'дод 2'!E293</f>
        <v>4258461</v>
      </c>
      <c r="E274" s="47">
        <f>'дод 2'!F137+'дод 2'!F68+'дод 2'!F293</f>
        <v>4258461</v>
      </c>
      <c r="F274" s="47">
        <f>'дод 2'!G137+'дод 2'!G68+'дод 2'!G293</f>
        <v>0</v>
      </c>
      <c r="G274" s="47">
        <f>'дод 2'!H137+'дод 2'!H68+'дод 2'!H293</f>
        <v>0</v>
      </c>
      <c r="H274" s="47">
        <f>'дод 2'!I137+'дод 2'!I68+'дод 2'!I293</f>
        <v>0</v>
      </c>
      <c r="I274" s="47">
        <f>'дод 2'!J137+'дод 2'!J68+'дод 2'!J293</f>
        <v>1100000</v>
      </c>
      <c r="J274" s="47">
        <f>'дод 2'!K137+'дод 2'!K68+'дод 2'!K293</f>
        <v>1100000</v>
      </c>
      <c r="K274" s="47">
        <f>'дод 2'!L137+'дод 2'!L68+'дод 2'!L293</f>
        <v>0</v>
      </c>
      <c r="L274" s="47">
        <f>'дод 2'!M137+'дод 2'!M68+'дод 2'!M293</f>
        <v>0</v>
      </c>
      <c r="M274" s="47">
        <f>'дод 2'!N137+'дод 2'!N68+'дод 2'!N293</f>
        <v>0</v>
      </c>
      <c r="N274" s="47">
        <f>'дод 2'!O137+'дод 2'!O68+'дод 2'!O293</f>
        <v>1100000</v>
      </c>
      <c r="O274" s="47">
        <f>'дод 2'!P137+'дод 2'!P68+'дод 2'!P293</f>
        <v>5358461</v>
      </c>
      <c r="P274" s="250"/>
    </row>
    <row r="275" spans="1:16" s="49" customFormat="1" ht="21" customHeight="1" x14ac:dyDescent="0.25">
      <c r="A275" s="7"/>
      <c r="B275" s="7"/>
      <c r="C275" s="2" t="s">
        <v>399</v>
      </c>
      <c r="D275" s="47">
        <f t="shared" ref="D275:O275" si="62">D17+D24+D84+D109+D151+D156+D165+D179+D240+D262</f>
        <v>2836440267</v>
      </c>
      <c r="E275" s="47">
        <f t="shared" si="62"/>
        <v>2667981178</v>
      </c>
      <c r="F275" s="47">
        <f t="shared" si="62"/>
        <v>1194256900</v>
      </c>
      <c r="G275" s="47">
        <f t="shared" si="62"/>
        <v>196862925</v>
      </c>
      <c r="H275" s="47">
        <f t="shared" si="62"/>
        <v>74724000</v>
      </c>
      <c r="I275" s="47">
        <f t="shared" si="62"/>
        <v>487620237</v>
      </c>
      <c r="J275" s="47">
        <f t="shared" si="62"/>
        <v>380221490</v>
      </c>
      <c r="K275" s="47">
        <f t="shared" si="62"/>
        <v>101656677</v>
      </c>
      <c r="L275" s="47">
        <f t="shared" si="62"/>
        <v>9145692</v>
      </c>
      <c r="M275" s="47">
        <f t="shared" si="62"/>
        <v>6561045</v>
      </c>
      <c r="N275" s="47">
        <f t="shared" si="62"/>
        <v>385963560</v>
      </c>
      <c r="O275" s="47">
        <f t="shared" si="62"/>
        <v>3324060504</v>
      </c>
      <c r="P275" s="250"/>
    </row>
    <row r="276" spans="1:16" s="50" customFormat="1" ht="27" customHeight="1" x14ac:dyDescent="0.25">
      <c r="A276" s="76"/>
      <c r="B276" s="76"/>
      <c r="C276" s="67" t="s">
        <v>394</v>
      </c>
      <c r="D276" s="141">
        <f t="shared" ref="D276:O276" si="63">D25+D26+D36+D187</f>
        <v>473793700</v>
      </c>
      <c r="E276" s="141">
        <f t="shared" si="63"/>
        <v>473793700</v>
      </c>
      <c r="F276" s="141">
        <f t="shared" si="63"/>
        <v>388355500</v>
      </c>
      <c r="G276" s="141">
        <f t="shared" si="63"/>
        <v>0</v>
      </c>
      <c r="H276" s="141">
        <f t="shared" si="63"/>
        <v>0</v>
      </c>
      <c r="I276" s="141">
        <f t="shared" si="63"/>
        <v>0</v>
      </c>
      <c r="J276" s="141">
        <f t="shared" si="63"/>
        <v>0</v>
      </c>
      <c r="K276" s="141">
        <f t="shared" si="63"/>
        <v>0</v>
      </c>
      <c r="L276" s="141">
        <f t="shared" si="63"/>
        <v>0</v>
      </c>
      <c r="M276" s="141">
        <f t="shared" si="63"/>
        <v>0</v>
      </c>
      <c r="N276" s="141">
        <f t="shared" si="63"/>
        <v>0</v>
      </c>
      <c r="O276" s="141">
        <f t="shared" si="63"/>
        <v>473793700</v>
      </c>
      <c r="P276" s="250"/>
    </row>
    <row r="277" spans="1:16" s="50" customFormat="1" ht="30" customHeight="1" x14ac:dyDescent="0.25">
      <c r="A277" s="76"/>
      <c r="B277" s="76"/>
      <c r="C277" s="67" t="s">
        <v>395</v>
      </c>
      <c r="D277" s="141">
        <f t="shared" ref="D277:O277" si="64">D27+D29+D112+D113+D114+D246+D31+D35+D87+D88+D157+D34+D182+D176+D181+D90</f>
        <v>1506343</v>
      </c>
      <c r="E277" s="141">
        <f t="shared" si="64"/>
        <v>1506343</v>
      </c>
      <c r="F277" s="141">
        <f t="shared" si="64"/>
        <v>0</v>
      </c>
      <c r="G277" s="141">
        <f t="shared" si="64"/>
        <v>0</v>
      </c>
      <c r="H277" s="141">
        <f t="shared" si="64"/>
        <v>0</v>
      </c>
      <c r="I277" s="141">
        <f t="shared" si="64"/>
        <v>0</v>
      </c>
      <c r="J277" s="141">
        <f t="shared" si="64"/>
        <v>0</v>
      </c>
      <c r="K277" s="141">
        <f t="shared" si="64"/>
        <v>0</v>
      </c>
      <c r="L277" s="141">
        <f t="shared" si="64"/>
        <v>0</v>
      </c>
      <c r="M277" s="141">
        <f t="shared" si="64"/>
        <v>0</v>
      </c>
      <c r="N277" s="141">
        <f t="shared" si="64"/>
        <v>0</v>
      </c>
      <c r="O277" s="141">
        <f t="shared" si="64"/>
        <v>1506343</v>
      </c>
      <c r="P277" s="250"/>
    </row>
    <row r="278" spans="1:16" s="50" customFormat="1" ht="23.25" customHeight="1" x14ac:dyDescent="0.25">
      <c r="A278" s="63"/>
      <c r="B278" s="63"/>
      <c r="C278" s="73" t="s">
        <v>410</v>
      </c>
      <c r="D278" s="141">
        <f>D183</f>
        <v>0</v>
      </c>
      <c r="E278" s="141">
        <f t="shared" ref="E278:O278" si="65">E183</f>
        <v>0</v>
      </c>
      <c r="F278" s="141">
        <f t="shared" si="65"/>
        <v>0</v>
      </c>
      <c r="G278" s="141">
        <f t="shared" si="65"/>
        <v>0</v>
      </c>
      <c r="H278" s="141">
        <f t="shared" si="65"/>
        <v>0</v>
      </c>
      <c r="I278" s="141">
        <f t="shared" si="65"/>
        <v>92214546</v>
      </c>
      <c r="J278" s="141">
        <f t="shared" si="65"/>
        <v>92214546</v>
      </c>
      <c r="K278" s="141">
        <f t="shared" si="65"/>
        <v>0</v>
      </c>
      <c r="L278" s="141">
        <f t="shared" si="65"/>
        <v>0</v>
      </c>
      <c r="M278" s="141">
        <f t="shared" si="65"/>
        <v>0</v>
      </c>
      <c r="N278" s="141">
        <f t="shared" si="65"/>
        <v>92214546</v>
      </c>
      <c r="O278" s="141">
        <f t="shared" si="65"/>
        <v>92214546</v>
      </c>
      <c r="P278" s="250"/>
    </row>
    <row r="279" spans="1:16" s="50" customFormat="1" ht="23.25" customHeight="1" x14ac:dyDescent="0.25">
      <c r="A279" s="63"/>
      <c r="B279" s="63"/>
      <c r="C279" s="73" t="s">
        <v>681</v>
      </c>
      <c r="D279" s="141">
        <f>D237</f>
        <v>0</v>
      </c>
      <c r="E279" s="141">
        <f t="shared" ref="E279:O279" si="66">E237</f>
        <v>0</v>
      </c>
      <c r="F279" s="141">
        <f t="shared" si="66"/>
        <v>0</v>
      </c>
      <c r="G279" s="141">
        <f t="shared" si="66"/>
        <v>0</v>
      </c>
      <c r="H279" s="141">
        <f t="shared" si="66"/>
        <v>0</v>
      </c>
      <c r="I279" s="141">
        <f t="shared" si="66"/>
        <v>4200000</v>
      </c>
      <c r="J279" s="141">
        <f t="shared" si="66"/>
        <v>0</v>
      </c>
      <c r="K279" s="141">
        <f t="shared" si="66"/>
        <v>0</v>
      </c>
      <c r="L279" s="141">
        <f t="shared" si="66"/>
        <v>0</v>
      </c>
      <c r="M279" s="141">
        <f t="shared" si="66"/>
        <v>0</v>
      </c>
      <c r="N279" s="141">
        <f t="shared" si="66"/>
        <v>4200000</v>
      </c>
      <c r="O279" s="141">
        <f t="shared" si="66"/>
        <v>4200000</v>
      </c>
      <c r="P279" s="250"/>
    </row>
    <row r="280" spans="1:16" s="50" customFormat="1" ht="23.25" customHeight="1" x14ac:dyDescent="0.25">
      <c r="A280" s="182"/>
      <c r="B280" s="182"/>
      <c r="C280" s="145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250"/>
    </row>
    <row r="281" spans="1:16" s="50" customFormat="1" ht="23.25" customHeight="1" x14ac:dyDescent="0.25">
      <c r="A281" s="182"/>
      <c r="B281" s="182"/>
      <c r="C281" s="145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250"/>
    </row>
    <row r="282" spans="1:16" ht="38.25" x14ac:dyDescent="0.55000000000000004">
      <c r="A282" s="108" t="s">
        <v>667</v>
      </c>
      <c r="B282" s="109"/>
      <c r="C282" s="110"/>
      <c r="D282" s="106"/>
      <c r="E282" s="131"/>
      <c r="F282" s="132"/>
      <c r="G282" s="106"/>
      <c r="H282" s="106"/>
      <c r="I282" s="106"/>
      <c r="J282" s="106"/>
      <c r="K282" s="133"/>
      <c r="L282" s="133"/>
      <c r="M282" s="106"/>
      <c r="N282" s="106" t="s">
        <v>668</v>
      </c>
      <c r="O282" s="134"/>
      <c r="P282" s="250"/>
    </row>
    <row r="283" spans="1:16" x14ac:dyDescent="0.25">
      <c r="A283" s="53"/>
      <c r="B283" s="58"/>
      <c r="C283" s="58"/>
      <c r="D283" s="35"/>
      <c r="E283" s="131"/>
      <c r="F283" s="132"/>
      <c r="G283" s="117"/>
      <c r="H283" s="117"/>
      <c r="I283" s="117"/>
      <c r="J283" s="117"/>
      <c r="K283" s="117"/>
      <c r="L283" s="117"/>
      <c r="M283" s="117"/>
      <c r="N283" s="117"/>
      <c r="O283" s="117"/>
      <c r="P283" s="250"/>
    </row>
    <row r="284" spans="1:16" ht="31.5" x14ac:dyDescent="0.45">
      <c r="A284" s="173" t="s">
        <v>670</v>
      </c>
      <c r="B284" s="173"/>
      <c r="C284" s="173"/>
      <c r="D284" s="173"/>
      <c r="E284" s="131"/>
      <c r="F284" s="132"/>
      <c r="G284" s="174"/>
      <c r="H284" s="174"/>
      <c r="I284" s="174"/>
      <c r="J284" s="174"/>
      <c r="K284" s="131"/>
      <c r="L284" s="174"/>
      <c r="M284" s="174"/>
      <c r="N284" s="174"/>
      <c r="O284" s="174"/>
      <c r="P284" s="250"/>
    </row>
    <row r="285" spans="1:16" ht="26.25" x14ac:dyDescent="0.4">
      <c r="A285" s="246" t="s">
        <v>669</v>
      </c>
      <c r="B285" s="246"/>
      <c r="C285" s="246"/>
      <c r="D285" s="246"/>
      <c r="E285" s="175"/>
      <c r="F285" s="175"/>
      <c r="G285" s="175"/>
      <c r="H285" s="175"/>
      <c r="I285" s="175"/>
      <c r="J285" s="176"/>
      <c r="K285" s="176"/>
      <c r="L285" s="175"/>
      <c r="M285" s="175"/>
      <c r="N285" s="175"/>
      <c r="O285" s="175"/>
      <c r="P285" s="250"/>
    </row>
    <row r="286" spans="1:16" x14ac:dyDescent="0.25">
      <c r="P286" s="250"/>
    </row>
    <row r="287" spans="1:16" x14ac:dyDescent="0.25">
      <c r="P287" s="149"/>
    </row>
    <row r="288" spans="1:16" x14ac:dyDescent="0.25">
      <c r="P288" s="149"/>
    </row>
    <row r="289" spans="16:16" x14ac:dyDescent="0.25">
      <c r="P289" s="149"/>
    </row>
    <row r="290" spans="16:16" x14ac:dyDescent="0.25">
      <c r="P290" s="149"/>
    </row>
    <row r="291" spans="16:16" x14ac:dyDescent="0.25">
      <c r="P291" s="149"/>
    </row>
    <row r="292" spans="16:16" x14ac:dyDescent="0.25">
      <c r="P292" s="149"/>
    </row>
    <row r="293" spans="16:16" x14ac:dyDescent="0.25">
      <c r="P293" s="149"/>
    </row>
    <row r="294" spans="16:16" x14ac:dyDescent="0.25">
      <c r="P294" s="149"/>
    </row>
    <row r="295" spans="16:16" x14ac:dyDescent="0.25">
      <c r="P295" s="149"/>
    </row>
    <row r="296" spans="16:16" x14ac:dyDescent="0.25">
      <c r="P296" s="149"/>
    </row>
    <row r="297" spans="16:16" x14ac:dyDescent="0.25">
      <c r="P297" s="149"/>
    </row>
    <row r="298" spans="16:16" x14ac:dyDescent="0.25">
      <c r="P298" s="149"/>
    </row>
    <row r="299" spans="16:16" x14ac:dyDescent="0.25">
      <c r="P299" s="149"/>
    </row>
    <row r="300" spans="16:16" x14ac:dyDescent="0.25">
      <c r="P300" s="149"/>
    </row>
    <row r="301" spans="16:16" x14ac:dyDescent="0.25">
      <c r="P301" s="149"/>
    </row>
    <row r="302" spans="16:16" x14ac:dyDescent="0.25">
      <c r="P302" s="149"/>
    </row>
  </sheetData>
  <mergeCells count="27">
    <mergeCell ref="P1:P102"/>
    <mergeCell ref="P107:P141"/>
    <mergeCell ref="P148:P206"/>
    <mergeCell ref="P210:P244"/>
    <mergeCell ref="P245:P286"/>
    <mergeCell ref="A285:D285"/>
    <mergeCell ref="J6:O6"/>
    <mergeCell ref="J7:O7"/>
    <mergeCell ref="J8:O8"/>
    <mergeCell ref="N15:N16"/>
    <mergeCell ref="O14:O16"/>
    <mergeCell ref="A11:O11"/>
    <mergeCell ref="A12:O12"/>
    <mergeCell ref="A10:O10"/>
    <mergeCell ref="B14:B16"/>
    <mergeCell ref="C14:C16"/>
    <mergeCell ref="A14:A16"/>
    <mergeCell ref="D15:D16"/>
    <mergeCell ref="L15:M15"/>
    <mergeCell ref="F15:G15"/>
    <mergeCell ref="E15:E16"/>
    <mergeCell ref="D14:H14"/>
    <mergeCell ref="K15:K16"/>
    <mergeCell ref="H15:H16"/>
    <mergeCell ref="I15:I16"/>
    <mergeCell ref="I14:N14"/>
    <mergeCell ref="J15:J16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3" fitToHeight="10000" orientation="landscape" verticalDpi="300" r:id="rId1"/>
  <headerFooter scaleWithDoc="0" alignWithMargins="0">
    <oddFooter>&amp;R&amp;8Сторінка &amp;P</oddFooter>
  </headerFooter>
  <rowBreaks count="1" manualBreakCount="1">
    <brk id="2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4</vt:lpstr>
      <vt:lpstr>'дод 2'!Заголовки_для_печати</vt:lpstr>
      <vt:lpstr>'дод 4'!Заголовки_для_печати</vt:lpstr>
      <vt:lpstr>'дод 2'!Область_печати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2022-12-26T11:05:44Z</cp:lastPrinted>
  <dcterms:created xsi:type="dcterms:W3CDTF">2014-01-17T10:52:16Z</dcterms:created>
  <dcterms:modified xsi:type="dcterms:W3CDTF">2022-12-29T09:24:36Z</dcterms:modified>
</cp:coreProperties>
</file>