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ЭтаКнига" defaultThemeVersion="124226"/>
  <mc:AlternateContent xmlns:mc="http://schemas.openxmlformats.org/markup-compatibility/2006">
    <mc:Choice Requires="x15">
      <x15ac:absPath xmlns:x15ac="http://schemas.microsoft.com/office/spreadsheetml/2010/11/ac" url="\\n2-fs2\dfei\Budg\2024\БЮДЖЕТ\РІШЕННЯ\Звіт\1 квартал 2024\СМР\Доопрацьовано\"/>
    </mc:Choice>
  </mc:AlternateContent>
  <bookViews>
    <workbookView xWindow="0" yWindow="0" windowWidth="24000" windowHeight="9645" tabRatio="322" activeTab="1"/>
  </bookViews>
  <sheets>
    <sheet name="дод 2" sheetId="1" r:id="rId1"/>
    <sheet name="дод 5" sheetId="3" r:id="rId2"/>
  </sheets>
  <definedNames>
    <definedName name="_xlnm.Print_Titles" localSheetId="0">'дод 2'!$12:$15</definedName>
    <definedName name="_xlnm.Print_Titles" localSheetId="1">'дод 5'!$14:$17</definedName>
    <definedName name="_xlnm.Print_Area" localSheetId="0">'дод 2'!$A$1:$AA$452</definedName>
    <definedName name="_xlnm.Print_Area" localSheetId="1">'дод 5'!$A$1:$Z$297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7" i="1" l="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4" i="1"/>
  <c r="M56" i="1"/>
  <c r="M57" i="1"/>
  <c r="M58" i="1"/>
  <c r="M59" i="1"/>
  <c r="M60" i="1"/>
  <c r="M61" i="1"/>
  <c r="M63" i="1"/>
  <c r="M64" i="1"/>
  <c r="M65" i="1"/>
  <c r="M66" i="1"/>
  <c r="M67" i="1"/>
  <c r="M68" i="1"/>
  <c r="M69" i="1"/>
  <c r="M70" i="1"/>
  <c r="M71" i="1"/>
  <c r="M72" i="1"/>
  <c r="M80" i="1"/>
  <c r="M81" i="1"/>
  <c r="M82" i="1"/>
  <c r="M84" i="1"/>
  <c r="M85" i="1"/>
  <c r="M86" i="1"/>
  <c r="M87" i="1"/>
  <c r="M88" i="1"/>
  <c r="M89" i="1"/>
  <c r="M90" i="1"/>
  <c r="M91" i="1"/>
  <c r="M92" i="1"/>
  <c r="M93"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1" i="1"/>
  <c r="M122" i="1"/>
  <c r="M123" i="1"/>
  <c r="M124" i="1"/>
  <c r="M125" i="1"/>
  <c r="M126" i="1"/>
  <c r="M127" i="1"/>
  <c r="M128" i="1"/>
  <c r="M129" i="1"/>
  <c r="M130" i="1"/>
  <c r="M133" i="1"/>
  <c r="M134" i="1"/>
  <c r="M135" i="1"/>
  <c r="M136" i="1"/>
  <c r="M137" i="1"/>
  <c r="M138" i="1"/>
  <c r="M139"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1" i="1"/>
  <c r="M252" i="1"/>
  <c r="M253" i="1"/>
  <c r="M254" i="1"/>
  <c r="M255" i="1"/>
  <c r="M256" i="1"/>
  <c r="M257" i="1"/>
  <c r="M258" i="1"/>
  <c r="M259" i="1"/>
  <c r="M260" i="1"/>
  <c r="M262" i="1"/>
  <c r="M263" i="1"/>
  <c r="M264" i="1"/>
  <c r="M265" i="1"/>
  <c r="M266" i="1"/>
  <c r="M267" i="1"/>
  <c r="M268" i="1"/>
  <c r="M269" i="1"/>
  <c r="M270" i="1"/>
  <c r="M271" i="1"/>
  <c r="M272" i="1"/>
  <c r="M273" i="1"/>
  <c r="M274" i="1"/>
  <c r="M275" i="1"/>
  <c r="M279" i="1"/>
  <c r="M280" i="1"/>
  <c r="M281" i="1"/>
  <c r="M282" i="1"/>
  <c r="M283" i="1"/>
  <c r="M284" i="1"/>
  <c r="M285" i="1"/>
  <c r="M286" i="1"/>
  <c r="M287" i="1"/>
  <c r="M288" i="1"/>
  <c r="M289" i="1"/>
  <c r="M290" i="1"/>
  <c r="M291" i="1"/>
  <c r="M292" i="1"/>
  <c r="M293" i="1"/>
  <c r="M294" i="1"/>
  <c r="M295" i="1"/>
  <c r="M296" i="1"/>
  <c r="M299" i="1"/>
  <c r="M301" i="1"/>
  <c r="M303" i="1"/>
  <c r="M304" i="1"/>
  <c r="M305" i="1"/>
  <c r="M306" i="1"/>
  <c r="M308" i="1"/>
  <c r="M309" i="1"/>
  <c r="M310" i="1"/>
  <c r="M311" i="1"/>
  <c r="M312" i="1"/>
  <c r="M313" i="1"/>
  <c r="M314" i="1"/>
  <c r="M315" i="1"/>
  <c r="M316" i="1"/>
  <c r="M317" i="1"/>
  <c r="M318" i="1"/>
  <c r="M319" i="1"/>
  <c r="M320" i="1"/>
  <c r="M321" i="1"/>
  <c r="M322" i="1"/>
  <c r="M323" i="1"/>
  <c r="M324" i="1"/>
  <c r="M325" i="1"/>
  <c r="M327" i="1"/>
  <c r="M330" i="1"/>
  <c r="M331" i="1"/>
  <c r="M332" i="1"/>
  <c r="M345" i="1"/>
  <c r="M346" i="1"/>
  <c r="M347" i="1"/>
  <c r="M348"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3" i="1"/>
  <c r="M396" i="1"/>
  <c r="M397" i="1"/>
  <c r="M398" i="1"/>
  <c r="M399" i="1"/>
  <c r="M400" i="1"/>
  <c r="M402" i="1"/>
  <c r="M403" i="1"/>
  <c r="M404" i="1"/>
  <c r="M405" i="1"/>
  <c r="M406" i="1"/>
  <c r="M407" i="1"/>
  <c r="M409" i="1"/>
  <c r="M410" i="1"/>
  <c r="M411" i="1"/>
  <c r="Z410" i="1" l="1"/>
  <c r="Z411" i="1"/>
  <c r="Z412" i="1"/>
  <c r="Z413" i="1"/>
  <c r="Z415" i="1"/>
  <c r="Z416" i="1"/>
  <c r="Z417" i="1"/>
  <c r="Z419" i="1"/>
  <c r="Z420" i="1"/>
  <c r="Z421" i="1"/>
  <c r="Z427" i="1"/>
  <c r="Z428" i="1"/>
  <c r="Z429" i="1"/>
  <c r="Z430" i="1"/>
  <c r="Z431" i="1"/>
  <c r="Z432" i="1"/>
  <c r="Z433" i="1"/>
  <c r="Z435" i="1"/>
  <c r="Z436" i="1"/>
  <c r="Z437" i="1"/>
  <c r="Z438" i="1"/>
  <c r="Z439" i="1"/>
  <c r="Z441" i="1"/>
  <c r="Z442" i="1"/>
  <c r="Z444" i="1"/>
  <c r="T20" i="1" l="1"/>
  <c r="N407" i="1" l="1"/>
  <c r="N401" i="1"/>
  <c r="N390" i="1"/>
  <c r="N391" i="1"/>
  <c r="N392" i="1"/>
  <c r="N389" i="1"/>
  <c r="N328" i="1"/>
  <c r="N329" i="1"/>
  <c r="N330" i="1"/>
  <c r="N331" i="1"/>
  <c r="N332" i="1"/>
  <c r="N333" i="1"/>
  <c r="N334" i="1"/>
  <c r="N335" i="1"/>
  <c r="N336" i="1"/>
  <c r="N337" i="1"/>
  <c r="N338" i="1"/>
  <c r="N339" i="1"/>
  <c r="N340" i="1"/>
  <c r="N341" i="1"/>
  <c r="N342" i="1"/>
  <c r="N343" i="1"/>
  <c r="N344" i="1"/>
  <c r="N345" i="1"/>
  <c r="N346" i="1"/>
  <c r="N347" i="1"/>
  <c r="N348" i="1"/>
  <c r="N349" i="1"/>
  <c r="N350" i="1"/>
  <c r="N351" i="1"/>
  <c r="N354" i="1"/>
  <c r="N355" i="1"/>
  <c r="N356" i="1"/>
  <c r="N358" i="1"/>
  <c r="N359" i="1"/>
  <c r="N327"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7" i="1"/>
  <c r="N262" i="1"/>
  <c r="N243" i="1"/>
  <c r="N244" i="1"/>
  <c r="N245" i="1"/>
  <c r="N246" i="1"/>
  <c r="N247" i="1"/>
  <c r="N248" i="1"/>
  <c r="N249" i="1"/>
  <c r="N250" i="1"/>
  <c r="N242" i="1"/>
  <c r="N236" i="1"/>
  <c r="N237" i="1"/>
  <c r="N238" i="1"/>
  <c r="N239"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192" i="1"/>
  <c r="N157" i="1"/>
  <c r="N158" i="1"/>
  <c r="N159" i="1"/>
  <c r="N160" i="1"/>
  <c r="N161" i="1"/>
  <c r="N162" i="1"/>
  <c r="N163" i="1"/>
  <c r="N164" i="1"/>
  <c r="N165" i="1"/>
  <c r="N166" i="1"/>
  <c r="N167" i="1"/>
  <c r="N168" i="1"/>
  <c r="N169" i="1"/>
  <c r="N170" i="1"/>
  <c r="N171" i="1"/>
  <c r="N172" i="1"/>
  <c r="N173" i="1"/>
  <c r="N174" i="1"/>
  <c r="N175" i="1"/>
  <c r="N176" i="1"/>
  <c r="N177" i="1"/>
  <c r="N178" i="1"/>
  <c r="N179" i="1"/>
  <c r="N156"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8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20" i="1"/>
  <c r="T407" i="1" l="1"/>
  <c r="T403" i="1"/>
  <c r="T402" i="1"/>
  <c r="T401" i="1"/>
  <c r="T400" i="1"/>
  <c r="T399" i="1"/>
  <c r="T398" i="1"/>
  <c r="T397" i="1"/>
  <c r="T396" i="1"/>
  <c r="T393" i="1"/>
  <c r="T392" i="1"/>
  <c r="AA392" i="1" s="1"/>
  <c r="T391" i="1"/>
  <c r="T390" i="1"/>
  <c r="T389" i="1"/>
  <c r="T387" i="1"/>
  <c r="T386" i="1"/>
  <c r="T385" i="1"/>
  <c r="T382" i="1"/>
  <c r="T381" i="1"/>
  <c r="AA381" i="1" s="1"/>
  <c r="T380" i="1"/>
  <c r="T379" i="1"/>
  <c r="S237" i="3" s="1"/>
  <c r="T378" i="1"/>
  <c r="T377" i="1"/>
  <c r="T366" i="1"/>
  <c r="T365" i="1"/>
  <c r="T362" i="1"/>
  <c r="T328" i="1"/>
  <c r="T329" i="1"/>
  <c r="T330" i="1"/>
  <c r="T331" i="1"/>
  <c r="T332" i="1"/>
  <c r="T333" i="1"/>
  <c r="T334" i="1"/>
  <c r="T335" i="1"/>
  <c r="T325" i="1" s="1"/>
  <c r="T336" i="1"/>
  <c r="T337" i="1"/>
  <c r="T338" i="1"/>
  <c r="T339" i="1"/>
  <c r="T340" i="1"/>
  <c r="T341" i="1"/>
  <c r="T342" i="1"/>
  <c r="T343" i="1"/>
  <c r="T344" i="1"/>
  <c r="T345" i="1"/>
  <c r="T346" i="1"/>
  <c r="T347" i="1"/>
  <c r="T348" i="1"/>
  <c r="AA348" i="1" s="1"/>
  <c r="T349" i="1"/>
  <c r="S239" i="3" s="1"/>
  <c r="T327" i="1"/>
  <c r="T263" i="1"/>
  <c r="T264" i="1"/>
  <c r="T265" i="1"/>
  <c r="T266" i="1"/>
  <c r="S173" i="3" s="1"/>
  <c r="T267" i="1"/>
  <c r="T268" i="1"/>
  <c r="S175" i="3" s="1"/>
  <c r="T269" i="1"/>
  <c r="T270" i="1"/>
  <c r="S177" i="3" s="1"/>
  <c r="T271" i="1"/>
  <c r="T272" i="1"/>
  <c r="S180" i="3" s="1"/>
  <c r="T273" i="1"/>
  <c r="T274" i="1"/>
  <c r="S179" i="3" s="1"/>
  <c r="T275" i="1"/>
  <c r="T276" i="1"/>
  <c r="T277" i="1"/>
  <c r="T278" i="1"/>
  <c r="T279" i="1"/>
  <c r="T280" i="1"/>
  <c r="T281" i="1"/>
  <c r="T282" i="1"/>
  <c r="T283" i="1"/>
  <c r="T284" i="1"/>
  <c r="S212" i="3" s="1"/>
  <c r="T285" i="1"/>
  <c r="T286" i="1"/>
  <c r="T287" i="1"/>
  <c r="T288" i="1"/>
  <c r="T289" i="1"/>
  <c r="T290" i="1"/>
  <c r="S234" i="3" s="1"/>
  <c r="T291" i="1"/>
  <c r="T292" i="1"/>
  <c r="S216" i="3" s="1"/>
  <c r="T293" i="1"/>
  <c r="T294" i="1"/>
  <c r="S230" i="3" s="1"/>
  <c r="T295" i="1"/>
  <c r="T296" i="1"/>
  <c r="S232" i="3" s="1"/>
  <c r="T297" i="1"/>
  <c r="T298" i="1"/>
  <c r="T261" i="1" s="1"/>
  <c r="T299" i="1"/>
  <c r="T300" i="1"/>
  <c r="T301" i="1"/>
  <c r="T302" i="1"/>
  <c r="T303" i="1"/>
  <c r="T304" i="1"/>
  <c r="T305" i="1"/>
  <c r="T306" i="1"/>
  <c r="T307" i="1"/>
  <c r="T308" i="1"/>
  <c r="T309" i="1"/>
  <c r="T310" i="1"/>
  <c r="T311" i="1"/>
  <c r="T312" i="1"/>
  <c r="S284" i="3" s="1"/>
  <c r="T313" i="1"/>
  <c r="T262" i="1"/>
  <c r="T243" i="1"/>
  <c r="T244" i="1"/>
  <c r="S157" i="3" s="1"/>
  <c r="T245" i="1"/>
  <c r="T246" i="1"/>
  <c r="T247" i="1"/>
  <c r="T248" i="1"/>
  <c r="S203" i="3" s="1"/>
  <c r="T249" i="1"/>
  <c r="T250" i="1"/>
  <c r="AA250" i="1" s="1"/>
  <c r="T242" i="1"/>
  <c r="T235" i="1"/>
  <c r="T236" i="1"/>
  <c r="T234" i="1"/>
  <c r="T131" i="1"/>
  <c r="T173" i="1"/>
  <c r="S111" i="3" s="1"/>
  <c r="T193" i="1"/>
  <c r="T194" i="1"/>
  <c r="T195" i="1"/>
  <c r="T196" i="1"/>
  <c r="T197" i="1"/>
  <c r="S122" i="3" s="1"/>
  <c r="T198" i="1"/>
  <c r="S123" i="3" s="1"/>
  <c r="T199" i="1"/>
  <c r="T200" i="1"/>
  <c r="T201" i="1"/>
  <c r="T202" i="1"/>
  <c r="S127" i="3" s="1"/>
  <c r="T203" i="1"/>
  <c r="T204" i="1"/>
  <c r="S129" i="3" s="1"/>
  <c r="T205" i="1"/>
  <c r="T206" i="1"/>
  <c r="T207" i="1"/>
  <c r="T208" i="1"/>
  <c r="T209" i="1"/>
  <c r="S139" i="3" s="1"/>
  <c r="T210" i="1"/>
  <c r="T211" i="1"/>
  <c r="T212" i="1"/>
  <c r="T213" i="1"/>
  <c r="T214" i="1"/>
  <c r="T215" i="1"/>
  <c r="T216" i="1"/>
  <c r="T217" i="1"/>
  <c r="T218" i="1"/>
  <c r="T219" i="1"/>
  <c r="T220" i="1"/>
  <c r="T221" i="1"/>
  <c r="T222" i="1"/>
  <c r="T223" i="1"/>
  <c r="T224" i="1"/>
  <c r="T225" i="1"/>
  <c r="T192" i="1"/>
  <c r="T157" i="1"/>
  <c r="T158" i="1"/>
  <c r="S96" i="3" s="1"/>
  <c r="T159" i="1"/>
  <c r="T160" i="1"/>
  <c r="T161" i="1"/>
  <c r="T162" i="1"/>
  <c r="T163" i="1"/>
  <c r="S101" i="3" s="1"/>
  <c r="T164" i="1"/>
  <c r="S102" i="3" s="1"/>
  <c r="T165" i="1"/>
  <c r="T166" i="1"/>
  <c r="T167" i="1"/>
  <c r="T168" i="1"/>
  <c r="S106" i="3" s="1"/>
  <c r="T169" i="1"/>
  <c r="T170" i="1"/>
  <c r="S108" i="3" s="1"/>
  <c r="T171" i="1"/>
  <c r="T172" i="1"/>
  <c r="T174" i="1"/>
  <c r="S112" i="3" s="1"/>
  <c r="T175" i="1"/>
  <c r="T176" i="1"/>
  <c r="T177" i="1"/>
  <c r="S210" i="3" s="1"/>
  <c r="T178" i="1"/>
  <c r="T179" i="1"/>
  <c r="T180" i="1"/>
  <c r="T181" i="1"/>
  <c r="T182" i="1"/>
  <c r="T183" i="1"/>
  <c r="T184" i="1"/>
  <c r="T156" i="1"/>
  <c r="T81" i="1"/>
  <c r="S38" i="3" s="1"/>
  <c r="T82" i="1"/>
  <c r="S40" i="3" s="1"/>
  <c r="T83" i="1"/>
  <c r="S41" i="3" s="1"/>
  <c r="S35" i="3" s="1"/>
  <c r="T84" i="1"/>
  <c r="S48" i="3" s="1"/>
  <c r="T85" i="1"/>
  <c r="T86" i="1"/>
  <c r="T87" i="1"/>
  <c r="T88" i="1"/>
  <c r="S53" i="3" s="1"/>
  <c r="T89" i="1"/>
  <c r="S54" i="3" s="1"/>
  <c r="T90" i="1"/>
  <c r="S55" i="3" s="1"/>
  <c r="T91" i="1"/>
  <c r="T92" i="1"/>
  <c r="T93" i="1"/>
  <c r="T94" i="1"/>
  <c r="T95" i="1"/>
  <c r="S60" i="3" s="1"/>
  <c r="S27" i="3" s="1"/>
  <c r="T96" i="1"/>
  <c r="S61" i="3" s="1"/>
  <c r="T97" i="1"/>
  <c r="T98" i="1"/>
  <c r="T99" i="1"/>
  <c r="T100" i="1"/>
  <c r="S66" i="3" s="1"/>
  <c r="T101" i="1"/>
  <c r="T102" i="1"/>
  <c r="S68" i="3" s="1"/>
  <c r="T103" i="1"/>
  <c r="T104" i="1"/>
  <c r="S70" i="3" s="1"/>
  <c r="T105" i="1"/>
  <c r="T106" i="1"/>
  <c r="S72" i="3" s="1"/>
  <c r="T107" i="1"/>
  <c r="S73" i="3" s="1"/>
  <c r="T108" i="1"/>
  <c r="S74" i="3" s="1"/>
  <c r="T109" i="1"/>
  <c r="T110" i="1"/>
  <c r="T111" i="1"/>
  <c r="T112" i="1"/>
  <c r="S78" i="3" s="1"/>
  <c r="T113" i="1"/>
  <c r="T114" i="1"/>
  <c r="S80" i="3" s="1"/>
  <c r="S34" i="3" s="1"/>
  <c r="T115" i="1"/>
  <c r="T116" i="1"/>
  <c r="T117" i="1"/>
  <c r="T118" i="1"/>
  <c r="T119" i="1"/>
  <c r="T120" i="1"/>
  <c r="S85" i="3" s="1"/>
  <c r="T121" i="1"/>
  <c r="T122" i="1"/>
  <c r="T123" i="1"/>
  <c r="T124" i="1"/>
  <c r="T125" i="1"/>
  <c r="AA125" i="1" s="1"/>
  <c r="T126" i="1"/>
  <c r="T127" i="1"/>
  <c r="T128" i="1"/>
  <c r="S200" i="3" s="1"/>
  <c r="T129" i="1"/>
  <c r="T130" i="1"/>
  <c r="S211" i="3" s="1"/>
  <c r="T132" i="1"/>
  <c r="T133" i="1"/>
  <c r="T134" i="1"/>
  <c r="T135" i="1"/>
  <c r="T136" i="1"/>
  <c r="T137" i="1"/>
  <c r="T138" i="1"/>
  <c r="T139" i="1"/>
  <c r="S260" i="3" s="1"/>
  <c r="T140" i="1"/>
  <c r="AA140" i="1" s="1"/>
  <c r="T80" i="1"/>
  <c r="T21" i="1"/>
  <c r="T22" i="1"/>
  <c r="T23" i="1"/>
  <c r="T24" i="1"/>
  <c r="S24" i="3" s="1"/>
  <c r="T25" i="1"/>
  <c r="T26" i="1"/>
  <c r="T27" i="1"/>
  <c r="T28" i="1"/>
  <c r="S133" i="3" s="1"/>
  <c r="T29" i="1"/>
  <c r="T30" i="1"/>
  <c r="S135" i="3" s="1"/>
  <c r="T31" i="1"/>
  <c r="T32" i="1"/>
  <c r="T33" i="1"/>
  <c r="T34" i="1"/>
  <c r="T35" i="1"/>
  <c r="T36" i="1"/>
  <c r="S163" i="3" s="1"/>
  <c r="T37" i="1"/>
  <c r="T38" i="1"/>
  <c r="T39" i="1"/>
  <c r="T40" i="1"/>
  <c r="AA40" i="1" s="1"/>
  <c r="T41" i="1"/>
  <c r="T42" i="1"/>
  <c r="S202" i="3" s="1"/>
  <c r="T43" i="1"/>
  <c r="T44" i="1"/>
  <c r="T45" i="1"/>
  <c r="T46" i="1"/>
  <c r="T47" i="1"/>
  <c r="T48" i="1"/>
  <c r="T49" i="1"/>
  <c r="T50" i="1"/>
  <c r="T51" i="1"/>
  <c r="T52" i="1"/>
  <c r="T53" i="1"/>
  <c r="T54" i="1"/>
  <c r="T55" i="1"/>
  <c r="T56" i="1"/>
  <c r="T57" i="1"/>
  <c r="T58" i="1"/>
  <c r="AA58" i="1" s="1"/>
  <c r="T59" i="1"/>
  <c r="T60" i="1"/>
  <c r="T61" i="1"/>
  <c r="T62" i="1"/>
  <c r="T63" i="1"/>
  <c r="T64" i="1"/>
  <c r="T65" i="1"/>
  <c r="T66" i="1"/>
  <c r="T67" i="1"/>
  <c r="S286" i="3" s="1"/>
  <c r="T20" i="3"/>
  <c r="U20" i="3"/>
  <c r="V20" i="3"/>
  <c r="W20" i="3"/>
  <c r="X20" i="3"/>
  <c r="S21" i="3"/>
  <c r="T21" i="3"/>
  <c r="U21" i="3"/>
  <c r="V21" i="3"/>
  <c r="W21" i="3"/>
  <c r="X21" i="3"/>
  <c r="S22" i="3"/>
  <c r="T22" i="3"/>
  <c r="U22" i="3"/>
  <c r="V22" i="3"/>
  <c r="W22" i="3"/>
  <c r="X22" i="3"/>
  <c r="S23" i="3"/>
  <c r="T23" i="3"/>
  <c r="U23" i="3"/>
  <c r="V23" i="3"/>
  <c r="W23" i="3"/>
  <c r="X23" i="3"/>
  <c r="T24" i="3"/>
  <c r="T19" i="3" s="1"/>
  <c r="U24" i="3"/>
  <c r="U19" i="3" s="1"/>
  <c r="V24" i="3"/>
  <c r="V19" i="3" s="1"/>
  <c r="W24" i="3"/>
  <c r="W19" i="3" s="1"/>
  <c r="X24" i="3"/>
  <c r="X19" i="3" s="1"/>
  <c r="T38" i="3"/>
  <c r="U38" i="3"/>
  <c r="V38" i="3"/>
  <c r="W38" i="3"/>
  <c r="X38" i="3"/>
  <c r="T40" i="3"/>
  <c r="U40" i="3"/>
  <c r="V40" i="3"/>
  <c r="W40" i="3"/>
  <c r="X40" i="3"/>
  <c r="T41" i="3"/>
  <c r="T35" i="3" s="1"/>
  <c r="U41" i="3"/>
  <c r="U35" i="3" s="1"/>
  <c r="V41" i="3"/>
  <c r="V35" i="3" s="1"/>
  <c r="W41" i="3"/>
  <c r="W35" i="3" s="1"/>
  <c r="X41" i="3"/>
  <c r="X35" i="3" s="1"/>
  <c r="T42" i="3"/>
  <c r="T36" i="3" s="1"/>
  <c r="U42" i="3"/>
  <c r="U36" i="3" s="1"/>
  <c r="V42" i="3"/>
  <c r="V36" i="3" s="1"/>
  <c r="W42" i="3"/>
  <c r="W36" i="3" s="1"/>
  <c r="X42" i="3"/>
  <c r="X36" i="3" s="1"/>
  <c r="T48" i="3"/>
  <c r="U48" i="3"/>
  <c r="V48" i="3"/>
  <c r="W48" i="3"/>
  <c r="X48" i="3"/>
  <c r="S50" i="3"/>
  <c r="T50" i="3"/>
  <c r="U50" i="3"/>
  <c r="V50" i="3"/>
  <c r="W50" i="3"/>
  <c r="X50" i="3"/>
  <c r="S51" i="3"/>
  <c r="T51" i="3"/>
  <c r="U51" i="3"/>
  <c r="V51" i="3"/>
  <c r="W51" i="3"/>
  <c r="X51" i="3"/>
  <c r="S52" i="3"/>
  <c r="T52" i="3"/>
  <c r="U52" i="3"/>
  <c r="V52" i="3"/>
  <c r="W52" i="3"/>
  <c r="X52" i="3"/>
  <c r="T53" i="3"/>
  <c r="U53" i="3"/>
  <c r="V53" i="3"/>
  <c r="W53" i="3"/>
  <c r="X53" i="3"/>
  <c r="T54" i="3"/>
  <c r="U54" i="3"/>
  <c r="V54" i="3"/>
  <c r="W54" i="3"/>
  <c r="X54" i="3"/>
  <c r="T55" i="3"/>
  <c r="U55" i="3"/>
  <c r="V55" i="3"/>
  <c r="W55" i="3"/>
  <c r="X55" i="3"/>
  <c r="S56" i="3"/>
  <c r="T56" i="3"/>
  <c r="U56" i="3"/>
  <c r="V56" i="3"/>
  <c r="W56" i="3"/>
  <c r="X56" i="3"/>
  <c r="S57" i="3"/>
  <c r="T57" i="3"/>
  <c r="U57" i="3"/>
  <c r="V57" i="3"/>
  <c r="W57" i="3"/>
  <c r="X57" i="3"/>
  <c r="S58" i="3"/>
  <c r="T58" i="3"/>
  <c r="U58" i="3"/>
  <c r="V58" i="3"/>
  <c r="W58" i="3"/>
  <c r="X58" i="3"/>
  <c r="S59" i="3"/>
  <c r="S29" i="3" s="1"/>
  <c r="T59" i="3"/>
  <c r="T29" i="3" s="1"/>
  <c r="U59" i="3"/>
  <c r="U29" i="3" s="1"/>
  <c r="V59" i="3"/>
  <c r="V29" i="3" s="1"/>
  <c r="W59" i="3"/>
  <c r="W29" i="3" s="1"/>
  <c r="X59" i="3"/>
  <c r="X29" i="3" s="1"/>
  <c r="T60" i="3"/>
  <c r="T27" i="3" s="1"/>
  <c r="U60" i="3"/>
  <c r="U27" i="3" s="1"/>
  <c r="V60" i="3"/>
  <c r="V27" i="3" s="1"/>
  <c r="W60" i="3"/>
  <c r="W27" i="3" s="1"/>
  <c r="X60" i="3"/>
  <c r="X27" i="3" s="1"/>
  <c r="T61" i="3"/>
  <c r="U61" i="3"/>
  <c r="V61" i="3"/>
  <c r="W61" i="3"/>
  <c r="X61" i="3"/>
  <c r="S62" i="3"/>
  <c r="T62" i="3"/>
  <c r="U62" i="3"/>
  <c r="V62" i="3"/>
  <c r="W62" i="3"/>
  <c r="X62" i="3"/>
  <c r="S63" i="3"/>
  <c r="T63" i="3"/>
  <c r="U63" i="3"/>
  <c r="V63" i="3"/>
  <c r="W63" i="3"/>
  <c r="X63" i="3"/>
  <c r="S64" i="3"/>
  <c r="T64" i="3"/>
  <c r="U64" i="3"/>
  <c r="V64" i="3"/>
  <c r="W64" i="3"/>
  <c r="X64" i="3"/>
  <c r="S65" i="3"/>
  <c r="T65" i="3"/>
  <c r="U65" i="3"/>
  <c r="V65" i="3"/>
  <c r="W65" i="3"/>
  <c r="X65" i="3"/>
  <c r="T66" i="3"/>
  <c r="U66" i="3"/>
  <c r="V66" i="3"/>
  <c r="W66" i="3"/>
  <c r="X66" i="3"/>
  <c r="S67" i="3"/>
  <c r="T67" i="3"/>
  <c r="U67" i="3"/>
  <c r="V67" i="3"/>
  <c r="W67" i="3"/>
  <c r="X67" i="3"/>
  <c r="T68" i="3"/>
  <c r="U68" i="3"/>
  <c r="V68" i="3"/>
  <c r="W68" i="3"/>
  <c r="X68" i="3"/>
  <c r="S69" i="3"/>
  <c r="T69" i="3"/>
  <c r="U69" i="3"/>
  <c r="V69" i="3"/>
  <c r="W69" i="3"/>
  <c r="X69" i="3"/>
  <c r="T70" i="3"/>
  <c r="U70" i="3"/>
  <c r="V70" i="3"/>
  <c r="W70" i="3"/>
  <c r="X70" i="3"/>
  <c r="S71" i="3"/>
  <c r="T71" i="3"/>
  <c r="U71" i="3"/>
  <c r="V71" i="3"/>
  <c r="W71" i="3"/>
  <c r="X71" i="3"/>
  <c r="T72" i="3"/>
  <c r="U72" i="3"/>
  <c r="V72" i="3"/>
  <c r="W72" i="3"/>
  <c r="X72" i="3"/>
  <c r="T73" i="3"/>
  <c r="U73" i="3"/>
  <c r="V73" i="3"/>
  <c r="W73" i="3"/>
  <c r="X73" i="3"/>
  <c r="T74" i="3"/>
  <c r="U74" i="3"/>
  <c r="V74" i="3"/>
  <c r="W74" i="3"/>
  <c r="X74" i="3"/>
  <c r="S75" i="3"/>
  <c r="T75" i="3"/>
  <c r="U75" i="3"/>
  <c r="V75" i="3"/>
  <c r="W75" i="3"/>
  <c r="X75" i="3"/>
  <c r="S76" i="3"/>
  <c r="S33" i="3" s="1"/>
  <c r="T76" i="3"/>
  <c r="T33" i="3" s="1"/>
  <c r="U76" i="3"/>
  <c r="U33" i="3" s="1"/>
  <c r="V76" i="3"/>
  <c r="V33" i="3" s="1"/>
  <c r="W76" i="3"/>
  <c r="W33" i="3" s="1"/>
  <c r="X76" i="3"/>
  <c r="X33" i="3" s="1"/>
  <c r="S77" i="3"/>
  <c r="T77" i="3"/>
  <c r="U77" i="3"/>
  <c r="V77" i="3"/>
  <c r="W77" i="3"/>
  <c r="X77" i="3"/>
  <c r="T78" i="3"/>
  <c r="U78" i="3"/>
  <c r="V78" i="3"/>
  <c r="W78" i="3"/>
  <c r="X78" i="3"/>
  <c r="S79" i="3"/>
  <c r="T79" i="3"/>
  <c r="U79" i="3"/>
  <c r="V79" i="3"/>
  <c r="W79" i="3"/>
  <c r="X79" i="3"/>
  <c r="T80" i="3"/>
  <c r="T34" i="3" s="1"/>
  <c r="U80" i="3"/>
  <c r="U34" i="3" s="1"/>
  <c r="V80" i="3"/>
  <c r="V34" i="3" s="1"/>
  <c r="W80" i="3"/>
  <c r="W34" i="3" s="1"/>
  <c r="X80" i="3"/>
  <c r="X34" i="3" s="1"/>
  <c r="S81" i="3"/>
  <c r="T81" i="3"/>
  <c r="U81" i="3"/>
  <c r="V81" i="3"/>
  <c r="W81" i="3"/>
  <c r="X81" i="3"/>
  <c r="S82" i="3"/>
  <c r="S30" i="3" s="1"/>
  <c r="T82" i="3"/>
  <c r="T30" i="3" s="1"/>
  <c r="U82" i="3"/>
  <c r="U30" i="3" s="1"/>
  <c r="V82" i="3"/>
  <c r="V30" i="3" s="1"/>
  <c r="W82" i="3"/>
  <c r="W30" i="3" s="1"/>
  <c r="X82" i="3"/>
  <c r="X30" i="3" s="1"/>
  <c r="S83" i="3"/>
  <c r="T83" i="3"/>
  <c r="U83" i="3"/>
  <c r="V83" i="3"/>
  <c r="W83" i="3"/>
  <c r="X83" i="3"/>
  <c r="S84" i="3"/>
  <c r="S32" i="3" s="1"/>
  <c r="T84" i="3"/>
  <c r="T32" i="3" s="1"/>
  <c r="U84" i="3"/>
  <c r="U32" i="3" s="1"/>
  <c r="V84" i="3"/>
  <c r="V32" i="3" s="1"/>
  <c r="W84" i="3"/>
  <c r="W32" i="3" s="1"/>
  <c r="X84" i="3"/>
  <c r="X32" i="3" s="1"/>
  <c r="T85" i="3"/>
  <c r="U85" i="3"/>
  <c r="V85" i="3"/>
  <c r="W85" i="3"/>
  <c r="X85" i="3"/>
  <c r="S86" i="3"/>
  <c r="T86" i="3"/>
  <c r="U86" i="3"/>
  <c r="V86" i="3"/>
  <c r="W86" i="3"/>
  <c r="X86" i="3"/>
  <c r="S87" i="3"/>
  <c r="S37" i="3" s="1"/>
  <c r="T87" i="3"/>
  <c r="T37" i="3" s="1"/>
  <c r="U87" i="3"/>
  <c r="U37" i="3" s="1"/>
  <c r="V87" i="3"/>
  <c r="V37" i="3" s="1"/>
  <c r="W87" i="3"/>
  <c r="W37" i="3" s="1"/>
  <c r="X87" i="3"/>
  <c r="X37" i="3" s="1"/>
  <c r="S95" i="3"/>
  <c r="T95" i="3"/>
  <c r="U95" i="3"/>
  <c r="V95" i="3"/>
  <c r="W95" i="3"/>
  <c r="X95" i="3"/>
  <c r="T96" i="3"/>
  <c r="U96" i="3"/>
  <c r="V96" i="3"/>
  <c r="W96" i="3"/>
  <c r="X96" i="3"/>
  <c r="S97" i="3"/>
  <c r="T97" i="3"/>
  <c r="U97" i="3"/>
  <c r="V97" i="3"/>
  <c r="W97" i="3"/>
  <c r="X97" i="3"/>
  <c r="S98" i="3"/>
  <c r="S92" i="3" s="1"/>
  <c r="T98" i="3"/>
  <c r="T92" i="3" s="1"/>
  <c r="U98" i="3"/>
  <c r="U92" i="3" s="1"/>
  <c r="V98" i="3"/>
  <c r="V92" i="3" s="1"/>
  <c r="W98" i="3"/>
  <c r="W92" i="3" s="1"/>
  <c r="X98" i="3"/>
  <c r="X92" i="3" s="1"/>
  <c r="S99" i="3"/>
  <c r="T99" i="3"/>
  <c r="U99" i="3"/>
  <c r="V99" i="3"/>
  <c r="W99" i="3"/>
  <c r="X99" i="3"/>
  <c r="S100" i="3"/>
  <c r="S94" i="3" s="1"/>
  <c r="T100" i="3"/>
  <c r="T94" i="3" s="1"/>
  <c r="U100" i="3"/>
  <c r="U94" i="3" s="1"/>
  <c r="V100" i="3"/>
  <c r="V94" i="3" s="1"/>
  <c r="W100" i="3"/>
  <c r="W94" i="3" s="1"/>
  <c r="X100" i="3"/>
  <c r="X94" i="3" s="1"/>
  <c r="T101" i="3"/>
  <c r="U101" i="3"/>
  <c r="V101" i="3"/>
  <c r="W101" i="3"/>
  <c r="X101" i="3"/>
  <c r="T102" i="3"/>
  <c r="U102" i="3"/>
  <c r="V102" i="3"/>
  <c r="W102" i="3"/>
  <c r="X102" i="3"/>
  <c r="S103" i="3"/>
  <c r="T103" i="3"/>
  <c r="U103" i="3"/>
  <c r="V103" i="3"/>
  <c r="W103" i="3"/>
  <c r="X103" i="3"/>
  <c r="S104" i="3"/>
  <c r="T104" i="3"/>
  <c r="U104" i="3"/>
  <c r="V104" i="3"/>
  <c r="W104" i="3"/>
  <c r="X104" i="3"/>
  <c r="S105" i="3"/>
  <c r="T105" i="3"/>
  <c r="U105" i="3"/>
  <c r="V105" i="3"/>
  <c r="W105" i="3"/>
  <c r="X105" i="3"/>
  <c r="T106" i="3"/>
  <c r="U106" i="3"/>
  <c r="V106" i="3"/>
  <c r="W106" i="3"/>
  <c r="X106" i="3"/>
  <c r="S107" i="3"/>
  <c r="T107" i="3"/>
  <c r="U107" i="3"/>
  <c r="V107" i="3"/>
  <c r="W107" i="3"/>
  <c r="X107" i="3"/>
  <c r="T108" i="3"/>
  <c r="U108" i="3"/>
  <c r="V108" i="3"/>
  <c r="W108" i="3"/>
  <c r="X108" i="3"/>
  <c r="S109" i="3"/>
  <c r="T109" i="3"/>
  <c r="U109" i="3"/>
  <c r="V109" i="3"/>
  <c r="W109" i="3"/>
  <c r="X109" i="3"/>
  <c r="S110" i="3"/>
  <c r="T110" i="3"/>
  <c r="U110" i="3"/>
  <c r="V110" i="3"/>
  <c r="W110" i="3"/>
  <c r="X110" i="3"/>
  <c r="T111" i="3"/>
  <c r="U111" i="3"/>
  <c r="V111" i="3"/>
  <c r="W111" i="3"/>
  <c r="X111" i="3"/>
  <c r="T112" i="3"/>
  <c r="U112" i="3"/>
  <c r="V112" i="3"/>
  <c r="W112" i="3"/>
  <c r="X112" i="3"/>
  <c r="S119" i="3"/>
  <c r="T119" i="3"/>
  <c r="U119" i="3"/>
  <c r="V119" i="3"/>
  <c r="W119" i="3"/>
  <c r="X119" i="3"/>
  <c r="S120" i="3"/>
  <c r="T120" i="3"/>
  <c r="U120" i="3"/>
  <c r="V120" i="3"/>
  <c r="W120" i="3"/>
  <c r="X120" i="3"/>
  <c r="S121" i="3"/>
  <c r="T121" i="3"/>
  <c r="U121" i="3"/>
  <c r="V121" i="3"/>
  <c r="W121" i="3"/>
  <c r="X121" i="3"/>
  <c r="T122" i="3"/>
  <c r="U122" i="3"/>
  <c r="V122" i="3"/>
  <c r="W122" i="3"/>
  <c r="X122" i="3"/>
  <c r="T123" i="3"/>
  <c r="U123" i="3"/>
  <c r="V123" i="3"/>
  <c r="W123" i="3"/>
  <c r="X123" i="3"/>
  <c r="S124" i="3"/>
  <c r="T124" i="3"/>
  <c r="U124" i="3"/>
  <c r="V124" i="3"/>
  <c r="W124" i="3"/>
  <c r="X124" i="3"/>
  <c r="S125" i="3"/>
  <c r="T125" i="3"/>
  <c r="U125" i="3"/>
  <c r="V125" i="3"/>
  <c r="W125" i="3"/>
  <c r="X125" i="3"/>
  <c r="S126" i="3"/>
  <c r="T126" i="3"/>
  <c r="U126" i="3"/>
  <c r="V126" i="3"/>
  <c r="W126" i="3"/>
  <c r="X126" i="3"/>
  <c r="T127" i="3"/>
  <c r="U127" i="3"/>
  <c r="V127" i="3"/>
  <c r="W127" i="3"/>
  <c r="X127" i="3"/>
  <c r="S128" i="3"/>
  <c r="T128" i="3"/>
  <c r="U128" i="3"/>
  <c r="V128" i="3"/>
  <c r="W128" i="3"/>
  <c r="X128" i="3"/>
  <c r="T129" i="3"/>
  <c r="U129" i="3"/>
  <c r="V129" i="3"/>
  <c r="W129" i="3"/>
  <c r="X129" i="3"/>
  <c r="S130" i="3"/>
  <c r="T130" i="3"/>
  <c r="U130" i="3"/>
  <c r="V130" i="3"/>
  <c r="W130" i="3"/>
  <c r="X130" i="3"/>
  <c r="S131" i="3"/>
  <c r="T131" i="3"/>
  <c r="U131" i="3"/>
  <c r="V131" i="3"/>
  <c r="W131" i="3"/>
  <c r="X131" i="3"/>
  <c r="S132" i="3"/>
  <c r="T132" i="3"/>
  <c r="U132" i="3"/>
  <c r="V132" i="3"/>
  <c r="W132" i="3"/>
  <c r="X132" i="3"/>
  <c r="T133" i="3"/>
  <c r="U133" i="3"/>
  <c r="V133" i="3"/>
  <c r="W133" i="3"/>
  <c r="X133" i="3"/>
  <c r="S134" i="3"/>
  <c r="T134" i="3"/>
  <c r="U134" i="3"/>
  <c r="V134" i="3"/>
  <c r="W134" i="3"/>
  <c r="X134" i="3"/>
  <c r="T135" i="3"/>
  <c r="U135" i="3"/>
  <c r="V135" i="3"/>
  <c r="W135" i="3"/>
  <c r="X135" i="3"/>
  <c r="S136" i="3"/>
  <c r="T136" i="3"/>
  <c r="U136" i="3"/>
  <c r="V136" i="3"/>
  <c r="W136" i="3"/>
  <c r="X136" i="3"/>
  <c r="S137" i="3"/>
  <c r="S117" i="3" s="1"/>
  <c r="T137" i="3"/>
  <c r="T117" i="3" s="1"/>
  <c r="U137" i="3"/>
  <c r="U117" i="3" s="1"/>
  <c r="V137" i="3"/>
  <c r="V117" i="3" s="1"/>
  <c r="W137" i="3"/>
  <c r="W117" i="3" s="1"/>
  <c r="X137" i="3"/>
  <c r="X117" i="3" s="1"/>
  <c r="S138" i="3"/>
  <c r="T138" i="3"/>
  <c r="U138" i="3"/>
  <c r="V138" i="3"/>
  <c r="W138" i="3"/>
  <c r="X138" i="3"/>
  <c r="T139" i="3"/>
  <c r="U139" i="3"/>
  <c r="V139" i="3"/>
  <c r="W139" i="3"/>
  <c r="X139" i="3"/>
  <c r="S140" i="3"/>
  <c r="T140" i="3"/>
  <c r="U140" i="3"/>
  <c r="V140" i="3"/>
  <c r="W140" i="3"/>
  <c r="X140" i="3"/>
  <c r="S141" i="3"/>
  <c r="T141" i="3"/>
  <c r="U141" i="3"/>
  <c r="V141" i="3"/>
  <c r="W141" i="3"/>
  <c r="X141" i="3"/>
  <c r="S142" i="3"/>
  <c r="T142" i="3"/>
  <c r="U142" i="3"/>
  <c r="V142" i="3"/>
  <c r="W142" i="3"/>
  <c r="X142" i="3"/>
  <c r="S143" i="3"/>
  <c r="T143" i="3"/>
  <c r="U143" i="3"/>
  <c r="V143" i="3"/>
  <c r="W143" i="3"/>
  <c r="X143" i="3"/>
  <c r="S144" i="3"/>
  <c r="T144" i="3"/>
  <c r="U144" i="3"/>
  <c r="V144" i="3"/>
  <c r="W144" i="3"/>
  <c r="X144" i="3"/>
  <c r="S145" i="3"/>
  <c r="T145" i="3"/>
  <c r="U145" i="3"/>
  <c r="V145" i="3"/>
  <c r="W145" i="3"/>
  <c r="X145" i="3"/>
  <c r="T146" i="3"/>
  <c r="U146" i="3"/>
  <c r="V146" i="3"/>
  <c r="W146" i="3"/>
  <c r="X146" i="3"/>
  <c r="S147" i="3"/>
  <c r="T147" i="3"/>
  <c r="U147" i="3"/>
  <c r="V147" i="3"/>
  <c r="W147" i="3"/>
  <c r="X147" i="3"/>
  <c r="S148" i="3"/>
  <c r="S114" i="3" s="1"/>
  <c r="T148" i="3"/>
  <c r="T114" i="3" s="1"/>
  <c r="U148" i="3"/>
  <c r="U114" i="3" s="1"/>
  <c r="V148" i="3"/>
  <c r="V114" i="3" s="1"/>
  <c r="W148" i="3"/>
  <c r="W114" i="3" s="1"/>
  <c r="X148" i="3"/>
  <c r="X114" i="3" s="1"/>
  <c r="S149" i="3"/>
  <c r="T149" i="3"/>
  <c r="U149" i="3"/>
  <c r="V149" i="3"/>
  <c r="W149" i="3"/>
  <c r="X149" i="3"/>
  <c r="S150" i="3"/>
  <c r="T150" i="3"/>
  <c r="U150" i="3"/>
  <c r="V150" i="3"/>
  <c r="W150" i="3"/>
  <c r="X150" i="3"/>
  <c r="S151" i="3"/>
  <c r="T151" i="3"/>
  <c r="U151" i="3"/>
  <c r="V151" i="3"/>
  <c r="W151" i="3"/>
  <c r="X151" i="3"/>
  <c r="S152" i="3"/>
  <c r="S118" i="3" s="1"/>
  <c r="T152" i="3"/>
  <c r="T118" i="3" s="1"/>
  <c r="U152" i="3"/>
  <c r="U118" i="3" s="1"/>
  <c r="V152" i="3"/>
  <c r="V118" i="3" s="1"/>
  <c r="W152" i="3"/>
  <c r="W118" i="3" s="1"/>
  <c r="X152" i="3"/>
  <c r="X118" i="3" s="1"/>
  <c r="S153" i="3"/>
  <c r="T153" i="3"/>
  <c r="U153" i="3"/>
  <c r="V153" i="3"/>
  <c r="W153" i="3"/>
  <c r="X153" i="3"/>
  <c r="T154" i="3"/>
  <c r="U154" i="3"/>
  <c r="V154" i="3"/>
  <c r="W154" i="3"/>
  <c r="X154" i="3"/>
  <c r="S155" i="3"/>
  <c r="T155" i="3"/>
  <c r="U155" i="3"/>
  <c r="V155" i="3"/>
  <c r="W155" i="3"/>
  <c r="X155" i="3"/>
  <c r="T157" i="3"/>
  <c r="U157" i="3"/>
  <c r="V157" i="3"/>
  <c r="W157" i="3"/>
  <c r="X157" i="3"/>
  <c r="S158" i="3"/>
  <c r="T158" i="3"/>
  <c r="U158" i="3"/>
  <c r="V158" i="3"/>
  <c r="W158" i="3"/>
  <c r="X158" i="3"/>
  <c r="T159" i="3"/>
  <c r="U159" i="3"/>
  <c r="V159" i="3"/>
  <c r="W159" i="3"/>
  <c r="X159" i="3"/>
  <c r="S160" i="3"/>
  <c r="T160" i="3"/>
  <c r="U160" i="3"/>
  <c r="V160" i="3"/>
  <c r="W160" i="3"/>
  <c r="X160" i="3"/>
  <c r="T163" i="3"/>
  <c r="U163" i="3"/>
  <c r="V163" i="3"/>
  <c r="W163" i="3"/>
  <c r="X163" i="3"/>
  <c r="S164" i="3"/>
  <c r="T164" i="3"/>
  <c r="U164" i="3"/>
  <c r="V164" i="3"/>
  <c r="W164" i="3"/>
  <c r="X164" i="3"/>
  <c r="T165" i="3"/>
  <c r="U165" i="3"/>
  <c r="V165" i="3"/>
  <c r="W165" i="3"/>
  <c r="X165" i="3"/>
  <c r="S166" i="3"/>
  <c r="S162" i="3" s="1"/>
  <c r="T166" i="3"/>
  <c r="T162" i="3" s="1"/>
  <c r="U166" i="3"/>
  <c r="U162" i="3" s="1"/>
  <c r="V166" i="3"/>
  <c r="V162" i="3" s="1"/>
  <c r="W166" i="3"/>
  <c r="W162" i="3" s="1"/>
  <c r="X166" i="3"/>
  <c r="X162" i="3" s="1"/>
  <c r="S167" i="3"/>
  <c r="T167" i="3"/>
  <c r="U167" i="3"/>
  <c r="V167" i="3"/>
  <c r="W167" i="3"/>
  <c r="X167" i="3"/>
  <c r="S168" i="3"/>
  <c r="T168" i="3"/>
  <c r="U168" i="3"/>
  <c r="V168" i="3"/>
  <c r="W168" i="3"/>
  <c r="X168" i="3"/>
  <c r="S169" i="3"/>
  <c r="T169" i="3"/>
  <c r="U169" i="3"/>
  <c r="V169" i="3"/>
  <c r="W169" i="3"/>
  <c r="X169" i="3"/>
  <c r="S172" i="3"/>
  <c r="T172" i="3"/>
  <c r="U172" i="3"/>
  <c r="V172" i="3"/>
  <c r="W172" i="3"/>
  <c r="X172" i="3"/>
  <c r="T173" i="3"/>
  <c r="U173" i="3"/>
  <c r="V173" i="3"/>
  <c r="W173" i="3"/>
  <c r="X173" i="3"/>
  <c r="S174" i="3"/>
  <c r="T174" i="3"/>
  <c r="U174" i="3"/>
  <c r="V174" i="3"/>
  <c r="W174" i="3"/>
  <c r="X174" i="3"/>
  <c r="T175" i="3"/>
  <c r="U175" i="3"/>
  <c r="V175" i="3"/>
  <c r="W175" i="3"/>
  <c r="X175" i="3"/>
  <c r="S176" i="3"/>
  <c r="T176" i="3"/>
  <c r="U176" i="3"/>
  <c r="V176" i="3"/>
  <c r="W176" i="3"/>
  <c r="X176" i="3"/>
  <c r="T177" i="3"/>
  <c r="U177" i="3"/>
  <c r="V177" i="3"/>
  <c r="W177" i="3"/>
  <c r="X177" i="3"/>
  <c r="S178" i="3"/>
  <c r="T178" i="3"/>
  <c r="U178" i="3"/>
  <c r="V178" i="3"/>
  <c r="W178" i="3"/>
  <c r="X178" i="3"/>
  <c r="T179" i="3"/>
  <c r="U179" i="3"/>
  <c r="V179" i="3"/>
  <c r="W179" i="3"/>
  <c r="X179" i="3"/>
  <c r="T180" i="3"/>
  <c r="U180" i="3"/>
  <c r="V180" i="3"/>
  <c r="W180" i="3"/>
  <c r="X180" i="3"/>
  <c r="S181" i="3"/>
  <c r="S171" i="3" s="1"/>
  <c r="T181" i="3"/>
  <c r="T171" i="3" s="1"/>
  <c r="U181" i="3"/>
  <c r="U171" i="3" s="1"/>
  <c r="V181" i="3"/>
  <c r="V171" i="3" s="1"/>
  <c r="W181" i="3"/>
  <c r="W171" i="3" s="1"/>
  <c r="X181" i="3"/>
  <c r="X171" i="3" s="1"/>
  <c r="S182" i="3"/>
  <c r="T182" i="3"/>
  <c r="U182" i="3"/>
  <c r="V182" i="3"/>
  <c r="W182" i="3"/>
  <c r="X182" i="3"/>
  <c r="S183" i="3"/>
  <c r="T183" i="3"/>
  <c r="U183" i="3"/>
  <c r="V183" i="3"/>
  <c r="W183" i="3"/>
  <c r="X183" i="3"/>
  <c r="X187" i="3"/>
  <c r="X290" i="3" s="1"/>
  <c r="W191" i="3"/>
  <c r="S192" i="3"/>
  <c r="S191" i="3" s="1"/>
  <c r="T192" i="3"/>
  <c r="T191" i="3" s="1"/>
  <c r="U192" i="3"/>
  <c r="U191" i="3" s="1"/>
  <c r="V192" i="3"/>
  <c r="V191" i="3" s="1"/>
  <c r="W192" i="3"/>
  <c r="X192" i="3"/>
  <c r="X191" i="3" s="1"/>
  <c r="S197" i="3"/>
  <c r="T197" i="3"/>
  <c r="U197" i="3"/>
  <c r="V197" i="3"/>
  <c r="W197" i="3"/>
  <c r="X197" i="3"/>
  <c r="S198" i="3"/>
  <c r="T198" i="3"/>
  <c r="U198" i="3"/>
  <c r="V198" i="3"/>
  <c r="W198" i="3"/>
  <c r="X198" i="3"/>
  <c r="S199" i="3"/>
  <c r="T199" i="3"/>
  <c r="U199" i="3"/>
  <c r="V199" i="3"/>
  <c r="W199" i="3"/>
  <c r="X199" i="3"/>
  <c r="T200" i="3"/>
  <c r="U200" i="3"/>
  <c r="V200" i="3"/>
  <c r="W200" i="3"/>
  <c r="X200" i="3"/>
  <c r="T201" i="3"/>
  <c r="U201" i="3"/>
  <c r="V201" i="3"/>
  <c r="W201" i="3"/>
  <c r="X201" i="3"/>
  <c r="T202" i="3"/>
  <c r="U202" i="3"/>
  <c r="V202" i="3"/>
  <c r="W202" i="3"/>
  <c r="X202" i="3"/>
  <c r="T203" i="3"/>
  <c r="U203" i="3"/>
  <c r="V203" i="3"/>
  <c r="W203" i="3"/>
  <c r="X203" i="3"/>
  <c r="S204" i="3"/>
  <c r="T204" i="3"/>
  <c r="U204" i="3"/>
  <c r="V204" i="3"/>
  <c r="W204" i="3"/>
  <c r="X204" i="3"/>
  <c r="S205" i="3"/>
  <c r="T205" i="3"/>
  <c r="U205" i="3"/>
  <c r="V205" i="3"/>
  <c r="W205" i="3"/>
  <c r="X205" i="3"/>
  <c r="S206" i="3"/>
  <c r="T206" i="3"/>
  <c r="U206" i="3"/>
  <c r="V206" i="3"/>
  <c r="W206" i="3"/>
  <c r="X206" i="3"/>
  <c r="S207" i="3"/>
  <c r="T207" i="3"/>
  <c r="U207" i="3"/>
  <c r="V207" i="3"/>
  <c r="W207" i="3"/>
  <c r="X207" i="3"/>
  <c r="S208" i="3"/>
  <c r="T208" i="3"/>
  <c r="U208" i="3"/>
  <c r="V208" i="3"/>
  <c r="W208" i="3"/>
  <c r="X208" i="3"/>
  <c r="S209" i="3"/>
  <c r="T209" i="3"/>
  <c r="U209" i="3"/>
  <c r="V209" i="3"/>
  <c r="W209" i="3"/>
  <c r="X209" i="3"/>
  <c r="T210" i="3"/>
  <c r="U210" i="3"/>
  <c r="V210" i="3"/>
  <c r="W210" i="3"/>
  <c r="X210" i="3"/>
  <c r="T211" i="3"/>
  <c r="T194" i="3" s="1"/>
  <c r="T185" i="3" s="1"/>
  <c r="U211" i="3"/>
  <c r="U194" i="3" s="1"/>
  <c r="U185" i="3" s="1"/>
  <c r="V211" i="3"/>
  <c r="V194" i="3" s="1"/>
  <c r="V185" i="3" s="1"/>
  <c r="W211" i="3"/>
  <c r="W194" i="3" s="1"/>
  <c r="W185" i="3" s="1"/>
  <c r="X211" i="3"/>
  <c r="X194" i="3" s="1"/>
  <c r="X185" i="3" s="1"/>
  <c r="T212" i="3"/>
  <c r="U212" i="3"/>
  <c r="V212" i="3"/>
  <c r="W212" i="3"/>
  <c r="X212" i="3"/>
  <c r="S213" i="3"/>
  <c r="T213" i="3"/>
  <c r="U213" i="3"/>
  <c r="U195" i="3" s="1"/>
  <c r="U186" i="3" s="1"/>
  <c r="V213" i="3"/>
  <c r="W213" i="3"/>
  <c r="X213" i="3"/>
  <c r="S214" i="3"/>
  <c r="T214" i="3"/>
  <c r="U214" i="3"/>
  <c r="V214" i="3"/>
  <c r="W214" i="3"/>
  <c r="X214" i="3"/>
  <c r="S215" i="3"/>
  <c r="T215" i="3"/>
  <c r="U215" i="3"/>
  <c r="V215" i="3"/>
  <c r="W215" i="3"/>
  <c r="X215" i="3"/>
  <c r="T216" i="3"/>
  <c r="U216" i="3"/>
  <c r="V216" i="3"/>
  <c r="W216" i="3"/>
  <c r="X216" i="3"/>
  <c r="S217" i="3"/>
  <c r="S188" i="3" s="1"/>
  <c r="T217" i="3"/>
  <c r="T188" i="3" s="1"/>
  <c r="U217" i="3"/>
  <c r="U188" i="3" s="1"/>
  <c r="V217" i="3"/>
  <c r="V188" i="3" s="1"/>
  <c r="W217" i="3"/>
  <c r="W188" i="3" s="1"/>
  <c r="X217" i="3"/>
  <c r="X188" i="3" s="1"/>
  <c r="S218" i="3"/>
  <c r="T218" i="3"/>
  <c r="U218" i="3"/>
  <c r="V218" i="3"/>
  <c r="W218" i="3"/>
  <c r="X218" i="3"/>
  <c r="T219" i="3"/>
  <c r="T196" i="3" s="1"/>
  <c r="T189" i="3" s="1"/>
  <c r="U219" i="3"/>
  <c r="U196" i="3" s="1"/>
  <c r="U189" i="3" s="1"/>
  <c r="V219" i="3"/>
  <c r="V196" i="3" s="1"/>
  <c r="V189" i="3" s="1"/>
  <c r="W219" i="3"/>
  <c r="W196" i="3" s="1"/>
  <c r="W189" i="3" s="1"/>
  <c r="X219" i="3"/>
  <c r="X196" i="3" s="1"/>
  <c r="X189" i="3" s="1"/>
  <c r="S222" i="3"/>
  <c r="Z222" i="3" s="1"/>
  <c r="T222" i="3"/>
  <c r="U222" i="3"/>
  <c r="V222" i="3"/>
  <c r="W222" i="3"/>
  <c r="X222" i="3"/>
  <c r="S223" i="3"/>
  <c r="T223" i="3"/>
  <c r="U223" i="3"/>
  <c r="V223" i="3"/>
  <c r="W223" i="3"/>
  <c r="X223" i="3"/>
  <c r="S224" i="3"/>
  <c r="T224" i="3"/>
  <c r="U224" i="3"/>
  <c r="V224" i="3"/>
  <c r="W224" i="3"/>
  <c r="X224" i="3"/>
  <c r="S225" i="3"/>
  <c r="T225" i="3"/>
  <c r="U225" i="3"/>
  <c r="V225" i="3"/>
  <c r="W225" i="3"/>
  <c r="X225" i="3"/>
  <c r="S226" i="3"/>
  <c r="T226" i="3"/>
  <c r="U226" i="3"/>
  <c r="V226" i="3"/>
  <c r="W226" i="3"/>
  <c r="X226" i="3"/>
  <c r="S227" i="3"/>
  <c r="T227" i="3"/>
  <c r="U227" i="3"/>
  <c r="V227" i="3"/>
  <c r="W227" i="3"/>
  <c r="X227" i="3"/>
  <c r="S228" i="3"/>
  <c r="T228" i="3"/>
  <c r="U228" i="3"/>
  <c r="V228" i="3"/>
  <c r="W228" i="3"/>
  <c r="X228" i="3"/>
  <c r="S229" i="3"/>
  <c r="T229" i="3"/>
  <c r="U229" i="3"/>
  <c r="V229" i="3"/>
  <c r="W229" i="3"/>
  <c r="X229" i="3"/>
  <c r="T230" i="3"/>
  <c r="U230" i="3"/>
  <c r="V230" i="3"/>
  <c r="W230" i="3"/>
  <c r="X230" i="3"/>
  <c r="S231" i="3"/>
  <c r="T231" i="3"/>
  <c r="U231" i="3"/>
  <c r="V231" i="3"/>
  <c r="W231" i="3"/>
  <c r="X231" i="3"/>
  <c r="T232" i="3"/>
  <c r="T221" i="3" s="1"/>
  <c r="U232" i="3"/>
  <c r="U221" i="3" s="1"/>
  <c r="V232" i="3"/>
  <c r="V221" i="3" s="1"/>
  <c r="W232" i="3"/>
  <c r="W221" i="3" s="1"/>
  <c r="X232" i="3"/>
  <c r="X221" i="3" s="1"/>
  <c r="T234" i="3"/>
  <c r="T233" i="3" s="1"/>
  <c r="U234" i="3"/>
  <c r="U233" i="3" s="1"/>
  <c r="V234" i="3"/>
  <c r="V233" i="3" s="1"/>
  <c r="W234" i="3"/>
  <c r="W233" i="3" s="1"/>
  <c r="X234" i="3"/>
  <c r="X233" i="3" s="1"/>
  <c r="T237" i="3"/>
  <c r="U237" i="3"/>
  <c r="V237" i="3"/>
  <c r="W237" i="3"/>
  <c r="X237" i="3"/>
  <c r="S238" i="3"/>
  <c r="T238" i="3"/>
  <c r="U238" i="3"/>
  <c r="V238" i="3"/>
  <c r="W238" i="3"/>
  <c r="X238" i="3"/>
  <c r="T239" i="3"/>
  <c r="U239" i="3"/>
  <c r="V239" i="3"/>
  <c r="W239" i="3"/>
  <c r="X239" i="3"/>
  <c r="S240" i="3"/>
  <c r="T240" i="3"/>
  <c r="U240" i="3"/>
  <c r="V240" i="3"/>
  <c r="W240" i="3"/>
  <c r="X240" i="3"/>
  <c r="S241" i="3"/>
  <c r="T241" i="3"/>
  <c r="U241" i="3"/>
  <c r="V241" i="3"/>
  <c r="W241" i="3"/>
  <c r="X241" i="3"/>
  <c r="T242" i="3"/>
  <c r="U242" i="3"/>
  <c r="V242" i="3"/>
  <c r="W242" i="3"/>
  <c r="X242" i="3"/>
  <c r="S243" i="3"/>
  <c r="T243" i="3"/>
  <c r="U243" i="3"/>
  <c r="V243" i="3"/>
  <c r="W243" i="3"/>
  <c r="X243" i="3"/>
  <c r="S244" i="3"/>
  <c r="T244" i="3"/>
  <c r="U244" i="3"/>
  <c r="V244" i="3"/>
  <c r="W244" i="3"/>
  <c r="X244" i="3"/>
  <c r="T245" i="3"/>
  <c r="U245" i="3"/>
  <c r="V245" i="3"/>
  <c r="W245" i="3"/>
  <c r="X245" i="3"/>
  <c r="S246" i="3"/>
  <c r="T246" i="3"/>
  <c r="U246" i="3"/>
  <c r="V246" i="3"/>
  <c r="W246" i="3"/>
  <c r="X246" i="3"/>
  <c r="T249" i="3"/>
  <c r="T247" i="3" s="1"/>
  <c r="U249" i="3"/>
  <c r="U247" i="3" s="1"/>
  <c r="V249" i="3"/>
  <c r="V247" i="3" s="1"/>
  <c r="W249" i="3"/>
  <c r="W247" i="3" s="1"/>
  <c r="X249" i="3"/>
  <c r="X247" i="3" s="1"/>
  <c r="S250" i="3"/>
  <c r="S248" i="3" s="1"/>
  <c r="T250" i="3"/>
  <c r="T248" i="3" s="1"/>
  <c r="U250" i="3"/>
  <c r="U248" i="3" s="1"/>
  <c r="V250" i="3"/>
  <c r="V248" i="3" s="1"/>
  <c r="W250" i="3"/>
  <c r="W248" i="3" s="1"/>
  <c r="X250" i="3"/>
  <c r="X248" i="3" s="1"/>
  <c r="S255" i="3"/>
  <c r="T255" i="3"/>
  <c r="U255" i="3"/>
  <c r="V255" i="3"/>
  <c r="W255" i="3"/>
  <c r="W253" i="3" s="1"/>
  <c r="X255" i="3"/>
  <c r="T256" i="3"/>
  <c r="U256" i="3"/>
  <c r="V256" i="3"/>
  <c r="W256" i="3"/>
  <c r="X256" i="3"/>
  <c r="S257" i="3"/>
  <c r="S254" i="3" s="1"/>
  <c r="T257" i="3"/>
  <c r="T254" i="3" s="1"/>
  <c r="T252" i="3" s="1"/>
  <c r="U257" i="3"/>
  <c r="U254" i="3" s="1"/>
  <c r="U252" i="3" s="1"/>
  <c r="V257" i="3"/>
  <c r="V254" i="3" s="1"/>
  <c r="V252" i="3" s="1"/>
  <c r="W257" i="3"/>
  <c r="W254" i="3" s="1"/>
  <c r="W252" i="3" s="1"/>
  <c r="X257" i="3"/>
  <c r="X254" i="3" s="1"/>
  <c r="X252" i="3" s="1"/>
  <c r="S259" i="3"/>
  <c r="T259" i="3"/>
  <c r="U259" i="3"/>
  <c r="V259" i="3"/>
  <c r="W259" i="3"/>
  <c r="X259" i="3"/>
  <c r="T260" i="3"/>
  <c r="U260" i="3"/>
  <c r="V260" i="3"/>
  <c r="W260" i="3"/>
  <c r="X260" i="3"/>
  <c r="S262" i="3"/>
  <c r="T262" i="3"/>
  <c r="U262" i="3"/>
  <c r="V262" i="3"/>
  <c r="W262" i="3"/>
  <c r="X262" i="3"/>
  <c r="S263" i="3"/>
  <c r="T263" i="3"/>
  <c r="U263" i="3"/>
  <c r="V263" i="3"/>
  <c r="W263" i="3"/>
  <c r="X263" i="3"/>
  <c r="T264" i="3"/>
  <c r="U264" i="3"/>
  <c r="V264" i="3"/>
  <c r="W264" i="3"/>
  <c r="X264" i="3"/>
  <c r="S266" i="3"/>
  <c r="S265" i="3" s="1"/>
  <c r="T266" i="3"/>
  <c r="T265" i="3" s="1"/>
  <c r="U266" i="3"/>
  <c r="U265" i="3" s="1"/>
  <c r="V266" i="3"/>
  <c r="V265" i="3" s="1"/>
  <c r="W266" i="3"/>
  <c r="W265" i="3" s="1"/>
  <c r="X266" i="3"/>
  <c r="X265" i="3" s="1"/>
  <c r="S267" i="3"/>
  <c r="T267" i="3"/>
  <c r="U267" i="3"/>
  <c r="V267" i="3"/>
  <c r="W267" i="3"/>
  <c r="X267" i="3"/>
  <c r="S269" i="3"/>
  <c r="T269" i="3"/>
  <c r="U269" i="3"/>
  <c r="V269" i="3"/>
  <c r="W269" i="3"/>
  <c r="X269" i="3"/>
  <c r="S270" i="3"/>
  <c r="T270" i="3"/>
  <c r="U270" i="3"/>
  <c r="V270" i="3"/>
  <c r="W270" i="3"/>
  <c r="X270" i="3"/>
  <c r="S271" i="3"/>
  <c r="T271" i="3"/>
  <c r="U271" i="3"/>
  <c r="V271" i="3"/>
  <c r="W271" i="3"/>
  <c r="X271" i="3"/>
  <c r="S272" i="3"/>
  <c r="T272" i="3"/>
  <c r="U272" i="3"/>
  <c r="V272" i="3"/>
  <c r="W272" i="3"/>
  <c r="X272" i="3"/>
  <c r="S273" i="3"/>
  <c r="T273" i="3"/>
  <c r="U273" i="3"/>
  <c r="V273" i="3"/>
  <c r="W273" i="3"/>
  <c r="X273" i="3"/>
  <c r="S277" i="3"/>
  <c r="S276" i="3" s="1"/>
  <c r="T277" i="3"/>
  <c r="T276" i="3" s="1"/>
  <c r="U277" i="3"/>
  <c r="U276" i="3" s="1"/>
  <c r="V277" i="3"/>
  <c r="V276" i="3" s="1"/>
  <c r="W277" i="3"/>
  <c r="W276" i="3" s="1"/>
  <c r="X277" i="3"/>
  <c r="X276" i="3" s="1"/>
  <c r="S280" i="3"/>
  <c r="S278" i="3" s="1"/>
  <c r="T280" i="3"/>
  <c r="T278" i="3" s="1"/>
  <c r="U280" i="3"/>
  <c r="U278" i="3" s="1"/>
  <c r="V280" i="3"/>
  <c r="V278" i="3" s="1"/>
  <c r="W280" i="3"/>
  <c r="W278" i="3" s="1"/>
  <c r="X280" i="3"/>
  <c r="X278" i="3" s="1"/>
  <c r="S281" i="3"/>
  <c r="S279" i="3" s="1"/>
  <c r="S275" i="3" s="1"/>
  <c r="T281" i="3"/>
  <c r="T279" i="3" s="1"/>
  <c r="T275" i="3" s="1"/>
  <c r="U281" i="3"/>
  <c r="U279" i="3" s="1"/>
  <c r="U275" i="3" s="1"/>
  <c r="V281" i="3"/>
  <c r="V279" i="3" s="1"/>
  <c r="V275" i="3" s="1"/>
  <c r="W281" i="3"/>
  <c r="W279" i="3" s="1"/>
  <c r="W275" i="3" s="1"/>
  <c r="X281" i="3"/>
  <c r="X279" i="3" s="1"/>
  <c r="X275" i="3" s="1"/>
  <c r="S283" i="3"/>
  <c r="T283" i="3"/>
  <c r="U283" i="3"/>
  <c r="V283" i="3"/>
  <c r="W283" i="3"/>
  <c r="X283" i="3"/>
  <c r="T284" i="3"/>
  <c r="U284" i="3"/>
  <c r="V284" i="3"/>
  <c r="W284" i="3"/>
  <c r="X284" i="3"/>
  <c r="S285" i="3"/>
  <c r="T285" i="3"/>
  <c r="U285" i="3"/>
  <c r="V285" i="3"/>
  <c r="W285" i="3"/>
  <c r="X285" i="3"/>
  <c r="T286" i="3"/>
  <c r="U286" i="3"/>
  <c r="V286" i="3"/>
  <c r="W286" i="3"/>
  <c r="X286" i="3"/>
  <c r="Y31" i="3"/>
  <c r="Z31" i="3"/>
  <c r="Y39" i="3"/>
  <c r="Z39" i="3"/>
  <c r="Y43" i="3"/>
  <c r="Z43" i="3"/>
  <c r="Y44" i="3"/>
  <c r="Z44" i="3"/>
  <c r="Y45" i="3"/>
  <c r="Z45" i="3"/>
  <c r="Y46" i="3"/>
  <c r="Z46" i="3"/>
  <c r="Y47" i="3"/>
  <c r="Z47" i="3"/>
  <c r="Z49" i="3"/>
  <c r="Y93" i="3"/>
  <c r="Z93" i="3"/>
  <c r="H20" i="3"/>
  <c r="I20" i="3"/>
  <c r="J20" i="3"/>
  <c r="K20" i="3"/>
  <c r="H21" i="3"/>
  <c r="I21" i="3"/>
  <c r="J21" i="3"/>
  <c r="K21" i="3"/>
  <c r="H22" i="3"/>
  <c r="I22" i="3"/>
  <c r="J22" i="3"/>
  <c r="K22" i="3"/>
  <c r="H23" i="3"/>
  <c r="I23" i="3"/>
  <c r="J23" i="3"/>
  <c r="K23" i="3"/>
  <c r="H24" i="3"/>
  <c r="H19" i="3" s="1"/>
  <c r="I24" i="3"/>
  <c r="I19" i="3" s="1"/>
  <c r="J24" i="3"/>
  <c r="J19" i="3" s="1"/>
  <c r="K24" i="3"/>
  <c r="K19" i="3" s="1"/>
  <c r="H38" i="3"/>
  <c r="I38" i="3"/>
  <c r="J38" i="3"/>
  <c r="K38" i="3"/>
  <c r="H40" i="3"/>
  <c r="I40" i="3"/>
  <c r="J40" i="3"/>
  <c r="K40" i="3"/>
  <c r="H41" i="3"/>
  <c r="H35" i="3" s="1"/>
  <c r="I41" i="3"/>
  <c r="J41" i="3"/>
  <c r="J35" i="3" s="1"/>
  <c r="K41" i="3"/>
  <c r="K35" i="3" s="1"/>
  <c r="H42" i="3"/>
  <c r="H36" i="3" s="1"/>
  <c r="I42" i="3"/>
  <c r="I36" i="3" s="1"/>
  <c r="J42" i="3"/>
  <c r="J36" i="3" s="1"/>
  <c r="K42" i="3"/>
  <c r="K36" i="3" s="1"/>
  <c r="H48" i="3"/>
  <c r="I48" i="3"/>
  <c r="J48" i="3"/>
  <c r="K48" i="3"/>
  <c r="H50" i="3"/>
  <c r="I50" i="3"/>
  <c r="J50" i="3"/>
  <c r="K50" i="3"/>
  <c r="H51" i="3"/>
  <c r="I51" i="3"/>
  <c r="J51" i="3"/>
  <c r="K51" i="3"/>
  <c r="H52" i="3"/>
  <c r="I52" i="3"/>
  <c r="J52" i="3"/>
  <c r="K52" i="3"/>
  <c r="H53" i="3"/>
  <c r="I53" i="3"/>
  <c r="J53" i="3"/>
  <c r="K53" i="3"/>
  <c r="H54" i="3"/>
  <c r="I54" i="3"/>
  <c r="J54" i="3"/>
  <c r="K54" i="3"/>
  <c r="H55" i="3"/>
  <c r="I55" i="3"/>
  <c r="J55" i="3"/>
  <c r="K55" i="3"/>
  <c r="H56" i="3"/>
  <c r="I56" i="3"/>
  <c r="J56" i="3"/>
  <c r="K56" i="3"/>
  <c r="H57" i="3"/>
  <c r="I57" i="3"/>
  <c r="J57" i="3"/>
  <c r="K57" i="3"/>
  <c r="H58" i="3"/>
  <c r="I58" i="3"/>
  <c r="J58" i="3"/>
  <c r="K58" i="3"/>
  <c r="H59" i="3"/>
  <c r="H29" i="3" s="1"/>
  <c r="I59" i="3"/>
  <c r="J59" i="3"/>
  <c r="J29" i="3" s="1"/>
  <c r="K59" i="3"/>
  <c r="K29" i="3" s="1"/>
  <c r="H60" i="3"/>
  <c r="H27" i="3" s="1"/>
  <c r="I60" i="3"/>
  <c r="I27" i="3" s="1"/>
  <c r="J60" i="3"/>
  <c r="J27" i="3" s="1"/>
  <c r="K60" i="3"/>
  <c r="K27" i="3" s="1"/>
  <c r="H61" i="3"/>
  <c r="I61" i="3"/>
  <c r="J61" i="3"/>
  <c r="K61" i="3"/>
  <c r="H62" i="3"/>
  <c r="I62" i="3"/>
  <c r="J62" i="3"/>
  <c r="K62" i="3"/>
  <c r="H63" i="3"/>
  <c r="I63" i="3"/>
  <c r="J63" i="3"/>
  <c r="K63" i="3"/>
  <c r="H64" i="3"/>
  <c r="I64" i="3"/>
  <c r="J64" i="3"/>
  <c r="K64" i="3"/>
  <c r="H65" i="3"/>
  <c r="I65" i="3"/>
  <c r="J65" i="3"/>
  <c r="K65" i="3"/>
  <c r="H66" i="3"/>
  <c r="I66" i="3"/>
  <c r="J66" i="3"/>
  <c r="K66" i="3"/>
  <c r="H67" i="3"/>
  <c r="I67" i="3"/>
  <c r="J67" i="3"/>
  <c r="K67" i="3"/>
  <c r="H68" i="3"/>
  <c r="I68" i="3"/>
  <c r="J68" i="3"/>
  <c r="K68" i="3"/>
  <c r="H69" i="3"/>
  <c r="I69" i="3"/>
  <c r="J69" i="3"/>
  <c r="K69" i="3"/>
  <c r="H70" i="3"/>
  <c r="I70" i="3"/>
  <c r="J70" i="3"/>
  <c r="K70" i="3"/>
  <c r="H71" i="3"/>
  <c r="I71" i="3"/>
  <c r="J71" i="3"/>
  <c r="K71" i="3"/>
  <c r="H72" i="3"/>
  <c r="I72" i="3"/>
  <c r="J72" i="3"/>
  <c r="K72" i="3"/>
  <c r="H73" i="3"/>
  <c r="I73" i="3"/>
  <c r="J73" i="3"/>
  <c r="K73" i="3"/>
  <c r="H74" i="3"/>
  <c r="I74" i="3"/>
  <c r="J74" i="3"/>
  <c r="K74" i="3"/>
  <c r="H75" i="3"/>
  <c r="I75" i="3"/>
  <c r="J75" i="3"/>
  <c r="K75" i="3"/>
  <c r="H76" i="3"/>
  <c r="H33" i="3" s="1"/>
  <c r="I76" i="3"/>
  <c r="I33" i="3" s="1"/>
  <c r="J76" i="3"/>
  <c r="J33" i="3" s="1"/>
  <c r="K76" i="3"/>
  <c r="K33" i="3" s="1"/>
  <c r="H77" i="3"/>
  <c r="I77" i="3"/>
  <c r="J77" i="3"/>
  <c r="K77" i="3"/>
  <c r="H78" i="3"/>
  <c r="I78" i="3"/>
  <c r="J78" i="3"/>
  <c r="K78" i="3"/>
  <c r="H79" i="3"/>
  <c r="I79" i="3"/>
  <c r="J79" i="3"/>
  <c r="K79" i="3"/>
  <c r="H80" i="3"/>
  <c r="H34" i="3" s="1"/>
  <c r="I80" i="3"/>
  <c r="I34" i="3" s="1"/>
  <c r="J80" i="3"/>
  <c r="J34" i="3" s="1"/>
  <c r="K80" i="3"/>
  <c r="K34" i="3" s="1"/>
  <c r="H81" i="3"/>
  <c r="I81" i="3"/>
  <c r="J81" i="3"/>
  <c r="K81" i="3"/>
  <c r="H82" i="3"/>
  <c r="H30" i="3" s="1"/>
  <c r="I82" i="3"/>
  <c r="I30" i="3" s="1"/>
  <c r="J82" i="3"/>
  <c r="J30" i="3" s="1"/>
  <c r="K82" i="3"/>
  <c r="K30" i="3" s="1"/>
  <c r="H83" i="3"/>
  <c r="I83" i="3"/>
  <c r="J83" i="3"/>
  <c r="K83" i="3"/>
  <c r="H84" i="3"/>
  <c r="H32" i="3" s="1"/>
  <c r="I84" i="3"/>
  <c r="I32" i="3" s="1"/>
  <c r="J84" i="3"/>
  <c r="J32" i="3" s="1"/>
  <c r="K84" i="3"/>
  <c r="K32" i="3" s="1"/>
  <c r="H85" i="3"/>
  <c r="I85" i="3"/>
  <c r="J85" i="3"/>
  <c r="K85" i="3"/>
  <c r="H86" i="3"/>
  <c r="I86" i="3"/>
  <c r="J86" i="3"/>
  <c r="K86" i="3"/>
  <c r="H87" i="3"/>
  <c r="H37" i="3" s="1"/>
  <c r="I87" i="3"/>
  <c r="J87" i="3"/>
  <c r="J37" i="3" s="1"/>
  <c r="K87" i="3"/>
  <c r="K37" i="3" s="1"/>
  <c r="H95" i="3"/>
  <c r="I95" i="3"/>
  <c r="J95" i="3"/>
  <c r="K95" i="3"/>
  <c r="H96" i="3"/>
  <c r="I96" i="3"/>
  <c r="J96" i="3"/>
  <c r="K96" i="3"/>
  <c r="H97" i="3"/>
  <c r="I97" i="3"/>
  <c r="J97" i="3"/>
  <c r="K97" i="3"/>
  <c r="H98" i="3"/>
  <c r="H92" i="3" s="1"/>
  <c r="I98" i="3"/>
  <c r="I92" i="3" s="1"/>
  <c r="Z92" i="3" s="1"/>
  <c r="J98" i="3"/>
  <c r="J92" i="3" s="1"/>
  <c r="K98" i="3"/>
  <c r="K92" i="3" s="1"/>
  <c r="H99" i="3"/>
  <c r="I99" i="3"/>
  <c r="J99" i="3"/>
  <c r="K99" i="3"/>
  <c r="H100" i="3"/>
  <c r="H94" i="3" s="1"/>
  <c r="I100" i="3"/>
  <c r="I94" i="3" s="1"/>
  <c r="Z94" i="3" s="1"/>
  <c r="J100" i="3"/>
  <c r="J94" i="3" s="1"/>
  <c r="K100" i="3"/>
  <c r="K94" i="3" s="1"/>
  <c r="H101" i="3"/>
  <c r="I101" i="3"/>
  <c r="J101" i="3"/>
  <c r="K101" i="3"/>
  <c r="H102" i="3"/>
  <c r="I102" i="3"/>
  <c r="J102" i="3"/>
  <c r="K102" i="3"/>
  <c r="H103" i="3"/>
  <c r="I103" i="3"/>
  <c r="Z103" i="3" s="1"/>
  <c r="J103" i="3"/>
  <c r="K103" i="3"/>
  <c r="H104" i="3"/>
  <c r="I104" i="3"/>
  <c r="J104" i="3"/>
  <c r="K104" i="3"/>
  <c r="H105" i="3"/>
  <c r="I105" i="3"/>
  <c r="Z105" i="3" s="1"/>
  <c r="J105" i="3"/>
  <c r="K105" i="3"/>
  <c r="H106" i="3"/>
  <c r="I106" i="3"/>
  <c r="J106" i="3"/>
  <c r="K106" i="3"/>
  <c r="H107" i="3"/>
  <c r="I107" i="3"/>
  <c r="J107" i="3"/>
  <c r="K107" i="3"/>
  <c r="H108" i="3"/>
  <c r="I108" i="3"/>
  <c r="J108" i="3"/>
  <c r="K108" i="3"/>
  <c r="H109" i="3"/>
  <c r="I109" i="3"/>
  <c r="J109" i="3"/>
  <c r="K109" i="3"/>
  <c r="H110" i="3"/>
  <c r="I110" i="3"/>
  <c r="Z110" i="3" s="1"/>
  <c r="J110" i="3"/>
  <c r="K110" i="3"/>
  <c r="H111" i="3"/>
  <c r="I111" i="3"/>
  <c r="J111" i="3"/>
  <c r="K111" i="3"/>
  <c r="H112" i="3"/>
  <c r="I112" i="3"/>
  <c r="J112" i="3"/>
  <c r="K112" i="3"/>
  <c r="H119" i="3"/>
  <c r="I119" i="3"/>
  <c r="Z119" i="3" s="1"/>
  <c r="J119" i="3"/>
  <c r="K119" i="3"/>
  <c r="H120" i="3"/>
  <c r="I120" i="3"/>
  <c r="J120" i="3"/>
  <c r="K120" i="3"/>
  <c r="H121" i="3"/>
  <c r="I121" i="3"/>
  <c r="Z121" i="3" s="1"/>
  <c r="J121" i="3"/>
  <c r="K121" i="3"/>
  <c r="H122" i="3"/>
  <c r="I122" i="3"/>
  <c r="J122" i="3"/>
  <c r="K122" i="3"/>
  <c r="H123" i="3"/>
  <c r="I123" i="3"/>
  <c r="J123" i="3"/>
  <c r="K123" i="3"/>
  <c r="H124" i="3"/>
  <c r="I124" i="3"/>
  <c r="Z124" i="3" s="1"/>
  <c r="J124" i="3"/>
  <c r="K124" i="3"/>
  <c r="H125" i="3"/>
  <c r="I125" i="3"/>
  <c r="J125" i="3"/>
  <c r="K125" i="3"/>
  <c r="H126" i="3"/>
  <c r="I126" i="3"/>
  <c r="Z126" i="3" s="1"/>
  <c r="J126" i="3"/>
  <c r="K126" i="3"/>
  <c r="H127" i="3"/>
  <c r="I127" i="3"/>
  <c r="J127" i="3"/>
  <c r="K127" i="3"/>
  <c r="H128" i="3"/>
  <c r="I128" i="3"/>
  <c r="J128" i="3"/>
  <c r="K128" i="3"/>
  <c r="H129" i="3"/>
  <c r="I129" i="3"/>
  <c r="J129" i="3"/>
  <c r="K129" i="3"/>
  <c r="H130" i="3"/>
  <c r="I130" i="3"/>
  <c r="J130" i="3"/>
  <c r="K130" i="3"/>
  <c r="H131" i="3"/>
  <c r="I131" i="3"/>
  <c r="J131" i="3"/>
  <c r="K131" i="3"/>
  <c r="H132" i="3"/>
  <c r="I132" i="3"/>
  <c r="J132" i="3"/>
  <c r="K132" i="3"/>
  <c r="H133" i="3"/>
  <c r="I133" i="3"/>
  <c r="J133" i="3"/>
  <c r="K133" i="3"/>
  <c r="H134" i="3"/>
  <c r="I134" i="3"/>
  <c r="J134" i="3"/>
  <c r="K134" i="3"/>
  <c r="H135" i="3"/>
  <c r="I135" i="3"/>
  <c r="J135" i="3"/>
  <c r="K135" i="3"/>
  <c r="H136" i="3"/>
  <c r="I136" i="3"/>
  <c r="J136" i="3"/>
  <c r="K136" i="3"/>
  <c r="H137" i="3"/>
  <c r="H117" i="3" s="1"/>
  <c r="I137" i="3"/>
  <c r="J137" i="3"/>
  <c r="J117" i="3" s="1"/>
  <c r="K137" i="3"/>
  <c r="K117" i="3" s="1"/>
  <c r="H138" i="3"/>
  <c r="I138" i="3"/>
  <c r="J138" i="3"/>
  <c r="K138" i="3"/>
  <c r="H139" i="3"/>
  <c r="I139" i="3"/>
  <c r="J139" i="3"/>
  <c r="K139" i="3"/>
  <c r="H140" i="3"/>
  <c r="I140" i="3"/>
  <c r="J140" i="3"/>
  <c r="K140" i="3"/>
  <c r="H141" i="3"/>
  <c r="I141" i="3"/>
  <c r="J141" i="3"/>
  <c r="K141" i="3"/>
  <c r="H142" i="3"/>
  <c r="I142" i="3"/>
  <c r="J142" i="3"/>
  <c r="K142" i="3"/>
  <c r="H143" i="3"/>
  <c r="I143" i="3"/>
  <c r="J143" i="3"/>
  <c r="K143" i="3"/>
  <c r="H144" i="3"/>
  <c r="I144" i="3"/>
  <c r="J144" i="3"/>
  <c r="K144" i="3"/>
  <c r="H145" i="3"/>
  <c r="I145" i="3"/>
  <c r="J145" i="3"/>
  <c r="K145" i="3"/>
  <c r="H146" i="3"/>
  <c r="I146" i="3"/>
  <c r="J146" i="3"/>
  <c r="K146" i="3"/>
  <c r="H147" i="3"/>
  <c r="I147" i="3"/>
  <c r="J147" i="3"/>
  <c r="K147" i="3"/>
  <c r="H148" i="3"/>
  <c r="H114" i="3" s="1"/>
  <c r="I148" i="3"/>
  <c r="I114" i="3" s="1"/>
  <c r="J148" i="3"/>
  <c r="J114" i="3" s="1"/>
  <c r="K148" i="3"/>
  <c r="K114" i="3" s="1"/>
  <c r="H149" i="3"/>
  <c r="I149" i="3"/>
  <c r="J149" i="3"/>
  <c r="K149" i="3"/>
  <c r="H150" i="3"/>
  <c r="H118" i="3" s="1"/>
  <c r="I150" i="3"/>
  <c r="J150" i="3"/>
  <c r="J118" i="3" s="1"/>
  <c r="K150" i="3"/>
  <c r="K118" i="3" s="1"/>
  <c r="H151" i="3"/>
  <c r="I151" i="3"/>
  <c r="J151" i="3"/>
  <c r="K151" i="3"/>
  <c r="H152" i="3"/>
  <c r="I152" i="3"/>
  <c r="J152" i="3"/>
  <c r="K152" i="3"/>
  <c r="H153" i="3"/>
  <c r="I153" i="3"/>
  <c r="J153" i="3"/>
  <c r="K153" i="3"/>
  <c r="H154" i="3"/>
  <c r="I154" i="3"/>
  <c r="J154" i="3"/>
  <c r="K154" i="3"/>
  <c r="H155" i="3"/>
  <c r="I155" i="3"/>
  <c r="J155" i="3"/>
  <c r="K155" i="3"/>
  <c r="H157" i="3"/>
  <c r="I157" i="3"/>
  <c r="J157" i="3"/>
  <c r="K157" i="3"/>
  <c r="H158" i="3"/>
  <c r="I158" i="3"/>
  <c r="J158" i="3"/>
  <c r="K158" i="3"/>
  <c r="H159" i="3"/>
  <c r="I159" i="3"/>
  <c r="J159" i="3"/>
  <c r="K159" i="3"/>
  <c r="H160" i="3"/>
  <c r="I160" i="3"/>
  <c r="J160" i="3"/>
  <c r="K160" i="3"/>
  <c r="H163" i="3"/>
  <c r="I163" i="3"/>
  <c r="J163" i="3"/>
  <c r="K163" i="3"/>
  <c r="H164" i="3"/>
  <c r="I164" i="3"/>
  <c r="J164" i="3"/>
  <c r="K164" i="3"/>
  <c r="H165" i="3"/>
  <c r="I165" i="3"/>
  <c r="J165" i="3"/>
  <c r="K165" i="3"/>
  <c r="H166" i="3"/>
  <c r="H162" i="3" s="1"/>
  <c r="I166" i="3"/>
  <c r="I162" i="3" s="1"/>
  <c r="J166" i="3"/>
  <c r="J162" i="3" s="1"/>
  <c r="K166" i="3"/>
  <c r="K162" i="3" s="1"/>
  <c r="H167" i="3"/>
  <c r="I167" i="3"/>
  <c r="J167" i="3"/>
  <c r="K167" i="3"/>
  <c r="H168" i="3"/>
  <c r="I168" i="3"/>
  <c r="J168" i="3"/>
  <c r="K168" i="3"/>
  <c r="H169" i="3"/>
  <c r="I169" i="3"/>
  <c r="J169" i="3"/>
  <c r="K169" i="3"/>
  <c r="H172" i="3"/>
  <c r="I172" i="3"/>
  <c r="J172" i="3"/>
  <c r="K172" i="3"/>
  <c r="I173" i="3"/>
  <c r="J173" i="3"/>
  <c r="K173" i="3"/>
  <c r="H174" i="3"/>
  <c r="I174" i="3"/>
  <c r="J174" i="3"/>
  <c r="K174" i="3"/>
  <c r="H175" i="3"/>
  <c r="I175" i="3"/>
  <c r="J175" i="3"/>
  <c r="K175" i="3"/>
  <c r="H176" i="3"/>
  <c r="I176" i="3"/>
  <c r="J176" i="3"/>
  <c r="K176" i="3"/>
  <c r="I177" i="3"/>
  <c r="J177" i="3"/>
  <c r="K177" i="3"/>
  <c r="I178" i="3"/>
  <c r="J178" i="3"/>
  <c r="K178" i="3"/>
  <c r="H179" i="3"/>
  <c r="I179" i="3"/>
  <c r="J179" i="3"/>
  <c r="K179" i="3"/>
  <c r="H180" i="3"/>
  <c r="I180" i="3"/>
  <c r="J180" i="3"/>
  <c r="K180" i="3"/>
  <c r="H181" i="3"/>
  <c r="H171" i="3" s="1"/>
  <c r="I181" i="3"/>
  <c r="I171" i="3" s="1"/>
  <c r="J181" i="3"/>
  <c r="J171" i="3" s="1"/>
  <c r="K181" i="3"/>
  <c r="K171" i="3" s="1"/>
  <c r="H182" i="3"/>
  <c r="I182" i="3"/>
  <c r="J182" i="3"/>
  <c r="K182" i="3"/>
  <c r="H183" i="3"/>
  <c r="I183" i="3"/>
  <c r="J183" i="3"/>
  <c r="K183" i="3"/>
  <c r="H192" i="3"/>
  <c r="H191" i="3" s="1"/>
  <c r="I192" i="3"/>
  <c r="Z192" i="3" s="1"/>
  <c r="J192" i="3"/>
  <c r="J191" i="3" s="1"/>
  <c r="K192" i="3"/>
  <c r="K191" i="3" s="1"/>
  <c r="H197" i="3"/>
  <c r="I197" i="3"/>
  <c r="J197" i="3"/>
  <c r="K197" i="3"/>
  <c r="H198" i="3"/>
  <c r="I198" i="3"/>
  <c r="Z198" i="3" s="1"/>
  <c r="J198" i="3"/>
  <c r="K198" i="3"/>
  <c r="H199" i="3"/>
  <c r="I199" i="3"/>
  <c r="J199" i="3"/>
  <c r="K199" i="3"/>
  <c r="H200" i="3"/>
  <c r="I200" i="3"/>
  <c r="J200" i="3"/>
  <c r="K200" i="3"/>
  <c r="H201" i="3"/>
  <c r="I201" i="3"/>
  <c r="J201" i="3"/>
  <c r="K201" i="3"/>
  <c r="H202" i="3"/>
  <c r="I202" i="3"/>
  <c r="J202" i="3"/>
  <c r="K202" i="3"/>
  <c r="H203" i="3"/>
  <c r="I203" i="3"/>
  <c r="J203" i="3"/>
  <c r="K203" i="3"/>
  <c r="H204" i="3"/>
  <c r="I204" i="3"/>
  <c r="Z204" i="3" s="1"/>
  <c r="J204" i="3"/>
  <c r="K204" i="3"/>
  <c r="H205" i="3"/>
  <c r="I205" i="3"/>
  <c r="J205" i="3"/>
  <c r="K205" i="3"/>
  <c r="H206" i="3"/>
  <c r="I206" i="3"/>
  <c r="Z206" i="3" s="1"/>
  <c r="J206" i="3"/>
  <c r="K206" i="3"/>
  <c r="H207" i="3"/>
  <c r="I207" i="3"/>
  <c r="J207" i="3"/>
  <c r="K207" i="3"/>
  <c r="H208" i="3"/>
  <c r="I208" i="3"/>
  <c r="J208" i="3"/>
  <c r="K208" i="3"/>
  <c r="H209" i="3"/>
  <c r="I209" i="3"/>
  <c r="J209" i="3"/>
  <c r="K209" i="3"/>
  <c r="H210" i="3"/>
  <c r="I210" i="3"/>
  <c r="J210" i="3"/>
  <c r="K210" i="3"/>
  <c r="H211" i="3"/>
  <c r="H194" i="3" s="1"/>
  <c r="H185" i="3" s="1"/>
  <c r="I211" i="3"/>
  <c r="I194" i="3" s="1"/>
  <c r="I185" i="3" s="1"/>
  <c r="J211" i="3"/>
  <c r="J194" i="3" s="1"/>
  <c r="J185" i="3" s="1"/>
  <c r="K211" i="3"/>
  <c r="K194" i="3" s="1"/>
  <c r="K185" i="3" s="1"/>
  <c r="H212" i="3"/>
  <c r="I212" i="3"/>
  <c r="J212" i="3"/>
  <c r="K212" i="3"/>
  <c r="H213" i="3"/>
  <c r="I213" i="3"/>
  <c r="J213" i="3"/>
  <c r="K213" i="3"/>
  <c r="H214" i="3"/>
  <c r="I214" i="3"/>
  <c r="J214" i="3"/>
  <c r="K214" i="3"/>
  <c r="H215" i="3"/>
  <c r="I215" i="3"/>
  <c r="J215" i="3"/>
  <c r="K215" i="3"/>
  <c r="H216" i="3"/>
  <c r="I216" i="3"/>
  <c r="J216" i="3"/>
  <c r="K216" i="3"/>
  <c r="H217" i="3"/>
  <c r="H188" i="3" s="1"/>
  <c r="I217" i="3"/>
  <c r="I188" i="3" s="1"/>
  <c r="J217" i="3"/>
  <c r="J188" i="3" s="1"/>
  <c r="K217" i="3"/>
  <c r="K188" i="3" s="1"/>
  <c r="H218" i="3"/>
  <c r="I218" i="3"/>
  <c r="J218" i="3"/>
  <c r="K218" i="3"/>
  <c r="H219" i="3"/>
  <c r="H196" i="3" s="1"/>
  <c r="H189" i="3" s="1"/>
  <c r="I219" i="3"/>
  <c r="I196" i="3" s="1"/>
  <c r="J219" i="3"/>
  <c r="J196" i="3" s="1"/>
  <c r="J189" i="3" s="1"/>
  <c r="K219" i="3"/>
  <c r="K196" i="3" s="1"/>
  <c r="K189" i="3" s="1"/>
  <c r="H222" i="3"/>
  <c r="I222" i="3"/>
  <c r="J222" i="3"/>
  <c r="K222" i="3"/>
  <c r="H223" i="3"/>
  <c r="I223" i="3"/>
  <c r="Z223" i="3" s="1"/>
  <c r="J223" i="3"/>
  <c r="K223" i="3"/>
  <c r="I224" i="3"/>
  <c r="J224" i="3"/>
  <c r="K224" i="3"/>
  <c r="H225" i="3"/>
  <c r="I225" i="3"/>
  <c r="J225" i="3"/>
  <c r="K225" i="3"/>
  <c r="I226" i="3"/>
  <c r="J226" i="3"/>
  <c r="K226" i="3"/>
  <c r="H227" i="3"/>
  <c r="I227" i="3"/>
  <c r="J227" i="3"/>
  <c r="K227" i="3"/>
  <c r="H228" i="3"/>
  <c r="I228" i="3"/>
  <c r="Z228" i="3" s="1"/>
  <c r="J228" i="3"/>
  <c r="K228" i="3"/>
  <c r="H229" i="3"/>
  <c r="I229" i="3"/>
  <c r="J229" i="3"/>
  <c r="K229" i="3"/>
  <c r="H230" i="3"/>
  <c r="I230" i="3"/>
  <c r="J230" i="3"/>
  <c r="K230" i="3"/>
  <c r="H231" i="3"/>
  <c r="I231" i="3"/>
  <c r="Z231" i="3" s="1"/>
  <c r="J231" i="3"/>
  <c r="K231" i="3"/>
  <c r="H232" i="3"/>
  <c r="H221" i="3" s="1"/>
  <c r="I232" i="3"/>
  <c r="I221" i="3" s="1"/>
  <c r="J232" i="3"/>
  <c r="J221" i="3" s="1"/>
  <c r="K232" i="3"/>
  <c r="K221" i="3" s="1"/>
  <c r="H234" i="3"/>
  <c r="H233" i="3" s="1"/>
  <c r="I234" i="3"/>
  <c r="I233" i="3" s="1"/>
  <c r="J234" i="3"/>
  <c r="J233" i="3" s="1"/>
  <c r="K234" i="3"/>
  <c r="K233" i="3" s="1"/>
  <c r="I237" i="3"/>
  <c r="J237" i="3"/>
  <c r="K237" i="3"/>
  <c r="I238" i="3"/>
  <c r="J238" i="3"/>
  <c r="K238" i="3"/>
  <c r="H239" i="3"/>
  <c r="I239" i="3"/>
  <c r="J239" i="3"/>
  <c r="K239" i="3"/>
  <c r="H240" i="3"/>
  <c r="I240" i="3"/>
  <c r="J240" i="3"/>
  <c r="K240" i="3"/>
  <c r="H241" i="3"/>
  <c r="I241" i="3"/>
  <c r="J241" i="3"/>
  <c r="K241" i="3"/>
  <c r="H242" i="3"/>
  <c r="I242" i="3"/>
  <c r="J242" i="3"/>
  <c r="K242" i="3"/>
  <c r="H243" i="3"/>
  <c r="I243" i="3"/>
  <c r="J243" i="3"/>
  <c r="K243" i="3"/>
  <c r="H244" i="3"/>
  <c r="I244" i="3"/>
  <c r="J244" i="3"/>
  <c r="K244" i="3"/>
  <c r="H245" i="3"/>
  <c r="I245" i="3"/>
  <c r="J245" i="3"/>
  <c r="K245" i="3"/>
  <c r="H246" i="3"/>
  <c r="I246" i="3"/>
  <c r="J246" i="3"/>
  <c r="K246" i="3"/>
  <c r="H249" i="3"/>
  <c r="H247" i="3" s="1"/>
  <c r="I249" i="3"/>
  <c r="I247" i="3" s="1"/>
  <c r="J249" i="3"/>
  <c r="J247" i="3" s="1"/>
  <c r="K249" i="3"/>
  <c r="K247" i="3" s="1"/>
  <c r="H250" i="3"/>
  <c r="H248" i="3" s="1"/>
  <c r="I250" i="3"/>
  <c r="I248" i="3" s="1"/>
  <c r="J250" i="3"/>
  <c r="J248" i="3" s="1"/>
  <c r="K250" i="3"/>
  <c r="K248" i="3" s="1"/>
  <c r="H255" i="3"/>
  <c r="I255" i="3"/>
  <c r="J255" i="3"/>
  <c r="K255" i="3"/>
  <c r="H256" i="3"/>
  <c r="I256" i="3"/>
  <c r="J256" i="3"/>
  <c r="K256" i="3"/>
  <c r="H257" i="3"/>
  <c r="H254" i="3" s="1"/>
  <c r="H252" i="3" s="1"/>
  <c r="I257" i="3"/>
  <c r="I254" i="3" s="1"/>
  <c r="I252" i="3" s="1"/>
  <c r="J257" i="3"/>
  <c r="J254" i="3" s="1"/>
  <c r="J252" i="3" s="1"/>
  <c r="K257" i="3"/>
  <c r="K254" i="3" s="1"/>
  <c r="K252" i="3" s="1"/>
  <c r="H259" i="3"/>
  <c r="I259" i="3"/>
  <c r="J259" i="3"/>
  <c r="K259" i="3"/>
  <c r="H260" i="3"/>
  <c r="I260" i="3"/>
  <c r="J260" i="3"/>
  <c r="K260" i="3"/>
  <c r="H262" i="3"/>
  <c r="I262" i="3"/>
  <c r="J262" i="3"/>
  <c r="K262" i="3"/>
  <c r="H263" i="3"/>
  <c r="I263" i="3"/>
  <c r="J263" i="3"/>
  <c r="K263" i="3"/>
  <c r="H264" i="3"/>
  <c r="H261" i="3" s="1"/>
  <c r="I264" i="3"/>
  <c r="J264" i="3"/>
  <c r="J261" i="3" s="1"/>
  <c r="K264" i="3"/>
  <c r="H266" i="3"/>
  <c r="H265" i="3" s="1"/>
  <c r="I266" i="3"/>
  <c r="I265" i="3" s="1"/>
  <c r="J266" i="3"/>
  <c r="J265" i="3" s="1"/>
  <c r="K266" i="3"/>
  <c r="K265" i="3" s="1"/>
  <c r="H267" i="3"/>
  <c r="I267" i="3"/>
  <c r="J267" i="3"/>
  <c r="K267" i="3"/>
  <c r="H269" i="3"/>
  <c r="I269" i="3"/>
  <c r="J269" i="3"/>
  <c r="K269" i="3"/>
  <c r="H270" i="3"/>
  <c r="I270" i="3"/>
  <c r="J270" i="3"/>
  <c r="K270" i="3"/>
  <c r="H271" i="3"/>
  <c r="I271" i="3"/>
  <c r="J271" i="3"/>
  <c r="K271" i="3"/>
  <c r="H272" i="3"/>
  <c r="I272" i="3"/>
  <c r="J272" i="3"/>
  <c r="K272" i="3"/>
  <c r="H273" i="3"/>
  <c r="I273" i="3"/>
  <c r="J273" i="3"/>
  <c r="K273" i="3"/>
  <c r="H277" i="3"/>
  <c r="H276" i="3" s="1"/>
  <c r="I277" i="3"/>
  <c r="I276" i="3" s="1"/>
  <c r="J277" i="3"/>
  <c r="J276" i="3" s="1"/>
  <c r="K277" i="3"/>
  <c r="K276" i="3" s="1"/>
  <c r="H280" i="3"/>
  <c r="H278" i="3" s="1"/>
  <c r="I280" i="3"/>
  <c r="I278" i="3" s="1"/>
  <c r="J280" i="3"/>
  <c r="J278" i="3" s="1"/>
  <c r="K280" i="3"/>
  <c r="K278" i="3" s="1"/>
  <c r="H281" i="3"/>
  <c r="H279" i="3" s="1"/>
  <c r="H275" i="3" s="1"/>
  <c r="I281" i="3"/>
  <c r="I279" i="3" s="1"/>
  <c r="I275" i="3" s="1"/>
  <c r="J281" i="3"/>
  <c r="J279" i="3" s="1"/>
  <c r="J275" i="3" s="1"/>
  <c r="K281" i="3"/>
  <c r="K279" i="3" s="1"/>
  <c r="K275" i="3" s="1"/>
  <c r="H283" i="3"/>
  <c r="I283" i="3"/>
  <c r="J283" i="3"/>
  <c r="K283" i="3"/>
  <c r="H284" i="3"/>
  <c r="I284" i="3"/>
  <c r="J284" i="3"/>
  <c r="K284" i="3"/>
  <c r="H285" i="3"/>
  <c r="I285" i="3"/>
  <c r="J285" i="3"/>
  <c r="K285" i="3"/>
  <c r="H286" i="3"/>
  <c r="I286" i="3"/>
  <c r="J286" i="3"/>
  <c r="K286" i="3"/>
  <c r="L39" i="3"/>
  <c r="L43" i="3"/>
  <c r="L44" i="3"/>
  <c r="L45" i="3"/>
  <c r="L46" i="3"/>
  <c r="L47" i="3"/>
  <c r="L49" i="3"/>
  <c r="L93" i="3"/>
  <c r="W409" i="1"/>
  <c r="Y406" i="1"/>
  <c r="Y405" i="1" s="1"/>
  <c r="X406" i="1"/>
  <c r="W406" i="1"/>
  <c r="V406" i="1"/>
  <c r="U406" i="1"/>
  <c r="T406" i="1"/>
  <c r="X405" i="1"/>
  <c r="W405" i="1"/>
  <c r="V405" i="1"/>
  <c r="U405" i="1"/>
  <c r="T405" i="1"/>
  <c r="Y395" i="1"/>
  <c r="Y394" i="1" s="1"/>
  <c r="X395" i="1"/>
  <c r="W395" i="1"/>
  <c r="W394" i="1" s="1"/>
  <c r="V395" i="1"/>
  <c r="V394" i="1" s="1"/>
  <c r="U395" i="1"/>
  <c r="X394" i="1"/>
  <c r="U394" i="1"/>
  <c r="Y384" i="1"/>
  <c r="Y383" i="1" s="1"/>
  <c r="X384" i="1"/>
  <c r="X383" i="1" s="1"/>
  <c r="W384" i="1"/>
  <c r="W383" i="1" s="1"/>
  <c r="V384" i="1"/>
  <c r="U384" i="1"/>
  <c r="V383" i="1"/>
  <c r="U383" i="1"/>
  <c r="Y376" i="1"/>
  <c r="Y375" i="1" s="1"/>
  <c r="X376" i="1"/>
  <c r="X375" i="1" s="1"/>
  <c r="W376" i="1"/>
  <c r="W375" i="1" s="1"/>
  <c r="V376" i="1"/>
  <c r="V375" i="1" s="1"/>
  <c r="U376" i="1"/>
  <c r="U375" i="1" s="1"/>
  <c r="Y364" i="1"/>
  <c r="X364" i="1"/>
  <c r="X363" i="1" s="1"/>
  <c r="W364" i="1"/>
  <c r="W363" i="1" s="1"/>
  <c r="V364" i="1"/>
  <c r="V363" i="1" s="1"/>
  <c r="U364" i="1"/>
  <c r="U363" i="1" s="1"/>
  <c r="T364" i="1"/>
  <c r="T363" i="1" s="1"/>
  <c r="Y363" i="1"/>
  <c r="Y361" i="1"/>
  <c r="X361" i="1"/>
  <c r="X360" i="1" s="1"/>
  <c r="W361" i="1"/>
  <c r="W360" i="1" s="1"/>
  <c r="V361" i="1"/>
  <c r="V360" i="1" s="1"/>
  <c r="U361" i="1"/>
  <c r="U360" i="1" s="1"/>
  <c r="T361" i="1"/>
  <c r="T360" i="1" s="1"/>
  <c r="Y360" i="1"/>
  <c r="Y326" i="1"/>
  <c r="Y412" i="1" s="1"/>
  <c r="X326" i="1"/>
  <c r="X412" i="1" s="1"/>
  <c r="W326" i="1"/>
  <c r="W412" i="1" s="1"/>
  <c r="V326" i="1"/>
  <c r="V412" i="1" s="1"/>
  <c r="U326" i="1"/>
  <c r="U412" i="1" s="1"/>
  <c r="Y325" i="1"/>
  <c r="X325" i="1"/>
  <c r="W325" i="1"/>
  <c r="V325" i="1"/>
  <c r="U325" i="1"/>
  <c r="Y324" i="1"/>
  <c r="X324" i="1"/>
  <c r="W324" i="1"/>
  <c r="V324" i="1"/>
  <c r="U324" i="1"/>
  <c r="T324" i="1"/>
  <c r="Y323" i="1"/>
  <c r="Y322" i="1" s="1"/>
  <c r="X323" i="1"/>
  <c r="X322" i="1" s="1"/>
  <c r="W323" i="1"/>
  <c r="W322" i="1" s="1"/>
  <c r="V323" i="1"/>
  <c r="V322" i="1" s="1"/>
  <c r="U323" i="1"/>
  <c r="U322" i="1" s="1"/>
  <c r="Y261" i="1"/>
  <c r="X261" i="1"/>
  <c r="W261" i="1"/>
  <c r="V261" i="1"/>
  <c r="U261" i="1"/>
  <c r="Y260" i="1"/>
  <c r="X260" i="1"/>
  <c r="W260" i="1"/>
  <c r="V260" i="1"/>
  <c r="U260" i="1"/>
  <c r="Y259" i="1"/>
  <c r="X259" i="1"/>
  <c r="W187" i="3" s="1"/>
  <c r="W290" i="3" s="1"/>
  <c r="W259" i="1"/>
  <c r="V187" i="3" s="1"/>
  <c r="V290" i="3" s="1"/>
  <c r="V259" i="1"/>
  <c r="U187" i="3" s="1"/>
  <c r="U290" i="3" s="1"/>
  <c r="U259" i="1"/>
  <c r="T187" i="3" s="1"/>
  <c r="T290" i="3" s="1"/>
  <c r="T259" i="1"/>
  <c r="S187" i="3" s="1"/>
  <c r="Y258" i="1"/>
  <c r="X258" i="1"/>
  <c r="W258" i="1"/>
  <c r="V258" i="1"/>
  <c r="U258" i="1"/>
  <c r="T258" i="1"/>
  <c r="AA258" i="1" s="1"/>
  <c r="Y257" i="1"/>
  <c r="X257" i="1"/>
  <c r="W257" i="1"/>
  <c r="V257" i="1"/>
  <c r="U257" i="1"/>
  <c r="T257" i="1"/>
  <c r="Y256" i="1"/>
  <c r="X256" i="1"/>
  <c r="W256" i="1"/>
  <c r="V256" i="1"/>
  <c r="U256" i="1"/>
  <c r="Y255" i="1"/>
  <c r="X255" i="1"/>
  <c r="W255" i="1"/>
  <c r="V255" i="1"/>
  <c r="U255" i="1"/>
  <c r="T255" i="1"/>
  <c r="Y254" i="1"/>
  <c r="X254" i="1"/>
  <c r="W254" i="1"/>
  <c r="V254" i="1"/>
  <c r="U254" i="1"/>
  <c r="T254" i="1"/>
  <c r="Y253" i="1"/>
  <c r="X253" i="1"/>
  <c r="W253" i="1"/>
  <c r="V253" i="1"/>
  <c r="U253" i="1"/>
  <c r="Y252" i="1"/>
  <c r="Y251" i="1" s="1"/>
  <c r="X252" i="1"/>
  <c r="X251" i="1" s="1"/>
  <c r="W252" i="1"/>
  <c r="W251" i="1" s="1"/>
  <c r="V252" i="1"/>
  <c r="U252" i="1"/>
  <c r="V251" i="1"/>
  <c r="U251" i="1"/>
  <c r="Y241" i="1"/>
  <c r="Y240" i="1" s="1"/>
  <c r="X241" i="1"/>
  <c r="X240" i="1" s="1"/>
  <c r="W241" i="1"/>
  <c r="W240" i="1" s="1"/>
  <c r="V241" i="1"/>
  <c r="V240" i="1" s="1"/>
  <c r="U241" i="1"/>
  <c r="U240" i="1" s="1"/>
  <c r="Y232" i="1"/>
  <c r="X232" i="1"/>
  <c r="X231" i="1" s="1"/>
  <c r="W232" i="1"/>
  <c r="W231" i="1" s="1"/>
  <c r="V232" i="1"/>
  <c r="V231" i="1" s="1"/>
  <c r="U232" i="1"/>
  <c r="U231" i="1" s="1"/>
  <c r="T232" i="1"/>
  <c r="T231" i="1" s="1"/>
  <c r="Y231" i="1"/>
  <c r="Y190" i="1"/>
  <c r="X190" i="1"/>
  <c r="W190" i="1"/>
  <c r="V190" i="1"/>
  <c r="U190" i="1"/>
  <c r="T190" i="1"/>
  <c r="Y189" i="1"/>
  <c r="Y411" i="1" s="1"/>
  <c r="X189" i="1"/>
  <c r="W189" i="1"/>
  <c r="V189" i="1"/>
  <c r="U189" i="1"/>
  <c r="T189" i="1"/>
  <c r="Y188" i="1"/>
  <c r="X115" i="3" s="1"/>
  <c r="X188" i="1"/>
  <c r="W115" i="3" s="1"/>
  <c r="W188" i="1"/>
  <c r="V115" i="3" s="1"/>
  <c r="V188" i="1"/>
  <c r="U115" i="3" s="1"/>
  <c r="U188" i="1"/>
  <c r="T115" i="3" s="1"/>
  <c r="T188" i="1"/>
  <c r="S115" i="3" s="1"/>
  <c r="Y187" i="1"/>
  <c r="X187" i="1"/>
  <c r="W187" i="1"/>
  <c r="V187" i="1"/>
  <c r="U187" i="1"/>
  <c r="T187" i="1"/>
  <c r="Y186" i="1"/>
  <c r="X186" i="1"/>
  <c r="X185" i="1" s="1"/>
  <c r="W186" i="1"/>
  <c r="W185" i="1" s="1"/>
  <c r="V186" i="1"/>
  <c r="V185" i="1" s="1"/>
  <c r="U186" i="1"/>
  <c r="U185" i="1" s="1"/>
  <c r="Y185" i="1"/>
  <c r="Y146" i="1"/>
  <c r="Y145" i="1" s="1"/>
  <c r="X146" i="1"/>
  <c r="X145" i="1" s="1"/>
  <c r="W146" i="1"/>
  <c r="W145" i="1" s="1"/>
  <c r="V146" i="1"/>
  <c r="V145" i="1" s="1"/>
  <c r="U146" i="1"/>
  <c r="U145" i="1" s="1"/>
  <c r="Y79" i="1"/>
  <c r="X79" i="1"/>
  <c r="W79" i="1"/>
  <c r="V79" i="1"/>
  <c r="U79" i="1"/>
  <c r="U410" i="1" s="1"/>
  <c r="T79" i="1"/>
  <c r="Y78" i="1"/>
  <c r="X78" i="1"/>
  <c r="W78" i="1"/>
  <c r="V78" i="1"/>
  <c r="U78" i="1"/>
  <c r="T78" i="1"/>
  <c r="Y77" i="1"/>
  <c r="X77" i="1"/>
  <c r="W77" i="1"/>
  <c r="V77" i="1"/>
  <c r="U77" i="1"/>
  <c r="T77" i="1"/>
  <c r="Y76" i="1"/>
  <c r="X76" i="1"/>
  <c r="W76" i="1"/>
  <c r="V76" i="1"/>
  <c r="U76" i="1"/>
  <c r="T76" i="1"/>
  <c r="Y75" i="1"/>
  <c r="X75" i="1"/>
  <c r="W75" i="1"/>
  <c r="V75" i="1"/>
  <c r="U75" i="1"/>
  <c r="T75" i="1"/>
  <c r="Y74" i="1"/>
  <c r="X74" i="1"/>
  <c r="W74" i="1"/>
  <c r="V74" i="1"/>
  <c r="U74" i="1"/>
  <c r="T74" i="1"/>
  <c r="Y73" i="1"/>
  <c r="X73" i="1"/>
  <c r="W73" i="1"/>
  <c r="V73" i="1"/>
  <c r="U73" i="1"/>
  <c r="T73" i="1"/>
  <c r="Y72" i="1"/>
  <c r="Y410" i="1" s="1"/>
  <c r="X72" i="1"/>
  <c r="W72" i="1"/>
  <c r="V72" i="1"/>
  <c r="U72" i="1"/>
  <c r="T72" i="1"/>
  <c r="AA72" i="1" s="1"/>
  <c r="Y71" i="1"/>
  <c r="X71" i="1"/>
  <c r="W71" i="1"/>
  <c r="V71" i="1"/>
  <c r="U71" i="1"/>
  <c r="T71" i="1"/>
  <c r="Y70" i="1"/>
  <c r="Y409" i="1" s="1"/>
  <c r="X70" i="1"/>
  <c r="W70" i="1"/>
  <c r="V70" i="1"/>
  <c r="U70" i="1"/>
  <c r="T70" i="1"/>
  <c r="Y69" i="1"/>
  <c r="Y68" i="1" s="1"/>
  <c r="X69" i="1"/>
  <c r="X68" i="1" s="1"/>
  <c r="W69" i="1"/>
  <c r="W68" i="1" s="1"/>
  <c r="V69" i="1"/>
  <c r="V68" i="1" s="1"/>
  <c r="U69" i="1"/>
  <c r="U68" i="1" s="1"/>
  <c r="Y18" i="1"/>
  <c r="X18" i="1"/>
  <c r="W18" i="1"/>
  <c r="W411" i="1" s="1"/>
  <c r="V18" i="1"/>
  <c r="U18" i="1"/>
  <c r="T18" i="1"/>
  <c r="Y17" i="1"/>
  <c r="Y16" i="1" s="1"/>
  <c r="X17" i="1"/>
  <c r="X16" i="1" s="1"/>
  <c r="W17" i="1"/>
  <c r="W16" i="1" s="1"/>
  <c r="V17" i="1"/>
  <c r="V16" i="1" s="1"/>
  <c r="U17" i="1"/>
  <c r="U16" i="1" s="1"/>
  <c r="L412" i="1"/>
  <c r="L406" i="1"/>
  <c r="K406" i="1"/>
  <c r="K405" i="1" s="1"/>
  <c r="J406" i="1"/>
  <c r="L405" i="1"/>
  <c r="J405" i="1"/>
  <c r="L395" i="1"/>
  <c r="L394" i="1" s="1"/>
  <c r="K395" i="1"/>
  <c r="K394" i="1" s="1"/>
  <c r="J395" i="1"/>
  <c r="L384" i="1"/>
  <c r="L383" i="1" s="1"/>
  <c r="K384" i="1"/>
  <c r="K383" i="1" s="1"/>
  <c r="J384" i="1"/>
  <c r="J383" i="1" s="1"/>
  <c r="L376" i="1"/>
  <c r="L375" i="1" s="1"/>
  <c r="K376" i="1"/>
  <c r="K375" i="1" s="1"/>
  <c r="J376" i="1"/>
  <c r="J375" i="1" s="1"/>
  <c r="L364" i="1"/>
  <c r="K364" i="1"/>
  <c r="K363" i="1" s="1"/>
  <c r="J364" i="1"/>
  <c r="J363" i="1" s="1"/>
  <c r="AA363" i="1" s="1"/>
  <c r="L363" i="1"/>
  <c r="L361" i="1"/>
  <c r="L360" i="1" s="1"/>
  <c r="K361" i="1"/>
  <c r="K360" i="1" s="1"/>
  <c r="J361" i="1"/>
  <c r="J360" i="1" s="1"/>
  <c r="L326" i="1"/>
  <c r="K326" i="1"/>
  <c r="J326" i="1"/>
  <c r="J412" i="1" s="1"/>
  <c r="L325" i="1"/>
  <c r="K325" i="1"/>
  <c r="J325" i="1"/>
  <c r="L324" i="1"/>
  <c r="K324" i="1"/>
  <c r="J324" i="1"/>
  <c r="L323" i="1"/>
  <c r="L322" i="1" s="1"/>
  <c r="K323" i="1"/>
  <c r="J323" i="1"/>
  <c r="J322" i="1" s="1"/>
  <c r="K322" i="1"/>
  <c r="L261" i="1"/>
  <c r="K261" i="1"/>
  <c r="J261" i="1"/>
  <c r="L260" i="1"/>
  <c r="K260" i="1"/>
  <c r="J260" i="1"/>
  <c r="L259" i="1"/>
  <c r="K187" i="3" s="1"/>
  <c r="K290" i="3" s="1"/>
  <c r="K259" i="1"/>
  <c r="J187" i="3" s="1"/>
  <c r="J290" i="3" s="1"/>
  <c r="J259" i="1"/>
  <c r="I187" i="3" s="1"/>
  <c r="I290" i="3" s="1"/>
  <c r="L258" i="1"/>
  <c r="K258" i="1"/>
  <c r="J258" i="1"/>
  <c r="L257" i="1"/>
  <c r="K257" i="1"/>
  <c r="J257" i="1"/>
  <c r="AA257" i="1" s="1"/>
  <c r="L256" i="1"/>
  <c r="K256" i="1"/>
  <c r="J256" i="1"/>
  <c r="L255" i="1"/>
  <c r="K255" i="1"/>
  <c r="J255" i="1"/>
  <c r="L254" i="1"/>
  <c r="K254" i="1"/>
  <c r="J254" i="1"/>
  <c r="L253" i="1"/>
  <c r="K253" i="1"/>
  <c r="J253" i="1"/>
  <c r="L252" i="1"/>
  <c r="L251" i="1" s="1"/>
  <c r="K252" i="1"/>
  <c r="J252" i="1"/>
  <c r="K251" i="1"/>
  <c r="L241" i="1"/>
  <c r="L240" i="1" s="1"/>
  <c r="K241" i="1"/>
  <c r="K240" i="1" s="1"/>
  <c r="J241" i="1"/>
  <c r="L232" i="1"/>
  <c r="L231" i="1" s="1"/>
  <c r="K232" i="1"/>
  <c r="K231" i="1" s="1"/>
  <c r="J232" i="1"/>
  <c r="J231" i="1" s="1"/>
  <c r="L190" i="1"/>
  <c r="K190" i="1"/>
  <c r="J190" i="1"/>
  <c r="AA190" i="1" s="1"/>
  <c r="L189" i="1"/>
  <c r="K189" i="1"/>
  <c r="J189" i="1"/>
  <c r="L188" i="1"/>
  <c r="K115" i="3" s="1"/>
  <c r="K188" i="1"/>
  <c r="J115" i="3" s="1"/>
  <c r="J188" i="1"/>
  <c r="I115" i="3" s="1"/>
  <c r="L187" i="1"/>
  <c r="K187" i="1"/>
  <c r="J187" i="1"/>
  <c r="L186" i="1"/>
  <c r="L185" i="1" s="1"/>
  <c r="K186" i="1"/>
  <c r="K185" i="1" s="1"/>
  <c r="J186" i="1"/>
  <c r="L146" i="1"/>
  <c r="L145" i="1" s="1"/>
  <c r="K146" i="1"/>
  <c r="K145" i="1" s="1"/>
  <c r="J146" i="1"/>
  <c r="J145" i="1"/>
  <c r="L79" i="1"/>
  <c r="K79" i="1"/>
  <c r="J79" i="1"/>
  <c r="L78" i="1"/>
  <c r="K78" i="1"/>
  <c r="J78" i="1"/>
  <c r="L77" i="1"/>
  <c r="K77" i="1"/>
  <c r="J77" i="1"/>
  <c r="L76" i="1"/>
  <c r="K76" i="1"/>
  <c r="J76" i="1"/>
  <c r="L75" i="1"/>
  <c r="K75" i="1"/>
  <c r="J75" i="1"/>
  <c r="L74" i="1"/>
  <c r="K74" i="1"/>
  <c r="J74" i="1"/>
  <c r="L73" i="1"/>
  <c r="K73" i="1"/>
  <c r="J73" i="1"/>
  <c r="L72" i="1"/>
  <c r="K72" i="1"/>
  <c r="J72" i="1"/>
  <c r="L71" i="1"/>
  <c r="K71" i="1"/>
  <c r="J71" i="1"/>
  <c r="L70" i="1"/>
  <c r="K70" i="1"/>
  <c r="J70" i="1"/>
  <c r="L69" i="1"/>
  <c r="L68" i="1" s="1"/>
  <c r="K69" i="1"/>
  <c r="K68" i="1" s="1"/>
  <c r="J69" i="1"/>
  <c r="L18" i="1"/>
  <c r="K18" i="1"/>
  <c r="J18" i="1"/>
  <c r="L17" i="1"/>
  <c r="L16" i="1" s="1"/>
  <c r="K17" i="1"/>
  <c r="K16" i="1" s="1"/>
  <c r="J17" i="1"/>
  <c r="J16" i="1" s="1"/>
  <c r="H18" i="1"/>
  <c r="AA19" i="1"/>
  <c r="AA20" i="1"/>
  <c r="AA21" i="1"/>
  <c r="AA22" i="1"/>
  <c r="AA23" i="1"/>
  <c r="AA24" i="1"/>
  <c r="AA25" i="1"/>
  <c r="AA26" i="1"/>
  <c r="AA27" i="1"/>
  <c r="AA28" i="1"/>
  <c r="AA30" i="1"/>
  <c r="AA31" i="1"/>
  <c r="AA32" i="1"/>
  <c r="AA33" i="1"/>
  <c r="AA34" i="1"/>
  <c r="AA35" i="1"/>
  <c r="AA36" i="1"/>
  <c r="AA37" i="1"/>
  <c r="AA38" i="1"/>
  <c r="AA39" i="1"/>
  <c r="AA41" i="1"/>
  <c r="AA42" i="1"/>
  <c r="AA43" i="1"/>
  <c r="AA44" i="1"/>
  <c r="AA45" i="1"/>
  <c r="AA46" i="1"/>
  <c r="AA47" i="1"/>
  <c r="AA48" i="1"/>
  <c r="AA49" i="1"/>
  <c r="AA50" i="1"/>
  <c r="AA51" i="1"/>
  <c r="AA52" i="1"/>
  <c r="AA53" i="1"/>
  <c r="AA54" i="1"/>
  <c r="AA55" i="1"/>
  <c r="AA56" i="1"/>
  <c r="AA57" i="1"/>
  <c r="AA59" i="1"/>
  <c r="AA60" i="1"/>
  <c r="AA61" i="1"/>
  <c r="AA62" i="1"/>
  <c r="AA63" i="1"/>
  <c r="AA64" i="1"/>
  <c r="AA65" i="1"/>
  <c r="AA66" i="1"/>
  <c r="AA67" i="1"/>
  <c r="AA76" i="1"/>
  <c r="AA80"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8" i="1"/>
  <c r="AA109" i="1"/>
  <c r="AA110" i="1"/>
  <c r="AA111" i="1"/>
  <c r="AA112" i="1"/>
  <c r="AA113" i="1"/>
  <c r="AA114" i="1"/>
  <c r="AA115" i="1"/>
  <c r="AA116" i="1"/>
  <c r="AA117" i="1"/>
  <c r="AA118" i="1"/>
  <c r="AA119" i="1"/>
  <c r="AA120" i="1"/>
  <c r="AA121" i="1"/>
  <c r="AA122" i="1"/>
  <c r="AA123" i="1"/>
  <c r="AA124" i="1"/>
  <c r="AA126" i="1"/>
  <c r="AA127" i="1"/>
  <c r="AA128" i="1"/>
  <c r="AA129" i="1"/>
  <c r="AA130" i="1"/>
  <c r="AA131" i="1"/>
  <c r="AA132" i="1"/>
  <c r="AA133" i="1"/>
  <c r="AA134" i="1"/>
  <c r="AA135" i="1"/>
  <c r="AA136" i="1"/>
  <c r="AA137" i="1"/>
  <c r="AA138" i="1"/>
  <c r="AA141" i="1"/>
  <c r="AA142" i="1"/>
  <c r="AA143" i="1"/>
  <c r="AA144"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5" i="1"/>
  <c r="AA176" i="1"/>
  <c r="AA177" i="1"/>
  <c r="AA178" i="1"/>
  <c r="AA179" i="1"/>
  <c r="AA180" i="1"/>
  <c r="AA181" i="1"/>
  <c r="AA182" i="1"/>
  <c r="AA183" i="1"/>
  <c r="AA184" i="1"/>
  <c r="AA191" i="1"/>
  <c r="AA193" i="1"/>
  <c r="AA194" i="1"/>
  <c r="AA195" i="1"/>
  <c r="AA196" i="1"/>
  <c r="AA197" i="1"/>
  <c r="AA198" i="1"/>
  <c r="AA199" i="1"/>
  <c r="AA200" i="1"/>
  <c r="AA201" i="1"/>
  <c r="AA202" i="1"/>
  <c r="AA203"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3" i="1"/>
  <c r="AA234" i="1"/>
  <c r="AA235" i="1"/>
  <c r="AA236" i="1"/>
  <c r="AA237" i="1"/>
  <c r="AA238" i="1"/>
  <c r="AA239" i="1"/>
  <c r="AA242" i="1"/>
  <c r="AA243" i="1"/>
  <c r="AA245" i="1"/>
  <c r="AA247" i="1"/>
  <c r="AA249" i="1"/>
  <c r="AA255"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7" i="1"/>
  <c r="AA328" i="1"/>
  <c r="AA329" i="1"/>
  <c r="AA330" i="1"/>
  <c r="AA331" i="1"/>
  <c r="AA332" i="1"/>
  <c r="AA333" i="1"/>
  <c r="AA334" i="1"/>
  <c r="AA335" i="1"/>
  <c r="AA336" i="1"/>
  <c r="AA337" i="1"/>
  <c r="AA338" i="1"/>
  <c r="AA339" i="1"/>
  <c r="AA340" i="1"/>
  <c r="AA341" i="1"/>
  <c r="AA342" i="1"/>
  <c r="AA343" i="1"/>
  <c r="AA344" i="1"/>
  <c r="AA345" i="1"/>
  <c r="AA346" i="1"/>
  <c r="AA347" i="1"/>
  <c r="AA349" i="1"/>
  <c r="AA350" i="1"/>
  <c r="AA351" i="1"/>
  <c r="AA352" i="1"/>
  <c r="AA353" i="1"/>
  <c r="AA354" i="1"/>
  <c r="AA355" i="1"/>
  <c r="AA356" i="1"/>
  <c r="AA357" i="1"/>
  <c r="AA358" i="1"/>
  <c r="AA359" i="1"/>
  <c r="AA362" i="1"/>
  <c r="AA365" i="1"/>
  <c r="AA366" i="1"/>
  <c r="AA367" i="1"/>
  <c r="AA368" i="1"/>
  <c r="AA369" i="1"/>
  <c r="AA370" i="1"/>
  <c r="AA371" i="1"/>
  <c r="AA372" i="1"/>
  <c r="AA373" i="1"/>
  <c r="AA374" i="1"/>
  <c r="AA378" i="1"/>
  <c r="AA380" i="1"/>
  <c r="AA382" i="1"/>
  <c r="AA385" i="1"/>
  <c r="AA386" i="1"/>
  <c r="AA387" i="1"/>
  <c r="AA388" i="1"/>
  <c r="AA389" i="1"/>
  <c r="AA391" i="1"/>
  <c r="AA393" i="1"/>
  <c r="AA396" i="1"/>
  <c r="AA398" i="1"/>
  <c r="AA400" i="1"/>
  <c r="AA401" i="1"/>
  <c r="AA402" i="1"/>
  <c r="AA403" i="1"/>
  <c r="AA404" i="1"/>
  <c r="AA406" i="1"/>
  <c r="AA407" i="1"/>
  <c r="P17" i="1"/>
  <c r="P16" i="1" s="1"/>
  <c r="Q17" i="1"/>
  <c r="Q16" i="1" s="1"/>
  <c r="R17" i="1"/>
  <c r="R16" i="1" s="1"/>
  <c r="F18" i="1"/>
  <c r="G18" i="1"/>
  <c r="I18" i="1"/>
  <c r="O18" i="1"/>
  <c r="P18" i="1"/>
  <c r="Q18" i="1"/>
  <c r="R18" i="1"/>
  <c r="S18" i="1"/>
  <c r="K261" i="3" l="1"/>
  <c r="Z215" i="3"/>
  <c r="Z213" i="3"/>
  <c r="Z209" i="3"/>
  <c r="T282" i="3"/>
  <c r="T274" i="3" s="1"/>
  <c r="Z225" i="3"/>
  <c r="Z169" i="3"/>
  <c r="Z167" i="3"/>
  <c r="Z145" i="3"/>
  <c r="Z144" i="3"/>
  <c r="Z143" i="3"/>
  <c r="Z141" i="3"/>
  <c r="Z128" i="3"/>
  <c r="Z107" i="3"/>
  <c r="Z23" i="3"/>
  <c r="Z21" i="3"/>
  <c r="W258" i="3"/>
  <c r="Z229" i="3"/>
  <c r="Z227" i="3"/>
  <c r="T261" i="3"/>
  <c r="X253" i="3"/>
  <c r="X91" i="3"/>
  <c r="Z152" i="3"/>
  <c r="Z150" i="3"/>
  <c r="Z137" i="3"/>
  <c r="Z132" i="3"/>
  <c r="Z125" i="3"/>
  <c r="Z120" i="3"/>
  <c r="Z109" i="3"/>
  <c r="Z104" i="3"/>
  <c r="Z99" i="3"/>
  <c r="Z97" i="3"/>
  <c r="T236" i="3"/>
  <c r="T190" i="3" s="1"/>
  <c r="T292" i="3" s="1"/>
  <c r="W91" i="3"/>
  <c r="T28" i="3"/>
  <c r="Z217" i="3"/>
  <c r="V236" i="3"/>
  <c r="V190" i="3" s="1"/>
  <c r="V292" i="3" s="1"/>
  <c r="Z207" i="3"/>
  <c r="Z199" i="3"/>
  <c r="Z183" i="3"/>
  <c r="Z164" i="3"/>
  <c r="W156" i="3"/>
  <c r="Z151" i="3"/>
  <c r="Z149" i="3"/>
  <c r="Z147" i="3"/>
  <c r="Z136" i="3"/>
  <c r="V116" i="3"/>
  <c r="V291" i="3" s="1"/>
  <c r="W26" i="3"/>
  <c r="Z73" i="3"/>
  <c r="Z27" i="3"/>
  <c r="Z101" i="3"/>
  <c r="Z139" i="3"/>
  <c r="Z122" i="3"/>
  <c r="Z148" i="3"/>
  <c r="Z240" i="3"/>
  <c r="X235" i="3"/>
  <c r="U220" i="3"/>
  <c r="Z162" i="3"/>
  <c r="Z155" i="3"/>
  <c r="Z142" i="3"/>
  <c r="Z140" i="3"/>
  <c r="Z202" i="3"/>
  <c r="Z135" i="3"/>
  <c r="Z34" i="3"/>
  <c r="Z72" i="3"/>
  <c r="Z68" i="3"/>
  <c r="Z108" i="3"/>
  <c r="Z96" i="3"/>
  <c r="Z111" i="3"/>
  <c r="Z100" i="3"/>
  <c r="Z272" i="3"/>
  <c r="Z267" i="3"/>
  <c r="Z218" i="3"/>
  <c r="U193" i="3"/>
  <c r="Z174" i="3"/>
  <c r="W288" i="3"/>
  <c r="Z130" i="3"/>
  <c r="V282" i="3"/>
  <c r="X268" i="3"/>
  <c r="V261" i="3"/>
  <c r="T258" i="3"/>
  <c r="W236" i="3"/>
  <c r="W190" i="3" s="1"/>
  <c r="W292" i="3" s="1"/>
  <c r="V235" i="3"/>
  <c r="Z176" i="3"/>
  <c r="Z160" i="3"/>
  <c r="X156" i="3"/>
  <c r="T156" i="3"/>
  <c r="X26" i="3"/>
  <c r="Z133" i="3"/>
  <c r="Z85" i="3"/>
  <c r="Z78" i="3"/>
  <c r="Z74" i="3"/>
  <c r="Z61" i="3"/>
  <c r="Z102" i="3"/>
  <c r="Z55" i="3"/>
  <c r="U258" i="3"/>
  <c r="AA139" i="1"/>
  <c r="S256" i="3"/>
  <c r="Z256" i="3" s="1"/>
  <c r="S245" i="3"/>
  <c r="T17" i="1"/>
  <c r="T16" i="1" s="1"/>
  <c r="Z168" i="3"/>
  <c r="S165" i="3"/>
  <c r="S161" i="3" s="1"/>
  <c r="AA29" i="1"/>
  <c r="Z134" i="3"/>
  <c r="V113" i="3"/>
  <c r="T186" i="1"/>
  <c r="T185" i="1" s="1"/>
  <c r="AA204" i="1"/>
  <c r="Z112" i="3"/>
  <c r="AA174" i="1"/>
  <c r="T146" i="1"/>
  <c r="T145" i="1" s="1"/>
  <c r="AA107" i="1"/>
  <c r="Z64" i="3"/>
  <c r="V25" i="3"/>
  <c r="AA82" i="1"/>
  <c r="T69" i="1"/>
  <c r="T68" i="1" s="1"/>
  <c r="AA81" i="1"/>
  <c r="S20" i="3"/>
  <c r="S18" i="3" s="1"/>
  <c r="AA186" i="1"/>
  <c r="AA192" i="1"/>
  <c r="Z259" i="3"/>
  <c r="Z246" i="3"/>
  <c r="Z226" i="3"/>
  <c r="Z224" i="3"/>
  <c r="Z163" i="3"/>
  <c r="Z158" i="3"/>
  <c r="Z153" i="3"/>
  <c r="Z138" i="3"/>
  <c r="Z129" i="3"/>
  <c r="Z127" i="3"/>
  <c r="Z123" i="3"/>
  <c r="J185" i="1"/>
  <c r="Z106" i="3"/>
  <c r="Z70" i="3"/>
  <c r="Z66" i="3"/>
  <c r="Z54" i="3"/>
  <c r="Z48" i="3"/>
  <c r="Z40" i="3"/>
  <c r="U408" i="1"/>
  <c r="Y408" i="1"/>
  <c r="Z276" i="3"/>
  <c r="S19" i="3"/>
  <c r="Z19" i="3" s="1"/>
  <c r="Z24" i="3"/>
  <c r="Z98" i="3"/>
  <c r="T268" i="3"/>
  <c r="U253" i="3"/>
  <c r="Z243" i="3"/>
  <c r="Z182" i="3"/>
  <c r="W113" i="3"/>
  <c r="W90" i="3"/>
  <c r="W88" i="3"/>
  <c r="U235" i="3"/>
  <c r="U156" i="3"/>
  <c r="AA74" i="1"/>
  <c r="L410" i="1"/>
  <c r="U409" i="1"/>
  <c r="U411" i="1"/>
  <c r="Z273" i="3"/>
  <c r="Z271" i="3"/>
  <c r="Z263" i="3"/>
  <c r="Z260" i="3"/>
  <c r="T253" i="3"/>
  <c r="X220" i="3"/>
  <c r="T195" i="3"/>
  <c r="T186" i="3" s="1"/>
  <c r="V90" i="3"/>
  <c r="V88" i="3"/>
  <c r="Z22" i="3"/>
  <c r="Z211" i="3"/>
  <c r="T376" i="1"/>
  <c r="Z262" i="3"/>
  <c r="V409" i="1"/>
  <c r="V410" i="1"/>
  <c r="V411" i="1"/>
  <c r="Z277" i="3"/>
  <c r="X258" i="3"/>
  <c r="Z255" i="3"/>
  <c r="W220" i="3"/>
  <c r="X193" i="3"/>
  <c r="X170" i="3"/>
  <c r="U113" i="3"/>
  <c r="U91" i="3"/>
  <c r="U90" i="3"/>
  <c r="U88" i="3"/>
  <c r="U26" i="3"/>
  <c r="U288" i="3" s="1"/>
  <c r="X408" i="1"/>
  <c r="Z178" i="3"/>
  <c r="AA70" i="1"/>
  <c r="AA78" i="1"/>
  <c r="K410" i="1"/>
  <c r="W410" i="1"/>
  <c r="Z286" i="3"/>
  <c r="X282" i="3"/>
  <c r="X261" i="3"/>
  <c r="V220" i="3"/>
  <c r="W193" i="3"/>
  <c r="W170" i="3"/>
  <c r="T113" i="3"/>
  <c r="T91" i="3"/>
  <c r="T26" i="3"/>
  <c r="T288" i="3" s="1"/>
  <c r="S159" i="3"/>
  <c r="Z159" i="3" s="1"/>
  <c r="V268" i="3"/>
  <c r="W195" i="3"/>
  <c r="W186" i="3" s="1"/>
  <c r="V161" i="3"/>
  <c r="AA259" i="1"/>
  <c r="X409" i="1"/>
  <c r="X410" i="1"/>
  <c r="X411" i="1"/>
  <c r="W282" i="3"/>
  <c r="W261" i="3"/>
  <c r="V258" i="3"/>
  <c r="Z238" i="3"/>
  <c r="V193" i="3"/>
  <c r="V170" i="3"/>
  <c r="Z131" i="3"/>
  <c r="Z95" i="3"/>
  <c r="Z86" i="3"/>
  <c r="Z32" i="3"/>
  <c r="Z30" i="3"/>
  <c r="Z33" i="3"/>
  <c r="Z62" i="3"/>
  <c r="Z58" i="3"/>
  <c r="Z56" i="3"/>
  <c r="Z50" i="3"/>
  <c r="S42" i="3"/>
  <c r="S36" i="3" s="1"/>
  <c r="Z36" i="3" s="1"/>
  <c r="X116" i="3"/>
  <c r="X89" i="3"/>
  <c r="X28" i="3"/>
  <c r="X289" i="3" s="1"/>
  <c r="Z175" i="3"/>
  <c r="T220" i="3"/>
  <c r="U170" i="3"/>
  <c r="AA364" i="1"/>
  <c r="Z266" i="3"/>
  <c r="U282" i="3"/>
  <c r="U274" i="3" s="1"/>
  <c r="U261" i="3"/>
  <c r="Z244" i="3"/>
  <c r="X236" i="3"/>
  <c r="X190" i="3" s="1"/>
  <c r="X292" i="3" s="1"/>
  <c r="W235" i="3"/>
  <c r="Z214" i="3"/>
  <c r="T193" i="3"/>
  <c r="T170" i="3"/>
  <c r="W116" i="3"/>
  <c r="W291" i="3" s="1"/>
  <c r="W89" i="3"/>
  <c r="W28" i="3"/>
  <c r="W289" i="3" s="1"/>
  <c r="W25" i="3"/>
  <c r="S249" i="3"/>
  <c r="Z249" i="3" s="1"/>
  <c r="Z173" i="3"/>
  <c r="U116" i="3"/>
  <c r="U291" i="3" s="1"/>
  <c r="U89" i="3"/>
  <c r="U28" i="3"/>
  <c r="U289" i="3" s="1"/>
  <c r="U25" i="3"/>
  <c r="T323" i="1"/>
  <c r="T322" i="1" s="1"/>
  <c r="AA322" i="1" s="1"/>
  <c r="Z270" i="3"/>
  <c r="V408" i="1"/>
  <c r="K409" i="1"/>
  <c r="W408" i="1"/>
  <c r="I261" i="3"/>
  <c r="Z281" i="3"/>
  <c r="Z285" i="3"/>
  <c r="W268" i="3"/>
  <c r="U236" i="3"/>
  <c r="U190" i="3" s="1"/>
  <c r="U292" i="3" s="1"/>
  <c r="T235" i="3"/>
  <c r="X195" i="3"/>
  <c r="X186" i="3" s="1"/>
  <c r="W161" i="3"/>
  <c r="T116" i="3"/>
  <c r="T89" i="3"/>
  <c r="W18" i="3"/>
  <c r="S242" i="3"/>
  <c r="Z242" i="3" s="1"/>
  <c r="S146" i="3"/>
  <c r="Z83" i="3"/>
  <c r="Z81" i="3"/>
  <c r="Z79" i="3"/>
  <c r="Z77" i="3"/>
  <c r="Z75" i="3"/>
  <c r="Z71" i="3"/>
  <c r="Z69" i="3"/>
  <c r="Z67" i="3"/>
  <c r="Z65" i="3"/>
  <c r="Z63" i="3"/>
  <c r="Z57" i="3"/>
  <c r="Z51" i="3"/>
  <c r="V18" i="3"/>
  <c r="S201" i="3"/>
  <c r="S193" i="3" s="1"/>
  <c r="AA405" i="1"/>
  <c r="Z280" i="3"/>
  <c r="U268" i="3"/>
  <c r="V253" i="3"/>
  <c r="Z241" i="3"/>
  <c r="V195" i="3"/>
  <c r="V186" i="3" s="1"/>
  <c r="U161" i="3"/>
  <c r="Z114" i="3"/>
  <c r="X113" i="3"/>
  <c r="U18" i="3"/>
  <c r="AA261" i="1"/>
  <c r="T384" i="1"/>
  <c r="T395" i="1"/>
  <c r="T394" i="1" s="1"/>
  <c r="AA399" i="1"/>
  <c r="AA397" i="1"/>
  <c r="T383" i="1"/>
  <c r="AA384" i="1"/>
  <c r="AA390" i="1"/>
  <c r="AA383" i="1"/>
  <c r="T375" i="1"/>
  <c r="AA375" i="1" s="1"/>
  <c r="AA376" i="1"/>
  <c r="Z237" i="3"/>
  <c r="AA379" i="1"/>
  <c r="AA377" i="1"/>
  <c r="T326" i="1"/>
  <c r="Z210" i="3"/>
  <c r="Z208" i="3"/>
  <c r="Z205" i="3"/>
  <c r="Z197" i="3"/>
  <c r="Z187" i="3"/>
  <c r="S290" i="3"/>
  <c r="Z284" i="3"/>
  <c r="Z245" i="3"/>
  <c r="S221" i="3"/>
  <c r="Z232" i="3"/>
  <c r="Z230" i="3"/>
  <c r="Z216" i="3"/>
  <c r="S233" i="3"/>
  <c r="Z233" i="3" s="1"/>
  <c r="Z212" i="3"/>
  <c r="Z179" i="3"/>
  <c r="Z180" i="3"/>
  <c r="Z177" i="3"/>
  <c r="T252" i="1"/>
  <c r="T251" i="1" s="1"/>
  <c r="T253" i="1"/>
  <c r="AA253" i="1" s="1"/>
  <c r="T256" i="1"/>
  <c r="T260" i="1"/>
  <c r="AA260" i="1" s="1"/>
  <c r="S236" i="3"/>
  <c r="S190" i="3" s="1"/>
  <c r="S219" i="3"/>
  <c r="Z219" i="3" s="1"/>
  <c r="Z203" i="3"/>
  <c r="Z157" i="3"/>
  <c r="AA248" i="1"/>
  <c r="AA246" i="1"/>
  <c r="AA244" i="1"/>
  <c r="T241" i="1"/>
  <c r="T240" i="1" s="1"/>
  <c r="S264" i="3"/>
  <c r="Z264" i="3" s="1"/>
  <c r="Z115" i="3"/>
  <c r="S116" i="3"/>
  <c r="S154" i="3"/>
  <c r="Z154" i="3" s="1"/>
  <c r="S91" i="3"/>
  <c r="S90" i="3"/>
  <c r="S89" i="3"/>
  <c r="S88" i="3"/>
  <c r="S194" i="3"/>
  <c r="Z194" i="3" s="1"/>
  <c r="S195" i="3"/>
  <c r="S186" i="3" s="1"/>
  <c r="Z200" i="3"/>
  <c r="S28" i="3"/>
  <c r="S26" i="3"/>
  <c r="S25" i="3"/>
  <c r="AA73" i="1"/>
  <c r="AA77" i="1"/>
  <c r="Z166" i="3"/>
  <c r="Z87" i="3"/>
  <c r="Z84" i="3"/>
  <c r="Z82" i="3"/>
  <c r="Z80" i="3"/>
  <c r="Z76" i="3"/>
  <c r="Z60" i="3"/>
  <c r="Z59" i="3"/>
  <c r="Z53" i="3"/>
  <c r="Z52" i="3"/>
  <c r="Z41" i="3"/>
  <c r="Z38" i="3"/>
  <c r="S258" i="3"/>
  <c r="Z265" i="3"/>
  <c r="S282" i="3"/>
  <c r="S274" i="3" s="1"/>
  <c r="T411" i="1"/>
  <c r="S268" i="3"/>
  <c r="S220" i="3"/>
  <c r="S156" i="3"/>
  <c r="Z278" i="3"/>
  <c r="Z275" i="3"/>
  <c r="W274" i="3"/>
  <c r="Z188" i="3"/>
  <c r="S252" i="3"/>
  <c r="Z254" i="3"/>
  <c r="Z248" i="3"/>
  <c r="Z171" i="3"/>
  <c r="X274" i="3"/>
  <c r="V274" i="3"/>
  <c r="S253" i="3"/>
  <c r="S235" i="3"/>
  <c r="S170" i="3"/>
  <c r="Z172" i="3"/>
  <c r="X161" i="3"/>
  <c r="T161" i="3"/>
  <c r="V91" i="3"/>
  <c r="X90" i="3"/>
  <c r="T90" i="3"/>
  <c r="V89" i="3"/>
  <c r="X88" i="3"/>
  <c r="T88" i="3"/>
  <c r="T289" i="3"/>
  <c r="X288" i="3"/>
  <c r="Z283" i="3"/>
  <c r="Z279" i="3"/>
  <c r="Z269" i="3"/>
  <c r="Z257" i="3"/>
  <c r="Z250" i="3"/>
  <c r="Z239" i="3"/>
  <c r="Z234" i="3"/>
  <c r="Z181" i="3"/>
  <c r="S288" i="3"/>
  <c r="V156" i="3"/>
  <c r="X291" i="3"/>
  <c r="T291" i="3"/>
  <c r="V28" i="3"/>
  <c r="V289" i="3" s="1"/>
  <c r="V26" i="3"/>
  <c r="V288" i="3" s="1"/>
  <c r="X25" i="3"/>
  <c r="T25" i="3"/>
  <c r="X18" i="3"/>
  <c r="T18" i="3"/>
  <c r="J240" i="1"/>
  <c r="AA241" i="1"/>
  <c r="J251" i="1"/>
  <c r="AA251" i="1" s="1"/>
  <c r="AA254" i="1"/>
  <c r="AA256" i="1"/>
  <c r="J394" i="1"/>
  <c r="J68" i="1"/>
  <c r="AA71" i="1"/>
  <c r="AA75" i="1"/>
  <c r="AA79" i="1"/>
  <c r="K220" i="3"/>
  <c r="L408" i="1"/>
  <c r="K411" i="1"/>
  <c r="K408" i="1"/>
  <c r="J409" i="1"/>
  <c r="L409" i="1"/>
  <c r="J411" i="1"/>
  <c r="AA411" i="1" s="1"/>
  <c r="L411" i="1"/>
  <c r="K412" i="1"/>
  <c r="J410" i="1"/>
  <c r="K195" i="3"/>
  <c r="K186" i="3" s="1"/>
  <c r="AA18" i="1"/>
  <c r="AA146" i="1"/>
  <c r="AA188" i="1"/>
  <c r="AA232" i="1"/>
  <c r="AA324" i="1"/>
  <c r="AA325" i="1"/>
  <c r="AA326" i="1"/>
  <c r="AA361" i="1"/>
  <c r="T410" i="1"/>
  <c r="T412" i="1"/>
  <c r="I191" i="3"/>
  <c r="Z191" i="3" s="1"/>
  <c r="J282" i="3"/>
  <c r="J274" i="3" s="1"/>
  <c r="H282" i="3"/>
  <c r="H274" i="3" s="1"/>
  <c r="J268" i="3"/>
  <c r="H268" i="3"/>
  <c r="J258" i="3"/>
  <c r="H258" i="3"/>
  <c r="J253" i="3"/>
  <c r="H253" i="3"/>
  <c r="J236" i="3"/>
  <c r="J190" i="3" s="1"/>
  <c r="J292" i="3" s="1"/>
  <c r="H236" i="3"/>
  <c r="H190" i="3" s="1"/>
  <c r="H292" i="3" s="1"/>
  <c r="J235" i="3"/>
  <c r="K91" i="3"/>
  <c r="K90" i="3"/>
  <c r="K89" i="3"/>
  <c r="K88" i="3"/>
  <c r="K28" i="3"/>
  <c r="K289" i="3" s="1"/>
  <c r="K26" i="3"/>
  <c r="K288" i="3" s="1"/>
  <c r="K25" i="3"/>
  <c r="K18" i="3"/>
  <c r="I189" i="3"/>
  <c r="K193" i="3"/>
  <c r="K170" i="3"/>
  <c r="K161" i="3"/>
  <c r="K156" i="3"/>
  <c r="I118" i="3"/>
  <c r="Z118" i="3" s="1"/>
  <c r="K116" i="3"/>
  <c r="K291" i="3" s="1"/>
  <c r="K113" i="3"/>
  <c r="K282" i="3"/>
  <c r="K274" i="3" s="1"/>
  <c r="I282" i="3"/>
  <c r="I274" i="3" s="1"/>
  <c r="K268" i="3"/>
  <c r="I268" i="3"/>
  <c r="K258" i="3"/>
  <c r="I258" i="3"/>
  <c r="K253" i="3"/>
  <c r="I253" i="3"/>
  <c r="K236" i="3"/>
  <c r="K190" i="3" s="1"/>
  <c r="K292" i="3" s="1"/>
  <c r="I236" i="3"/>
  <c r="K235" i="3"/>
  <c r="I235" i="3"/>
  <c r="I220" i="3"/>
  <c r="J195" i="3"/>
  <c r="J186" i="3" s="1"/>
  <c r="H195" i="3"/>
  <c r="H186" i="3" s="1"/>
  <c r="J193" i="3"/>
  <c r="H193" i="3"/>
  <c r="J170" i="3"/>
  <c r="J161" i="3"/>
  <c r="H161" i="3"/>
  <c r="J156" i="3"/>
  <c r="H156" i="3"/>
  <c r="J116" i="3"/>
  <c r="J291" i="3" s="1"/>
  <c r="H116" i="3"/>
  <c r="H291" i="3" s="1"/>
  <c r="J113" i="3"/>
  <c r="H113" i="3"/>
  <c r="J91" i="3"/>
  <c r="H91" i="3"/>
  <c r="J90" i="3"/>
  <c r="H90" i="3"/>
  <c r="J89" i="3"/>
  <c r="H89" i="3"/>
  <c r="J88" i="3"/>
  <c r="H88" i="3"/>
  <c r="J28" i="3"/>
  <c r="J289" i="3" s="1"/>
  <c r="H28" i="3"/>
  <c r="H289" i="3" s="1"/>
  <c r="J26" i="3"/>
  <c r="J288" i="3" s="1"/>
  <c r="H26" i="3"/>
  <c r="H288" i="3" s="1"/>
  <c r="J25" i="3"/>
  <c r="H25" i="3"/>
  <c r="J18" i="3"/>
  <c r="H18" i="3"/>
  <c r="J220" i="3"/>
  <c r="I170" i="3"/>
  <c r="I161" i="3"/>
  <c r="I156" i="3"/>
  <c r="I91" i="3"/>
  <c r="I90" i="3"/>
  <c r="I89" i="3"/>
  <c r="I88" i="3"/>
  <c r="I37" i="3"/>
  <c r="Z37" i="3" s="1"/>
  <c r="I29" i="3"/>
  <c r="Z29" i="3" s="1"/>
  <c r="I28" i="3"/>
  <c r="I26" i="3"/>
  <c r="I35" i="3"/>
  <c r="Z35" i="3" s="1"/>
  <c r="I25" i="3"/>
  <c r="I18" i="3"/>
  <c r="I195" i="3"/>
  <c r="I193" i="3"/>
  <c r="I117" i="3"/>
  <c r="Z117" i="3" s="1"/>
  <c r="I116" i="3"/>
  <c r="I113" i="3"/>
  <c r="AA360" i="1"/>
  <c r="AA231" i="1"/>
  <c r="AA187" i="1"/>
  <c r="AA189" i="1"/>
  <c r="AA145" i="1"/>
  <c r="AA16" i="1"/>
  <c r="AA17" i="1"/>
  <c r="Z195" i="3" l="1"/>
  <c r="Z42" i="3"/>
  <c r="S196" i="3"/>
  <c r="S189" i="3" s="1"/>
  <c r="X184" i="3"/>
  <c r="K251" i="3"/>
  <c r="Z20" i="3"/>
  <c r="W251" i="3"/>
  <c r="X251" i="3"/>
  <c r="V184" i="3"/>
  <c r="Z220" i="3"/>
  <c r="V251" i="3"/>
  <c r="W184" i="3"/>
  <c r="Z282" i="3"/>
  <c r="S113" i="3"/>
  <c r="Z165" i="3"/>
  <c r="S291" i="3"/>
  <c r="T184" i="3"/>
  <c r="U184" i="3"/>
  <c r="T251" i="3"/>
  <c r="U251" i="3"/>
  <c r="AA69" i="1"/>
  <c r="AA323" i="1"/>
  <c r="Z193" i="3"/>
  <c r="Z201" i="3"/>
  <c r="AA252" i="1"/>
  <c r="AA185" i="1"/>
  <c r="AA395" i="1"/>
  <c r="Z258" i="3"/>
  <c r="J251" i="3"/>
  <c r="Z113" i="3"/>
  <c r="Z146" i="3"/>
  <c r="I251" i="3"/>
  <c r="Z268" i="3"/>
  <c r="T409" i="1"/>
  <c r="AA409" i="1" s="1"/>
  <c r="Z236" i="3"/>
  <c r="H251" i="3"/>
  <c r="Z116" i="3"/>
  <c r="S247" i="3"/>
  <c r="Z247" i="3" s="1"/>
  <c r="I184" i="3"/>
  <c r="AA394" i="1"/>
  <c r="T408" i="1"/>
  <c r="Z221" i="3"/>
  <c r="Z290" i="3"/>
  <c r="AA240" i="1"/>
  <c r="S261" i="3"/>
  <c r="S251" i="3" s="1"/>
  <c r="Z88" i="3"/>
  <c r="Z90" i="3"/>
  <c r="Z89" i="3"/>
  <c r="Z91" i="3"/>
  <c r="Z26" i="3"/>
  <c r="S185" i="3"/>
  <c r="Z25" i="3"/>
  <c r="Z28" i="3"/>
  <c r="Z161" i="3"/>
  <c r="Z18" i="3"/>
  <c r="Z156" i="3"/>
  <c r="Z170" i="3"/>
  <c r="Z189" i="3"/>
  <c r="S289" i="3"/>
  <c r="Z235" i="3"/>
  <c r="Z253" i="3"/>
  <c r="S292" i="3"/>
  <c r="X287" i="3"/>
  <c r="Z274" i="3"/>
  <c r="Z252" i="3"/>
  <c r="J184" i="3"/>
  <c r="K184" i="3"/>
  <c r="AA410" i="1"/>
  <c r="AA412" i="1"/>
  <c r="AA68" i="1"/>
  <c r="J408" i="1"/>
  <c r="I190" i="3"/>
  <c r="Z190" i="3" s="1"/>
  <c r="I186" i="3"/>
  <c r="Z186" i="3" s="1"/>
  <c r="I288" i="3"/>
  <c r="Z288" i="3" s="1"/>
  <c r="I289" i="3"/>
  <c r="I291" i="3"/>
  <c r="Z196" i="3" l="1"/>
  <c r="K287" i="3"/>
  <c r="J287" i="3"/>
  <c r="V287" i="3"/>
  <c r="U287" i="3"/>
  <c r="T287" i="3"/>
  <c r="W287" i="3"/>
  <c r="Z291" i="3"/>
  <c r="AA408" i="1"/>
  <c r="I287" i="3"/>
  <c r="S184" i="3"/>
  <c r="Z184" i="3" s="1"/>
  <c r="Z261" i="3"/>
  <c r="Z185" i="3"/>
  <c r="Z251" i="3"/>
  <c r="Z289" i="3"/>
  <c r="I292" i="3"/>
  <c r="Z292" i="3" s="1"/>
  <c r="E59" i="3"/>
  <c r="E29" i="3" s="1"/>
  <c r="F59" i="3"/>
  <c r="F29" i="3" s="1"/>
  <c r="G59" i="3"/>
  <c r="G29" i="3" s="1"/>
  <c r="N59" i="3"/>
  <c r="N29" i="3" s="1"/>
  <c r="O59" i="3"/>
  <c r="O29" i="3" s="1"/>
  <c r="P59" i="3"/>
  <c r="P29" i="3" s="1"/>
  <c r="Q59" i="3"/>
  <c r="Q29" i="3" s="1"/>
  <c r="R59" i="3"/>
  <c r="R29" i="3" s="1"/>
  <c r="F73" i="1"/>
  <c r="G73" i="1"/>
  <c r="H73" i="1"/>
  <c r="I73" i="1"/>
  <c r="O73" i="1"/>
  <c r="P73" i="1"/>
  <c r="Q73" i="1"/>
  <c r="R73" i="1"/>
  <c r="S73" i="1"/>
  <c r="E41" i="3"/>
  <c r="E35" i="3" s="1"/>
  <c r="F41" i="3"/>
  <c r="F35" i="3" s="1"/>
  <c r="G41" i="3"/>
  <c r="G35" i="3" s="1"/>
  <c r="N41" i="3"/>
  <c r="N35" i="3" s="1"/>
  <c r="O41" i="3"/>
  <c r="O35" i="3" s="1"/>
  <c r="P41" i="3"/>
  <c r="P35" i="3" s="1"/>
  <c r="Q41" i="3"/>
  <c r="Q35" i="3" s="1"/>
  <c r="R41" i="3"/>
  <c r="R35" i="3" s="1"/>
  <c r="D83" i="1"/>
  <c r="I266" i="1"/>
  <c r="H173" i="3" s="1"/>
  <c r="S287" i="3" l="1"/>
  <c r="Z287" i="3" s="1"/>
  <c r="C117" i="3" l="1"/>
  <c r="F190" i="1"/>
  <c r="G190" i="1"/>
  <c r="H190" i="1"/>
  <c r="I190" i="1"/>
  <c r="O190" i="1"/>
  <c r="P190" i="1"/>
  <c r="Q190" i="1"/>
  <c r="R190" i="1"/>
  <c r="S190" i="1"/>
  <c r="E137" i="3"/>
  <c r="E117" i="3" s="1"/>
  <c r="F137" i="3"/>
  <c r="F117" i="3" s="1"/>
  <c r="G137" i="3"/>
  <c r="G117" i="3" s="1"/>
  <c r="N137" i="3"/>
  <c r="N117" i="3" s="1"/>
  <c r="O137" i="3"/>
  <c r="O117" i="3" s="1"/>
  <c r="P137" i="3"/>
  <c r="P117" i="3" s="1"/>
  <c r="Q137" i="3"/>
  <c r="Q117" i="3" s="1"/>
  <c r="R137" i="3"/>
  <c r="R117" i="3" s="1"/>
  <c r="M137" i="3" l="1"/>
  <c r="N190" i="1"/>
  <c r="D137" i="3"/>
  <c r="E190" i="1"/>
  <c r="M117" i="3" l="1"/>
  <c r="D117" i="3"/>
  <c r="L117" i="3" s="1"/>
  <c r="L137" i="3"/>
  <c r="F71" i="1" l="1"/>
  <c r="G71" i="1"/>
  <c r="H71" i="1"/>
  <c r="I71" i="1"/>
  <c r="O71" i="1"/>
  <c r="P71" i="1"/>
  <c r="Q71" i="1"/>
  <c r="R71" i="1"/>
  <c r="S71" i="1"/>
  <c r="E218" i="3" l="1"/>
  <c r="F218" i="3"/>
  <c r="G218" i="3"/>
  <c r="N218" i="3"/>
  <c r="O218" i="3"/>
  <c r="P218" i="3"/>
  <c r="Q218" i="3"/>
  <c r="R218" i="3"/>
  <c r="E219" i="3"/>
  <c r="E196" i="3" s="1"/>
  <c r="E189" i="3" s="1"/>
  <c r="F219" i="3"/>
  <c r="F196" i="3" s="1"/>
  <c r="F189" i="3" s="1"/>
  <c r="G219" i="3"/>
  <c r="G196" i="3" s="1"/>
  <c r="G189" i="3" s="1"/>
  <c r="N219" i="3"/>
  <c r="N196" i="3" s="1"/>
  <c r="N189" i="3" s="1"/>
  <c r="O219" i="3"/>
  <c r="O196" i="3" s="1"/>
  <c r="O189" i="3" s="1"/>
  <c r="P219" i="3"/>
  <c r="P196" i="3" s="1"/>
  <c r="P189" i="3" s="1"/>
  <c r="Q219" i="3"/>
  <c r="Q196" i="3" s="1"/>
  <c r="Q189" i="3" s="1"/>
  <c r="R219" i="3"/>
  <c r="R196" i="3" s="1"/>
  <c r="R189" i="3" s="1"/>
  <c r="G252" i="1"/>
  <c r="O252" i="1"/>
  <c r="P252" i="1"/>
  <c r="Q252" i="1"/>
  <c r="S252" i="1"/>
  <c r="F261" i="1"/>
  <c r="G261" i="1"/>
  <c r="H261" i="1"/>
  <c r="I261" i="1"/>
  <c r="O261" i="1"/>
  <c r="P261" i="1"/>
  <c r="Q261" i="1"/>
  <c r="R261" i="1"/>
  <c r="S261" i="1"/>
  <c r="Z298" i="1"/>
  <c r="Z297" i="1"/>
  <c r="F79" i="1"/>
  <c r="G79" i="1"/>
  <c r="H79" i="1"/>
  <c r="I79" i="1"/>
  <c r="O79" i="1"/>
  <c r="P79" i="1"/>
  <c r="Q79" i="1"/>
  <c r="R79" i="1"/>
  <c r="S79" i="1"/>
  <c r="I69" i="1"/>
  <c r="O69" i="1"/>
  <c r="P69" i="1"/>
  <c r="Q69" i="1"/>
  <c r="R69" i="1"/>
  <c r="S69" i="1"/>
  <c r="Z131" i="1"/>
  <c r="N79" i="1" l="1"/>
  <c r="Z79" i="1" s="1"/>
  <c r="Z132" i="1"/>
  <c r="E261" i="1"/>
  <c r="M218" i="3"/>
  <c r="Y218" i="3" s="1"/>
  <c r="M219" i="3"/>
  <c r="N261" i="1"/>
  <c r="Z261" i="1" s="1"/>
  <c r="D218" i="3"/>
  <c r="D219" i="3"/>
  <c r="E79" i="1"/>
  <c r="M196" i="3" l="1"/>
  <c r="Y219" i="3"/>
  <c r="D196" i="3"/>
  <c r="D58" i="1"/>
  <c r="M189" i="3" l="1"/>
  <c r="Y189" i="3" s="1"/>
  <c r="Y196" i="3"/>
  <c r="D189" i="3"/>
  <c r="F252" i="1" l="1"/>
  <c r="I271" i="1"/>
  <c r="H178" i="3" s="1"/>
  <c r="D276" i="1" l="1"/>
  <c r="I366" i="1" l="1"/>
  <c r="S17" i="1"/>
  <c r="S16" i="1" s="1"/>
  <c r="O17" i="1"/>
  <c r="O16" i="1" s="1"/>
  <c r="H69" i="1" l="1"/>
  <c r="G69" i="1"/>
  <c r="G17" i="1"/>
  <c r="G16" i="1" s="1"/>
  <c r="Z243" i="1" l="1"/>
  <c r="Z99" i="1" l="1"/>
  <c r="I299" i="1" l="1"/>
  <c r="H238" i="3" s="1"/>
  <c r="Z407" i="1" l="1"/>
  <c r="H17" i="1" l="1"/>
  <c r="H16" i="1" s="1"/>
  <c r="Z244" i="1" l="1"/>
  <c r="Z27" i="1" l="1"/>
  <c r="F323" i="1" l="1"/>
  <c r="G323" i="1"/>
  <c r="H323" i="1"/>
  <c r="I323" i="1"/>
  <c r="O323" i="1"/>
  <c r="P323" i="1"/>
  <c r="Q323" i="1"/>
  <c r="R323" i="1"/>
  <c r="S323" i="1"/>
  <c r="H241" i="1"/>
  <c r="I241" i="1"/>
  <c r="O241" i="1"/>
  <c r="P241" i="1"/>
  <c r="Q241" i="1"/>
  <c r="R241" i="1"/>
  <c r="S241" i="1"/>
  <c r="G232" i="1"/>
  <c r="H232" i="1"/>
  <c r="I232" i="1"/>
  <c r="P232" i="1"/>
  <c r="Q232" i="1"/>
  <c r="R232" i="1"/>
  <c r="G186" i="1"/>
  <c r="H186" i="1"/>
  <c r="I186" i="1"/>
  <c r="O186" i="1"/>
  <c r="P186" i="1"/>
  <c r="Q186" i="1"/>
  <c r="R186" i="1"/>
  <c r="S186" i="1"/>
  <c r="F146" i="1"/>
  <c r="G146" i="1"/>
  <c r="H146" i="1"/>
  <c r="I146" i="1"/>
  <c r="O146" i="1"/>
  <c r="P146" i="1"/>
  <c r="Q146" i="1"/>
  <c r="R146" i="1"/>
  <c r="S146" i="1"/>
  <c r="E179" i="3" l="1"/>
  <c r="F179" i="3"/>
  <c r="G179" i="3"/>
  <c r="N179" i="3"/>
  <c r="O179" i="3"/>
  <c r="P179" i="3"/>
  <c r="Q179" i="3"/>
  <c r="R179" i="3"/>
  <c r="D179" i="3" l="1"/>
  <c r="L179" i="3" s="1"/>
  <c r="F69" i="1" l="1"/>
  <c r="F17" i="1"/>
  <c r="F16" i="1" s="1"/>
  <c r="I47" i="1"/>
  <c r="H226" i="3" s="1"/>
  <c r="I45" i="1"/>
  <c r="H224" i="3" l="1"/>
  <c r="H220" i="3" s="1"/>
  <c r="I17" i="1"/>
  <c r="I16" i="1" s="1"/>
  <c r="F186" i="1"/>
  <c r="G241" i="1" l="1"/>
  <c r="E224" i="3"/>
  <c r="F224" i="3"/>
  <c r="G224" i="3"/>
  <c r="N224" i="3"/>
  <c r="O224" i="3"/>
  <c r="P224" i="3"/>
  <c r="Q224" i="3"/>
  <c r="R224" i="3"/>
  <c r="E215" i="3"/>
  <c r="F215" i="3"/>
  <c r="G215" i="3"/>
  <c r="N215" i="3"/>
  <c r="O215" i="3"/>
  <c r="P215" i="3"/>
  <c r="Q215" i="3"/>
  <c r="R215" i="3"/>
  <c r="Z280" i="1"/>
  <c r="Z281" i="1"/>
  <c r="Z282" i="1"/>
  <c r="Z283" i="1"/>
  <c r="Z284" i="1"/>
  <c r="Z285" i="1"/>
  <c r="Z286" i="1"/>
  <c r="Z287" i="1"/>
  <c r="Z288" i="1"/>
  <c r="Z289" i="1"/>
  <c r="Z290" i="1"/>
  <c r="Z291" i="1"/>
  <c r="D215" i="3" l="1"/>
  <c r="L215" i="3" s="1"/>
  <c r="M215" i="3"/>
  <c r="Y215" i="3" s="1"/>
  <c r="I270" i="1" l="1"/>
  <c r="I252" i="1" l="1"/>
  <c r="H177" i="3"/>
  <c r="H170" i="3" s="1"/>
  <c r="F241" i="1"/>
  <c r="Z50" i="1" l="1"/>
  <c r="I240" i="1" l="1"/>
  <c r="H252" i="1"/>
  <c r="D224" i="3" l="1"/>
  <c r="L224" i="3" s="1"/>
  <c r="F232" i="1"/>
  <c r="E177" i="3" l="1"/>
  <c r="F177" i="3"/>
  <c r="G177" i="3"/>
  <c r="N177" i="3"/>
  <c r="O177" i="3"/>
  <c r="P177" i="3"/>
  <c r="Q177" i="3"/>
  <c r="R177" i="3"/>
  <c r="I251" i="1"/>
  <c r="G251" i="1"/>
  <c r="H251" i="1"/>
  <c r="E135" i="3"/>
  <c r="F135" i="3"/>
  <c r="G135" i="3"/>
  <c r="N135" i="3"/>
  <c r="O135" i="3"/>
  <c r="P135" i="3"/>
  <c r="Q135" i="3"/>
  <c r="R135" i="3"/>
  <c r="F251" i="1" l="1"/>
  <c r="Z123" i="1" l="1"/>
  <c r="O20" i="3" l="1"/>
  <c r="P20" i="3"/>
  <c r="Q20" i="3"/>
  <c r="E406" i="1" l="1"/>
  <c r="F406" i="1"/>
  <c r="F405" i="1" s="1"/>
  <c r="G406" i="1"/>
  <c r="G405" i="1" s="1"/>
  <c r="H406" i="1"/>
  <c r="H405" i="1" s="1"/>
  <c r="I406" i="1"/>
  <c r="I405" i="1" s="1"/>
  <c r="N406" i="1"/>
  <c r="O406" i="1"/>
  <c r="O405" i="1" s="1"/>
  <c r="P406" i="1"/>
  <c r="P405" i="1" s="1"/>
  <c r="Q406" i="1"/>
  <c r="Q405" i="1" s="1"/>
  <c r="R406" i="1"/>
  <c r="R405" i="1" s="1"/>
  <c r="S406" i="1"/>
  <c r="S405" i="1" s="1"/>
  <c r="N405" i="1" l="1"/>
  <c r="Z405" i="1" s="1"/>
  <c r="Z406" i="1"/>
  <c r="E405" i="1"/>
  <c r="F325" i="1"/>
  <c r="G325" i="1"/>
  <c r="H325" i="1"/>
  <c r="I325" i="1"/>
  <c r="O325" i="1"/>
  <c r="P325" i="1"/>
  <c r="Q325" i="1"/>
  <c r="R325" i="1"/>
  <c r="S325" i="1"/>
  <c r="E71" i="1" l="1"/>
  <c r="D41" i="3"/>
  <c r="D35" i="3" s="1"/>
  <c r="E73" i="1"/>
  <c r="D59" i="3"/>
  <c r="E242" i="3"/>
  <c r="F242" i="3"/>
  <c r="G242" i="3"/>
  <c r="N242" i="3"/>
  <c r="O242" i="3"/>
  <c r="P242" i="3"/>
  <c r="R242" i="3"/>
  <c r="D29" i="3" l="1"/>
  <c r="O191" i="1"/>
  <c r="D295" i="1" l="1"/>
  <c r="C295" i="1"/>
  <c r="B295" i="1"/>
  <c r="E230" i="3"/>
  <c r="F230" i="3"/>
  <c r="G230" i="3"/>
  <c r="N230" i="3"/>
  <c r="O230" i="3"/>
  <c r="P230" i="3"/>
  <c r="Q230" i="3"/>
  <c r="R230" i="3"/>
  <c r="B294" i="1"/>
  <c r="E232" i="3" l="1"/>
  <c r="F232" i="3"/>
  <c r="G232" i="3"/>
  <c r="N232" i="3"/>
  <c r="O232" i="3"/>
  <c r="P232" i="3"/>
  <c r="Q232" i="3"/>
  <c r="R232" i="3"/>
  <c r="F253" i="1"/>
  <c r="G253" i="1"/>
  <c r="H253" i="1"/>
  <c r="I253" i="1"/>
  <c r="O253" i="1"/>
  <c r="P253" i="1"/>
  <c r="Q253" i="1"/>
  <c r="R253" i="1"/>
  <c r="S253" i="1"/>
  <c r="Z296" i="1"/>
  <c r="N253" i="1" l="1"/>
  <c r="Z253" i="1" s="1"/>
  <c r="M232" i="3"/>
  <c r="D232" i="3"/>
  <c r="L232" i="3" s="1"/>
  <c r="E253" i="1"/>
  <c r="M221" i="3" l="1"/>
  <c r="Y232" i="3"/>
  <c r="Z294" i="1"/>
  <c r="C294" i="1"/>
  <c r="D294" i="1"/>
  <c r="M230" i="3" l="1"/>
  <c r="Y230" i="3" s="1"/>
  <c r="D230" i="3"/>
  <c r="L230" i="3" s="1"/>
  <c r="Z134" i="1" l="1"/>
  <c r="D221" i="1" l="1"/>
  <c r="D219" i="1"/>
  <c r="D217" i="1"/>
  <c r="Z335" i="1" l="1"/>
  <c r="E87" i="3"/>
  <c r="F87" i="3"/>
  <c r="G87" i="3"/>
  <c r="N87" i="3"/>
  <c r="O87" i="3"/>
  <c r="P87" i="3"/>
  <c r="Q87" i="3"/>
  <c r="R87" i="3"/>
  <c r="E86" i="3"/>
  <c r="F86" i="3"/>
  <c r="G86" i="3"/>
  <c r="N86" i="3"/>
  <c r="O86" i="3"/>
  <c r="P86" i="3"/>
  <c r="Q86" i="3"/>
  <c r="R86" i="3"/>
  <c r="E85" i="3"/>
  <c r="F85" i="3"/>
  <c r="G85" i="3"/>
  <c r="N85" i="3"/>
  <c r="O85" i="3"/>
  <c r="P85" i="3"/>
  <c r="Q85" i="3"/>
  <c r="R85" i="3"/>
  <c r="Z330" i="1"/>
  <c r="Z331" i="1"/>
  <c r="Z332" i="1"/>
  <c r="Z333" i="1"/>
  <c r="Z334" i="1"/>
  <c r="N325" i="1" l="1"/>
  <c r="Z325" i="1" s="1"/>
  <c r="D87" i="3"/>
  <c r="L87" i="3" s="1"/>
  <c r="E325" i="1"/>
  <c r="D86" i="3"/>
  <c r="L86" i="3" s="1"/>
  <c r="D85" i="3"/>
  <c r="F191" i="1" l="1"/>
  <c r="G191" i="1"/>
  <c r="H191" i="1"/>
  <c r="I191" i="1"/>
  <c r="P191" i="1"/>
  <c r="Q191" i="1"/>
  <c r="R191" i="1"/>
  <c r="S191" i="1"/>
  <c r="O188" i="1"/>
  <c r="N115" i="3" s="1"/>
  <c r="P188" i="1"/>
  <c r="O115" i="3" s="1"/>
  <c r="Q188" i="1"/>
  <c r="P115" i="3" s="1"/>
  <c r="R188" i="1"/>
  <c r="Q115" i="3" s="1"/>
  <c r="S188" i="1"/>
  <c r="R115" i="3" s="1"/>
  <c r="E37" i="3"/>
  <c r="F37" i="3"/>
  <c r="G37" i="3"/>
  <c r="N37" i="3"/>
  <c r="O37" i="3"/>
  <c r="P37" i="3"/>
  <c r="Q37" i="3"/>
  <c r="R37" i="3"/>
  <c r="D37" i="3"/>
  <c r="L37" i="3" s="1"/>
  <c r="Z116" i="1"/>
  <c r="Z117" i="1"/>
  <c r="Z118" i="1"/>
  <c r="Z119" i="1"/>
  <c r="Z120" i="1"/>
  <c r="Z121" i="1"/>
  <c r="Z122" i="1"/>
  <c r="M85" i="3" l="1"/>
  <c r="Y85" i="3" s="1"/>
  <c r="M87" i="3"/>
  <c r="M86" i="3"/>
  <c r="Y86" i="3" s="1"/>
  <c r="M37" i="3" l="1"/>
  <c r="Y37" i="3" s="1"/>
  <c r="Y87" i="3"/>
  <c r="S260" i="1"/>
  <c r="R260" i="1"/>
  <c r="Q260" i="1"/>
  <c r="P260" i="1"/>
  <c r="O260" i="1"/>
  <c r="I260" i="1"/>
  <c r="H260" i="1"/>
  <c r="G260" i="1"/>
  <c r="F260" i="1"/>
  <c r="C188" i="3"/>
  <c r="R217" i="3"/>
  <c r="R188" i="3" s="1"/>
  <c r="Q217" i="3"/>
  <c r="Q188" i="3" s="1"/>
  <c r="P217" i="3"/>
  <c r="P188" i="3" s="1"/>
  <c r="O217" i="3"/>
  <c r="O188" i="3" s="1"/>
  <c r="N217" i="3"/>
  <c r="N188" i="3" s="1"/>
  <c r="G217" i="3"/>
  <c r="G188" i="3" s="1"/>
  <c r="F217" i="3"/>
  <c r="F188" i="3" s="1"/>
  <c r="E217" i="3"/>
  <c r="E188" i="3" s="1"/>
  <c r="D217" i="3"/>
  <c r="Z293" i="1"/>
  <c r="D293" i="1"/>
  <c r="D260" i="1" s="1"/>
  <c r="D292" i="1"/>
  <c r="R216" i="3"/>
  <c r="Q216" i="3"/>
  <c r="P216" i="3"/>
  <c r="O216" i="3"/>
  <c r="N216" i="3"/>
  <c r="G216" i="3"/>
  <c r="F216" i="3"/>
  <c r="E216" i="3"/>
  <c r="Z292" i="1"/>
  <c r="D188" i="3" l="1"/>
  <c r="L188" i="3" s="1"/>
  <c r="L217" i="3"/>
  <c r="D216" i="3"/>
  <c r="L216" i="3" s="1"/>
  <c r="N260" i="1"/>
  <c r="Z260" i="1" s="1"/>
  <c r="E260" i="1"/>
  <c r="M217" i="3"/>
  <c r="M216" i="3"/>
  <c r="Y216" i="3" s="1"/>
  <c r="M188" i="3" l="1"/>
  <c r="Y188" i="3" s="1"/>
  <c r="Y217" i="3"/>
  <c r="C187" i="3"/>
  <c r="E198" i="3" l="1"/>
  <c r="F198" i="3"/>
  <c r="G198" i="3"/>
  <c r="N198" i="3"/>
  <c r="O198" i="3"/>
  <c r="P198" i="3"/>
  <c r="Q198" i="3"/>
  <c r="R198" i="3"/>
  <c r="C198" i="3"/>
  <c r="F259" i="1"/>
  <c r="G259" i="1"/>
  <c r="H259" i="1"/>
  <c r="I259" i="1"/>
  <c r="H187" i="3" s="1"/>
  <c r="H290" i="3" s="1"/>
  <c r="O259" i="1"/>
  <c r="P259" i="1"/>
  <c r="Q259" i="1"/>
  <c r="R259" i="1"/>
  <c r="S259" i="1"/>
  <c r="Z277" i="1"/>
  <c r="F187" i="3" l="1"/>
  <c r="F290" i="3" s="1"/>
  <c r="N187" i="3"/>
  <c r="N290" i="3" s="1"/>
  <c r="R187" i="3"/>
  <c r="R290" i="3" s="1"/>
  <c r="E187" i="3"/>
  <c r="E290" i="3" s="1"/>
  <c r="Q187" i="3"/>
  <c r="Q290" i="3" s="1"/>
  <c r="D198" i="3"/>
  <c r="P187" i="3"/>
  <c r="P290" i="3" s="1"/>
  <c r="G187" i="3"/>
  <c r="G290" i="3" s="1"/>
  <c r="O187" i="3"/>
  <c r="O290" i="3" s="1"/>
  <c r="N259" i="1"/>
  <c r="Z259" i="1" s="1"/>
  <c r="M198" i="3"/>
  <c r="Y198" i="3" s="1"/>
  <c r="E259" i="1"/>
  <c r="D187" i="3" l="1"/>
  <c r="M187" i="3"/>
  <c r="M290" i="3" l="1"/>
  <c r="Y290" i="3" s="1"/>
  <c r="Y187" i="3"/>
  <c r="D290" i="3"/>
  <c r="L290" i="3" s="1"/>
  <c r="L187" i="3"/>
  <c r="E250" i="3"/>
  <c r="F250" i="3"/>
  <c r="G250" i="3"/>
  <c r="N250" i="3"/>
  <c r="O250" i="3"/>
  <c r="P250" i="3"/>
  <c r="Q250" i="3"/>
  <c r="E249" i="3"/>
  <c r="F249" i="3"/>
  <c r="G249" i="3"/>
  <c r="N249" i="3"/>
  <c r="O249" i="3"/>
  <c r="P249" i="3"/>
  <c r="Q249" i="3"/>
  <c r="Z138" i="1" l="1"/>
  <c r="E247" i="3"/>
  <c r="N247" i="3"/>
  <c r="Z137" i="1"/>
  <c r="C137" i="1"/>
  <c r="D137" i="1"/>
  <c r="B137" i="1"/>
  <c r="Z279" i="1" l="1"/>
  <c r="E260" i="3" l="1"/>
  <c r="F260" i="3"/>
  <c r="N260" i="3"/>
  <c r="O260" i="3"/>
  <c r="P260" i="3"/>
  <c r="Q260" i="3"/>
  <c r="R260" i="3"/>
  <c r="Z135" i="1"/>
  <c r="Z136" i="1"/>
  <c r="D139" i="1"/>
  <c r="C139" i="1"/>
  <c r="Z300" i="1" l="1"/>
  <c r="Z278" i="1"/>
  <c r="N234" i="3"/>
  <c r="O234" i="3"/>
  <c r="P234" i="3"/>
  <c r="Q234" i="3"/>
  <c r="R234" i="3"/>
  <c r="E262" i="3" l="1"/>
  <c r="F262" i="3"/>
  <c r="G262" i="3"/>
  <c r="N262" i="3"/>
  <c r="O262" i="3"/>
  <c r="P262" i="3"/>
  <c r="Q262" i="3"/>
  <c r="R262" i="3"/>
  <c r="Z306" i="1"/>
  <c r="F263" i="3"/>
  <c r="G263" i="3"/>
  <c r="N263" i="3"/>
  <c r="O263" i="3"/>
  <c r="P263" i="3"/>
  <c r="Q263" i="3"/>
  <c r="R263" i="3"/>
  <c r="Z272" i="1"/>
  <c r="Z273" i="1"/>
  <c r="Z274" i="1"/>
  <c r="F246" i="3"/>
  <c r="G246" i="3"/>
  <c r="O246" i="3"/>
  <c r="P246" i="3"/>
  <c r="Q246" i="3"/>
  <c r="C136" i="1"/>
  <c r="D136" i="1"/>
  <c r="B136" i="1"/>
  <c r="M179" i="3" l="1"/>
  <c r="Y179" i="3" s="1"/>
  <c r="D262" i="3"/>
  <c r="L262" i="3" s="1"/>
  <c r="M262" i="3"/>
  <c r="Y262" i="3" s="1"/>
  <c r="D305" i="1" l="1"/>
  <c r="C305" i="1"/>
  <c r="G260" i="3"/>
  <c r="F237" i="3" l="1"/>
  <c r="G237" i="3"/>
  <c r="O237" i="3"/>
  <c r="P237" i="3"/>
  <c r="Q237" i="3"/>
  <c r="C366" i="1"/>
  <c r="D366" i="1"/>
  <c r="B366" i="1"/>
  <c r="C365" i="1"/>
  <c r="D365" i="1"/>
  <c r="B365" i="1"/>
  <c r="I321" i="1"/>
  <c r="H237" i="3" s="1"/>
  <c r="H235" i="3" s="1"/>
  <c r="H184" i="3" s="1"/>
  <c r="H287" i="3" s="1"/>
  <c r="F321" i="1"/>
  <c r="E237" i="3" s="1"/>
  <c r="H320" i="1"/>
  <c r="G320" i="1"/>
  <c r="F320" i="1"/>
  <c r="S366" i="1"/>
  <c r="O366" i="1"/>
  <c r="S365" i="1"/>
  <c r="O365" i="1"/>
  <c r="R364" i="1"/>
  <c r="R363" i="1" s="1"/>
  <c r="Q364" i="1"/>
  <c r="Q363" i="1" s="1"/>
  <c r="P364" i="1"/>
  <c r="P363" i="1" s="1"/>
  <c r="I364" i="1"/>
  <c r="I363" i="1" s="1"/>
  <c r="H364" i="1"/>
  <c r="H363" i="1" s="1"/>
  <c r="G364" i="1"/>
  <c r="G363" i="1" s="1"/>
  <c r="F364" i="1"/>
  <c r="F363" i="1" s="1"/>
  <c r="N365" i="1" l="1"/>
  <c r="N366" i="1"/>
  <c r="O364" i="1"/>
  <c r="O363" i="1" s="1"/>
  <c r="E364" i="1"/>
  <c r="S364" i="1"/>
  <c r="S363" i="1" s="1"/>
  <c r="E363" i="1" l="1"/>
  <c r="N364" i="1"/>
  <c r="N363" i="1" l="1"/>
  <c r="E404" i="1"/>
  <c r="H369" i="1" l="1"/>
  <c r="G20" i="3" s="1"/>
  <c r="G369" i="1"/>
  <c r="F20" i="3" s="1"/>
  <c r="F369" i="1"/>
  <c r="E20" i="3" s="1"/>
  <c r="E263" i="3"/>
  <c r="D86" i="1" l="1"/>
  <c r="D181" i="1" l="1"/>
  <c r="D157" i="1"/>
  <c r="D82" i="1"/>
  <c r="D53" i="1"/>
  <c r="E248" i="3" l="1"/>
  <c r="E293" i="3" s="1"/>
  <c r="F248" i="3"/>
  <c r="F293" i="3" s="1"/>
  <c r="G248" i="3"/>
  <c r="G293" i="3" s="1"/>
  <c r="H293" i="3"/>
  <c r="N248" i="3"/>
  <c r="N293" i="3" s="1"/>
  <c r="O248" i="3"/>
  <c r="O293" i="3" s="1"/>
  <c r="P248" i="3"/>
  <c r="P293" i="3" s="1"/>
  <c r="Q248" i="3"/>
  <c r="Q293" i="3" s="1"/>
  <c r="F155" i="1"/>
  <c r="G155" i="1"/>
  <c r="H155" i="1"/>
  <c r="I155" i="1"/>
  <c r="O155" i="1"/>
  <c r="P155" i="1"/>
  <c r="Q155" i="1"/>
  <c r="R155" i="1"/>
  <c r="E182" i="1"/>
  <c r="R413" i="1" l="1"/>
  <c r="Q413" i="1"/>
  <c r="Q426" i="1" s="1"/>
  <c r="G413" i="1"/>
  <c r="I413" i="1"/>
  <c r="I426" i="1" s="1"/>
  <c r="H413" i="1"/>
  <c r="H426" i="1" s="1"/>
  <c r="P413" i="1"/>
  <c r="O413" i="1"/>
  <c r="F413" i="1"/>
  <c r="D250" i="3"/>
  <c r="R250" i="3"/>
  <c r="R248" i="3" s="1"/>
  <c r="R293" i="3" s="1"/>
  <c r="N182" i="1"/>
  <c r="Z182" i="1" s="1"/>
  <c r="E155" i="1"/>
  <c r="S155" i="1"/>
  <c r="D248" i="3" l="1"/>
  <c r="L250" i="3"/>
  <c r="O426" i="1"/>
  <c r="R426" i="1"/>
  <c r="F426" i="1"/>
  <c r="G426" i="1"/>
  <c r="P426" i="1"/>
  <c r="E413" i="1"/>
  <c r="M250" i="3"/>
  <c r="N155" i="1"/>
  <c r="Z155" i="1" s="1"/>
  <c r="S413" i="1"/>
  <c r="M248" i="3" l="1"/>
  <c r="Y250" i="3"/>
  <c r="D293" i="3"/>
  <c r="E426" i="1" s="1"/>
  <c r="L248" i="3"/>
  <c r="N413" i="1"/>
  <c r="S426" i="1"/>
  <c r="N427" i="1"/>
  <c r="M293" i="3" l="1"/>
  <c r="N426" i="1" s="1"/>
  <c r="Z426" i="1" s="1"/>
  <c r="Y248" i="3"/>
  <c r="C321" i="1"/>
  <c r="D321" i="1"/>
  <c r="B321" i="1"/>
  <c r="F319" i="1"/>
  <c r="G319" i="1"/>
  <c r="H319" i="1"/>
  <c r="I319" i="1"/>
  <c r="P319" i="1"/>
  <c r="Q319" i="1"/>
  <c r="R319" i="1"/>
  <c r="S321" i="1"/>
  <c r="O321" i="1"/>
  <c r="E321" i="1"/>
  <c r="N321" i="1" l="1"/>
  <c r="Z321" i="1" s="1"/>
  <c r="Z307" i="1"/>
  <c r="P428" i="1"/>
  <c r="E427" i="1"/>
  <c r="P430" i="1" l="1"/>
  <c r="C52" i="1" l="1"/>
  <c r="B52" i="1"/>
  <c r="F238" i="3"/>
  <c r="G238" i="3"/>
  <c r="N238" i="3"/>
  <c r="O238" i="3"/>
  <c r="P238" i="3"/>
  <c r="Q238" i="3"/>
  <c r="R238" i="3"/>
  <c r="Z52" i="1" l="1"/>
  <c r="P429" i="1"/>
  <c r="P427" i="1" l="1"/>
  <c r="R249" i="3" l="1"/>
  <c r="R247" i="3" s="1"/>
  <c r="G395" i="1" l="1"/>
  <c r="H395" i="1"/>
  <c r="I395" i="1"/>
  <c r="O395" i="1"/>
  <c r="P395" i="1"/>
  <c r="Q395" i="1"/>
  <c r="R395" i="1"/>
  <c r="S395" i="1"/>
  <c r="E241" i="3" l="1"/>
  <c r="F241" i="3"/>
  <c r="G241" i="3"/>
  <c r="O241" i="3"/>
  <c r="P241" i="3"/>
  <c r="Q241" i="3"/>
  <c r="E240" i="3"/>
  <c r="F240" i="3"/>
  <c r="G240" i="3"/>
  <c r="O240" i="3"/>
  <c r="P240" i="3"/>
  <c r="Q240" i="3"/>
  <c r="E214" i="3"/>
  <c r="F214" i="3"/>
  <c r="G214" i="3"/>
  <c r="O214" i="3"/>
  <c r="P214" i="3"/>
  <c r="Q214" i="3"/>
  <c r="E206" i="3"/>
  <c r="F206" i="3"/>
  <c r="G206" i="3"/>
  <c r="O206" i="3"/>
  <c r="P206" i="3"/>
  <c r="Q206" i="3"/>
  <c r="E192" i="3"/>
  <c r="F192" i="3"/>
  <c r="G192" i="3"/>
  <c r="O192" i="3"/>
  <c r="P192" i="3"/>
  <c r="Q192" i="3"/>
  <c r="E183" i="3"/>
  <c r="F183" i="3"/>
  <c r="G183" i="3"/>
  <c r="O183" i="3"/>
  <c r="P183" i="3"/>
  <c r="Q183" i="3"/>
  <c r="C390" i="1"/>
  <c r="D390" i="1"/>
  <c r="C391" i="1"/>
  <c r="D391" i="1"/>
  <c r="C392" i="1"/>
  <c r="D392" i="1"/>
  <c r="C393" i="1"/>
  <c r="D393" i="1"/>
  <c r="B393" i="1"/>
  <c r="B392" i="1"/>
  <c r="B391" i="1"/>
  <c r="B390" i="1"/>
  <c r="C389" i="1"/>
  <c r="D389" i="1"/>
  <c r="B389" i="1"/>
  <c r="C388" i="1"/>
  <c r="D388" i="1"/>
  <c r="B388" i="1"/>
  <c r="C387" i="1"/>
  <c r="D387" i="1"/>
  <c r="B387" i="1"/>
  <c r="C386" i="1"/>
  <c r="D386" i="1"/>
  <c r="B386" i="1"/>
  <c r="F384" i="1"/>
  <c r="F383" i="1" s="1"/>
  <c r="G384" i="1"/>
  <c r="G383" i="1" s="1"/>
  <c r="H384" i="1"/>
  <c r="H383" i="1" s="1"/>
  <c r="I384" i="1"/>
  <c r="I383" i="1" s="1"/>
  <c r="P384" i="1"/>
  <c r="P383" i="1" s="1"/>
  <c r="Q384" i="1"/>
  <c r="Q383" i="1" s="1"/>
  <c r="R384" i="1"/>
  <c r="R383" i="1" s="1"/>
  <c r="R246" i="3"/>
  <c r="N246" i="3"/>
  <c r="Z392" i="1"/>
  <c r="N241" i="3"/>
  <c r="Z391" i="1"/>
  <c r="N240" i="3"/>
  <c r="R237" i="3"/>
  <c r="N237" i="3"/>
  <c r="R214" i="3"/>
  <c r="N214" i="3"/>
  <c r="Z388" i="1"/>
  <c r="N206" i="3"/>
  <c r="N192" i="3"/>
  <c r="N183" i="3"/>
  <c r="C382" i="1"/>
  <c r="B382" i="1"/>
  <c r="C381" i="1"/>
  <c r="B381" i="1"/>
  <c r="C380" i="1"/>
  <c r="B380" i="1"/>
  <c r="C379" i="1"/>
  <c r="B379" i="1"/>
  <c r="C378" i="1"/>
  <c r="B378" i="1"/>
  <c r="C385" i="1"/>
  <c r="B385" i="1"/>
  <c r="C377" i="1"/>
  <c r="B377" i="1"/>
  <c r="C320" i="1"/>
  <c r="B320" i="1"/>
  <c r="D382" i="1"/>
  <c r="D381" i="1"/>
  <c r="D380" i="1"/>
  <c r="D379" i="1"/>
  <c r="D378" i="1"/>
  <c r="D377" i="1"/>
  <c r="D385" i="1"/>
  <c r="N382" i="1"/>
  <c r="N381" i="1"/>
  <c r="Z381" i="1" s="1"/>
  <c r="N380" i="1"/>
  <c r="Z380" i="1" s="1"/>
  <c r="N379" i="1"/>
  <c r="Z379" i="1" s="1"/>
  <c r="N378" i="1"/>
  <c r="Z378" i="1" s="1"/>
  <c r="N377" i="1"/>
  <c r="S376" i="1"/>
  <c r="S375" i="1" s="1"/>
  <c r="R376" i="1"/>
  <c r="R375" i="1" s="1"/>
  <c r="Q376" i="1"/>
  <c r="Q375" i="1" s="1"/>
  <c r="P376" i="1"/>
  <c r="P375" i="1" s="1"/>
  <c r="O376" i="1"/>
  <c r="O375" i="1" s="1"/>
  <c r="I376" i="1"/>
  <c r="I375" i="1" s="1"/>
  <c r="H376" i="1"/>
  <c r="H375" i="1" s="1"/>
  <c r="G376" i="1"/>
  <c r="G375" i="1" s="1"/>
  <c r="F376" i="1"/>
  <c r="F375" i="1" s="1"/>
  <c r="D320" i="1"/>
  <c r="S320" i="1"/>
  <c r="O320" i="1"/>
  <c r="O319" i="1" s="1"/>
  <c r="O318" i="1" s="1"/>
  <c r="E320" i="1"/>
  <c r="Q318" i="1"/>
  <c r="P318" i="1"/>
  <c r="I318" i="1"/>
  <c r="H318" i="1"/>
  <c r="G318" i="1"/>
  <c r="F318" i="1"/>
  <c r="R318" i="1"/>
  <c r="S319" i="1" l="1"/>
  <c r="N320" i="1"/>
  <c r="E319" i="1"/>
  <c r="N376" i="1"/>
  <c r="S384" i="1"/>
  <c r="S383" i="1" s="1"/>
  <c r="Z390" i="1"/>
  <c r="O384" i="1"/>
  <c r="O383" i="1" s="1"/>
  <c r="R183" i="3"/>
  <c r="R192" i="3"/>
  <c r="R240" i="3"/>
  <c r="R206" i="3"/>
  <c r="R241" i="3"/>
  <c r="Z389" i="1"/>
  <c r="E384" i="1"/>
  <c r="E376" i="1"/>
  <c r="E318" i="1"/>
  <c r="S318" i="1" l="1"/>
  <c r="N318" i="1" s="1"/>
  <c r="N319" i="1"/>
  <c r="E383" i="1"/>
  <c r="N375" i="1"/>
  <c r="E375" i="1"/>
  <c r="Z320" i="1"/>
  <c r="N384" i="1"/>
  <c r="N383" i="1" l="1"/>
  <c r="Z383" i="1" s="1"/>
  <c r="Z384" i="1"/>
  <c r="Z318" i="1"/>
  <c r="Z319" i="1"/>
  <c r="E238" i="3"/>
  <c r="O437" i="1"/>
  <c r="P437" i="1" s="1"/>
  <c r="N437" i="1"/>
  <c r="E246" i="3" l="1"/>
  <c r="F395" i="1" l="1"/>
  <c r="G175" i="3"/>
  <c r="N175" i="3"/>
  <c r="O175" i="3"/>
  <c r="P175" i="3"/>
  <c r="Q175" i="3"/>
  <c r="R175" i="3"/>
  <c r="M175" i="3" l="1"/>
  <c r="O251" i="1"/>
  <c r="P251" i="1"/>
  <c r="Q251" i="1"/>
  <c r="S251" i="1"/>
  <c r="D267" i="1" l="1"/>
  <c r="O433" i="1" l="1"/>
  <c r="N433" i="1"/>
  <c r="E433" i="1"/>
  <c r="E103" i="3" l="1"/>
  <c r="F103" i="3"/>
  <c r="G103" i="3"/>
  <c r="N103" i="3"/>
  <c r="O103" i="3"/>
  <c r="P103" i="3"/>
  <c r="Q103" i="3"/>
  <c r="R103" i="3"/>
  <c r="R285" i="3" l="1"/>
  <c r="Q285" i="3"/>
  <c r="P285" i="3"/>
  <c r="O285" i="3"/>
  <c r="N285" i="3"/>
  <c r="G285" i="3"/>
  <c r="F285" i="3"/>
  <c r="E285" i="3"/>
  <c r="Z66" i="1"/>
  <c r="C36" i="3" l="1"/>
  <c r="R100" i="3"/>
  <c r="R94" i="3" s="1"/>
  <c r="Q100" i="3"/>
  <c r="Q94" i="3" s="1"/>
  <c r="P100" i="3"/>
  <c r="P94" i="3" s="1"/>
  <c r="O100" i="3"/>
  <c r="O94" i="3" s="1"/>
  <c r="N100" i="3"/>
  <c r="N94" i="3" s="1"/>
  <c r="G100" i="3"/>
  <c r="G94" i="3" s="1"/>
  <c r="F100" i="3"/>
  <c r="F94" i="3" s="1"/>
  <c r="E100" i="3"/>
  <c r="E94" i="3" s="1"/>
  <c r="D100" i="3"/>
  <c r="C93" i="3"/>
  <c r="C100" i="3"/>
  <c r="S147" i="1"/>
  <c r="R147" i="1"/>
  <c r="Q147" i="1"/>
  <c r="P147" i="1"/>
  <c r="O147" i="1"/>
  <c r="I147" i="1"/>
  <c r="H147" i="1"/>
  <c r="G147" i="1"/>
  <c r="F147" i="1"/>
  <c r="E147" i="1"/>
  <c r="Z161" i="1"/>
  <c r="S78" i="1"/>
  <c r="R78" i="1"/>
  <c r="Q78" i="1"/>
  <c r="P78" i="1"/>
  <c r="O78" i="1"/>
  <c r="I78" i="1"/>
  <c r="H78" i="1"/>
  <c r="G78" i="1"/>
  <c r="F78" i="1"/>
  <c r="C62" i="3"/>
  <c r="R42" i="3"/>
  <c r="R36" i="3" s="1"/>
  <c r="Q42" i="3"/>
  <c r="Q36" i="3" s="1"/>
  <c r="P42" i="3"/>
  <c r="P36" i="3" s="1"/>
  <c r="O42" i="3"/>
  <c r="O36" i="3" s="1"/>
  <c r="N42" i="3"/>
  <c r="N36" i="3" s="1"/>
  <c r="G42" i="3"/>
  <c r="G36" i="3" s="1"/>
  <c r="F42" i="3"/>
  <c r="F36" i="3" s="1"/>
  <c r="E42" i="3"/>
  <c r="E36" i="3" s="1"/>
  <c r="D42" i="3"/>
  <c r="C42" i="3"/>
  <c r="M41" i="3" l="1"/>
  <c r="Z83" i="1"/>
  <c r="D36" i="3"/>
  <c r="L36" i="3" s="1"/>
  <c r="L42" i="3"/>
  <c r="D94" i="3"/>
  <c r="L94" i="3" s="1"/>
  <c r="L100" i="3"/>
  <c r="N147" i="1"/>
  <c r="Z147" i="1" s="1"/>
  <c r="M100" i="3"/>
  <c r="M42" i="3"/>
  <c r="M94" i="3" l="1"/>
  <c r="Y94" i="3" s="1"/>
  <c r="Y100" i="3"/>
  <c r="M36" i="3"/>
  <c r="Y36" i="3" s="1"/>
  <c r="Y42" i="3"/>
  <c r="M35" i="3"/>
  <c r="Y35" i="3" s="1"/>
  <c r="Y41" i="3"/>
  <c r="E229" i="1"/>
  <c r="M103" i="3" l="1"/>
  <c r="D103" i="3"/>
  <c r="L103" i="3" s="1"/>
  <c r="Z133" i="1"/>
  <c r="E270" i="3" l="1"/>
  <c r="F270" i="3"/>
  <c r="G270" i="3"/>
  <c r="N270" i="3"/>
  <c r="O270" i="3"/>
  <c r="P270" i="3"/>
  <c r="Q270" i="3"/>
  <c r="R270" i="3"/>
  <c r="Z308" i="1"/>
  <c r="D270" i="3"/>
  <c r="L270" i="3" s="1"/>
  <c r="M270" i="3" l="1"/>
  <c r="Y270" i="3" s="1"/>
  <c r="H185" i="1" l="1"/>
  <c r="I185" i="1"/>
  <c r="P185" i="1"/>
  <c r="Q185" i="1"/>
  <c r="R185" i="1"/>
  <c r="F187" i="1"/>
  <c r="G187" i="1"/>
  <c r="H187" i="1"/>
  <c r="I187" i="1"/>
  <c r="O187" i="1"/>
  <c r="P187" i="1"/>
  <c r="Q187" i="1"/>
  <c r="R187" i="1"/>
  <c r="S187" i="1"/>
  <c r="F188" i="1"/>
  <c r="G188" i="1"/>
  <c r="H188" i="1"/>
  <c r="I188" i="1"/>
  <c r="H115" i="3" s="1"/>
  <c r="F189" i="1"/>
  <c r="F411" i="1" s="1"/>
  <c r="G189" i="1"/>
  <c r="G411" i="1" s="1"/>
  <c r="H189" i="1"/>
  <c r="H411" i="1" s="1"/>
  <c r="I189" i="1"/>
  <c r="I411" i="1" s="1"/>
  <c r="O189" i="1"/>
  <c r="O411" i="1" s="1"/>
  <c r="P189" i="1"/>
  <c r="P411" i="1" s="1"/>
  <c r="Q189" i="1"/>
  <c r="Q411" i="1" s="1"/>
  <c r="R189" i="1"/>
  <c r="R411" i="1" s="1"/>
  <c r="S189" i="1"/>
  <c r="S411" i="1" s="1"/>
  <c r="C228" i="1"/>
  <c r="D228" i="1"/>
  <c r="B228" i="1"/>
  <c r="C309" i="1"/>
  <c r="D309" i="1"/>
  <c r="B309" i="1"/>
  <c r="C314" i="1"/>
  <c r="D314" i="1"/>
  <c r="B314" i="1"/>
  <c r="E272" i="3"/>
  <c r="F272" i="3"/>
  <c r="G272" i="3"/>
  <c r="N272" i="3"/>
  <c r="O272" i="3"/>
  <c r="P272" i="3"/>
  <c r="Q272" i="3"/>
  <c r="R272" i="3"/>
  <c r="E271" i="3"/>
  <c r="F271" i="3"/>
  <c r="G271" i="3"/>
  <c r="N271" i="3"/>
  <c r="O271" i="3"/>
  <c r="P271" i="3"/>
  <c r="Q271" i="3"/>
  <c r="R271" i="3"/>
  <c r="F286" i="3"/>
  <c r="G286" i="3"/>
  <c r="N286" i="3"/>
  <c r="O286" i="3"/>
  <c r="P286" i="3"/>
  <c r="Q286" i="3"/>
  <c r="R286" i="3"/>
  <c r="Z314" i="1"/>
  <c r="E314" i="1"/>
  <c r="Z309" i="1"/>
  <c r="N228" i="1"/>
  <c r="E228" i="1"/>
  <c r="E286" i="3"/>
  <c r="M272" i="3" l="1"/>
  <c r="Y272" i="3" s="1"/>
  <c r="M271" i="3"/>
  <c r="Y271" i="3" s="1"/>
  <c r="F115" i="3"/>
  <c r="E115" i="3"/>
  <c r="G115" i="3"/>
  <c r="D271" i="3"/>
  <c r="L271" i="3" s="1"/>
  <c r="D272" i="3"/>
  <c r="L272" i="3" s="1"/>
  <c r="C267" i="1" l="1"/>
  <c r="B267" i="1"/>
  <c r="E174" i="3"/>
  <c r="F174" i="3"/>
  <c r="G174" i="3"/>
  <c r="N174" i="3"/>
  <c r="O174" i="3"/>
  <c r="P174" i="3"/>
  <c r="Q174" i="3"/>
  <c r="R174" i="3"/>
  <c r="M174" i="3"/>
  <c r="D174" i="3" l="1"/>
  <c r="L174" i="3" s="1"/>
  <c r="C61" i="1" l="1"/>
  <c r="D61" i="1"/>
  <c r="B61" i="1"/>
  <c r="Z61" i="1"/>
  <c r="F273" i="3"/>
  <c r="G273" i="3"/>
  <c r="N273" i="3"/>
  <c r="O273" i="3"/>
  <c r="P273" i="3"/>
  <c r="Q273" i="3"/>
  <c r="R273" i="3"/>
  <c r="Z310" i="1"/>
  <c r="M260" i="3" l="1"/>
  <c r="Y260" i="3" s="1"/>
  <c r="D260" i="3"/>
  <c r="L260" i="3" s="1"/>
  <c r="E273" i="3"/>
  <c r="E184" i="1" l="1"/>
  <c r="N229" i="1"/>
  <c r="N184" i="1"/>
  <c r="Z184" i="1" s="1"/>
  <c r="Z65" i="1"/>
  <c r="D273" i="3" l="1"/>
  <c r="L273" i="3" s="1"/>
  <c r="M273" i="3"/>
  <c r="Y273" i="3" s="1"/>
  <c r="R95" i="3" l="1"/>
  <c r="Q95" i="3"/>
  <c r="P95" i="3"/>
  <c r="O95" i="3"/>
  <c r="N95" i="3"/>
  <c r="G95" i="3"/>
  <c r="F95" i="3"/>
  <c r="I322" i="1"/>
  <c r="N178" i="3" l="1"/>
  <c r="R48" i="3"/>
  <c r="Q48" i="3"/>
  <c r="P48" i="3"/>
  <c r="O48" i="3"/>
  <c r="N48" i="3"/>
  <c r="G48" i="3"/>
  <c r="R40" i="3"/>
  <c r="Q40" i="3"/>
  <c r="P40" i="3"/>
  <c r="O40" i="3"/>
  <c r="N40" i="3"/>
  <c r="G185" i="1" l="1"/>
  <c r="R284" i="3" l="1"/>
  <c r="Q284" i="3"/>
  <c r="P284" i="3"/>
  <c r="O284" i="3"/>
  <c r="N284" i="3"/>
  <c r="G284" i="3"/>
  <c r="F284" i="3"/>
  <c r="E284" i="3"/>
  <c r="Z312" i="1"/>
  <c r="D284" i="3"/>
  <c r="L284" i="3" s="1"/>
  <c r="M284" i="3" l="1"/>
  <c r="Y284" i="3" s="1"/>
  <c r="Q38" i="3" l="1"/>
  <c r="P38" i="3"/>
  <c r="O38" i="3"/>
  <c r="E38" i="3"/>
  <c r="E40" i="3" l="1"/>
  <c r="R38" i="3"/>
  <c r="N38" i="3"/>
  <c r="Z328" i="1"/>
  <c r="E95" i="3" l="1"/>
  <c r="F40" i="3" l="1"/>
  <c r="F38" i="3" l="1"/>
  <c r="G40" i="3" l="1"/>
  <c r="F48" i="3" l="1"/>
  <c r="E48" i="3"/>
  <c r="F185" i="1" l="1"/>
  <c r="G38" i="3" l="1"/>
  <c r="E65" i="3" l="1"/>
  <c r="F65" i="3"/>
  <c r="G65" i="3"/>
  <c r="N65" i="3"/>
  <c r="O65" i="3"/>
  <c r="P65" i="3"/>
  <c r="Q65" i="3"/>
  <c r="R65" i="3"/>
  <c r="E66" i="3"/>
  <c r="F66" i="3"/>
  <c r="G66" i="3"/>
  <c r="N66" i="3"/>
  <c r="O66" i="3"/>
  <c r="P66" i="3"/>
  <c r="Q66" i="3"/>
  <c r="R66" i="3"/>
  <c r="E67" i="3"/>
  <c r="F67" i="3"/>
  <c r="G67" i="3"/>
  <c r="N67" i="3"/>
  <c r="O67" i="3"/>
  <c r="P67" i="3"/>
  <c r="Q67" i="3"/>
  <c r="R67" i="3"/>
  <c r="F70" i="1"/>
  <c r="G70" i="1"/>
  <c r="H70" i="1"/>
  <c r="I70" i="1"/>
  <c r="O70" i="1"/>
  <c r="P70" i="1"/>
  <c r="Q70" i="1"/>
  <c r="R70" i="1"/>
  <c r="S70" i="1"/>
  <c r="D65" i="3"/>
  <c r="L65" i="3" s="1"/>
  <c r="D66" i="3"/>
  <c r="L66" i="3" s="1"/>
  <c r="D67" i="3"/>
  <c r="L67" i="3" s="1"/>
  <c r="D100" i="1"/>
  <c r="D99" i="1"/>
  <c r="D91" i="1"/>
  <c r="M67" i="3" l="1"/>
  <c r="M66" i="3"/>
  <c r="M65" i="3"/>
  <c r="Y65" i="3" s="1"/>
  <c r="D193" i="1" l="1"/>
  <c r="D205" i="1"/>
  <c r="D210" i="1"/>
  <c r="D214" i="1"/>
  <c r="D226" i="1"/>
  <c r="D243" i="1"/>
  <c r="D248" i="1"/>
  <c r="D262" i="1"/>
  <c r="D274" i="1"/>
  <c r="D278" i="1"/>
  <c r="D336" i="1"/>
  <c r="D338" i="1"/>
  <c r="D339" i="1"/>
  <c r="D340" i="1"/>
  <c r="D341" i="1"/>
  <c r="D342" i="1"/>
  <c r="D348" i="1"/>
  <c r="D356" i="1"/>
  <c r="D358" i="1"/>
  <c r="D396" i="1"/>
  <c r="D369" i="1"/>
  <c r="D362" i="1"/>
  <c r="D354" i="1"/>
  <c r="D327" i="1"/>
  <c r="D317" i="1"/>
  <c r="D242" i="1"/>
  <c r="D234" i="1"/>
  <c r="D192" i="1"/>
  <c r="D175" i="1"/>
  <c r="D166" i="1"/>
  <c r="D163" i="1"/>
  <c r="D156" i="1"/>
  <c r="D143" i="1"/>
  <c r="D140" i="1"/>
  <c r="D127" i="1"/>
  <c r="D125" i="1"/>
  <c r="D119" i="1"/>
  <c r="D111" i="1"/>
  <c r="D108" i="1"/>
  <c r="D107" i="1"/>
  <c r="D105" i="1"/>
  <c r="D104" i="1"/>
  <c r="D103" i="1"/>
  <c r="D102" i="1"/>
  <c r="D98" i="1"/>
  <c r="D89" i="1"/>
  <c r="D85" i="1"/>
  <c r="D84" i="1"/>
  <c r="D81" i="1"/>
  <c r="D80" i="1"/>
  <c r="D50" i="1"/>
  <c r="D49" i="1"/>
  <c r="D47" i="1"/>
  <c r="D44" i="1"/>
  <c r="D43" i="1"/>
  <c r="D42" i="1"/>
  <c r="D40" i="1"/>
  <c r="D39" i="1"/>
  <c r="D38" i="1"/>
  <c r="D37" i="1"/>
  <c r="D36" i="1"/>
  <c r="D35" i="1"/>
  <c r="D34" i="1"/>
  <c r="D33" i="1"/>
  <c r="D31" i="1"/>
  <c r="D30" i="1"/>
  <c r="D29" i="1"/>
  <c r="D27" i="1"/>
  <c r="D20" i="1"/>
  <c r="E154" i="3" l="1"/>
  <c r="F154" i="3"/>
  <c r="G154" i="3"/>
  <c r="N154" i="3"/>
  <c r="O154" i="3"/>
  <c r="P154" i="3"/>
  <c r="Q154" i="3"/>
  <c r="R154" i="3"/>
  <c r="Z237" i="1"/>
  <c r="E237" i="1"/>
  <c r="F353" i="1" l="1"/>
  <c r="G353" i="1"/>
  <c r="H353" i="1"/>
  <c r="I353" i="1"/>
  <c r="P353" i="1"/>
  <c r="Q353" i="1"/>
  <c r="R353" i="1"/>
  <c r="Z356" i="1"/>
  <c r="E356" i="1"/>
  <c r="N227" i="1" l="1"/>
  <c r="E227" i="1"/>
  <c r="Z205" i="1"/>
  <c r="E264" i="3" l="1"/>
  <c r="E261" i="3" s="1"/>
  <c r="F264" i="3"/>
  <c r="F261" i="3" s="1"/>
  <c r="G264" i="3"/>
  <c r="G261" i="3" s="1"/>
  <c r="N264" i="3"/>
  <c r="N261" i="3" s="1"/>
  <c r="O264" i="3"/>
  <c r="O261" i="3" s="1"/>
  <c r="P264" i="3"/>
  <c r="P261" i="3" s="1"/>
  <c r="Q264" i="3"/>
  <c r="Q261" i="3" s="1"/>
  <c r="R264" i="3"/>
  <c r="R261" i="3" s="1"/>
  <c r="E134" i="3" l="1"/>
  <c r="F134" i="3"/>
  <c r="G134" i="3"/>
  <c r="N134" i="3"/>
  <c r="O134" i="3"/>
  <c r="P134" i="3"/>
  <c r="Q134" i="3"/>
  <c r="R134" i="3"/>
  <c r="D134" i="3"/>
  <c r="L134" i="3" s="1"/>
  <c r="E202" i="3"/>
  <c r="F202" i="3"/>
  <c r="G202" i="3"/>
  <c r="N202" i="3"/>
  <c r="O202" i="3"/>
  <c r="P202" i="3"/>
  <c r="Q202" i="3"/>
  <c r="R202" i="3"/>
  <c r="M134" i="3" l="1"/>
  <c r="F151" i="1" l="1"/>
  <c r="F153" i="1"/>
  <c r="Q211" i="3" l="1"/>
  <c r="Q194" i="3" s="1"/>
  <c r="P211" i="3"/>
  <c r="P194" i="3" s="1"/>
  <c r="O211" i="3"/>
  <c r="O194" i="3" s="1"/>
  <c r="G211" i="3"/>
  <c r="G194" i="3" s="1"/>
  <c r="F211" i="3"/>
  <c r="F194" i="3" s="1"/>
  <c r="E211" i="3"/>
  <c r="E194" i="3" s="1"/>
  <c r="Q210" i="3"/>
  <c r="P210" i="3"/>
  <c r="O210" i="3"/>
  <c r="G210" i="3"/>
  <c r="F210" i="3"/>
  <c r="E210" i="3"/>
  <c r="S324" i="1"/>
  <c r="S409" i="1" s="1"/>
  <c r="R324" i="1"/>
  <c r="R409" i="1" s="1"/>
  <c r="Q324" i="1"/>
  <c r="Q409" i="1" s="1"/>
  <c r="P324" i="1"/>
  <c r="P409" i="1" s="1"/>
  <c r="O324" i="1"/>
  <c r="O409" i="1" s="1"/>
  <c r="I324" i="1"/>
  <c r="I409" i="1" s="1"/>
  <c r="H324" i="1"/>
  <c r="H409" i="1" s="1"/>
  <c r="G324" i="1"/>
  <c r="G409" i="1" s="1"/>
  <c r="F324" i="1"/>
  <c r="F409" i="1" s="1"/>
  <c r="Z346" i="1"/>
  <c r="R210" i="3"/>
  <c r="N210" i="3"/>
  <c r="R211" i="3"/>
  <c r="R194" i="3" s="1"/>
  <c r="E324" i="1" l="1"/>
  <c r="N211" i="3"/>
  <c r="N194" i="3" s="1"/>
  <c r="N324" i="1"/>
  <c r="Z324" i="1" s="1"/>
  <c r="Z63" i="1" l="1"/>
  <c r="Z64" i="1"/>
  <c r="E180" i="3" l="1"/>
  <c r="F180" i="3"/>
  <c r="G180" i="3"/>
  <c r="N180" i="3"/>
  <c r="O180" i="3"/>
  <c r="P180" i="3"/>
  <c r="Q180" i="3"/>
  <c r="R180" i="3"/>
  <c r="E181" i="3"/>
  <c r="F181" i="3"/>
  <c r="G181" i="3"/>
  <c r="N181" i="3"/>
  <c r="O181" i="3"/>
  <c r="P181" i="3"/>
  <c r="Q181" i="3"/>
  <c r="R181" i="3"/>
  <c r="F256" i="1"/>
  <c r="G256" i="1"/>
  <c r="H256" i="1"/>
  <c r="I256" i="1"/>
  <c r="O256" i="1"/>
  <c r="P256" i="1"/>
  <c r="Q256" i="1"/>
  <c r="R256" i="1"/>
  <c r="S256" i="1"/>
  <c r="E256" i="1" l="1"/>
  <c r="N256" i="1"/>
  <c r="Z256" i="1" s="1"/>
  <c r="O185" i="1" l="1"/>
  <c r="S185" i="1"/>
  <c r="R57" i="3"/>
  <c r="Q57" i="3"/>
  <c r="P57" i="3"/>
  <c r="O57" i="3"/>
  <c r="N57" i="3"/>
  <c r="G57" i="3"/>
  <c r="F57" i="3"/>
  <c r="E57" i="3"/>
  <c r="R56" i="3"/>
  <c r="Q56" i="3"/>
  <c r="P56" i="3"/>
  <c r="O56" i="3"/>
  <c r="N56" i="3"/>
  <c r="G56" i="3"/>
  <c r="F56" i="3"/>
  <c r="E56" i="3"/>
  <c r="R50" i="3"/>
  <c r="Q50" i="3"/>
  <c r="P50" i="3"/>
  <c r="O50" i="3"/>
  <c r="N50" i="3"/>
  <c r="G50" i="3"/>
  <c r="F50" i="3"/>
  <c r="E50" i="3"/>
  <c r="M50" i="3" l="1"/>
  <c r="M56" i="3"/>
  <c r="M57" i="3"/>
  <c r="D50" i="3"/>
  <c r="L50" i="3" s="1"/>
  <c r="D56" i="3"/>
  <c r="L56" i="3" s="1"/>
  <c r="D57" i="3"/>
  <c r="L57" i="3" s="1"/>
  <c r="R223" i="3"/>
  <c r="Q223" i="3"/>
  <c r="P223" i="3"/>
  <c r="O223" i="3"/>
  <c r="N223" i="3"/>
  <c r="G223" i="3"/>
  <c r="F223" i="3"/>
  <c r="E223" i="3"/>
  <c r="R213" i="3"/>
  <c r="Q213" i="3"/>
  <c r="P213" i="3"/>
  <c r="O213" i="3"/>
  <c r="N213" i="3"/>
  <c r="G213" i="3"/>
  <c r="F213" i="3"/>
  <c r="E213" i="3"/>
  <c r="R212" i="3"/>
  <c r="Q212" i="3"/>
  <c r="P212" i="3"/>
  <c r="O212" i="3"/>
  <c r="N212" i="3"/>
  <c r="G212" i="3"/>
  <c r="F212" i="3"/>
  <c r="E212" i="3"/>
  <c r="S153" i="1" l="1"/>
  <c r="R153" i="1"/>
  <c r="Q153" i="1"/>
  <c r="P153" i="1"/>
  <c r="O153" i="1"/>
  <c r="I153" i="1"/>
  <c r="H153" i="1"/>
  <c r="G153" i="1"/>
  <c r="R98" i="3"/>
  <c r="Q98" i="3"/>
  <c r="P98" i="3"/>
  <c r="O98" i="3"/>
  <c r="N98" i="3"/>
  <c r="G98" i="3"/>
  <c r="F98" i="3"/>
  <c r="E98" i="3"/>
  <c r="R200" i="3"/>
  <c r="R195" i="3" s="1"/>
  <c r="Q200" i="3"/>
  <c r="Q195" i="3" s="1"/>
  <c r="P200" i="3"/>
  <c r="P195" i="3" s="1"/>
  <c r="O200" i="3"/>
  <c r="O195" i="3" s="1"/>
  <c r="N200" i="3"/>
  <c r="G200" i="3"/>
  <c r="G195" i="3" s="1"/>
  <c r="F200" i="3"/>
  <c r="F195" i="3" s="1"/>
  <c r="E200" i="3"/>
  <c r="E195" i="3" s="1"/>
  <c r="R78" i="3"/>
  <c r="Q78" i="3"/>
  <c r="P78" i="3"/>
  <c r="O78" i="3"/>
  <c r="N78" i="3"/>
  <c r="G78" i="3"/>
  <c r="F78" i="3"/>
  <c r="E78" i="3"/>
  <c r="S257" i="1"/>
  <c r="R257" i="1"/>
  <c r="Q257" i="1"/>
  <c r="P257" i="1"/>
  <c r="O257" i="1"/>
  <c r="I257" i="1"/>
  <c r="H257" i="1"/>
  <c r="G257" i="1"/>
  <c r="F257" i="1"/>
  <c r="D200" i="3"/>
  <c r="Z128" i="1"/>
  <c r="Z112" i="1"/>
  <c r="D78" i="3"/>
  <c r="L78" i="3" s="1"/>
  <c r="N195" i="3" l="1"/>
  <c r="N186" i="3" s="1"/>
  <c r="M223" i="3"/>
  <c r="D223" i="3"/>
  <c r="L223" i="3" s="1"/>
  <c r="M200" i="3"/>
  <c r="Y200" i="3" s="1"/>
  <c r="M212" i="3"/>
  <c r="Y212" i="3" s="1"/>
  <c r="M213" i="3"/>
  <c r="Y213" i="3" s="1"/>
  <c r="M78" i="3"/>
  <c r="Y78" i="3" s="1"/>
  <c r="D212" i="3"/>
  <c r="L212" i="3" s="1"/>
  <c r="E257" i="1"/>
  <c r="D213" i="3"/>
  <c r="F186" i="3"/>
  <c r="O186" i="3"/>
  <c r="Q186" i="3"/>
  <c r="E186" i="3"/>
  <c r="G186" i="3"/>
  <c r="P186" i="3"/>
  <c r="R186" i="3"/>
  <c r="N257" i="1"/>
  <c r="Z257" i="1" s="1"/>
  <c r="D195" i="3" l="1"/>
  <c r="L213" i="3"/>
  <c r="M195" i="3"/>
  <c r="Y195" i="3" s="1"/>
  <c r="M186" i="3"/>
  <c r="Y186" i="3" s="1"/>
  <c r="D186" i="3" l="1"/>
  <c r="L186" i="3" s="1"/>
  <c r="L195" i="3"/>
  <c r="N143" i="1"/>
  <c r="Z143" i="1" s="1"/>
  <c r="E143" i="1"/>
  <c r="R226" i="3" l="1"/>
  <c r="Q226" i="3"/>
  <c r="P226" i="3"/>
  <c r="O226" i="3"/>
  <c r="N226" i="3"/>
  <c r="G226" i="3"/>
  <c r="F226" i="3"/>
  <c r="E226" i="3"/>
  <c r="R283" i="3"/>
  <c r="Q283" i="3"/>
  <c r="P283" i="3"/>
  <c r="O283" i="3"/>
  <c r="N283" i="3"/>
  <c r="G283" i="3"/>
  <c r="F283" i="3"/>
  <c r="E283" i="3"/>
  <c r="Q203" i="3"/>
  <c r="P203" i="3"/>
  <c r="O203" i="3"/>
  <c r="G203" i="3"/>
  <c r="F203" i="3"/>
  <c r="E203" i="3"/>
  <c r="Z311" i="1" l="1"/>
  <c r="D283" i="3"/>
  <c r="L283" i="3" s="1"/>
  <c r="R77" i="3"/>
  <c r="Q77" i="3"/>
  <c r="P77" i="3"/>
  <c r="O77" i="3"/>
  <c r="N77" i="3"/>
  <c r="G77" i="3"/>
  <c r="F77" i="3"/>
  <c r="E77" i="3"/>
  <c r="R74" i="3"/>
  <c r="Q74" i="3"/>
  <c r="P74" i="3"/>
  <c r="O74" i="3"/>
  <c r="N74" i="3"/>
  <c r="G74" i="3"/>
  <c r="F74" i="3"/>
  <c r="E74" i="3"/>
  <c r="Z111" i="1"/>
  <c r="D77" i="3"/>
  <c r="L77" i="3" s="1"/>
  <c r="Z108" i="1"/>
  <c r="D74" i="3"/>
  <c r="L74" i="3" s="1"/>
  <c r="S77" i="1"/>
  <c r="R77" i="1"/>
  <c r="Q77" i="1"/>
  <c r="P77" i="1"/>
  <c r="O77" i="1"/>
  <c r="I77" i="1"/>
  <c r="H77" i="1"/>
  <c r="G77" i="1"/>
  <c r="F77" i="1"/>
  <c r="S76" i="1"/>
  <c r="R76" i="1"/>
  <c r="Q76" i="1"/>
  <c r="P76" i="1"/>
  <c r="O76" i="1"/>
  <c r="I76" i="1"/>
  <c r="H76" i="1"/>
  <c r="G76" i="1"/>
  <c r="F76" i="1"/>
  <c r="R166" i="3"/>
  <c r="R162" i="3" s="1"/>
  <c r="Q166" i="3"/>
  <c r="Q162" i="3" s="1"/>
  <c r="P166" i="3"/>
  <c r="P162" i="3" s="1"/>
  <c r="O166" i="3"/>
  <c r="O162" i="3" s="1"/>
  <c r="N166" i="3"/>
  <c r="N162" i="3" s="1"/>
  <c r="G166" i="3"/>
  <c r="G162" i="3" s="1"/>
  <c r="F166" i="3"/>
  <c r="F162" i="3" s="1"/>
  <c r="E166" i="3"/>
  <c r="E162" i="3" s="1"/>
  <c r="R150" i="3"/>
  <c r="Q150" i="3"/>
  <c r="P150" i="3"/>
  <c r="O150" i="3"/>
  <c r="N150" i="3"/>
  <c r="G150" i="3"/>
  <c r="G118" i="3" s="1"/>
  <c r="F150" i="3"/>
  <c r="F118" i="3" s="1"/>
  <c r="E150" i="3"/>
  <c r="E118" i="3" s="1"/>
  <c r="R149" i="3"/>
  <c r="Q149" i="3"/>
  <c r="P149" i="3"/>
  <c r="O149" i="3"/>
  <c r="N149" i="3"/>
  <c r="G149" i="3"/>
  <c r="F149" i="3"/>
  <c r="E149" i="3"/>
  <c r="Z340" i="1"/>
  <c r="R203" i="3"/>
  <c r="N203" i="3"/>
  <c r="M74" i="3" l="1"/>
  <c r="Y74" i="3" s="1"/>
  <c r="D226" i="3"/>
  <c r="L226" i="3" s="1"/>
  <c r="M226" i="3"/>
  <c r="M283" i="3"/>
  <c r="Y283" i="3" s="1"/>
  <c r="M77" i="3"/>
  <c r="Y77" i="3" s="1"/>
  <c r="Z220" i="1"/>
  <c r="Z219" i="1"/>
  <c r="Z126" i="1"/>
  <c r="R80" i="3"/>
  <c r="R34" i="3" s="1"/>
  <c r="Q80" i="3"/>
  <c r="Q34" i="3" s="1"/>
  <c r="P80" i="3"/>
  <c r="P34" i="3" s="1"/>
  <c r="O80" i="3"/>
  <c r="O34" i="3" s="1"/>
  <c r="N80" i="3"/>
  <c r="N34" i="3" s="1"/>
  <c r="G80" i="3"/>
  <c r="G34" i="3" s="1"/>
  <c r="F80" i="3"/>
  <c r="F34" i="3" s="1"/>
  <c r="E80" i="3"/>
  <c r="E34" i="3" s="1"/>
  <c r="R79" i="3"/>
  <c r="Q79" i="3"/>
  <c r="P79" i="3"/>
  <c r="O79" i="3"/>
  <c r="N79" i="3"/>
  <c r="G79" i="3"/>
  <c r="F79" i="3"/>
  <c r="E79" i="3"/>
  <c r="R76" i="3"/>
  <c r="R33" i="3" s="1"/>
  <c r="Q76" i="3"/>
  <c r="Q33" i="3" s="1"/>
  <c r="P76" i="3"/>
  <c r="P33" i="3" s="1"/>
  <c r="O76" i="3"/>
  <c r="O33" i="3" s="1"/>
  <c r="N76" i="3"/>
  <c r="N33" i="3" s="1"/>
  <c r="G76" i="3"/>
  <c r="G33" i="3" s="1"/>
  <c r="F76" i="3"/>
  <c r="F33" i="3" s="1"/>
  <c r="E76" i="3"/>
  <c r="E33" i="3" s="1"/>
  <c r="R75" i="3"/>
  <c r="Q75" i="3"/>
  <c r="P75" i="3"/>
  <c r="O75" i="3"/>
  <c r="N75" i="3"/>
  <c r="G75" i="3"/>
  <c r="F75" i="3"/>
  <c r="E75" i="3"/>
  <c r="D79" i="3"/>
  <c r="L79" i="3" s="1"/>
  <c r="D75" i="3"/>
  <c r="L75" i="3" s="1"/>
  <c r="Z114" i="1"/>
  <c r="Z113" i="1"/>
  <c r="Z110" i="1"/>
  <c r="Z109" i="1"/>
  <c r="N188" i="1" l="1"/>
  <c r="Z188" i="1" s="1"/>
  <c r="M149" i="3"/>
  <c r="D150" i="3"/>
  <c r="M150" i="3"/>
  <c r="M166" i="3"/>
  <c r="N77" i="1"/>
  <c r="Z77" i="1" s="1"/>
  <c r="N76" i="1"/>
  <c r="Z76" i="1" s="1"/>
  <c r="D76" i="3"/>
  <c r="E77" i="1"/>
  <c r="D80" i="3"/>
  <c r="E76" i="1"/>
  <c r="D166" i="3"/>
  <c r="D149" i="3"/>
  <c r="L149" i="3" s="1"/>
  <c r="M75" i="3"/>
  <c r="Y75" i="3" s="1"/>
  <c r="M79" i="3"/>
  <c r="Y79" i="3" s="1"/>
  <c r="M76" i="3"/>
  <c r="M80" i="3"/>
  <c r="M33" i="3" l="1"/>
  <c r="Y33" i="3" s="1"/>
  <c r="Y76" i="3"/>
  <c r="M34" i="3"/>
  <c r="Y34" i="3" s="1"/>
  <c r="Y80" i="3"/>
  <c r="M162" i="3"/>
  <c r="Y162" i="3" s="1"/>
  <c r="Y166" i="3"/>
  <c r="D34" i="3"/>
  <c r="L80" i="3"/>
  <c r="D33" i="3"/>
  <c r="L76" i="3"/>
  <c r="D162" i="3"/>
  <c r="L162" i="3" s="1"/>
  <c r="L166" i="3"/>
  <c r="D118" i="3"/>
  <c r="L118" i="3" s="1"/>
  <c r="L150" i="3"/>
  <c r="M115" i="3"/>
  <c r="Y115" i="3" s="1"/>
  <c r="E277" i="3"/>
  <c r="E276" i="3" s="1"/>
  <c r="F277" i="3"/>
  <c r="F276" i="3" s="1"/>
  <c r="G277" i="3"/>
  <c r="G276" i="3" s="1"/>
  <c r="N277" i="3"/>
  <c r="N276" i="3" s="1"/>
  <c r="O277" i="3"/>
  <c r="O276" i="3" s="1"/>
  <c r="P277" i="3"/>
  <c r="P276" i="3" s="1"/>
  <c r="Q277" i="3"/>
  <c r="Q276" i="3" s="1"/>
  <c r="R277" i="3"/>
  <c r="R276" i="3" s="1"/>
  <c r="E280" i="3"/>
  <c r="E278" i="3" s="1"/>
  <c r="F280" i="3"/>
  <c r="F278" i="3" s="1"/>
  <c r="G280" i="3"/>
  <c r="G278" i="3" s="1"/>
  <c r="N280" i="3"/>
  <c r="N278" i="3" s="1"/>
  <c r="O280" i="3"/>
  <c r="O278" i="3" s="1"/>
  <c r="P280" i="3"/>
  <c r="P278" i="3" s="1"/>
  <c r="Q280" i="3"/>
  <c r="Q278" i="3" s="1"/>
  <c r="R280" i="3"/>
  <c r="R278" i="3" s="1"/>
  <c r="E281" i="3"/>
  <c r="E279" i="3" s="1"/>
  <c r="E275" i="3" s="1"/>
  <c r="F281" i="3"/>
  <c r="F279" i="3" s="1"/>
  <c r="F275" i="3" s="1"/>
  <c r="G281" i="3"/>
  <c r="G279" i="3" s="1"/>
  <c r="G275" i="3" s="1"/>
  <c r="N281" i="3"/>
  <c r="N279" i="3" s="1"/>
  <c r="N275" i="3" s="1"/>
  <c r="O281" i="3"/>
  <c r="O279" i="3" s="1"/>
  <c r="O275" i="3" s="1"/>
  <c r="P281" i="3"/>
  <c r="P279" i="3" s="1"/>
  <c r="P275" i="3" s="1"/>
  <c r="Q281" i="3"/>
  <c r="Q279" i="3" s="1"/>
  <c r="Q275" i="3" s="1"/>
  <c r="R281" i="3"/>
  <c r="R279" i="3" s="1"/>
  <c r="R275" i="3" s="1"/>
  <c r="P282" i="3" l="1"/>
  <c r="P274" i="3" s="1"/>
  <c r="G282" i="3"/>
  <c r="G274" i="3" s="1"/>
  <c r="Q282" i="3"/>
  <c r="Q274" i="3" s="1"/>
  <c r="O282" i="3"/>
  <c r="O274" i="3" s="1"/>
  <c r="F282" i="3"/>
  <c r="F274" i="3" s="1"/>
  <c r="S255" i="1" l="1"/>
  <c r="R255" i="1"/>
  <c r="Q255" i="1"/>
  <c r="P255" i="1"/>
  <c r="O255" i="1"/>
  <c r="I255" i="1"/>
  <c r="H255" i="1"/>
  <c r="G255" i="1"/>
  <c r="F255" i="1"/>
  <c r="S357" i="1"/>
  <c r="N357" i="1" s="1"/>
  <c r="O357" i="1"/>
  <c r="O353" i="1" s="1"/>
  <c r="Z358" i="1"/>
  <c r="S152" i="1"/>
  <c r="R152" i="1"/>
  <c r="Q152" i="1"/>
  <c r="P152" i="1"/>
  <c r="O152" i="1"/>
  <c r="I152" i="1"/>
  <c r="H152" i="1"/>
  <c r="G152" i="1"/>
  <c r="F152" i="1"/>
  <c r="Z130" i="1"/>
  <c r="Z129" i="1"/>
  <c r="N78" i="1" l="1"/>
  <c r="Z78" i="1" s="1"/>
  <c r="E78" i="1"/>
  <c r="S353" i="1"/>
  <c r="N353" i="1" s="1"/>
  <c r="Z357" i="1"/>
  <c r="E358" i="1"/>
  <c r="R282" i="3" l="1"/>
  <c r="R274" i="3" s="1"/>
  <c r="N282" i="3"/>
  <c r="N274" i="3" s="1"/>
  <c r="Z94" i="1" l="1"/>
  <c r="R22" i="3"/>
  <c r="Q22" i="3"/>
  <c r="P22" i="3"/>
  <c r="O22" i="3"/>
  <c r="N22" i="3"/>
  <c r="G22" i="3"/>
  <c r="F22" i="3"/>
  <c r="E22" i="3"/>
  <c r="S235" i="1"/>
  <c r="N235" i="1" s="1"/>
  <c r="O235" i="1"/>
  <c r="S234" i="1"/>
  <c r="N234" i="1" s="1"/>
  <c r="O234" i="1"/>
  <c r="N73" i="1" l="1"/>
  <c r="Z73" i="1" s="1"/>
  <c r="M59" i="3"/>
  <c r="O232" i="1"/>
  <c r="S232" i="1"/>
  <c r="N20" i="3"/>
  <c r="R20" i="3"/>
  <c r="R231" i="3"/>
  <c r="Q231" i="3"/>
  <c r="P231" i="3"/>
  <c r="O231" i="3"/>
  <c r="N231" i="3"/>
  <c r="G231" i="3"/>
  <c r="F231" i="3"/>
  <c r="E231" i="3"/>
  <c r="R222" i="3"/>
  <c r="Q222" i="3"/>
  <c r="P222" i="3"/>
  <c r="O222" i="3"/>
  <c r="N222" i="3"/>
  <c r="G222" i="3"/>
  <c r="F222" i="3"/>
  <c r="E222" i="3"/>
  <c r="R61" i="3"/>
  <c r="Q61" i="3"/>
  <c r="P61" i="3"/>
  <c r="O61" i="3"/>
  <c r="N61" i="3"/>
  <c r="G61" i="3"/>
  <c r="F61" i="3"/>
  <c r="E61" i="3"/>
  <c r="R62" i="3"/>
  <c r="Q62" i="3"/>
  <c r="P62" i="3"/>
  <c r="O62" i="3"/>
  <c r="N62" i="3"/>
  <c r="G62" i="3"/>
  <c r="F62" i="3"/>
  <c r="E62" i="3"/>
  <c r="N142" i="1"/>
  <c r="Z142" i="1" s="1"/>
  <c r="N141" i="1"/>
  <c r="Z141" i="1" s="1"/>
  <c r="E142" i="1"/>
  <c r="E141" i="1"/>
  <c r="Z97" i="1"/>
  <c r="Z96" i="1"/>
  <c r="M29" i="3" l="1"/>
  <c r="Y29" i="3" s="1"/>
  <c r="Y59" i="3"/>
  <c r="M61" i="3"/>
  <c r="Y61" i="3" s="1"/>
  <c r="M280" i="3"/>
  <c r="M281" i="3"/>
  <c r="M62" i="3"/>
  <c r="Y62" i="3" s="1"/>
  <c r="D281" i="3"/>
  <c r="D62" i="3"/>
  <c r="L62" i="3" s="1"/>
  <c r="D61" i="3"/>
  <c r="L61" i="3" s="1"/>
  <c r="D280" i="3"/>
  <c r="M278" i="3" l="1"/>
  <c r="Y278" i="3" s="1"/>
  <c r="Y280" i="3"/>
  <c r="M279" i="3"/>
  <c r="Y281" i="3"/>
  <c r="D278" i="3"/>
  <c r="L278" i="3" s="1"/>
  <c r="L280" i="3"/>
  <c r="D279" i="3"/>
  <c r="L281" i="3"/>
  <c r="M275" i="3" l="1"/>
  <c r="Y275" i="3" s="1"/>
  <c r="Y279" i="3"/>
  <c r="D275" i="3"/>
  <c r="L275" i="3" s="1"/>
  <c r="L279" i="3"/>
  <c r="R60" i="3" l="1"/>
  <c r="Q60" i="3"/>
  <c r="P60" i="3"/>
  <c r="O60" i="3"/>
  <c r="N60" i="3"/>
  <c r="G60" i="3"/>
  <c r="F60" i="3"/>
  <c r="E60" i="3"/>
  <c r="N71" i="1" l="1"/>
  <c r="E27" i="3"/>
  <c r="F27" i="3"/>
  <c r="G27" i="3"/>
  <c r="N27" i="3"/>
  <c r="O27" i="3"/>
  <c r="P27" i="3"/>
  <c r="Q27" i="3"/>
  <c r="R27" i="3"/>
  <c r="E282" i="3"/>
  <c r="E274" i="3" s="1"/>
  <c r="D60" i="3"/>
  <c r="L60" i="3" s="1"/>
  <c r="M60" i="3"/>
  <c r="D27" i="3" l="1"/>
  <c r="L27" i="3" s="1"/>
  <c r="M27" i="3"/>
  <c r="R199" i="3" l="1"/>
  <c r="Q199" i="3"/>
  <c r="P199" i="3"/>
  <c r="O199" i="3"/>
  <c r="N199" i="3"/>
  <c r="G199" i="3"/>
  <c r="F199" i="3"/>
  <c r="E199" i="3"/>
  <c r="O151" i="1" l="1"/>
  <c r="R58" i="3" l="1"/>
  <c r="Q58" i="3"/>
  <c r="P58" i="3"/>
  <c r="O58" i="3"/>
  <c r="N58" i="3"/>
  <c r="G58" i="3"/>
  <c r="F58" i="3"/>
  <c r="E58" i="3"/>
  <c r="Z93" i="1"/>
  <c r="Z351" i="1"/>
  <c r="E351" i="1"/>
  <c r="M58" i="3" l="1"/>
  <c r="Y58" i="3" s="1"/>
  <c r="D58" i="3"/>
  <c r="L58" i="3" s="1"/>
  <c r="N144" i="1"/>
  <c r="Z144" i="1" s="1"/>
  <c r="E144" i="1" l="1"/>
  <c r="R84" i="3"/>
  <c r="R32" i="3" s="1"/>
  <c r="Q84" i="3"/>
  <c r="Q32" i="3" s="1"/>
  <c r="P84" i="3"/>
  <c r="P32" i="3" s="1"/>
  <c r="O84" i="3"/>
  <c r="O32" i="3" s="1"/>
  <c r="N84" i="3"/>
  <c r="N32" i="3" s="1"/>
  <c r="G84" i="3"/>
  <c r="G32" i="3" s="1"/>
  <c r="F84" i="3"/>
  <c r="F32" i="3" s="1"/>
  <c r="E84" i="3"/>
  <c r="E32" i="3" s="1"/>
  <c r="R83" i="3"/>
  <c r="Q83" i="3"/>
  <c r="P83" i="3"/>
  <c r="O83" i="3"/>
  <c r="N83" i="3"/>
  <c r="G83" i="3"/>
  <c r="F83" i="3"/>
  <c r="E83" i="3"/>
  <c r="S75" i="1"/>
  <c r="R75" i="1"/>
  <c r="Q75" i="1"/>
  <c r="P75" i="1"/>
  <c r="O75" i="1"/>
  <c r="I75" i="1"/>
  <c r="H75" i="1"/>
  <c r="G75" i="1"/>
  <c r="F75" i="1"/>
  <c r="M84" i="3"/>
  <c r="M83" i="3"/>
  <c r="Y83" i="3" s="1"/>
  <c r="M32" i="3" l="1"/>
  <c r="Y32" i="3" s="1"/>
  <c r="Y84" i="3"/>
  <c r="E69" i="1"/>
  <c r="D83" i="3"/>
  <c r="L83" i="3" s="1"/>
  <c r="D84" i="3"/>
  <c r="E75" i="1"/>
  <c r="N75" i="1"/>
  <c r="Z75" i="1" s="1"/>
  <c r="D32" i="3" l="1"/>
  <c r="L84" i="3"/>
  <c r="R64" i="3"/>
  <c r="Q64" i="3"/>
  <c r="P64" i="3"/>
  <c r="O64" i="3"/>
  <c r="N64" i="3"/>
  <c r="G64" i="3"/>
  <c r="F64" i="3"/>
  <c r="E64" i="3"/>
  <c r="M64" i="3" l="1"/>
  <c r="Y64" i="3" s="1"/>
  <c r="D64" i="3"/>
  <c r="L64" i="3" s="1"/>
  <c r="R165" i="3" l="1"/>
  <c r="Q165" i="3"/>
  <c r="P165" i="3"/>
  <c r="O165" i="3"/>
  <c r="N165" i="3"/>
  <c r="G165" i="3"/>
  <c r="F165" i="3"/>
  <c r="E165" i="3"/>
  <c r="R82" i="3"/>
  <c r="R30" i="3" s="1"/>
  <c r="Q82" i="3"/>
  <c r="Q30" i="3" s="1"/>
  <c r="P82" i="3"/>
  <c r="P30" i="3" s="1"/>
  <c r="O82" i="3"/>
  <c r="O30" i="3" s="1"/>
  <c r="N82" i="3"/>
  <c r="N30" i="3" s="1"/>
  <c r="G82" i="3"/>
  <c r="G30" i="3" s="1"/>
  <c r="F82" i="3"/>
  <c r="F30" i="3" s="1"/>
  <c r="E82" i="3"/>
  <c r="E30" i="3" s="1"/>
  <c r="R81" i="3"/>
  <c r="Q81" i="3"/>
  <c r="P81" i="3"/>
  <c r="O81" i="3"/>
  <c r="N81" i="3"/>
  <c r="G81" i="3"/>
  <c r="F81" i="3"/>
  <c r="E81" i="3"/>
  <c r="R73" i="3"/>
  <c r="Q73" i="3"/>
  <c r="P73" i="3"/>
  <c r="O73" i="3"/>
  <c r="N73" i="3"/>
  <c r="G73" i="3"/>
  <c r="F73" i="3"/>
  <c r="E73" i="3"/>
  <c r="B73" i="3"/>
  <c r="R72" i="3"/>
  <c r="Q72" i="3"/>
  <c r="P72" i="3"/>
  <c r="O72" i="3"/>
  <c r="N72" i="3"/>
  <c r="G72" i="3"/>
  <c r="F72" i="3"/>
  <c r="E72" i="3"/>
  <c r="R71" i="3"/>
  <c r="Q71" i="3"/>
  <c r="P71" i="3"/>
  <c r="O71" i="3"/>
  <c r="N71" i="3"/>
  <c r="G71" i="3"/>
  <c r="F71" i="3"/>
  <c r="E71" i="3"/>
  <c r="R70" i="3"/>
  <c r="Q70" i="3"/>
  <c r="P70" i="3"/>
  <c r="O70" i="3"/>
  <c r="N70" i="3"/>
  <c r="G70" i="3"/>
  <c r="F70" i="3"/>
  <c r="E70" i="3"/>
  <c r="R69" i="3"/>
  <c r="Q69" i="3"/>
  <c r="P69" i="3"/>
  <c r="O69" i="3"/>
  <c r="N69" i="3"/>
  <c r="G69" i="3"/>
  <c r="F69" i="3"/>
  <c r="E69" i="3"/>
  <c r="R68" i="3"/>
  <c r="Q68" i="3"/>
  <c r="P68" i="3"/>
  <c r="O68" i="3"/>
  <c r="N68" i="3"/>
  <c r="G68" i="3"/>
  <c r="F68" i="3"/>
  <c r="E68" i="3"/>
  <c r="R63" i="3"/>
  <c r="Q63" i="3"/>
  <c r="P63" i="3"/>
  <c r="O63" i="3"/>
  <c r="N63" i="3"/>
  <c r="G63" i="3"/>
  <c r="F63" i="3"/>
  <c r="E63" i="3"/>
  <c r="R55" i="3"/>
  <c r="Q55" i="3"/>
  <c r="P55" i="3"/>
  <c r="O55" i="3"/>
  <c r="N55" i="3"/>
  <c r="G55" i="3"/>
  <c r="F55" i="3"/>
  <c r="E55" i="3"/>
  <c r="R54" i="3"/>
  <c r="Q54" i="3"/>
  <c r="P54" i="3"/>
  <c r="O54" i="3"/>
  <c r="N54" i="3"/>
  <c r="G54" i="3"/>
  <c r="F54" i="3"/>
  <c r="E54" i="3"/>
  <c r="R53" i="3"/>
  <c r="Q53" i="3"/>
  <c r="P53" i="3"/>
  <c r="O53" i="3"/>
  <c r="O28" i="3" s="1"/>
  <c r="O289" i="3" s="1"/>
  <c r="N53" i="3"/>
  <c r="N28" i="3" s="1"/>
  <c r="N289" i="3" s="1"/>
  <c r="G53" i="3"/>
  <c r="F53" i="3"/>
  <c r="E53" i="3"/>
  <c r="R52" i="3"/>
  <c r="Q52" i="3"/>
  <c r="P52" i="3"/>
  <c r="O52" i="3"/>
  <c r="N52" i="3"/>
  <c r="G52" i="3"/>
  <c r="F52" i="3"/>
  <c r="E52" i="3"/>
  <c r="R51" i="3"/>
  <c r="Q51" i="3"/>
  <c r="P51" i="3"/>
  <c r="O51" i="3"/>
  <c r="N51" i="3"/>
  <c r="G51" i="3"/>
  <c r="F51" i="3"/>
  <c r="E51" i="3"/>
  <c r="P28" i="3" l="1"/>
  <c r="P289" i="3" s="1"/>
  <c r="R28" i="3"/>
  <c r="R289" i="3" s="1"/>
  <c r="E25" i="3"/>
  <c r="R25" i="3"/>
  <c r="N25" i="3"/>
  <c r="F25" i="3"/>
  <c r="O25" i="3"/>
  <c r="G25" i="3"/>
  <c r="P25" i="3"/>
  <c r="Q25" i="3"/>
  <c r="Q28" i="3"/>
  <c r="Q289" i="3" s="1"/>
  <c r="G28" i="3"/>
  <c r="G289" i="3" s="1"/>
  <c r="F28" i="3"/>
  <c r="F289" i="3" s="1"/>
  <c r="E28" i="3"/>
  <c r="E289" i="3" s="1"/>
  <c r="E26" i="3"/>
  <c r="E288" i="3" s="1"/>
  <c r="G26" i="3"/>
  <c r="G288" i="3" s="1"/>
  <c r="N26" i="3"/>
  <c r="N288" i="3" s="1"/>
  <c r="P26" i="3"/>
  <c r="P288" i="3" s="1"/>
  <c r="R26" i="3"/>
  <c r="R288" i="3" s="1"/>
  <c r="F26" i="3"/>
  <c r="F288" i="3" s="1"/>
  <c r="O26" i="3"/>
  <c r="O288" i="3" s="1"/>
  <c r="Q26" i="3"/>
  <c r="Q288" i="3" s="1"/>
  <c r="Z140" i="1"/>
  <c r="Z127" i="1"/>
  <c r="S74" i="1" l="1"/>
  <c r="R74" i="1"/>
  <c r="Q74" i="1"/>
  <c r="P74" i="1"/>
  <c r="O74" i="1"/>
  <c r="I74" i="1"/>
  <c r="H74" i="1"/>
  <c r="G74" i="1"/>
  <c r="F74" i="1"/>
  <c r="S72" i="1"/>
  <c r="S410" i="1" s="1"/>
  <c r="R72" i="1"/>
  <c r="R410" i="1" s="1"/>
  <c r="Q72" i="1"/>
  <c r="Q410" i="1" s="1"/>
  <c r="P72" i="1"/>
  <c r="P410" i="1" s="1"/>
  <c r="O72" i="1"/>
  <c r="O410" i="1" s="1"/>
  <c r="I72" i="1"/>
  <c r="I410" i="1" s="1"/>
  <c r="H72" i="1"/>
  <c r="H410" i="1" s="1"/>
  <c r="G72" i="1"/>
  <c r="G410" i="1" s="1"/>
  <c r="F72" i="1"/>
  <c r="F410" i="1" s="1"/>
  <c r="D55" i="3"/>
  <c r="L55" i="3" s="1"/>
  <c r="M55" i="3" l="1"/>
  <c r="M72" i="3"/>
  <c r="D72" i="3"/>
  <c r="L72" i="3" s="1"/>
  <c r="D245" i="1" l="1"/>
  <c r="R245" i="3" l="1"/>
  <c r="Q245" i="3"/>
  <c r="P245" i="3"/>
  <c r="O245" i="3"/>
  <c r="N245" i="3"/>
  <c r="G245" i="3"/>
  <c r="F245" i="3"/>
  <c r="E245" i="3"/>
  <c r="R204" i="3"/>
  <c r="R207" i="3"/>
  <c r="Q207" i="3"/>
  <c r="P207" i="3"/>
  <c r="O207" i="3"/>
  <c r="N207" i="3"/>
  <c r="G207" i="3"/>
  <c r="F207" i="3"/>
  <c r="E207" i="3"/>
  <c r="R243" i="3"/>
  <c r="Q243" i="3"/>
  <c r="P243" i="3"/>
  <c r="O243" i="3"/>
  <c r="N243" i="3"/>
  <c r="G243" i="3"/>
  <c r="F243" i="3"/>
  <c r="E243" i="3"/>
  <c r="S258" i="1"/>
  <c r="R258" i="1"/>
  <c r="Q258" i="1"/>
  <c r="P258" i="1"/>
  <c r="O258" i="1"/>
  <c r="I258" i="1"/>
  <c r="H258" i="1"/>
  <c r="G258" i="1"/>
  <c r="F258" i="1"/>
  <c r="E357" i="1"/>
  <c r="Z301" i="1"/>
  <c r="Z248" i="1"/>
  <c r="D243" i="3" l="1"/>
  <c r="L243" i="3" s="1"/>
  <c r="M203" i="3"/>
  <c r="Y203" i="3" s="1"/>
  <c r="D203" i="3"/>
  <c r="M243" i="3"/>
  <c r="Y243" i="3" s="1"/>
  <c r="D207" i="3"/>
  <c r="M207" i="3"/>
  <c r="Y207" i="3" s="1"/>
  <c r="E258" i="1"/>
  <c r="N258" i="1"/>
  <c r="Z258" i="1" s="1"/>
  <c r="E21" i="3"/>
  <c r="F21" i="3"/>
  <c r="G21" i="3"/>
  <c r="N21" i="3"/>
  <c r="O21" i="3"/>
  <c r="P21" i="3"/>
  <c r="Q21" i="3"/>
  <c r="R21" i="3"/>
  <c r="R229" i="3" l="1"/>
  <c r="Q229" i="3"/>
  <c r="P229" i="3"/>
  <c r="O229" i="3"/>
  <c r="N229" i="3"/>
  <c r="G229" i="3"/>
  <c r="F229" i="3"/>
  <c r="E229" i="3"/>
  <c r="Z21" i="1" l="1"/>
  <c r="M21" i="3" l="1"/>
  <c r="Y21" i="3" s="1"/>
  <c r="M229" i="3"/>
  <c r="D229" i="3"/>
  <c r="L229" i="3" s="1"/>
  <c r="D21" i="3"/>
  <c r="L21" i="3" s="1"/>
  <c r="F233" i="1" l="1"/>
  <c r="G233" i="1"/>
  <c r="H233" i="1"/>
  <c r="I233" i="1"/>
  <c r="O233" i="1"/>
  <c r="P233" i="1"/>
  <c r="Q233" i="1"/>
  <c r="R233" i="1"/>
  <c r="S233" i="1"/>
  <c r="E99" i="3" l="1"/>
  <c r="F99" i="3"/>
  <c r="G99" i="3"/>
  <c r="N99" i="3"/>
  <c r="O99" i="3"/>
  <c r="P99" i="3"/>
  <c r="Q99" i="3"/>
  <c r="R99" i="3"/>
  <c r="Z162" i="1" l="1"/>
  <c r="D162" i="1"/>
  <c r="M99" i="3" l="1"/>
  <c r="Y99" i="3" s="1"/>
  <c r="D99" i="3"/>
  <c r="L99" i="3" s="1"/>
  <c r="E228" i="3"/>
  <c r="F228" i="3"/>
  <c r="G228" i="3"/>
  <c r="N228" i="3"/>
  <c r="O228" i="3"/>
  <c r="P228" i="3"/>
  <c r="Q228" i="3"/>
  <c r="R228" i="3"/>
  <c r="F254" i="1"/>
  <c r="G254" i="1"/>
  <c r="H254" i="1"/>
  <c r="I254" i="1"/>
  <c r="O254" i="1"/>
  <c r="P254" i="1"/>
  <c r="Q254" i="1"/>
  <c r="R254" i="1"/>
  <c r="S254" i="1"/>
  <c r="D228" i="3" l="1"/>
  <c r="L228" i="3" s="1"/>
  <c r="D222" i="3"/>
  <c r="L222" i="3" s="1"/>
  <c r="N254" i="1"/>
  <c r="Z254" i="1" s="1"/>
  <c r="M222" i="3"/>
  <c r="E254" i="1"/>
  <c r="M228" i="3"/>
  <c r="E239" i="1"/>
  <c r="Z239" i="1"/>
  <c r="E147" i="3"/>
  <c r="F147" i="3"/>
  <c r="G147" i="3"/>
  <c r="N147" i="3"/>
  <c r="O147" i="3"/>
  <c r="P147" i="3"/>
  <c r="Q147" i="3"/>
  <c r="R147" i="3"/>
  <c r="E148" i="3"/>
  <c r="F148" i="3"/>
  <c r="G148" i="3"/>
  <c r="N148" i="3"/>
  <c r="O148" i="3"/>
  <c r="P148" i="3"/>
  <c r="Q148" i="3"/>
  <c r="R148" i="3"/>
  <c r="E151" i="3"/>
  <c r="F151" i="3"/>
  <c r="G151" i="3"/>
  <c r="N151" i="3"/>
  <c r="O151" i="3"/>
  <c r="P151" i="3"/>
  <c r="Q151" i="3"/>
  <c r="R151" i="3"/>
  <c r="E152" i="3"/>
  <c r="F152" i="3"/>
  <c r="G152" i="3"/>
  <c r="N152" i="3"/>
  <c r="N118" i="3" s="1"/>
  <c r="O152" i="3"/>
  <c r="O118" i="3" s="1"/>
  <c r="P152" i="3"/>
  <c r="P118" i="3" s="1"/>
  <c r="Q152" i="3"/>
  <c r="Q118" i="3" s="1"/>
  <c r="R152" i="3"/>
  <c r="R118" i="3" s="1"/>
  <c r="Z218" i="1"/>
  <c r="Z217" i="1"/>
  <c r="E171" i="3"/>
  <c r="F171" i="3"/>
  <c r="G171" i="3"/>
  <c r="N171" i="3"/>
  <c r="O171" i="3"/>
  <c r="P171" i="3"/>
  <c r="Q171" i="3"/>
  <c r="R171" i="3"/>
  <c r="Z221" i="1"/>
  <c r="Z222" i="1"/>
  <c r="D19" i="1"/>
  <c r="D24" i="1"/>
  <c r="E24" i="3"/>
  <c r="E19" i="3" s="1"/>
  <c r="F24" i="3"/>
  <c r="F19" i="3" s="1"/>
  <c r="G24" i="3"/>
  <c r="G19" i="3" s="1"/>
  <c r="N24" i="3"/>
  <c r="N19" i="3" s="1"/>
  <c r="O24" i="3"/>
  <c r="O19" i="3" s="1"/>
  <c r="P24" i="3"/>
  <c r="P19" i="3" s="1"/>
  <c r="Q24" i="3"/>
  <c r="Q19" i="3" s="1"/>
  <c r="R24" i="3"/>
  <c r="R19" i="3" s="1"/>
  <c r="F19" i="1"/>
  <c r="G19" i="1"/>
  <c r="H19" i="1"/>
  <c r="I19" i="1"/>
  <c r="O19" i="1"/>
  <c r="P19" i="1"/>
  <c r="Q19" i="1"/>
  <c r="R19" i="1"/>
  <c r="S19" i="1"/>
  <c r="M24" i="3" l="1"/>
  <c r="D24" i="3"/>
  <c r="N19" i="1"/>
  <c r="Z19" i="1" s="1"/>
  <c r="M147" i="3"/>
  <c r="M181" i="3"/>
  <c r="N187" i="1"/>
  <c r="Z187" i="1" s="1"/>
  <c r="D147" i="3"/>
  <c r="L147" i="3" s="1"/>
  <c r="M151" i="3"/>
  <c r="N191" i="1"/>
  <c r="Z191" i="1" s="1"/>
  <c r="D151" i="3"/>
  <c r="L151" i="3" s="1"/>
  <c r="E191" i="1"/>
  <c r="M22" i="3"/>
  <c r="E233" i="1"/>
  <c r="D181" i="3"/>
  <c r="D148" i="3"/>
  <c r="L148" i="3" s="1"/>
  <c r="R114" i="3"/>
  <c r="P114" i="3"/>
  <c r="N114" i="3"/>
  <c r="G114" i="3"/>
  <c r="E114" i="3"/>
  <c r="Q114" i="3"/>
  <c r="O114" i="3"/>
  <c r="F114" i="3"/>
  <c r="N233" i="1"/>
  <c r="D152" i="3"/>
  <c r="L152" i="3" s="1"/>
  <c r="M148" i="3"/>
  <c r="M152" i="3"/>
  <c r="E187" i="1"/>
  <c r="E188" i="1"/>
  <c r="E19" i="1"/>
  <c r="M171" i="3" l="1"/>
  <c r="Y171" i="3" s="1"/>
  <c r="Y181" i="3"/>
  <c r="M118" i="3"/>
  <c r="M19" i="3"/>
  <c r="Y19" i="3" s="1"/>
  <c r="Y24" i="3"/>
  <c r="D171" i="3"/>
  <c r="L171" i="3" s="1"/>
  <c r="L181" i="3"/>
  <c r="D19" i="3"/>
  <c r="L19" i="3" s="1"/>
  <c r="L24" i="3"/>
  <c r="D115" i="3"/>
  <c r="L115" i="3" s="1"/>
  <c r="D114" i="3"/>
  <c r="L114" i="3" s="1"/>
  <c r="M114" i="3"/>
  <c r="Y114" i="3" s="1"/>
  <c r="Z238" i="1" l="1"/>
  <c r="E238" i="1"/>
  <c r="R23" i="3"/>
  <c r="Q23" i="3"/>
  <c r="P23" i="3"/>
  <c r="O23" i="3"/>
  <c r="N23" i="3"/>
  <c r="G23" i="3"/>
  <c r="F23" i="3"/>
  <c r="E23" i="3"/>
  <c r="M23" i="3"/>
  <c r="Y23" i="3" s="1"/>
  <c r="D214" i="3" l="1"/>
  <c r="L214" i="3" s="1"/>
  <c r="D180" i="3"/>
  <c r="L180" i="3" s="1"/>
  <c r="M180" i="3"/>
  <c r="Y180" i="3" s="1"/>
  <c r="D23" i="3"/>
  <c r="L23" i="3" s="1"/>
  <c r="N183" i="1"/>
  <c r="Z183" i="1" s="1"/>
  <c r="E183" i="1"/>
  <c r="Z347" i="1" l="1"/>
  <c r="M214" i="3" l="1"/>
  <c r="Y214" i="3" s="1"/>
  <c r="D69" i="3" l="1"/>
  <c r="L69" i="3" s="1"/>
  <c r="M69" i="3"/>
  <c r="Q233" i="3" l="1"/>
  <c r="P233" i="3"/>
  <c r="O233" i="3"/>
  <c r="G234" i="3"/>
  <c r="G233" i="3" s="1"/>
  <c r="F234" i="3"/>
  <c r="F233" i="3" s="1"/>
  <c r="Z343" i="1" l="1"/>
  <c r="R233" i="3"/>
  <c r="N233" i="3"/>
  <c r="M206" i="3" l="1"/>
  <c r="Y206" i="3" s="1"/>
  <c r="S149" i="1" l="1"/>
  <c r="R149" i="1"/>
  <c r="Q149" i="1"/>
  <c r="P149" i="1"/>
  <c r="O149" i="1"/>
  <c r="I149" i="1"/>
  <c r="H149" i="1"/>
  <c r="G149" i="1"/>
  <c r="F149" i="1"/>
  <c r="Z177" i="1"/>
  <c r="Z178" i="1"/>
  <c r="N152" i="1" l="1"/>
  <c r="Z152" i="1" s="1"/>
  <c r="E149" i="1"/>
  <c r="E152" i="1"/>
  <c r="N149" i="1"/>
  <c r="Z149" i="1" s="1"/>
  <c r="D279" i="1" l="1"/>
  <c r="R239" i="3" l="1"/>
  <c r="Q239" i="3"/>
  <c r="P239" i="3"/>
  <c r="O239" i="3"/>
  <c r="N239" i="3"/>
  <c r="G239" i="3"/>
  <c r="F239" i="3"/>
  <c r="E239" i="3"/>
  <c r="F236" i="3" l="1"/>
  <c r="F190" i="3" s="1"/>
  <c r="F292" i="3" s="1"/>
  <c r="O236" i="3"/>
  <c r="O190" i="3" s="1"/>
  <c r="O292" i="3" s="1"/>
  <c r="Q236" i="3"/>
  <c r="Q190" i="3" s="1"/>
  <c r="Q292" i="3" s="1"/>
  <c r="E236" i="3"/>
  <c r="E190" i="3" s="1"/>
  <c r="E292" i="3" s="1"/>
  <c r="G236" i="3"/>
  <c r="G190" i="3" s="1"/>
  <c r="G292" i="3" s="1"/>
  <c r="P236" i="3"/>
  <c r="P190" i="3" s="1"/>
  <c r="P292" i="3" s="1"/>
  <c r="R236" i="3"/>
  <c r="R190" i="3" s="1"/>
  <c r="R292" i="3" s="1"/>
  <c r="N236" i="3"/>
  <c r="N190" i="3" s="1"/>
  <c r="N292" i="3" s="1"/>
  <c r="S154" i="1"/>
  <c r="R154" i="1"/>
  <c r="Q154" i="1"/>
  <c r="P154" i="1"/>
  <c r="O154" i="1"/>
  <c r="I154" i="1"/>
  <c r="H154" i="1"/>
  <c r="G154" i="1"/>
  <c r="F154" i="1"/>
  <c r="S326" i="1"/>
  <c r="R326" i="1"/>
  <c r="Q326" i="1"/>
  <c r="P326" i="1"/>
  <c r="O326" i="1"/>
  <c r="I326" i="1"/>
  <c r="H326" i="1"/>
  <c r="G326" i="1"/>
  <c r="F326" i="1"/>
  <c r="E326" i="1"/>
  <c r="Q412" i="1" l="1"/>
  <c r="I412" i="1"/>
  <c r="R412" i="1"/>
  <c r="O412" i="1"/>
  <c r="S412" i="1"/>
  <c r="H412" i="1"/>
  <c r="F412" i="1"/>
  <c r="G412" i="1"/>
  <c r="P412" i="1"/>
  <c r="H425" i="1" l="1"/>
  <c r="G425" i="1"/>
  <c r="O425" i="1"/>
  <c r="Q425" i="1"/>
  <c r="P425" i="1"/>
  <c r="R425" i="1"/>
  <c r="I425" i="1"/>
  <c r="S425" i="1"/>
  <c r="F425" i="1"/>
  <c r="Q418" i="1"/>
  <c r="P418" i="1"/>
  <c r="H418" i="1"/>
  <c r="I418" i="1"/>
  <c r="G418" i="1"/>
  <c r="F418" i="1"/>
  <c r="O418" i="1"/>
  <c r="R418" i="1"/>
  <c r="S418" i="1"/>
  <c r="E234" i="3"/>
  <c r="E233" i="3" s="1"/>
  <c r="Q204" i="3" l="1"/>
  <c r="P204" i="3"/>
  <c r="O204" i="3"/>
  <c r="G204" i="3"/>
  <c r="F204" i="3"/>
  <c r="E204" i="3"/>
  <c r="Q201" i="3" l="1"/>
  <c r="P201" i="3"/>
  <c r="O201" i="3"/>
  <c r="G201" i="3"/>
  <c r="F201" i="3"/>
  <c r="E201" i="3"/>
  <c r="Q205" i="3"/>
  <c r="P205" i="3"/>
  <c r="O205" i="3"/>
  <c r="G205" i="3"/>
  <c r="F205" i="3"/>
  <c r="E205" i="3"/>
  <c r="N226" i="1" l="1"/>
  <c r="E226" i="1"/>
  <c r="Z175" i="1"/>
  <c r="D202" i="3" l="1"/>
  <c r="M202" i="3"/>
  <c r="Y202" i="3" s="1"/>
  <c r="D204" i="3"/>
  <c r="R205" i="3"/>
  <c r="N205" i="3"/>
  <c r="E180" i="1" l="1"/>
  <c r="N180" i="1"/>
  <c r="Z180" i="1" s="1"/>
  <c r="N154" i="1" l="1"/>
  <c r="Z154" i="1" s="1"/>
  <c r="D239" i="3"/>
  <c r="E154" i="1"/>
  <c r="Z349" i="1"/>
  <c r="N326" i="1" l="1"/>
  <c r="E412" i="1"/>
  <c r="D236" i="3"/>
  <c r="M239" i="3"/>
  <c r="Y239" i="3" s="1"/>
  <c r="R155" i="3"/>
  <c r="Q155" i="3"/>
  <c r="P155" i="3"/>
  <c r="O155" i="3"/>
  <c r="N155" i="3"/>
  <c r="G155" i="3"/>
  <c r="F155" i="3"/>
  <c r="R141" i="3"/>
  <c r="Q141" i="3"/>
  <c r="P141" i="3"/>
  <c r="O141" i="3"/>
  <c r="N141" i="3"/>
  <c r="G141" i="3"/>
  <c r="F141" i="3"/>
  <c r="E141" i="3"/>
  <c r="R139" i="3"/>
  <c r="Q139" i="3"/>
  <c r="P139" i="3"/>
  <c r="O139" i="3"/>
  <c r="N139" i="3"/>
  <c r="G139" i="3"/>
  <c r="F139" i="3"/>
  <c r="E139" i="3"/>
  <c r="R128" i="3"/>
  <c r="Q128" i="3"/>
  <c r="P128" i="3"/>
  <c r="O128" i="3"/>
  <c r="N128" i="3"/>
  <c r="G128" i="3"/>
  <c r="F128" i="3"/>
  <c r="E128" i="3"/>
  <c r="R126" i="3"/>
  <c r="Q126" i="3"/>
  <c r="P126" i="3"/>
  <c r="O126" i="3"/>
  <c r="N126" i="3"/>
  <c r="G126" i="3"/>
  <c r="F126" i="3"/>
  <c r="E126" i="3"/>
  <c r="R122" i="3"/>
  <c r="Q122" i="3"/>
  <c r="P122" i="3"/>
  <c r="O122" i="3"/>
  <c r="N122" i="3"/>
  <c r="G122" i="3"/>
  <c r="F122" i="3"/>
  <c r="R110" i="3"/>
  <c r="Q110" i="3"/>
  <c r="P110" i="3"/>
  <c r="O110" i="3"/>
  <c r="N110" i="3"/>
  <c r="G110" i="3"/>
  <c r="F110" i="3"/>
  <c r="E110" i="3"/>
  <c r="R109" i="3"/>
  <c r="Q109" i="3"/>
  <c r="P109" i="3"/>
  <c r="O109" i="3"/>
  <c r="N109" i="3"/>
  <c r="G109" i="3"/>
  <c r="F109" i="3"/>
  <c r="E109" i="3"/>
  <c r="R107" i="3"/>
  <c r="Q107" i="3"/>
  <c r="P107" i="3"/>
  <c r="O107" i="3"/>
  <c r="N107" i="3"/>
  <c r="G107" i="3"/>
  <c r="F107" i="3"/>
  <c r="E107" i="3"/>
  <c r="R105" i="3"/>
  <c r="Q105" i="3"/>
  <c r="P105" i="3"/>
  <c r="O105" i="3"/>
  <c r="N105" i="3"/>
  <c r="G105" i="3"/>
  <c r="F105" i="3"/>
  <c r="E105" i="3"/>
  <c r="R102" i="3"/>
  <c r="Q102" i="3"/>
  <c r="P102" i="3"/>
  <c r="O102" i="3"/>
  <c r="N102" i="3"/>
  <c r="M102" i="3"/>
  <c r="G102" i="3"/>
  <c r="F102" i="3"/>
  <c r="E102" i="3"/>
  <c r="R97" i="3"/>
  <c r="Q97" i="3"/>
  <c r="P97" i="3"/>
  <c r="O97" i="3"/>
  <c r="N97" i="3"/>
  <c r="G97" i="3"/>
  <c r="F97" i="3"/>
  <c r="R96" i="3"/>
  <c r="Q96" i="3"/>
  <c r="P96" i="3"/>
  <c r="O96" i="3"/>
  <c r="N96" i="3"/>
  <c r="G96" i="3"/>
  <c r="F96" i="3"/>
  <c r="E96" i="3"/>
  <c r="S148" i="1"/>
  <c r="R148" i="1"/>
  <c r="Q148" i="1"/>
  <c r="P148" i="1"/>
  <c r="O148" i="1"/>
  <c r="I148" i="1"/>
  <c r="H148" i="1"/>
  <c r="G148" i="1"/>
  <c r="F148" i="1"/>
  <c r="N412" i="1" l="1"/>
  <c r="Z326" i="1"/>
  <c r="P439" i="1"/>
  <c r="F116" i="3"/>
  <c r="O116" i="3"/>
  <c r="Q116" i="3"/>
  <c r="G116" i="3"/>
  <c r="N116" i="3"/>
  <c r="P116" i="3"/>
  <c r="R116" i="3"/>
  <c r="D190" i="3"/>
  <c r="M236" i="3"/>
  <c r="M190" i="3" l="1"/>
  <c r="Y236" i="3"/>
  <c r="D292" i="3"/>
  <c r="E418" i="1"/>
  <c r="M292" i="3" l="1"/>
  <c r="Y190" i="3"/>
  <c r="E425" i="1"/>
  <c r="S150" i="1"/>
  <c r="R150" i="1"/>
  <c r="Q150" i="1"/>
  <c r="P150" i="1"/>
  <c r="O150" i="1"/>
  <c r="I150" i="1"/>
  <c r="H150" i="1"/>
  <c r="G150" i="1"/>
  <c r="Y292" i="3" l="1"/>
  <c r="N425" i="1"/>
  <c r="Z425" i="1" s="1"/>
  <c r="N418" i="1"/>
  <c r="Z418" i="1" s="1"/>
  <c r="S151" i="1"/>
  <c r="R151" i="1"/>
  <c r="Q151" i="1"/>
  <c r="P151" i="1"/>
  <c r="I151" i="1"/>
  <c r="H151" i="1"/>
  <c r="G151" i="1"/>
  <c r="Z160" i="1"/>
  <c r="Z159" i="1"/>
  <c r="Z158" i="1"/>
  <c r="Z167" i="1"/>
  <c r="M96" i="3" l="1"/>
  <c r="Y96" i="3" s="1"/>
  <c r="D96" i="3"/>
  <c r="L96" i="3" s="1"/>
  <c r="D105" i="3"/>
  <c r="L105" i="3" s="1"/>
  <c r="M97" i="3"/>
  <c r="Y97" i="3" s="1"/>
  <c r="M105" i="3"/>
  <c r="Y105" i="3" s="1"/>
  <c r="E153" i="1"/>
  <c r="D98" i="3"/>
  <c r="N153" i="1"/>
  <c r="Z153" i="1" s="1"/>
  <c r="M98" i="3"/>
  <c r="Y98" i="3" s="1"/>
  <c r="F150" i="1"/>
  <c r="E97" i="3"/>
  <c r="D102" i="3"/>
  <c r="L102" i="3" s="1"/>
  <c r="E148" i="1"/>
  <c r="N148" i="1"/>
  <c r="Z148" i="1" s="1"/>
  <c r="D92" i="3" l="1"/>
  <c r="L92" i="3" s="1"/>
  <c r="L98" i="3"/>
  <c r="D97" i="3"/>
  <c r="L97" i="3" s="1"/>
  <c r="R221" i="3"/>
  <c r="Q221" i="3"/>
  <c r="P221" i="3"/>
  <c r="O221" i="3"/>
  <c r="N221" i="3"/>
  <c r="G221" i="3"/>
  <c r="F221" i="3"/>
  <c r="E221" i="3"/>
  <c r="R91" i="3"/>
  <c r="Q91" i="3"/>
  <c r="P91" i="3"/>
  <c r="O91" i="3"/>
  <c r="N91" i="3"/>
  <c r="G91" i="3"/>
  <c r="F91" i="3"/>
  <c r="E91" i="3"/>
  <c r="R92" i="3"/>
  <c r="Q92" i="3"/>
  <c r="P92" i="3"/>
  <c r="O92" i="3"/>
  <c r="N92" i="3"/>
  <c r="G92" i="3"/>
  <c r="F92" i="3"/>
  <c r="E92" i="3"/>
  <c r="R90" i="3"/>
  <c r="Q90" i="3"/>
  <c r="P90" i="3"/>
  <c r="O90" i="3"/>
  <c r="N90" i="3"/>
  <c r="G90" i="3"/>
  <c r="F90" i="3"/>
  <c r="G89" i="3"/>
  <c r="F89" i="3"/>
  <c r="E89" i="3"/>
  <c r="G423" i="1" l="1"/>
  <c r="I423" i="1"/>
  <c r="P423" i="1"/>
  <c r="R423" i="1"/>
  <c r="F423" i="1"/>
  <c r="H423" i="1"/>
  <c r="S423" i="1"/>
  <c r="F185" i="3"/>
  <c r="O185" i="3"/>
  <c r="Q185" i="3"/>
  <c r="E185" i="3"/>
  <c r="G185" i="3"/>
  <c r="N185" i="3"/>
  <c r="P185" i="3"/>
  <c r="R185" i="3"/>
  <c r="O89" i="3"/>
  <c r="Q89" i="3"/>
  <c r="N89" i="3"/>
  <c r="P89" i="3"/>
  <c r="R89" i="3"/>
  <c r="Z172" i="1"/>
  <c r="Z171" i="1"/>
  <c r="Z169" i="1"/>
  <c r="D68" i="3"/>
  <c r="L68" i="3" s="1"/>
  <c r="E72" i="1"/>
  <c r="E70" i="1"/>
  <c r="E409" i="1" l="1"/>
  <c r="E410" i="1"/>
  <c r="N189" i="1"/>
  <c r="D211" i="3"/>
  <c r="M48" i="3"/>
  <c r="M53" i="3"/>
  <c r="M107" i="3"/>
  <c r="Y107" i="3" s="1"/>
  <c r="M110" i="3"/>
  <c r="Y110" i="3" s="1"/>
  <c r="D128" i="3"/>
  <c r="L128" i="3" s="1"/>
  <c r="D141" i="3"/>
  <c r="L141" i="3" s="1"/>
  <c r="M211" i="3"/>
  <c r="M128" i="3"/>
  <c r="M126" i="3"/>
  <c r="M139" i="3"/>
  <c r="M141" i="3"/>
  <c r="N70" i="1"/>
  <c r="M68" i="3"/>
  <c r="D126" i="3"/>
  <c r="L126" i="3" s="1"/>
  <c r="D139" i="3"/>
  <c r="L139" i="3" s="1"/>
  <c r="M155" i="3"/>
  <c r="O423" i="1"/>
  <c r="Q423" i="1"/>
  <c r="E74" i="1"/>
  <c r="F428" i="1"/>
  <c r="D53" i="3"/>
  <c r="M52" i="3"/>
  <c r="D52" i="3"/>
  <c r="N255" i="1"/>
  <c r="Z255" i="1" s="1"/>
  <c r="E255" i="1"/>
  <c r="D110" i="3"/>
  <c r="L110" i="3" s="1"/>
  <c r="E151" i="1"/>
  <c r="D107" i="3"/>
  <c r="L107" i="3" s="1"/>
  <c r="N74" i="1"/>
  <c r="Z74" i="1" s="1"/>
  <c r="M82" i="3"/>
  <c r="D82" i="3"/>
  <c r="N72" i="1"/>
  <c r="E122" i="3"/>
  <c r="E155" i="3"/>
  <c r="M122" i="3"/>
  <c r="E150" i="1"/>
  <c r="D109" i="3"/>
  <c r="L109" i="3" s="1"/>
  <c r="N150" i="1"/>
  <c r="Z150" i="1" s="1"/>
  <c r="M109" i="3"/>
  <c r="Y109" i="3" s="1"/>
  <c r="N151" i="1"/>
  <c r="Z151" i="1" s="1"/>
  <c r="D48" i="3"/>
  <c r="L48" i="3" s="1"/>
  <c r="M30" i="3" l="1"/>
  <c r="Y30" i="3" s="1"/>
  <c r="Y82" i="3"/>
  <c r="M28" i="3"/>
  <c r="M26" i="3"/>
  <c r="M194" i="3"/>
  <c r="Y194" i="3" s="1"/>
  <c r="Y211" i="3"/>
  <c r="N409" i="1"/>
  <c r="N410" i="1"/>
  <c r="D194" i="3"/>
  <c r="L194" i="3" s="1"/>
  <c r="L211" i="3"/>
  <c r="D30" i="3"/>
  <c r="L82" i="3"/>
  <c r="D26" i="3"/>
  <c r="L52" i="3"/>
  <c r="D28" i="3"/>
  <c r="L53" i="3"/>
  <c r="E189" i="1"/>
  <c r="M116" i="3"/>
  <c r="D91" i="3"/>
  <c r="L91" i="3" s="1"/>
  <c r="E116" i="3"/>
  <c r="D122" i="3"/>
  <c r="L122" i="3" s="1"/>
  <c r="D155" i="3"/>
  <c r="L155" i="3" s="1"/>
  <c r="M288" i="3" l="1"/>
  <c r="M289" i="3"/>
  <c r="Y289" i="3" s="1"/>
  <c r="D289" i="3"/>
  <c r="L289" i="3" s="1"/>
  <c r="L28" i="3"/>
  <c r="D288" i="3"/>
  <c r="L288" i="3" s="1"/>
  <c r="L26" i="3"/>
  <c r="D116" i="3"/>
  <c r="L116" i="3" s="1"/>
  <c r="C254" i="3"/>
  <c r="R257" i="3"/>
  <c r="Q257" i="3"/>
  <c r="P257" i="3"/>
  <c r="O257" i="3"/>
  <c r="N257" i="3"/>
  <c r="G257" i="3"/>
  <c r="F257" i="3"/>
  <c r="E257" i="3"/>
  <c r="D59" i="1"/>
  <c r="N18" i="1" l="1"/>
  <c r="E18" i="1"/>
  <c r="E254" i="3"/>
  <c r="E252" i="3" s="1"/>
  <c r="E291" i="3" s="1"/>
  <c r="H424" i="1"/>
  <c r="O424" i="1"/>
  <c r="Q424" i="1"/>
  <c r="S424" i="1"/>
  <c r="G424" i="1"/>
  <c r="I424" i="1"/>
  <c r="P424" i="1"/>
  <c r="R424" i="1"/>
  <c r="F254" i="3"/>
  <c r="F252" i="3" s="1"/>
  <c r="F291" i="3" s="1"/>
  <c r="O254" i="3"/>
  <c r="O252" i="3" s="1"/>
  <c r="O291" i="3" s="1"/>
  <c r="Q254" i="3"/>
  <c r="Q252" i="3" s="1"/>
  <c r="Q291" i="3" s="1"/>
  <c r="G254" i="3"/>
  <c r="G252" i="3" s="1"/>
  <c r="G291" i="3" s="1"/>
  <c r="N254" i="3"/>
  <c r="N252" i="3" s="1"/>
  <c r="N291" i="3" s="1"/>
  <c r="P254" i="3"/>
  <c r="P252" i="3" s="1"/>
  <c r="P291" i="3" s="1"/>
  <c r="R254" i="3"/>
  <c r="R252" i="3" s="1"/>
  <c r="R291" i="3" s="1"/>
  <c r="M257" i="3"/>
  <c r="D257" i="3"/>
  <c r="L257" i="3" s="1"/>
  <c r="E411" i="1" l="1"/>
  <c r="N411" i="1"/>
  <c r="E435" i="1"/>
  <c r="F429" i="1"/>
  <c r="F424" i="1"/>
  <c r="M254" i="3"/>
  <c r="D254" i="3"/>
  <c r="M252" i="3" l="1"/>
  <c r="D252" i="3"/>
  <c r="L254" i="3"/>
  <c r="Z67" i="1"/>
  <c r="M291" i="3" l="1"/>
  <c r="Y291" i="3" s="1"/>
  <c r="D291" i="3"/>
  <c r="L291" i="3" s="1"/>
  <c r="L252" i="3"/>
  <c r="M286" i="3"/>
  <c r="Y286" i="3" s="1"/>
  <c r="D286" i="3"/>
  <c r="L286" i="3" s="1"/>
  <c r="C279" i="1" l="1"/>
  <c r="D206" i="3" l="1"/>
  <c r="N204" i="3" l="1"/>
  <c r="E255" i="3" l="1"/>
  <c r="F255" i="3"/>
  <c r="G255" i="3"/>
  <c r="N255" i="3"/>
  <c r="O255" i="3"/>
  <c r="P255" i="3"/>
  <c r="Q255" i="3"/>
  <c r="R255" i="3"/>
  <c r="C303" i="1"/>
  <c r="D303" i="1"/>
  <c r="B303" i="1"/>
  <c r="E259" i="3" l="1"/>
  <c r="E258" i="3" s="1"/>
  <c r="F259" i="3"/>
  <c r="F258" i="3" s="1"/>
  <c r="G259" i="3"/>
  <c r="G258" i="3" s="1"/>
  <c r="N259" i="3"/>
  <c r="N258" i="3" s="1"/>
  <c r="O259" i="3"/>
  <c r="O258" i="3" s="1"/>
  <c r="P259" i="3"/>
  <c r="P258" i="3" s="1"/>
  <c r="Q259" i="3"/>
  <c r="Q258" i="3" s="1"/>
  <c r="R259" i="3"/>
  <c r="R258" i="3" s="1"/>
  <c r="C304" i="1"/>
  <c r="D304" i="1"/>
  <c r="B304" i="1"/>
  <c r="E225" i="3" l="1"/>
  <c r="F225" i="3"/>
  <c r="G225" i="3"/>
  <c r="N225" i="3"/>
  <c r="O225" i="3"/>
  <c r="P225" i="3"/>
  <c r="Q225" i="3"/>
  <c r="R225" i="3"/>
  <c r="E227" i="3"/>
  <c r="F227" i="3"/>
  <c r="G227" i="3"/>
  <c r="N227" i="3"/>
  <c r="O227" i="3"/>
  <c r="P227" i="3"/>
  <c r="Q227" i="3"/>
  <c r="R227" i="3"/>
  <c r="C46" i="1"/>
  <c r="D46" i="1"/>
  <c r="D48" i="1"/>
  <c r="B48" i="1"/>
  <c r="B46" i="1"/>
  <c r="M224" i="3" l="1"/>
  <c r="D225" i="3"/>
  <c r="L225" i="3" s="1"/>
  <c r="M225" i="3"/>
  <c r="M227" i="3"/>
  <c r="D227" i="3"/>
  <c r="L227" i="3" s="1"/>
  <c r="R201" i="3" l="1"/>
  <c r="N201" i="3" l="1"/>
  <c r="Z295" i="1" l="1"/>
  <c r="D231" i="3"/>
  <c r="D220" i="3" l="1"/>
  <c r="L220" i="3" s="1"/>
  <c r="L231" i="3"/>
  <c r="M231" i="3"/>
  <c r="Y231" i="3" s="1"/>
  <c r="R208" i="3"/>
  <c r="Q208" i="3"/>
  <c r="P208" i="3"/>
  <c r="O208" i="3"/>
  <c r="N208" i="3"/>
  <c r="G208" i="3"/>
  <c r="F208" i="3"/>
  <c r="E208" i="3"/>
  <c r="Z176" i="1"/>
  <c r="D176" i="1"/>
  <c r="C176" i="1"/>
  <c r="B176" i="1"/>
  <c r="D344" i="1"/>
  <c r="C344" i="1"/>
  <c r="B344" i="1"/>
  <c r="D280" i="1"/>
  <c r="C280" i="1"/>
  <c r="B280" i="1"/>
  <c r="Z344" i="1" l="1"/>
  <c r="D208" i="3" l="1"/>
  <c r="M208" i="3"/>
  <c r="Y208" i="3" s="1"/>
  <c r="O368" i="1" l="1"/>
  <c r="Z350" i="1" l="1"/>
  <c r="E350" i="1"/>
  <c r="Z345" i="1" l="1"/>
  <c r="D210" i="3" l="1"/>
  <c r="L210" i="3" s="1"/>
  <c r="M210" i="3"/>
  <c r="Y210" i="3" s="1"/>
  <c r="Q247" i="3" l="1"/>
  <c r="P247" i="3"/>
  <c r="O247" i="3"/>
  <c r="G247" i="3"/>
  <c r="F247" i="3"/>
  <c r="N181" i="1"/>
  <c r="Z181" i="1" s="1"/>
  <c r="E181" i="1"/>
  <c r="M249" i="3" l="1"/>
  <c r="D249" i="3"/>
  <c r="D195" i="1"/>
  <c r="M247" i="3" l="1"/>
  <c r="Y247" i="3" s="1"/>
  <c r="Y249" i="3"/>
  <c r="D247" i="3"/>
  <c r="L247" i="3" s="1"/>
  <c r="L249" i="3"/>
  <c r="B341" i="1"/>
  <c r="Z341" i="1"/>
  <c r="M204" i="3" l="1"/>
  <c r="Y204" i="3" s="1"/>
  <c r="D230" i="1" l="1"/>
  <c r="G368" i="1"/>
  <c r="H368" i="1"/>
  <c r="P368" i="1"/>
  <c r="Q368" i="1"/>
  <c r="R368" i="1"/>
  <c r="S368" i="1"/>
  <c r="G145" i="1"/>
  <c r="H145" i="1"/>
  <c r="I145" i="1"/>
  <c r="P145" i="1"/>
  <c r="Q145" i="1"/>
  <c r="R145" i="1"/>
  <c r="I368" i="1" l="1"/>
  <c r="F368" i="1" l="1"/>
  <c r="F145" i="1"/>
  <c r="D313" i="1" l="1"/>
  <c r="S145" i="1" l="1"/>
  <c r="O145" i="1"/>
  <c r="Z250" i="1"/>
  <c r="C250" i="1"/>
  <c r="D250" i="1"/>
  <c r="B250" i="1"/>
  <c r="E18" i="3" l="1"/>
  <c r="F18" i="3"/>
  <c r="G18" i="3"/>
  <c r="N18" i="3"/>
  <c r="O18" i="3"/>
  <c r="P18" i="3"/>
  <c r="Q18" i="3"/>
  <c r="R18" i="3"/>
  <c r="E101" i="3"/>
  <c r="F101" i="3"/>
  <c r="G101" i="3"/>
  <c r="N101" i="3"/>
  <c r="O101" i="3"/>
  <c r="P101" i="3"/>
  <c r="Q101" i="3"/>
  <c r="R101" i="3"/>
  <c r="E104" i="3"/>
  <c r="F104" i="3"/>
  <c r="G104" i="3"/>
  <c r="N104" i="3"/>
  <c r="O104" i="3"/>
  <c r="P104" i="3"/>
  <c r="Q104" i="3"/>
  <c r="R104" i="3"/>
  <c r="E106" i="3"/>
  <c r="F106" i="3"/>
  <c r="G106" i="3"/>
  <c r="N106" i="3"/>
  <c r="O106" i="3"/>
  <c r="P106" i="3"/>
  <c r="Q106" i="3"/>
  <c r="R106" i="3"/>
  <c r="E108" i="3"/>
  <c r="F108" i="3"/>
  <c r="G108" i="3"/>
  <c r="N108" i="3"/>
  <c r="O108" i="3"/>
  <c r="P108" i="3"/>
  <c r="Q108" i="3"/>
  <c r="R108" i="3"/>
  <c r="E111" i="3"/>
  <c r="F111" i="3"/>
  <c r="G111" i="3"/>
  <c r="N111" i="3"/>
  <c r="O111" i="3"/>
  <c r="P111" i="3"/>
  <c r="Q111" i="3"/>
  <c r="R111" i="3"/>
  <c r="E112" i="3"/>
  <c r="F112" i="3"/>
  <c r="G112" i="3"/>
  <c r="N112" i="3"/>
  <c r="O112" i="3"/>
  <c r="P112" i="3"/>
  <c r="Q112" i="3"/>
  <c r="R112" i="3"/>
  <c r="E119" i="3"/>
  <c r="F119" i="3"/>
  <c r="G119" i="3"/>
  <c r="O119" i="3"/>
  <c r="P119" i="3"/>
  <c r="Q119" i="3"/>
  <c r="E120" i="3"/>
  <c r="F120" i="3"/>
  <c r="G120" i="3"/>
  <c r="N120" i="3"/>
  <c r="O120" i="3"/>
  <c r="P120" i="3"/>
  <c r="Q120" i="3"/>
  <c r="R120" i="3"/>
  <c r="E121" i="3"/>
  <c r="F121" i="3"/>
  <c r="G121" i="3"/>
  <c r="N121" i="3"/>
  <c r="O121" i="3"/>
  <c r="P121" i="3"/>
  <c r="Q121" i="3"/>
  <c r="R121" i="3"/>
  <c r="E123" i="3"/>
  <c r="F123" i="3"/>
  <c r="G123" i="3"/>
  <c r="N123" i="3"/>
  <c r="O123" i="3"/>
  <c r="P123" i="3"/>
  <c r="Q123" i="3"/>
  <c r="R123" i="3"/>
  <c r="E124" i="3"/>
  <c r="F124" i="3"/>
  <c r="G124" i="3"/>
  <c r="N124" i="3"/>
  <c r="O124" i="3"/>
  <c r="P124" i="3"/>
  <c r="Q124" i="3"/>
  <c r="R124" i="3"/>
  <c r="E125" i="3"/>
  <c r="F125" i="3"/>
  <c r="G125" i="3"/>
  <c r="N125" i="3"/>
  <c r="O125" i="3"/>
  <c r="P125" i="3"/>
  <c r="Q125" i="3"/>
  <c r="R125" i="3"/>
  <c r="E127" i="3"/>
  <c r="F127" i="3"/>
  <c r="G127" i="3"/>
  <c r="N127" i="3"/>
  <c r="O127" i="3"/>
  <c r="P127" i="3"/>
  <c r="Q127" i="3"/>
  <c r="R127" i="3"/>
  <c r="E129" i="3"/>
  <c r="F129" i="3"/>
  <c r="G129" i="3"/>
  <c r="N129" i="3"/>
  <c r="O129" i="3"/>
  <c r="P129" i="3"/>
  <c r="Q129" i="3"/>
  <c r="R129" i="3"/>
  <c r="E130" i="3"/>
  <c r="F130" i="3"/>
  <c r="G130" i="3"/>
  <c r="N130" i="3"/>
  <c r="O130" i="3"/>
  <c r="P130" i="3"/>
  <c r="Q130" i="3"/>
  <c r="R130" i="3"/>
  <c r="E131" i="3"/>
  <c r="F131" i="3"/>
  <c r="G131" i="3"/>
  <c r="N131" i="3"/>
  <c r="O131" i="3"/>
  <c r="P131" i="3"/>
  <c r="Q131" i="3"/>
  <c r="R131" i="3"/>
  <c r="E132" i="3"/>
  <c r="F132" i="3"/>
  <c r="G132" i="3"/>
  <c r="N132" i="3"/>
  <c r="O132" i="3"/>
  <c r="P132" i="3"/>
  <c r="Q132" i="3"/>
  <c r="R132" i="3"/>
  <c r="E133" i="3"/>
  <c r="F133" i="3"/>
  <c r="G133" i="3"/>
  <c r="N133" i="3"/>
  <c r="O133" i="3"/>
  <c r="P133" i="3"/>
  <c r="Q133" i="3"/>
  <c r="R133" i="3"/>
  <c r="E136" i="3"/>
  <c r="F136" i="3"/>
  <c r="G136" i="3"/>
  <c r="N136" i="3"/>
  <c r="O136" i="3"/>
  <c r="P136" i="3"/>
  <c r="Q136" i="3"/>
  <c r="R136" i="3"/>
  <c r="E138" i="3"/>
  <c r="F138" i="3"/>
  <c r="G138" i="3"/>
  <c r="N138" i="3"/>
  <c r="O138" i="3"/>
  <c r="P138" i="3"/>
  <c r="Q138" i="3"/>
  <c r="R138" i="3"/>
  <c r="E140" i="3"/>
  <c r="F140" i="3"/>
  <c r="G140" i="3"/>
  <c r="N140" i="3"/>
  <c r="O140" i="3"/>
  <c r="P140" i="3"/>
  <c r="Q140" i="3"/>
  <c r="R140" i="3"/>
  <c r="F142" i="3"/>
  <c r="G142" i="3"/>
  <c r="N142" i="3"/>
  <c r="O142" i="3"/>
  <c r="P142" i="3"/>
  <c r="Q142" i="3"/>
  <c r="R142" i="3"/>
  <c r="E143" i="3"/>
  <c r="F143" i="3"/>
  <c r="G143" i="3"/>
  <c r="N143" i="3"/>
  <c r="O143" i="3"/>
  <c r="P143" i="3"/>
  <c r="Q143" i="3"/>
  <c r="R143" i="3"/>
  <c r="E144" i="3"/>
  <c r="F144" i="3"/>
  <c r="G144" i="3"/>
  <c r="N144" i="3"/>
  <c r="O144" i="3"/>
  <c r="P144" i="3"/>
  <c r="Q144" i="3"/>
  <c r="R144" i="3"/>
  <c r="E145" i="3"/>
  <c r="F145" i="3"/>
  <c r="G145" i="3"/>
  <c r="N145" i="3"/>
  <c r="O145" i="3"/>
  <c r="P145" i="3"/>
  <c r="Q145" i="3"/>
  <c r="R145" i="3"/>
  <c r="E146" i="3"/>
  <c r="F146" i="3"/>
  <c r="G146" i="3"/>
  <c r="N146" i="3"/>
  <c r="O146" i="3"/>
  <c r="P146" i="3"/>
  <c r="Q146" i="3"/>
  <c r="R146" i="3"/>
  <c r="E153" i="3"/>
  <c r="F153" i="3"/>
  <c r="G153" i="3"/>
  <c r="N153" i="3"/>
  <c r="O153" i="3"/>
  <c r="P153" i="3"/>
  <c r="Q153" i="3"/>
  <c r="R153" i="3"/>
  <c r="E157" i="3"/>
  <c r="F157" i="3"/>
  <c r="G157" i="3"/>
  <c r="N157" i="3"/>
  <c r="O157" i="3"/>
  <c r="P157" i="3"/>
  <c r="Q157" i="3"/>
  <c r="R157" i="3"/>
  <c r="E158" i="3"/>
  <c r="F158" i="3"/>
  <c r="G158" i="3"/>
  <c r="N158" i="3"/>
  <c r="O158" i="3"/>
  <c r="P158" i="3"/>
  <c r="Q158" i="3"/>
  <c r="R158" i="3"/>
  <c r="E159" i="3"/>
  <c r="F159" i="3"/>
  <c r="G159" i="3"/>
  <c r="N159" i="3"/>
  <c r="O159" i="3"/>
  <c r="P159" i="3"/>
  <c r="Q159" i="3"/>
  <c r="R159" i="3"/>
  <c r="E160" i="3"/>
  <c r="F160" i="3"/>
  <c r="G160" i="3"/>
  <c r="N160" i="3"/>
  <c r="O160" i="3"/>
  <c r="P160" i="3"/>
  <c r="Q160" i="3"/>
  <c r="R160" i="3"/>
  <c r="E163" i="3"/>
  <c r="F163" i="3"/>
  <c r="G163" i="3"/>
  <c r="N163" i="3"/>
  <c r="O163" i="3"/>
  <c r="P163" i="3"/>
  <c r="Q163" i="3"/>
  <c r="R163" i="3"/>
  <c r="E164" i="3"/>
  <c r="F164" i="3"/>
  <c r="G164" i="3"/>
  <c r="N164" i="3"/>
  <c r="O164" i="3"/>
  <c r="P164" i="3"/>
  <c r="Q164" i="3"/>
  <c r="R164" i="3"/>
  <c r="E167" i="3"/>
  <c r="F167" i="3"/>
  <c r="G167" i="3"/>
  <c r="N167" i="3"/>
  <c r="O167" i="3"/>
  <c r="P167" i="3"/>
  <c r="Q167" i="3"/>
  <c r="R167" i="3"/>
  <c r="F168" i="3"/>
  <c r="G168" i="3"/>
  <c r="N168" i="3"/>
  <c r="O168" i="3"/>
  <c r="P168" i="3"/>
  <c r="Q168" i="3"/>
  <c r="R168" i="3"/>
  <c r="E169" i="3"/>
  <c r="F169" i="3"/>
  <c r="G169" i="3"/>
  <c r="N169" i="3"/>
  <c r="O169" i="3"/>
  <c r="P169" i="3"/>
  <c r="Q169" i="3"/>
  <c r="R169" i="3"/>
  <c r="E172" i="3"/>
  <c r="F172" i="3"/>
  <c r="G172" i="3"/>
  <c r="N172" i="3"/>
  <c r="O172" i="3"/>
  <c r="P172" i="3"/>
  <c r="Q172" i="3"/>
  <c r="R172" i="3"/>
  <c r="E173" i="3"/>
  <c r="F173" i="3"/>
  <c r="G173" i="3"/>
  <c r="N173" i="3"/>
  <c r="O173" i="3"/>
  <c r="P173" i="3"/>
  <c r="Q173" i="3"/>
  <c r="R173" i="3"/>
  <c r="E175" i="3"/>
  <c r="F175" i="3"/>
  <c r="E176" i="3"/>
  <c r="F176" i="3"/>
  <c r="G176" i="3"/>
  <c r="N176" i="3"/>
  <c r="O176" i="3"/>
  <c r="P176" i="3"/>
  <c r="Q176" i="3"/>
  <c r="R176" i="3"/>
  <c r="E178" i="3"/>
  <c r="F178" i="3"/>
  <c r="G178" i="3"/>
  <c r="O178" i="3"/>
  <c r="P178" i="3"/>
  <c r="Q178" i="3"/>
  <c r="R178" i="3"/>
  <c r="E182" i="3"/>
  <c r="F182" i="3"/>
  <c r="G182" i="3"/>
  <c r="N182" i="3"/>
  <c r="O182" i="3"/>
  <c r="P182" i="3"/>
  <c r="Q182" i="3"/>
  <c r="R182" i="3"/>
  <c r="E191" i="3"/>
  <c r="F191" i="3"/>
  <c r="G191" i="3"/>
  <c r="N191" i="3"/>
  <c r="O191" i="3"/>
  <c r="P191" i="3"/>
  <c r="Q191" i="3"/>
  <c r="R191" i="3"/>
  <c r="E197" i="3"/>
  <c r="E193" i="3" s="1"/>
  <c r="F197" i="3"/>
  <c r="F193" i="3" s="1"/>
  <c r="G197" i="3"/>
  <c r="G193" i="3" s="1"/>
  <c r="N197" i="3"/>
  <c r="N193" i="3" s="1"/>
  <c r="O197" i="3"/>
  <c r="O193" i="3" s="1"/>
  <c r="P197" i="3"/>
  <c r="P193" i="3" s="1"/>
  <c r="Q197" i="3"/>
  <c r="Q193" i="3" s="1"/>
  <c r="R197" i="3"/>
  <c r="R193" i="3" s="1"/>
  <c r="E209" i="3"/>
  <c r="F209" i="3"/>
  <c r="G209" i="3"/>
  <c r="N209" i="3"/>
  <c r="O209" i="3"/>
  <c r="P209" i="3"/>
  <c r="Q209" i="3"/>
  <c r="R209" i="3"/>
  <c r="E220" i="3"/>
  <c r="F220" i="3"/>
  <c r="G220" i="3"/>
  <c r="N220" i="3"/>
  <c r="O220" i="3"/>
  <c r="P220" i="3"/>
  <c r="Q220" i="3"/>
  <c r="R220" i="3"/>
  <c r="F244" i="3"/>
  <c r="G244" i="3"/>
  <c r="N244" i="3"/>
  <c r="N235" i="3" s="1"/>
  <c r="O244" i="3"/>
  <c r="O235" i="3" s="1"/>
  <c r="P244" i="3"/>
  <c r="P235" i="3" s="1"/>
  <c r="Q244" i="3"/>
  <c r="R244" i="3"/>
  <c r="R235" i="3" s="1"/>
  <c r="E256" i="3"/>
  <c r="F256" i="3"/>
  <c r="G256" i="3"/>
  <c r="N256" i="3"/>
  <c r="O256" i="3"/>
  <c r="P256" i="3"/>
  <c r="Q256" i="3"/>
  <c r="R256" i="3"/>
  <c r="E266" i="3"/>
  <c r="E265" i="3" s="1"/>
  <c r="F266" i="3"/>
  <c r="F265" i="3" s="1"/>
  <c r="G266" i="3"/>
  <c r="G265" i="3" s="1"/>
  <c r="N266" i="3"/>
  <c r="N265" i="3" s="1"/>
  <c r="O266" i="3"/>
  <c r="O265" i="3" s="1"/>
  <c r="P266" i="3"/>
  <c r="P265" i="3" s="1"/>
  <c r="Q266" i="3"/>
  <c r="Q265" i="3" s="1"/>
  <c r="R266" i="3"/>
  <c r="R265" i="3" s="1"/>
  <c r="E267" i="3"/>
  <c r="F267" i="3"/>
  <c r="G267" i="3"/>
  <c r="N267" i="3"/>
  <c r="O267" i="3"/>
  <c r="P267" i="3"/>
  <c r="Q267" i="3"/>
  <c r="R267" i="3"/>
  <c r="D269" i="3"/>
  <c r="E269" i="3"/>
  <c r="E268" i="3" s="1"/>
  <c r="F269" i="3"/>
  <c r="F268" i="3" s="1"/>
  <c r="G269" i="3"/>
  <c r="G268" i="3" s="1"/>
  <c r="N269" i="3"/>
  <c r="N268" i="3" s="1"/>
  <c r="O269" i="3"/>
  <c r="O268" i="3" s="1"/>
  <c r="P269" i="3"/>
  <c r="P268" i="3" s="1"/>
  <c r="Q269" i="3"/>
  <c r="Q268" i="3" s="1"/>
  <c r="R269" i="3"/>
  <c r="R268" i="3" s="1"/>
  <c r="Z81" i="1"/>
  <c r="Z401" i="1"/>
  <c r="N404" i="1"/>
  <c r="Z404" i="1" s="1"/>
  <c r="N370" i="1"/>
  <c r="N371" i="1"/>
  <c r="N372" i="1"/>
  <c r="N373" i="1"/>
  <c r="N374" i="1"/>
  <c r="N369" i="1"/>
  <c r="N362" i="1"/>
  <c r="Z336" i="1"/>
  <c r="Z337" i="1"/>
  <c r="Z338" i="1"/>
  <c r="Z339" i="1"/>
  <c r="Z342" i="1"/>
  <c r="Z354" i="1"/>
  <c r="Z355" i="1"/>
  <c r="Z359" i="1"/>
  <c r="Z327" i="1"/>
  <c r="Z317" i="1"/>
  <c r="M176" i="3"/>
  <c r="Z276" i="1"/>
  <c r="M209" i="3"/>
  <c r="Y209" i="3" s="1"/>
  <c r="Z313" i="1"/>
  <c r="Z249" i="1"/>
  <c r="Z204" i="1"/>
  <c r="Z216" i="1"/>
  <c r="N230" i="1"/>
  <c r="Z157" i="1"/>
  <c r="Z168" i="1"/>
  <c r="Z170" i="1"/>
  <c r="Z174" i="1"/>
  <c r="Z98" i="1"/>
  <c r="Z115" i="1"/>
  <c r="Z30" i="1"/>
  <c r="Z38" i="1"/>
  <c r="Z40" i="1"/>
  <c r="M220" i="3"/>
  <c r="Z51" i="1"/>
  <c r="Z53" i="1"/>
  <c r="Z55" i="1"/>
  <c r="Z57" i="1"/>
  <c r="Z58" i="1"/>
  <c r="Z62" i="1"/>
  <c r="M266" i="3"/>
  <c r="M265" i="3" l="1"/>
  <c r="Y265" i="3" s="1"/>
  <c r="Y266" i="3"/>
  <c r="Z20" i="1"/>
  <c r="N17" i="1"/>
  <c r="D268" i="3"/>
  <c r="L268" i="3" s="1"/>
  <c r="L269" i="3"/>
  <c r="N232" i="1"/>
  <c r="E170" i="3"/>
  <c r="O170" i="3"/>
  <c r="F170" i="3"/>
  <c r="R170" i="3"/>
  <c r="N170" i="3"/>
  <c r="Q170" i="3"/>
  <c r="P170" i="3"/>
  <c r="G170" i="3"/>
  <c r="N241" i="1"/>
  <c r="Z241" i="1" s="1"/>
  <c r="M177" i="3"/>
  <c r="M135" i="3"/>
  <c r="Y135" i="3" s="1"/>
  <c r="M20" i="3"/>
  <c r="Y20" i="3" s="1"/>
  <c r="M38" i="3"/>
  <c r="Y38" i="3" s="1"/>
  <c r="M71" i="3"/>
  <c r="M51" i="3"/>
  <c r="M108" i="3"/>
  <c r="Y108" i="3" s="1"/>
  <c r="M143" i="3"/>
  <c r="M136" i="3"/>
  <c r="M157" i="3"/>
  <c r="Y157" i="3" s="1"/>
  <c r="M192" i="3"/>
  <c r="M267" i="3"/>
  <c r="M256" i="3"/>
  <c r="Y256" i="3" s="1"/>
  <c r="M244" i="3"/>
  <c r="M165" i="3"/>
  <c r="Y165" i="3" s="1"/>
  <c r="M255" i="3"/>
  <c r="Y255" i="3" s="1"/>
  <c r="M242" i="3"/>
  <c r="Y242" i="3" s="1"/>
  <c r="M169" i="3"/>
  <c r="M164" i="3"/>
  <c r="M133" i="3"/>
  <c r="M70" i="3"/>
  <c r="M106" i="3"/>
  <c r="Y106" i="3" s="1"/>
  <c r="M142" i="3"/>
  <c r="M129" i="3"/>
  <c r="Y129" i="3" s="1"/>
  <c r="M123" i="3"/>
  <c r="M131" i="3"/>
  <c r="M173" i="3"/>
  <c r="M241" i="3"/>
  <c r="Y241" i="3" s="1"/>
  <c r="M168" i="3"/>
  <c r="Y168" i="3" s="1"/>
  <c r="M163" i="3"/>
  <c r="M132" i="3"/>
  <c r="Y132" i="3" s="1"/>
  <c r="M81" i="3"/>
  <c r="Y81" i="3" s="1"/>
  <c r="M63" i="3"/>
  <c r="Y63" i="3" s="1"/>
  <c r="M112" i="3"/>
  <c r="Y112" i="3" s="1"/>
  <c r="M104" i="3"/>
  <c r="M145" i="3"/>
  <c r="M140" i="3"/>
  <c r="M127" i="3"/>
  <c r="M130" i="3"/>
  <c r="M201" i="3"/>
  <c r="Y201" i="3" s="1"/>
  <c r="M240" i="3"/>
  <c r="Y240" i="3" s="1"/>
  <c r="M277" i="3"/>
  <c r="M263" i="3"/>
  <c r="M167" i="3"/>
  <c r="M54" i="3"/>
  <c r="M111" i="3"/>
  <c r="M144" i="3"/>
  <c r="M138" i="3"/>
  <c r="M125" i="3"/>
  <c r="M183" i="3"/>
  <c r="M199" i="3"/>
  <c r="Y199" i="3" s="1"/>
  <c r="M269" i="3"/>
  <c r="M182" i="3"/>
  <c r="Y182" i="3" s="1"/>
  <c r="Q113" i="3"/>
  <c r="P113" i="3"/>
  <c r="O113" i="3"/>
  <c r="M246" i="3"/>
  <c r="M73" i="3"/>
  <c r="M237" i="3"/>
  <c r="N395" i="1"/>
  <c r="Z395" i="1" s="1"/>
  <c r="M285" i="3"/>
  <c r="Y285" i="3" s="1"/>
  <c r="M95" i="3"/>
  <c r="Y95" i="3" s="1"/>
  <c r="Q88" i="3"/>
  <c r="O88" i="3"/>
  <c r="F88" i="3"/>
  <c r="R88" i="3"/>
  <c r="P88" i="3"/>
  <c r="N88" i="3"/>
  <c r="G88" i="3"/>
  <c r="E88" i="3"/>
  <c r="M154" i="3"/>
  <c r="M264" i="3"/>
  <c r="Y264" i="3" s="1"/>
  <c r="G113" i="3"/>
  <c r="F113" i="3"/>
  <c r="O184" i="3"/>
  <c r="F235" i="3"/>
  <c r="F184" i="3" s="1"/>
  <c r="R184" i="3"/>
  <c r="P184" i="3"/>
  <c r="N184" i="3"/>
  <c r="G235" i="3"/>
  <c r="G184" i="3" s="1"/>
  <c r="M234" i="3"/>
  <c r="M205" i="3"/>
  <c r="Y205" i="3" s="1"/>
  <c r="M120" i="3"/>
  <c r="M101" i="3"/>
  <c r="M259" i="3"/>
  <c r="M172" i="3"/>
  <c r="Y172" i="3" s="1"/>
  <c r="N368" i="1"/>
  <c r="Z348" i="1"/>
  <c r="M160" i="3"/>
  <c r="M158" i="3"/>
  <c r="M159" i="3"/>
  <c r="E168" i="3"/>
  <c r="E161" i="3" s="1"/>
  <c r="M197" i="3"/>
  <c r="Y197" i="3" s="1"/>
  <c r="P253" i="3"/>
  <c r="N253" i="3"/>
  <c r="G253" i="3"/>
  <c r="M121" i="3"/>
  <c r="M146" i="3"/>
  <c r="R253" i="3"/>
  <c r="Q253" i="3"/>
  <c r="Q251" i="3" s="1"/>
  <c r="O253" i="3"/>
  <c r="O251" i="3" s="1"/>
  <c r="F253" i="3"/>
  <c r="F251" i="3" s="1"/>
  <c r="E253" i="3"/>
  <c r="E251" i="3" s="1"/>
  <c r="M178" i="3"/>
  <c r="Q161" i="3"/>
  <c r="F161" i="3"/>
  <c r="M153" i="3"/>
  <c r="M124" i="3"/>
  <c r="O161" i="3"/>
  <c r="P156" i="3"/>
  <c r="R156" i="3"/>
  <c r="N156" i="3"/>
  <c r="G156" i="3"/>
  <c r="Q156" i="3"/>
  <c r="O156" i="3"/>
  <c r="F156" i="3"/>
  <c r="E156" i="3"/>
  <c r="R161" i="3"/>
  <c r="P161" i="3"/>
  <c r="N161" i="3"/>
  <c r="G161" i="3"/>
  <c r="M276" i="3" l="1"/>
  <c r="Y276" i="3" s="1"/>
  <c r="Y277" i="3"/>
  <c r="M268" i="3"/>
  <c r="M191" i="3"/>
  <c r="M258" i="3"/>
  <c r="Y258" i="3" s="1"/>
  <c r="M233" i="3"/>
  <c r="Y233" i="3" s="1"/>
  <c r="Y234" i="3"/>
  <c r="N16" i="1"/>
  <c r="Z16" i="1" s="1"/>
  <c r="Z17" i="1"/>
  <c r="N252" i="1"/>
  <c r="Z252" i="1" s="1"/>
  <c r="Z302" i="1"/>
  <c r="Z353" i="1"/>
  <c r="M193" i="3"/>
  <c r="Y193" i="3" s="1"/>
  <c r="N323" i="1"/>
  <c r="Z323" i="1" s="1"/>
  <c r="M170" i="3"/>
  <c r="Y170" i="3" s="1"/>
  <c r="O287" i="3"/>
  <c r="F287" i="3"/>
  <c r="M245" i="3"/>
  <c r="Y245" i="3" s="1"/>
  <c r="M161" i="3"/>
  <c r="Y161" i="3" s="1"/>
  <c r="M253" i="3"/>
  <c r="Y253" i="3" s="1"/>
  <c r="M261" i="3"/>
  <c r="Y261" i="3" s="1"/>
  <c r="G251" i="3"/>
  <c r="G287" i="3" s="1"/>
  <c r="P251" i="3"/>
  <c r="P287" i="3" s="1"/>
  <c r="R251" i="3"/>
  <c r="N251" i="3"/>
  <c r="M88" i="3"/>
  <c r="Y88" i="3" s="1"/>
  <c r="M282" i="3"/>
  <c r="M18" i="3"/>
  <c r="Y18" i="3" s="1"/>
  <c r="M156" i="3"/>
  <c r="Y156" i="3" s="1"/>
  <c r="D400" i="1"/>
  <c r="B400" i="1"/>
  <c r="N251" i="1" l="1"/>
  <c r="Z251" i="1" s="1"/>
  <c r="M274" i="3"/>
  <c r="Y274" i="3" s="1"/>
  <c r="Y282" i="3"/>
  <c r="M251" i="3"/>
  <c r="Y251" i="3" s="1"/>
  <c r="D263" i="3"/>
  <c r="L263" i="3" s="1"/>
  <c r="E244" i="3"/>
  <c r="Z179" i="1"/>
  <c r="N146" i="1" l="1"/>
  <c r="Z146" i="1" s="1"/>
  <c r="M238" i="3"/>
  <c r="E235" i="3"/>
  <c r="E184" i="3" s="1"/>
  <c r="M235" i="3" l="1"/>
  <c r="Y235" i="3" s="1"/>
  <c r="Y238" i="3"/>
  <c r="N145" i="1"/>
  <c r="Z145" i="1" s="1"/>
  <c r="C281" i="1"/>
  <c r="D281" i="1"/>
  <c r="B281" i="1"/>
  <c r="M184" i="3" l="1"/>
  <c r="Y184" i="3" s="1"/>
  <c r="D209" i="3"/>
  <c r="L209" i="3" s="1"/>
  <c r="E142" i="3" l="1"/>
  <c r="E113" i="3" s="1"/>
  <c r="E287" i="3" s="1"/>
  <c r="N69" i="1" l="1"/>
  <c r="Z69" i="1" s="1"/>
  <c r="Z82" i="1"/>
  <c r="M40" i="3"/>
  <c r="D55" i="1"/>
  <c r="D359" i="1"/>
  <c r="D302" i="1"/>
  <c r="C245" i="1"/>
  <c r="B245" i="1"/>
  <c r="D235" i="1"/>
  <c r="D277" i="3"/>
  <c r="O394" i="1"/>
  <c r="P394" i="1"/>
  <c r="Q394" i="1"/>
  <c r="R394" i="1"/>
  <c r="S394" i="1"/>
  <c r="F394" i="1"/>
  <c r="G394" i="1"/>
  <c r="H394" i="1"/>
  <c r="I394" i="1"/>
  <c r="E370" i="1"/>
  <c r="E371" i="1"/>
  <c r="E372" i="1"/>
  <c r="E373" i="1"/>
  <c r="E374" i="1"/>
  <c r="E369" i="1"/>
  <c r="O367" i="1"/>
  <c r="P367" i="1"/>
  <c r="Q367" i="1"/>
  <c r="R367" i="1"/>
  <c r="S367" i="1"/>
  <c r="F367" i="1"/>
  <c r="G367" i="1"/>
  <c r="H367" i="1"/>
  <c r="I367" i="1"/>
  <c r="N361" i="1"/>
  <c r="O361" i="1"/>
  <c r="O360" i="1" s="1"/>
  <c r="P361" i="1"/>
  <c r="P360" i="1" s="1"/>
  <c r="Q361" i="1"/>
  <c r="Q360" i="1" s="1"/>
  <c r="R361" i="1"/>
  <c r="R360" i="1" s="1"/>
  <c r="S361" i="1"/>
  <c r="S360" i="1" s="1"/>
  <c r="F361" i="1"/>
  <c r="F360" i="1" s="1"/>
  <c r="G361" i="1"/>
  <c r="G360" i="1" s="1"/>
  <c r="H361" i="1"/>
  <c r="H360" i="1" s="1"/>
  <c r="I361" i="1"/>
  <c r="I360" i="1" s="1"/>
  <c r="E355" i="1"/>
  <c r="E359" i="1"/>
  <c r="E354" i="1"/>
  <c r="O352" i="1"/>
  <c r="P352" i="1"/>
  <c r="Q352" i="1"/>
  <c r="R352" i="1"/>
  <c r="S352" i="1"/>
  <c r="F352" i="1"/>
  <c r="G352" i="1"/>
  <c r="H352" i="1"/>
  <c r="I352" i="1"/>
  <c r="D182" i="3"/>
  <c r="O322" i="1"/>
  <c r="Q322" i="1"/>
  <c r="R322" i="1"/>
  <c r="S322" i="1"/>
  <c r="F322" i="1"/>
  <c r="G322" i="1"/>
  <c r="H322" i="1"/>
  <c r="E317" i="1"/>
  <c r="O316" i="1"/>
  <c r="O315" i="1" s="1"/>
  <c r="P316" i="1"/>
  <c r="Q316" i="1"/>
  <c r="Q315" i="1" s="1"/>
  <c r="R316" i="1"/>
  <c r="R315" i="1" s="1"/>
  <c r="S316" i="1"/>
  <c r="S315" i="1" s="1"/>
  <c r="F316" i="1"/>
  <c r="F315" i="1" s="1"/>
  <c r="G316" i="1"/>
  <c r="G315" i="1" s="1"/>
  <c r="H316" i="1"/>
  <c r="H315" i="1" s="1"/>
  <c r="I316" i="1"/>
  <c r="I315" i="1" s="1"/>
  <c r="O240" i="1"/>
  <c r="P240" i="1"/>
  <c r="Q240" i="1"/>
  <c r="R240" i="1"/>
  <c r="F240" i="1"/>
  <c r="G240" i="1"/>
  <c r="H240" i="1"/>
  <c r="O231" i="1"/>
  <c r="P231" i="1"/>
  <c r="Q231" i="1"/>
  <c r="R231" i="1"/>
  <c r="S231" i="1"/>
  <c r="F231" i="1"/>
  <c r="G231" i="1"/>
  <c r="H231" i="1"/>
  <c r="I231" i="1"/>
  <c r="E230" i="1"/>
  <c r="D95" i="3"/>
  <c r="L95" i="3" s="1"/>
  <c r="D112" i="3"/>
  <c r="L112" i="3" s="1"/>
  <c r="O68" i="1"/>
  <c r="P68" i="1"/>
  <c r="Q68" i="1"/>
  <c r="R68" i="1"/>
  <c r="S68" i="1"/>
  <c r="F68" i="1"/>
  <c r="G68" i="1"/>
  <c r="H68" i="1"/>
  <c r="I68" i="1"/>
  <c r="D54" i="3"/>
  <c r="L54" i="3" s="1"/>
  <c r="D63" i="3"/>
  <c r="L63" i="3" s="1"/>
  <c r="D70" i="3"/>
  <c r="L70" i="3" s="1"/>
  <c r="D71" i="3"/>
  <c r="L71" i="3" s="1"/>
  <c r="D73" i="3"/>
  <c r="L73" i="3" s="1"/>
  <c r="D81" i="3"/>
  <c r="L81" i="3" s="1"/>
  <c r="P315" i="1" l="1"/>
  <c r="N315" i="1" s="1"/>
  <c r="N316" i="1"/>
  <c r="N352" i="1"/>
  <c r="Z352" i="1" s="1"/>
  <c r="N68" i="1"/>
  <c r="Z68" i="1" s="1"/>
  <c r="M25" i="3"/>
  <c r="Y25" i="3" s="1"/>
  <c r="Y40" i="3"/>
  <c r="Z315" i="1"/>
  <c r="Z316" i="1"/>
  <c r="N360" i="1"/>
  <c r="D276" i="3"/>
  <c r="L276" i="3" s="1"/>
  <c r="L277" i="3"/>
  <c r="E323" i="1"/>
  <c r="E252" i="1"/>
  <c r="E241" i="1"/>
  <c r="I408" i="1"/>
  <c r="E232" i="1"/>
  <c r="E395" i="1"/>
  <c r="M395" i="1" s="1"/>
  <c r="E186" i="1"/>
  <c r="E146" i="1"/>
  <c r="E322" i="1"/>
  <c r="E17" i="1"/>
  <c r="F408" i="1"/>
  <c r="G408" i="1"/>
  <c r="H408" i="1"/>
  <c r="Q408" i="1"/>
  <c r="D135" i="3"/>
  <c r="L135" i="3" s="1"/>
  <c r="E316" i="1"/>
  <c r="E361" i="1"/>
  <c r="O408" i="1"/>
  <c r="D20" i="3"/>
  <c r="L20" i="3" s="1"/>
  <c r="D111" i="3"/>
  <c r="L111" i="3" s="1"/>
  <c r="D125" i="3"/>
  <c r="L125" i="3" s="1"/>
  <c r="D131" i="3"/>
  <c r="L131" i="3" s="1"/>
  <c r="D175" i="3"/>
  <c r="L175" i="3" s="1"/>
  <c r="D240" i="3"/>
  <c r="D255" i="3"/>
  <c r="L255" i="3" s="1"/>
  <c r="D242" i="3"/>
  <c r="D133" i="3"/>
  <c r="L133" i="3" s="1"/>
  <c r="D108" i="3"/>
  <c r="L108" i="3" s="1"/>
  <c r="D130" i="3"/>
  <c r="L130" i="3" s="1"/>
  <c r="D201" i="3"/>
  <c r="D267" i="3"/>
  <c r="L267" i="3" s="1"/>
  <c r="D142" i="3"/>
  <c r="L142" i="3" s="1"/>
  <c r="D172" i="3"/>
  <c r="L172" i="3" s="1"/>
  <c r="D199" i="3"/>
  <c r="D192" i="3"/>
  <c r="D132" i="3"/>
  <c r="L132" i="3" s="1"/>
  <c r="D106" i="3"/>
  <c r="L106" i="3" s="1"/>
  <c r="D104" i="3"/>
  <c r="L104" i="3" s="1"/>
  <c r="D140" i="3"/>
  <c r="L140" i="3" s="1"/>
  <c r="D127" i="3"/>
  <c r="L127" i="3" s="1"/>
  <c r="D241" i="3"/>
  <c r="D145" i="3"/>
  <c r="L145" i="3" s="1"/>
  <c r="D144" i="3"/>
  <c r="L144" i="3" s="1"/>
  <c r="D143" i="3"/>
  <c r="L143" i="3" s="1"/>
  <c r="D123" i="3"/>
  <c r="L123" i="3" s="1"/>
  <c r="D119" i="3"/>
  <c r="L119" i="3" s="1"/>
  <c r="D244" i="3"/>
  <c r="L244" i="3" s="1"/>
  <c r="D167" i="3"/>
  <c r="L167" i="3" s="1"/>
  <c r="D164" i="3"/>
  <c r="L164" i="3" s="1"/>
  <c r="D163" i="3"/>
  <c r="L163" i="3" s="1"/>
  <c r="D22" i="3"/>
  <c r="L22" i="3" s="1"/>
  <c r="D256" i="3"/>
  <c r="L256" i="3" s="1"/>
  <c r="E68" i="1"/>
  <c r="D246" i="3"/>
  <c r="L246" i="3" s="1"/>
  <c r="D38" i="3"/>
  <c r="L38" i="3" s="1"/>
  <c r="D183" i="3"/>
  <c r="L183" i="3" s="1"/>
  <c r="D237" i="3"/>
  <c r="L237" i="3" s="1"/>
  <c r="D238" i="3"/>
  <c r="L238" i="3" s="1"/>
  <c r="D285" i="3"/>
  <c r="L285" i="3" s="1"/>
  <c r="D266" i="3"/>
  <c r="D40" i="3"/>
  <c r="L40" i="3" s="1"/>
  <c r="D51" i="3"/>
  <c r="L51" i="3" s="1"/>
  <c r="D264" i="3"/>
  <c r="D154" i="3"/>
  <c r="L154" i="3" s="1"/>
  <c r="E353" i="1"/>
  <c r="D136" i="3"/>
  <c r="L136" i="3" s="1"/>
  <c r="D169" i="3"/>
  <c r="L169" i="3" s="1"/>
  <c r="E368" i="1"/>
  <c r="D165" i="3"/>
  <c r="L165" i="3" s="1"/>
  <c r="D157" i="3"/>
  <c r="L157" i="3" s="1"/>
  <c r="D129" i="3"/>
  <c r="L129" i="3" s="1"/>
  <c r="D245" i="3"/>
  <c r="D168" i="3"/>
  <c r="L168" i="3" s="1"/>
  <c r="D234" i="3"/>
  <c r="D205" i="3"/>
  <c r="D120" i="3"/>
  <c r="L120" i="3" s="1"/>
  <c r="D101" i="3"/>
  <c r="L101" i="3" s="1"/>
  <c r="D176" i="3"/>
  <c r="L176" i="3" s="1"/>
  <c r="D259" i="3"/>
  <c r="D177" i="3"/>
  <c r="L177" i="3" s="1"/>
  <c r="D173" i="3"/>
  <c r="L173" i="3" s="1"/>
  <c r="D178" i="3"/>
  <c r="L178" i="3" s="1"/>
  <c r="D138" i="3"/>
  <c r="L138" i="3" s="1"/>
  <c r="S240" i="1"/>
  <c r="S408" i="1" s="1"/>
  <c r="D159" i="3"/>
  <c r="L159" i="3" s="1"/>
  <c r="D146" i="3"/>
  <c r="L146" i="3" s="1"/>
  <c r="D197" i="3"/>
  <c r="D160" i="3"/>
  <c r="L160" i="3" s="1"/>
  <c r="D158" i="3"/>
  <c r="L158" i="3" s="1"/>
  <c r="N240" i="1"/>
  <c r="Z240" i="1" s="1"/>
  <c r="D153" i="3"/>
  <c r="L153" i="3" s="1"/>
  <c r="D124" i="3"/>
  <c r="L124" i="3" s="1"/>
  <c r="D121" i="3"/>
  <c r="L121" i="3" s="1"/>
  <c r="N367" i="1"/>
  <c r="N231" i="1"/>
  <c r="N394" i="1"/>
  <c r="Z394" i="1" s="1"/>
  <c r="E367" i="1" l="1"/>
  <c r="E315" i="1"/>
  <c r="E16" i="1"/>
  <c r="M16" i="1" s="1"/>
  <c r="E394" i="1"/>
  <c r="M394" i="1" s="1"/>
  <c r="E251" i="1"/>
  <c r="E352" i="1"/>
  <c r="E360" i="1"/>
  <c r="E185" i="1"/>
  <c r="E231" i="1"/>
  <c r="E240" i="1"/>
  <c r="D258" i="3"/>
  <c r="L258" i="3" s="1"/>
  <c r="L259" i="3"/>
  <c r="D265" i="3"/>
  <c r="L265" i="3" s="1"/>
  <c r="L266" i="3"/>
  <c r="D233" i="3"/>
  <c r="L233" i="3" s="1"/>
  <c r="L234" i="3"/>
  <c r="D261" i="3"/>
  <c r="L261" i="3" s="1"/>
  <c r="D191" i="3"/>
  <c r="L191" i="3" s="1"/>
  <c r="L192" i="3"/>
  <c r="D193" i="3"/>
  <c r="L193" i="3" s="1"/>
  <c r="D25" i="3"/>
  <c r="L25" i="3" s="1"/>
  <c r="D18" i="3"/>
  <c r="L18" i="3" s="1"/>
  <c r="D170" i="3"/>
  <c r="L170" i="3" s="1"/>
  <c r="E145" i="1"/>
  <c r="D253" i="3"/>
  <c r="D88" i="3"/>
  <c r="L88" i="3" s="1"/>
  <c r="D113" i="3"/>
  <c r="L113" i="3" s="1"/>
  <c r="D235" i="3"/>
  <c r="L235" i="3" s="1"/>
  <c r="Q422" i="1"/>
  <c r="I422" i="1"/>
  <c r="H422" i="1"/>
  <c r="G422" i="1"/>
  <c r="O414" i="1"/>
  <c r="F422" i="1"/>
  <c r="D282" i="3"/>
  <c r="D161" i="3"/>
  <c r="L161" i="3" s="1"/>
  <c r="D156" i="3"/>
  <c r="L156" i="3" s="1"/>
  <c r="P322" i="1"/>
  <c r="P408" i="1" s="1"/>
  <c r="D274" i="3" l="1"/>
  <c r="L274" i="3" s="1"/>
  <c r="L282" i="3"/>
  <c r="D251" i="3"/>
  <c r="L251" i="3" s="1"/>
  <c r="L253" i="3"/>
  <c r="D184" i="3"/>
  <c r="E408" i="1"/>
  <c r="M408" i="1" s="1"/>
  <c r="N322" i="1"/>
  <c r="Z322" i="1" s="1"/>
  <c r="D287" i="3" l="1"/>
  <c r="L287" i="3" s="1"/>
  <c r="L184" i="3"/>
  <c r="F434" i="1"/>
  <c r="E414" i="1"/>
  <c r="E434" i="1" s="1"/>
  <c r="E438" i="1" s="1"/>
  <c r="O434" i="1" s="1"/>
  <c r="O440" i="1" s="1"/>
  <c r="P422" i="1"/>
  <c r="G434" i="1" l="1"/>
  <c r="E436" i="1"/>
  <c r="F436" i="1" s="1"/>
  <c r="N434" i="1"/>
  <c r="E422" i="1"/>
  <c r="N119" i="3"/>
  <c r="N113" i="3" s="1"/>
  <c r="N287" i="3" s="1"/>
  <c r="R119" i="3"/>
  <c r="R113" i="3" s="1"/>
  <c r="R287" i="3" s="1"/>
  <c r="N440" i="1" l="1"/>
  <c r="Z434" i="1"/>
  <c r="N186" i="1"/>
  <c r="O443" i="1"/>
  <c r="M119" i="3"/>
  <c r="P440" i="1" l="1"/>
  <c r="Z440" i="1"/>
  <c r="N185" i="1"/>
  <c r="M113" i="3"/>
  <c r="S422" i="1"/>
  <c r="O422" i="1"/>
  <c r="O445" i="1"/>
  <c r="O446" i="1" s="1"/>
  <c r="O447" i="1" s="1"/>
  <c r="M287" i="3" l="1"/>
  <c r="Y287" i="3" s="1"/>
  <c r="N408" i="1"/>
  <c r="Z408" i="1" s="1"/>
  <c r="C58" i="1"/>
  <c r="N414" i="1" l="1"/>
  <c r="Z414" i="1" s="1"/>
  <c r="N443" i="1"/>
  <c r="Z443" i="1" s="1"/>
  <c r="N422" i="1"/>
  <c r="Z422" i="1" s="1"/>
  <c r="C398" i="1"/>
  <c r="D398" i="1"/>
  <c r="B398" i="1"/>
  <c r="C300" i="1"/>
  <c r="D300" i="1"/>
  <c r="B300" i="1"/>
  <c r="N445" i="1" l="1"/>
  <c r="C198" i="1"/>
  <c r="D198" i="1"/>
  <c r="B198" i="1"/>
  <c r="C33" i="1"/>
  <c r="B33" i="1"/>
  <c r="B170" i="1"/>
  <c r="C170" i="1"/>
  <c r="D170" i="1"/>
  <c r="B208" i="1"/>
  <c r="C208" i="1"/>
  <c r="B210" i="1"/>
  <c r="C210" i="1"/>
  <c r="C202" i="1"/>
  <c r="D202" i="1"/>
  <c r="B202" i="1"/>
  <c r="C359" i="1"/>
  <c r="B359" i="1"/>
  <c r="C355" i="1"/>
  <c r="D355" i="1"/>
  <c r="B355" i="1"/>
  <c r="D174" i="1"/>
  <c r="C174" i="1"/>
  <c r="B174" i="1"/>
  <c r="C173" i="1"/>
  <c r="D173" i="1"/>
  <c r="B173" i="1"/>
  <c r="C55" i="1"/>
  <c r="B55" i="1"/>
  <c r="C230" i="1"/>
  <c r="B230" i="1"/>
  <c r="C223" i="1"/>
  <c r="D223" i="1"/>
  <c r="C224" i="1"/>
  <c r="B224" i="1"/>
  <c r="B223" i="1"/>
  <c r="C216" i="1"/>
  <c r="D216" i="1"/>
  <c r="B216" i="1"/>
  <c r="C215" i="1"/>
  <c r="D215" i="1"/>
  <c r="B215" i="1"/>
  <c r="C214" i="1"/>
  <c r="B214" i="1"/>
  <c r="C213" i="1"/>
  <c r="D213" i="1"/>
  <c r="B213" i="1"/>
  <c r="C212" i="1"/>
  <c r="D212" i="1"/>
  <c r="B212" i="1"/>
  <c r="C206" i="1"/>
  <c r="D206" i="1"/>
  <c r="B206" i="1"/>
  <c r="C204" i="1"/>
  <c r="D204" i="1"/>
  <c r="B204" i="1"/>
  <c r="C200" i="1"/>
  <c r="D200" i="1"/>
  <c r="B200" i="1"/>
  <c r="C199" i="1"/>
  <c r="D199" i="1"/>
  <c r="B199" i="1"/>
  <c r="C196" i="1"/>
  <c r="B196" i="1"/>
  <c r="C195" i="1"/>
  <c r="B195" i="1"/>
  <c r="C194" i="1"/>
  <c r="D194" i="1"/>
  <c r="B194" i="1"/>
  <c r="C179" i="1"/>
  <c r="B179" i="1"/>
  <c r="C168" i="1"/>
  <c r="D168" i="1"/>
  <c r="B168" i="1"/>
  <c r="C166" i="1"/>
  <c r="B166" i="1"/>
  <c r="C163" i="1"/>
  <c r="B163" i="1"/>
  <c r="C157" i="1"/>
  <c r="B157" i="1"/>
  <c r="C105" i="1"/>
  <c r="C107" i="1"/>
  <c r="C82" i="1"/>
  <c r="B82" i="1"/>
  <c r="C81" i="1"/>
  <c r="B81" i="1"/>
  <c r="C63" i="1"/>
  <c r="D63" i="1"/>
  <c r="B63" i="1"/>
  <c r="C62" i="1"/>
  <c r="D62" i="1"/>
  <c r="B62" i="1"/>
  <c r="C60" i="1"/>
  <c r="D60" i="1"/>
  <c r="B60" i="1"/>
  <c r="B58" i="1"/>
  <c r="C57" i="1"/>
  <c r="D57" i="1"/>
  <c r="B57" i="1"/>
  <c r="C56" i="1"/>
  <c r="D56" i="1"/>
  <c r="B56" i="1"/>
  <c r="C54" i="1"/>
  <c r="D54" i="1"/>
  <c r="B54" i="1"/>
  <c r="C53" i="1"/>
  <c r="B53" i="1"/>
  <c r="C51" i="1"/>
  <c r="D51" i="1"/>
  <c r="B51" i="1"/>
  <c r="C50" i="1"/>
  <c r="B50" i="1"/>
  <c r="C45" i="1"/>
  <c r="D45" i="1"/>
  <c r="B45" i="1"/>
  <c r="C31" i="1"/>
  <c r="C32" i="1"/>
  <c r="B32" i="1"/>
  <c r="B31" i="1"/>
  <c r="C34" i="1"/>
  <c r="C35" i="1"/>
  <c r="B34" i="1"/>
  <c r="C41" i="1"/>
  <c r="D41" i="1"/>
  <c r="B41" i="1"/>
  <c r="C40" i="1"/>
  <c r="B40" i="1"/>
  <c r="C39" i="1"/>
  <c r="B39" i="1"/>
  <c r="C38" i="1"/>
  <c r="B38" i="1"/>
  <c r="C37" i="1"/>
  <c r="B37" i="1"/>
  <c r="C36" i="1"/>
  <c r="B36" i="1"/>
  <c r="C30" i="1"/>
  <c r="B30" i="1"/>
  <c r="C28" i="1"/>
  <c r="D28" i="1"/>
  <c r="B28" i="1"/>
  <c r="C27" i="1"/>
  <c r="B27" i="1"/>
  <c r="C26" i="1"/>
  <c r="D26" i="1"/>
  <c r="B26" i="1"/>
  <c r="C25" i="1"/>
  <c r="B25" i="1"/>
  <c r="C22" i="1"/>
  <c r="D22" i="1"/>
  <c r="B22" i="1"/>
  <c r="D236" i="1"/>
  <c r="C236" i="1"/>
  <c r="B236" i="1"/>
  <c r="C244" i="1"/>
  <c r="D244" i="1"/>
  <c r="B244" i="1"/>
  <c r="C246" i="1"/>
  <c r="D246" i="1"/>
  <c r="C247" i="1"/>
  <c r="D247" i="1"/>
  <c r="B247" i="1"/>
  <c r="B246" i="1"/>
  <c r="C249" i="1"/>
  <c r="B249" i="1"/>
  <c r="C264" i="1"/>
  <c r="D264" i="1"/>
  <c r="B264" i="1"/>
  <c r="C269" i="1"/>
  <c r="D269" i="1"/>
  <c r="B269" i="1"/>
  <c r="C268" i="1"/>
  <c r="D268" i="1"/>
  <c r="B268" i="1"/>
  <c r="C266" i="1"/>
  <c r="D266" i="1"/>
  <c r="B266" i="1"/>
  <c r="C265" i="1"/>
  <c r="D265" i="1"/>
  <c r="B265" i="1"/>
  <c r="C270" i="1"/>
  <c r="D270" i="1"/>
  <c r="B270" i="1"/>
  <c r="C271" i="1"/>
  <c r="D271" i="1"/>
  <c r="B271" i="1"/>
  <c r="C275" i="1"/>
  <c r="D275" i="1"/>
  <c r="B275" i="1"/>
  <c r="C276" i="1"/>
  <c r="B276" i="1"/>
  <c r="C278" i="1"/>
  <c r="B278" i="1"/>
  <c r="C299" i="1"/>
  <c r="B299" i="1"/>
  <c r="C307" i="1"/>
  <c r="D307" i="1"/>
  <c r="B307" i="1"/>
  <c r="C313" i="1"/>
  <c r="B313" i="1"/>
  <c r="C332" i="1"/>
  <c r="D332" i="1"/>
  <c r="B332" i="1"/>
  <c r="C336" i="1"/>
  <c r="B336" i="1"/>
  <c r="C337" i="1"/>
  <c r="B337" i="1"/>
  <c r="C339" i="1"/>
  <c r="B339" i="1"/>
  <c r="C338" i="1"/>
  <c r="B338" i="1"/>
  <c r="C342" i="1"/>
  <c r="B342" i="1"/>
  <c r="C348" i="1"/>
  <c r="B348" i="1"/>
  <c r="C370" i="1"/>
  <c r="D370" i="1"/>
  <c r="B370" i="1"/>
  <c r="C371" i="1"/>
  <c r="D371" i="1"/>
  <c r="B371" i="1"/>
  <c r="C372" i="1"/>
  <c r="D372" i="1"/>
  <c r="B372" i="1"/>
  <c r="C373" i="1"/>
  <c r="D373" i="1"/>
  <c r="B373" i="1"/>
  <c r="C374" i="1"/>
  <c r="D374" i="1"/>
  <c r="B374" i="1"/>
  <c r="C397" i="1"/>
  <c r="B397" i="1"/>
  <c r="C401" i="1"/>
  <c r="D401" i="1"/>
  <c r="B401" i="1"/>
  <c r="C402" i="1"/>
  <c r="D402" i="1"/>
  <c r="B402" i="1"/>
  <c r="C403" i="1"/>
  <c r="D403" i="1"/>
  <c r="C404" i="1"/>
  <c r="D404" i="1"/>
  <c r="B404" i="1"/>
  <c r="C396" i="1"/>
  <c r="B396" i="1"/>
  <c r="C369" i="1"/>
  <c r="B369" i="1"/>
  <c r="C362" i="1"/>
  <c r="B362" i="1"/>
  <c r="C354" i="1"/>
  <c r="B354" i="1"/>
  <c r="C327" i="1"/>
  <c r="B327" i="1"/>
  <c r="C317" i="1"/>
  <c r="B317" i="1"/>
  <c r="C262" i="1"/>
  <c r="B262" i="1"/>
  <c r="C242" i="1"/>
  <c r="B242" i="1"/>
  <c r="C234" i="1"/>
  <c r="B234" i="1"/>
  <c r="C192" i="1"/>
  <c r="B192" i="1"/>
  <c r="C156" i="1"/>
  <c r="B156" i="1"/>
  <c r="C80" i="1"/>
  <c r="B80" i="1"/>
  <c r="C20" i="1"/>
  <c r="B20" i="1"/>
  <c r="N446" i="1" l="1"/>
  <c r="Z446" i="1" s="1"/>
  <c r="Z445" i="1"/>
  <c r="N447" i="1"/>
  <c r="P446" i="1"/>
  <c r="E90" i="3"/>
  <c r="D90" i="3" l="1"/>
  <c r="L90" i="3" s="1"/>
  <c r="M90" i="3"/>
  <c r="Y90" i="3" s="1"/>
  <c r="D89" i="3" l="1"/>
  <c r="L89" i="3" s="1"/>
  <c r="M92" i="3"/>
  <c r="Y92" i="3" s="1"/>
  <c r="M91" i="3"/>
  <c r="Y91" i="3" s="1"/>
  <c r="M89" i="3" l="1"/>
  <c r="Y89" i="3" s="1"/>
  <c r="D221" i="3" l="1"/>
  <c r="L221" i="3" s="1"/>
  <c r="N424" i="1" l="1"/>
  <c r="Z424" i="1" s="1"/>
  <c r="E424" i="1" l="1"/>
  <c r="E423" i="1"/>
  <c r="D185" i="3"/>
  <c r="L185" i="3" s="1"/>
  <c r="N423" i="1" l="1"/>
  <c r="Z423" i="1" s="1"/>
  <c r="M185" i="3"/>
  <c r="Y185" i="3" s="1"/>
  <c r="Q242" i="3"/>
  <c r="Q235" i="3" s="1"/>
  <c r="Q184" i="3" s="1"/>
  <c r="Q287" i="3" s="1"/>
  <c r="R252" i="1"/>
  <c r="R251" i="1" s="1"/>
  <c r="R408" i="1" s="1"/>
  <c r="R422" i="1" l="1"/>
</calcChain>
</file>

<file path=xl/sharedStrings.xml><?xml version="1.0" encoding="utf-8"?>
<sst xmlns="http://schemas.openxmlformats.org/spreadsheetml/2006/main" count="1262" uniqueCount="748">
  <si>
    <t>1410160</t>
  </si>
  <si>
    <t>Проектування, реставрація та охорона пам'яток архітектури</t>
  </si>
  <si>
    <t>7640</t>
  </si>
  <si>
    <t>7412</t>
  </si>
  <si>
    <t>7610</t>
  </si>
  <si>
    <t>7670</t>
  </si>
  <si>
    <t>8300</t>
  </si>
  <si>
    <t>8110</t>
  </si>
  <si>
    <t xml:space="preserve">Охорона навколишнього природного середовища </t>
  </si>
  <si>
    <t>8340</t>
  </si>
  <si>
    <t>Природоохоронні заходи за рахунок цільових фондів</t>
  </si>
  <si>
    <t>Обслуговування місцевого боргу</t>
  </si>
  <si>
    <t>9000</t>
  </si>
  <si>
    <t>9700</t>
  </si>
  <si>
    <t>9770</t>
  </si>
  <si>
    <t>Забезпечення діяльності бібліотек</t>
  </si>
  <si>
    <t>Проведення навчально-тренувальних зборів і змагань з неолімпійських видів спорту</t>
  </si>
  <si>
    <t>Інші заходи, пов'язані з економічною діяльністю</t>
  </si>
  <si>
    <t>Інші видатки на соціальний захист ветеранів війни та праці</t>
  </si>
  <si>
    <t>Компенсаційні виплати на пільговий проїзд електротранспортом окремим категоріям громадян</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</si>
  <si>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</si>
  <si>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Проведення навчально-тренувальних зборів і змагань з олімпійських видів спорту</t>
  </si>
  <si>
    <t>Фінансова підтримка дитячо-юнацьких спортивних шкіл фізкультурно-спортивних товариств</t>
  </si>
  <si>
    <t>Сприяння розвитку малого та середнього підприємництва</t>
  </si>
  <si>
    <t>Управління  освіти і науки Сумської міської ради</t>
  </si>
  <si>
    <t>1000000</t>
  </si>
  <si>
    <t>1400000</t>
  </si>
  <si>
    <t>1500000</t>
  </si>
  <si>
    <t>1510000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</si>
  <si>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</si>
  <si>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Заходи державної політики з питань дітей та їх соціального захисту</t>
  </si>
  <si>
    <t>Департамент інфраструктури міста Сумської міської ради</t>
  </si>
  <si>
    <t>Управління капітального будівництва та дорожнього господарства Сумської міської ради</t>
  </si>
  <si>
    <t>Управління «Інспекція з благоустрою міста Суми» Сумської міської ради</t>
  </si>
  <si>
    <t>Виконавчий комітет Сумської міської ради</t>
  </si>
  <si>
    <t>Регулювання цін на послуги місцевого автотранспорту</t>
  </si>
  <si>
    <t>Організація та проведення громадських робіт</t>
  </si>
  <si>
    <t xml:space="preserve">Департамент соціального захисту населення Сумської міської ради </t>
  </si>
  <si>
    <t>Департамент забезпечення ресурсних платежів Сумської міської ради</t>
  </si>
  <si>
    <t>Управління архітектури та містобудування Сумської міської ради</t>
  </si>
  <si>
    <t>Департамент фінансів, економіки та інвестицій Сумської міської ради</t>
  </si>
  <si>
    <t>Управління державного архітектурно-будівельного контролю Сумської міської ради</t>
  </si>
  <si>
    <t>0100</t>
  </si>
  <si>
    <t>Державне управління</t>
  </si>
  <si>
    <t>0180</t>
  </si>
  <si>
    <t>0111</t>
  </si>
  <si>
    <t>1000</t>
  </si>
  <si>
    <t>1010</t>
  </si>
  <si>
    <t>0910</t>
  </si>
  <si>
    <t>1020</t>
  </si>
  <si>
    <t>0921</t>
  </si>
  <si>
    <t>1030</t>
  </si>
  <si>
    <t>1060</t>
  </si>
  <si>
    <t>1070</t>
  </si>
  <si>
    <t>0922</t>
  </si>
  <si>
    <t>1090</t>
  </si>
  <si>
    <t>0960</t>
  </si>
  <si>
    <t>0990</t>
  </si>
  <si>
    <t>2000</t>
  </si>
  <si>
    <t>2010</t>
  </si>
  <si>
    <t>0731</t>
  </si>
  <si>
    <t>0733</t>
  </si>
  <si>
    <t>0722</t>
  </si>
  <si>
    <t>0763</t>
  </si>
  <si>
    <t>3000</t>
  </si>
  <si>
    <t>6000</t>
  </si>
  <si>
    <t>Житлово-комунальне господарство</t>
  </si>
  <si>
    <t>0610</t>
  </si>
  <si>
    <t>6020</t>
  </si>
  <si>
    <t>0620</t>
  </si>
  <si>
    <t>4000</t>
  </si>
  <si>
    <t xml:space="preserve"> Культура і мистецтво</t>
  </si>
  <si>
    <t>4030</t>
  </si>
  <si>
    <t>0824</t>
  </si>
  <si>
    <t>0829</t>
  </si>
  <si>
    <t>Засоби масової інформації</t>
  </si>
  <si>
    <t>0830</t>
  </si>
  <si>
    <t>5000</t>
  </si>
  <si>
    <t>5011</t>
  </si>
  <si>
    <t>0810</t>
  </si>
  <si>
    <t>5012</t>
  </si>
  <si>
    <t>0490</t>
  </si>
  <si>
    <t>0421</t>
  </si>
  <si>
    <t>0451</t>
  </si>
  <si>
    <t>7400</t>
  </si>
  <si>
    <t>0470</t>
  </si>
  <si>
    <t>0411</t>
  </si>
  <si>
    <t>7600</t>
  </si>
  <si>
    <t>0320</t>
  </si>
  <si>
    <t>0170</t>
  </si>
  <si>
    <t>9110</t>
  </si>
  <si>
    <t>0540</t>
  </si>
  <si>
    <t>0133</t>
  </si>
  <si>
    <t>8000</t>
  </si>
  <si>
    <t>8600</t>
  </si>
  <si>
    <t>8100</t>
  </si>
  <si>
    <t>7300</t>
  </si>
  <si>
    <t>3031</t>
  </si>
  <si>
    <t>3033</t>
  </si>
  <si>
    <t>1040</t>
  </si>
  <si>
    <t>3050</t>
  </si>
  <si>
    <t>3104</t>
  </si>
  <si>
    <t>3112</t>
  </si>
  <si>
    <t>3180</t>
  </si>
  <si>
    <t>3200</t>
  </si>
  <si>
    <t>1050</t>
  </si>
  <si>
    <t>3131</t>
  </si>
  <si>
    <t>3140</t>
  </si>
  <si>
    <t>3160</t>
  </si>
  <si>
    <t>Реверсна дотація</t>
  </si>
  <si>
    <t>0443</t>
  </si>
  <si>
    <t>5061</t>
  </si>
  <si>
    <t>Підтримка спорту вищих досягнень та організацій, які здійснюють фізкультурно-спортивну діяльність в регіоні</t>
  </si>
  <si>
    <t>5062</t>
  </si>
  <si>
    <t>5031</t>
  </si>
  <si>
    <t>5032</t>
  </si>
  <si>
    <t>1410000</t>
  </si>
  <si>
    <t>0160</t>
  </si>
  <si>
    <t>2030</t>
  </si>
  <si>
    <t>2100</t>
  </si>
  <si>
    <t>2111</t>
  </si>
  <si>
    <t>Надання інших пільг окремим категоріям громадян відповідно до законодавства</t>
  </si>
  <si>
    <t>3032</t>
  </si>
  <si>
    <t>3036</t>
  </si>
  <si>
    <t>3121</t>
  </si>
  <si>
    <t>6011</t>
  </si>
  <si>
    <t>Експлуатація та технічне обслуговування житлового фонду</t>
  </si>
  <si>
    <t>6013</t>
  </si>
  <si>
    <t>6030</t>
  </si>
  <si>
    <t>Організація благоустрою населених пунктів</t>
  </si>
  <si>
    <t>Забезпечення функціонування підприємств, установ та організацій, що виробляють, виконують та/або надають житлово-комунальні послуги</t>
  </si>
  <si>
    <t>8400</t>
  </si>
  <si>
    <t>6084</t>
  </si>
  <si>
    <t>7000</t>
  </si>
  <si>
    <t>7130</t>
  </si>
  <si>
    <t>7340</t>
  </si>
  <si>
    <t>1010160</t>
  </si>
  <si>
    <t>1510160</t>
  </si>
  <si>
    <t>6090</t>
  </si>
  <si>
    <t>Інша діяльність у сфері житлово-комунального господарства</t>
  </si>
  <si>
    <t>7100</t>
  </si>
  <si>
    <t>Сільське, лісове, рибне господарство та мисливство</t>
  </si>
  <si>
    <t>1017640</t>
  </si>
  <si>
    <t>1517640</t>
  </si>
  <si>
    <t>Забезпечення діяльності водопровідно-каналізаційного господарства</t>
  </si>
  <si>
    <t>8120</t>
  </si>
  <si>
    <t>0200000</t>
  </si>
  <si>
    <t>0210000</t>
  </si>
  <si>
    <t>0210160</t>
  </si>
  <si>
    <t>0213036</t>
  </si>
  <si>
    <t>0213121</t>
  </si>
  <si>
    <t>0213131</t>
  </si>
  <si>
    <t>0213140</t>
  </si>
  <si>
    <t>0215011</t>
  </si>
  <si>
    <t>0215012</t>
  </si>
  <si>
    <t>0215031</t>
  </si>
  <si>
    <t>0215061</t>
  </si>
  <si>
    <t>0217412</t>
  </si>
  <si>
    <t>0217610</t>
  </si>
  <si>
    <t>0217670</t>
  </si>
  <si>
    <t>0218110</t>
  </si>
  <si>
    <t>0218340</t>
  </si>
  <si>
    <t>0600000</t>
  </si>
  <si>
    <t>0610000</t>
  </si>
  <si>
    <t>0610160</t>
  </si>
  <si>
    <t>0611010</t>
  </si>
  <si>
    <t>0700000</t>
  </si>
  <si>
    <t>0710000</t>
  </si>
  <si>
    <t>0710160</t>
  </si>
  <si>
    <t>0712010</t>
  </si>
  <si>
    <t>0717640</t>
  </si>
  <si>
    <t>0712144</t>
  </si>
  <si>
    <t>0712111</t>
  </si>
  <si>
    <t>0712100</t>
  </si>
  <si>
    <t>0712030</t>
  </si>
  <si>
    <t>0800000</t>
  </si>
  <si>
    <t>0810000</t>
  </si>
  <si>
    <t>0810160</t>
  </si>
  <si>
    <t>0813031</t>
  </si>
  <si>
    <t>0813032</t>
  </si>
  <si>
    <t>0813036</t>
  </si>
  <si>
    <t>0813104</t>
  </si>
  <si>
    <t>0813160</t>
  </si>
  <si>
    <t>0813180</t>
  </si>
  <si>
    <t>0813200</t>
  </si>
  <si>
    <t>0900000</t>
  </si>
  <si>
    <t>0910000</t>
  </si>
  <si>
    <t>0910160</t>
  </si>
  <si>
    <t>0913112</t>
  </si>
  <si>
    <t>1010000</t>
  </si>
  <si>
    <t>1014030</t>
  </si>
  <si>
    <t>1200000</t>
  </si>
  <si>
    <t>1210000</t>
  </si>
  <si>
    <t>1210160</t>
  </si>
  <si>
    <t>1216011</t>
  </si>
  <si>
    <t>1216013</t>
  </si>
  <si>
    <t>1216020</t>
  </si>
  <si>
    <t>1216030</t>
  </si>
  <si>
    <t>1217340</t>
  </si>
  <si>
    <t>1217640</t>
  </si>
  <si>
    <t>1218340</t>
  </si>
  <si>
    <t>1219770</t>
  </si>
  <si>
    <t>1516030</t>
  </si>
  <si>
    <t>1516084</t>
  </si>
  <si>
    <t>1600000</t>
  </si>
  <si>
    <t>1610000</t>
  </si>
  <si>
    <t>1610160</t>
  </si>
  <si>
    <t>1710000</t>
  </si>
  <si>
    <t>1710160</t>
  </si>
  <si>
    <t>1700000</t>
  </si>
  <si>
    <t>3100000</t>
  </si>
  <si>
    <t>3110000</t>
  </si>
  <si>
    <t>3110160</t>
  </si>
  <si>
    <t>3117130</t>
  </si>
  <si>
    <t>3117610</t>
  </si>
  <si>
    <t>3700000</t>
  </si>
  <si>
    <t>3710000</t>
  </si>
  <si>
    <t>3710160</t>
  </si>
  <si>
    <t>3718340</t>
  </si>
  <si>
    <t>3718600</t>
  </si>
  <si>
    <t>0218120</t>
  </si>
  <si>
    <t>Загальний фонд</t>
  </si>
  <si>
    <t>Спеціальний фонд</t>
  </si>
  <si>
    <t>Разом</t>
  </si>
  <si>
    <t>видатки споживання</t>
  </si>
  <si>
    <t>з них</t>
  </si>
  <si>
    <t>видатки розвитку</t>
  </si>
  <si>
    <t>оплата праці</t>
  </si>
  <si>
    <t>комунальні послуги та енергоносії</t>
  </si>
  <si>
    <t>3719110</t>
  </si>
  <si>
    <t>0217530</t>
  </si>
  <si>
    <t>Інші заходи у сфері зв'язку, телекомунікації та інформатики</t>
  </si>
  <si>
    <t>7530</t>
  </si>
  <si>
    <t>0460</t>
  </si>
  <si>
    <t>7500</t>
  </si>
  <si>
    <t>Зв'язок, телекомунікації та інформатика</t>
  </si>
  <si>
    <t>7693</t>
  </si>
  <si>
    <t>0217693</t>
  </si>
  <si>
    <t>0210180</t>
  </si>
  <si>
    <t>Інша діяльність у сфері державного управління</t>
  </si>
  <si>
    <t>0218230</t>
  </si>
  <si>
    <t>8230</t>
  </si>
  <si>
    <t>0380</t>
  </si>
  <si>
    <t>Інші заходи громадського порядку та безпеки</t>
  </si>
  <si>
    <t>0217680</t>
  </si>
  <si>
    <t>7680</t>
  </si>
  <si>
    <t>Членські внески до асоціацій органів місцевого самоврядування</t>
  </si>
  <si>
    <t>8200</t>
  </si>
  <si>
    <t>Громадський порядок та безпека</t>
  </si>
  <si>
    <t>1216090</t>
  </si>
  <si>
    <t>9100</t>
  </si>
  <si>
    <t>0218420</t>
  </si>
  <si>
    <t>8420</t>
  </si>
  <si>
    <t>Інші заходи у сфері засобів масової інформації</t>
  </si>
  <si>
    <t>0213033</t>
  </si>
  <si>
    <t>3717640</t>
  </si>
  <si>
    <t>1216015</t>
  </si>
  <si>
    <t>6015</t>
  </si>
  <si>
    <t>Забезпечення надійної та безперебійної експлуатації ліфтів</t>
  </si>
  <si>
    <t>1216017</t>
  </si>
  <si>
    <t>6017</t>
  </si>
  <si>
    <t>3117693</t>
  </si>
  <si>
    <t>0819770</t>
  </si>
  <si>
    <t>3117650</t>
  </si>
  <si>
    <t>7650</t>
  </si>
  <si>
    <t>3117660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</si>
  <si>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</si>
  <si>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</si>
  <si>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1217310</t>
  </si>
  <si>
    <t>7310</t>
  </si>
  <si>
    <t>1217330</t>
  </si>
  <si>
    <t>7330</t>
  </si>
  <si>
    <t>1517310</t>
  </si>
  <si>
    <t>1517321</t>
  </si>
  <si>
    <t>7321</t>
  </si>
  <si>
    <t>1517322</t>
  </si>
  <si>
    <t>7322</t>
  </si>
  <si>
    <t>1517330</t>
  </si>
  <si>
    <t>Інші програми та заходи у сфері освіти</t>
  </si>
  <si>
    <t>2151</t>
  </si>
  <si>
    <t>2152</t>
  </si>
  <si>
    <t>3191</t>
  </si>
  <si>
    <t>3192</t>
  </si>
  <si>
    <t>3210</t>
  </si>
  <si>
    <t>3241</t>
  </si>
  <si>
    <t>3242</t>
  </si>
  <si>
    <t>Забезпечення діяльності інших закладів у сфері соціального захисту і соціального забезпечення</t>
  </si>
  <si>
    <t>4081</t>
  </si>
  <si>
    <t>4082</t>
  </si>
  <si>
    <t>Інші заходи в галузі культури і мистецтва</t>
  </si>
  <si>
    <t>7691</t>
  </si>
  <si>
    <t>Заходи із запобігання та ліквідації надзвичайних ситуацій та наслідків стихійного лиха</t>
  </si>
  <si>
    <t>Дотації з місцевого бюджету іншим бюджетам</t>
  </si>
  <si>
    <t>1617691</t>
  </si>
  <si>
    <t>1217691</t>
  </si>
  <si>
    <t>0217691</t>
  </si>
  <si>
    <t>1213210</t>
  </si>
  <si>
    <t>0214081</t>
  </si>
  <si>
    <t>0214082</t>
  </si>
  <si>
    <t>0213241</t>
  </si>
  <si>
    <t>0213242</t>
  </si>
  <si>
    <t>0813241</t>
  </si>
  <si>
    <t>0813191</t>
  </si>
  <si>
    <t>0813192</t>
  </si>
  <si>
    <t>0813210</t>
  </si>
  <si>
    <t>1616090</t>
  </si>
  <si>
    <t>0640</t>
  </si>
  <si>
    <t>0726</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</si>
  <si>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</si>
  <si>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3090</t>
  </si>
  <si>
    <t>3171</t>
  </si>
  <si>
    <t>3172</t>
  </si>
  <si>
    <t>0214060</t>
  </si>
  <si>
    <t>4060</t>
  </si>
  <si>
    <t>0828</t>
  </si>
  <si>
    <t>Забезпечення діяльності палаців i будинків культури, клубів, центрів дозвілля та iнших клубних закладів</t>
  </si>
  <si>
    <t>Компенсаційні виплати за пільговий проїзд окремих категорій громадян на залізничному транспорті</t>
  </si>
  <si>
    <t>3035</t>
  </si>
  <si>
    <t>0813035</t>
  </si>
  <si>
    <t>0712151</t>
  </si>
  <si>
    <t>0712152</t>
  </si>
  <si>
    <t>Код Функціональної класифікації видатків та кредитування бюджету</t>
  </si>
  <si>
    <t>Усього</t>
  </si>
  <si>
    <t>у тому числі бюджет розвитку</t>
  </si>
  <si>
    <t>3717693</t>
  </si>
  <si>
    <t>1217670</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</si>
  <si>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</si>
  <si>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</si>
  <si>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0913111</t>
  </si>
  <si>
    <t>Відділ культури Сумської міської ради</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</si>
  <si>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</si>
  <si>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</si>
  <si>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</si>
  <si>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бюджетної програми згідно з Типовою програмною класифікацією видатків та кредитування місцевого бюджету</t>
  </si>
  <si>
    <t>Здійснення заходів та реалізація проектів на виконання Державної цільової соціальної програми "Молодь України"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</si>
  <si>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</si>
  <si>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Забезпечення обробки інформації з нарахування та виплати допомог і компенсацій</t>
  </si>
  <si>
    <t>Забезпечення діяльності інших закладів в галузі культури і мистецтва</t>
  </si>
  <si>
    <t>Інша діяльність, пов’язана з експлуатацією об’єктів житлово-комунального господарства</t>
  </si>
  <si>
    <t>Здійснення заходів із землеустрою</t>
  </si>
  <si>
    <t>Проведення експертної грошової оцінки земельної ділянки чи права на неї</t>
  </si>
  <si>
    <t>Субвенції з місцевого бюджету іншим місцевим бюджетам на здійснення програм та заходів за рахунок коштів місцевих бюджетів</t>
  </si>
  <si>
    <t xml:space="preserve">Інша діяльність у сфері екології та охорони природних ресурсів </t>
  </si>
  <si>
    <t>0215062</t>
  </si>
  <si>
    <t>0813050</t>
  </si>
  <si>
    <t>0813090</t>
  </si>
  <si>
    <t>0813033</t>
  </si>
  <si>
    <t>0813171</t>
  </si>
  <si>
    <t>0813172</t>
  </si>
  <si>
    <t>0813242</t>
  </si>
  <si>
    <t>Інші субвенції з місцевого бюджету</t>
  </si>
  <si>
    <t>0215032</t>
  </si>
  <si>
    <t>(грн)</t>
  </si>
  <si>
    <t>1517325</t>
  </si>
  <si>
    <t>Надання пільг окремим категоріям громадян з оплати послуг зв'язку</t>
  </si>
  <si>
    <t>0717700</t>
  </si>
  <si>
    <t>Реалізація програм допомоги і грантів Європейського Союзу, урядів іноземних держав, міжнародних організацій, донорських установ</t>
  </si>
  <si>
    <t>Управління  «Служба у справах дітей» Сумської міської ради</t>
  </si>
  <si>
    <t>Виконання інвестиційних проектів в рамках підтримки розвитку об'єднаних територіальних громад</t>
  </si>
  <si>
    <t>Надання позашкільної освіти закладами позашкільної освіти, заходи із позашкільної роботи з дітьми</t>
  </si>
  <si>
    <t>1517363</t>
  </si>
  <si>
    <t xml:space="preserve">Субвенція з місцевого бюджету державному бюджету на виконання програм соціально-економічного розвитку регіонів </t>
  </si>
  <si>
    <t>1217363</t>
  </si>
  <si>
    <t>1517691</t>
  </si>
  <si>
    <t>1217361</t>
  </si>
  <si>
    <t>1517361</t>
  </si>
  <si>
    <t>Співфінансування інвестиційних проектів, що реалізуються за рахунок коштів державного фонду регіонального розвитку</t>
  </si>
  <si>
    <t>0717361</t>
  </si>
  <si>
    <t>1217462</t>
  </si>
  <si>
    <t>Інші заходи у сфері автотранспорту</t>
  </si>
  <si>
    <t>Інші заходи у сфері електротранспорту</t>
  </si>
  <si>
    <t>0217413</t>
  </si>
  <si>
    <t>0217426</t>
  </si>
  <si>
    <t>1218230</t>
  </si>
  <si>
    <t>1218110</t>
  </si>
  <si>
    <t>0219800</t>
  </si>
  <si>
    <t>субвенції з місцевого бюджету на утримання об'єктів спільного користування чи ліквідацію негативних наслідків діяльності об'єктів спільного користування</t>
  </si>
  <si>
    <t>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</si>
  <si>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субвенції з місцевого бюджету на здійснення переданих видатків у сфері освіти за рахунок коштів освітньої субвенції</t>
  </si>
  <si>
    <t>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</si>
  <si>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за рахунок залишку коштів освітньої субвенції, що утворився на початок бюджетного періоду</t>
  </si>
  <si>
    <t>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</si>
  <si>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субвенції з державного бюджету місцевим бюджетам на здійснення заходів щодо соціально-економічного розвитку окремих територій</t>
  </si>
  <si>
    <t>освітньої субвенції з державного бюджету місцевим бюджетам</t>
  </si>
  <si>
    <t>медичної субвенції з державного бюджету місцевим бюджетам</t>
  </si>
  <si>
    <t>субвенції з місцевого бюджету на здійснення переданих видатків у сфері охорони здоров'я за рахунок коштів медичної субвенції</t>
  </si>
  <si>
    <t>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</si>
  <si>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іншої субвенції з місцевого бюджету</t>
  </si>
  <si>
    <t xml:space="preserve">іншої субвенції з місцевого бюджету </t>
  </si>
  <si>
    <t>субвенції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за рахунок відповідної субвенції з державного бюджету</t>
  </si>
  <si>
    <t>Виконання інвестиційних проектів в рамках здійснення заходів щодо соціально-економічного розвитку окремих територій, у т.ч. за рахунок:</t>
  </si>
  <si>
    <t>Утримання та розвиток автомобільних доріг та дорожньої інфраструктури за рахунок субвенції з державного бюджету, у т.ч. за рахунок:</t>
  </si>
  <si>
    <t>0456</t>
  </si>
  <si>
    <t>Централізовані заходи з лікування хворих на цукровий та нецукровий діабет, у т.ч. за рахунок:</t>
  </si>
  <si>
    <t>Компенсаційні виплати особам з інвалідністю на бензин, ремонт, технічне обслуговування автомобілів, мотоколясок і на транспортне обслуговування, у т.ч. за рахунок:</t>
  </si>
  <si>
    <t>Встановлення телефонів особам з інвалідністю I і II груп, у т.ч. за рахунок:</t>
  </si>
  <si>
    <t>Всього видатків, у т.ч. за рахунок:</t>
  </si>
  <si>
    <t>Пільгове медичне обслуговування осіб, які постраждали внаслідок Чорнобильської катастрофи, у т.ч. за рахунок:</t>
  </si>
  <si>
    <t>Видатки на поховання учасників бойових дій та осіб з інвалідністю внаслідок війни, у т.ч. за рахунок:</t>
  </si>
  <si>
    <t>Компенсаційні виплати на пільговий проїзд автомобільним транспортом окремим категоріям громадян</t>
  </si>
  <si>
    <t>Інші заходи у сфері соціального захисту і соціального забезпечення</t>
  </si>
  <si>
    <t>0453</t>
  </si>
  <si>
    <t>0217325</t>
  </si>
  <si>
    <t>0217330</t>
  </si>
  <si>
    <t>0717322</t>
  </si>
  <si>
    <t>0817323</t>
  </si>
  <si>
    <t>Заходи з енергозбереження, у т. ч. за рахунок:</t>
  </si>
  <si>
    <t>місцевого запозичення</t>
  </si>
  <si>
    <t>Управління капітального будівництва та дорожнього господарства Сумської міської ради, у т. ч. за рахунок:</t>
  </si>
  <si>
    <t>Інші програми та заходи, пов'язані з економічною діяльністю, у т.ч. за рахунок:</t>
  </si>
  <si>
    <t>Заходи з енергозбереження</t>
  </si>
  <si>
    <t>0717363</t>
  </si>
  <si>
    <t>1517340</t>
  </si>
  <si>
    <t>1217530</t>
  </si>
  <si>
    <t>1517370</t>
  </si>
  <si>
    <t>Реалізація інших заходів щодо соціально-економічного розвитку територій</t>
  </si>
  <si>
    <t>0719770</t>
  </si>
  <si>
    <t>Інши субвенції з місцевого бюджету</t>
  </si>
  <si>
    <t>0210191</t>
  </si>
  <si>
    <t>0191</t>
  </si>
  <si>
    <t>Проведення місцевих виборів</t>
  </si>
  <si>
    <t>0916083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</si>
  <si>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</si>
  <si>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субвенція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</si>
  <si>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0813223</t>
  </si>
  <si>
    <t>0813221</t>
  </si>
  <si>
    <t>субвенція з державного бюджету бюджету Сумської міської об’єднаної територіальної громади на поточний ремонт вулично-дорожньої мережі та штучних споруд м. Суми, вул. Харківська</t>
  </si>
  <si>
    <t>0712020</t>
  </si>
  <si>
    <t>0732</t>
  </si>
  <si>
    <t xml:space="preserve"> Спеціалізована стаціонарна медична допомога населенню</t>
  </si>
  <si>
    <t>0210170</t>
  </si>
  <si>
    <t>Підвищення кваліфікації депутатів місцевих рад та посадових осіб місцевого самоврядування</t>
  </si>
  <si>
    <t>0217450</t>
  </si>
  <si>
    <t>7450</t>
  </si>
  <si>
    <t>1017324</t>
  </si>
  <si>
    <t>7324</t>
  </si>
  <si>
    <t>1617350</t>
  </si>
  <si>
    <t>7350</t>
  </si>
  <si>
    <t>Розроблення схем планування та забудови територій (містобудівної документації)</t>
  </si>
  <si>
    <t>Інша діяльність у сфері транспорту</t>
  </si>
  <si>
    <t>0131</t>
  </si>
  <si>
    <t xml:space="preserve">Управління охорони здоров’я Сумської міської ради  </t>
  </si>
  <si>
    <t>Лікарсько-акушерська допомога вагітним, породіллям та новонародженим</t>
  </si>
  <si>
    <t>Стоматологічна допомога населенню</t>
  </si>
  <si>
    <t>Первинна медична допомога населенню, що надається центрами первинної медичної (медико-санітарної) допомоги</t>
  </si>
  <si>
    <t>0611021</t>
  </si>
  <si>
    <t>Надання загальної середньої освіти закладами загальної середньої освіти</t>
  </si>
  <si>
    <t>0611022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</si>
  <si>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</si>
  <si>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0611031</t>
  </si>
  <si>
    <t>0611032</t>
  </si>
  <si>
    <t>1032</t>
  </si>
  <si>
    <t>0611070</t>
  </si>
  <si>
    <t>0611141</t>
  </si>
  <si>
    <t>1141</t>
  </si>
  <si>
    <t>0611142</t>
  </si>
  <si>
    <t>1142</t>
  </si>
  <si>
    <t>0611151</t>
  </si>
  <si>
    <t>1151</t>
  </si>
  <si>
    <t>Забезпечення діяльності інклюзивно-ресурсних центрів за рахунок коштів місцевого бюджету</t>
  </si>
  <si>
    <t>0611152</t>
  </si>
  <si>
    <t>1152</t>
  </si>
  <si>
    <t>0611160</t>
  </si>
  <si>
    <t>1160</t>
  </si>
  <si>
    <t>Забезпечення діяльності центрів професійного розвитку педагогічних працівників</t>
  </si>
  <si>
    <t>0611200</t>
  </si>
  <si>
    <t>1200</t>
  </si>
  <si>
    <t>0613140</t>
  </si>
  <si>
    <t>0613242</t>
  </si>
  <si>
    <t>Керівництво і управління у відповідній сфері у містах (місті Києві), селищах, селах, територіальних громадах</t>
  </si>
  <si>
    <t>0615031</t>
  </si>
  <si>
    <t>0617321</t>
  </si>
  <si>
    <t>0617640</t>
  </si>
  <si>
    <t>0618340</t>
  </si>
  <si>
    <t>0619770</t>
  </si>
  <si>
    <t>0617700</t>
  </si>
  <si>
    <t>Надання фінансової підтримки громадським об'єднанням ветеранів і осіб з інвалідністю, діяльність яких має соціальну спрямованість</t>
  </si>
  <si>
    <t>Надання дошкільної освіти</t>
  </si>
  <si>
    <t xml:space="preserve">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у т.ч. за рахунок: </t>
  </si>
  <si>
    <t xml:space="preserve">Надання освіти за рахунок субвенції з державного бюджету місцевим бюджетам на надання державної підтримки особам з особливими освітніми потребами,  у т.ч. за рахунок: </t>
  </si>
  <si>
    <t>1011080</t>
  </si>
  <si>
    <t>Забезпечення діяльності інших закладів у сфері освіти</t>
  </si>
  <si>
    <t>Забезпечення діяльності інклюзивно-ресурсних центрів за рахунок освітньої субвенції, у т.ч. за рахунок:</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</si>
  <si>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у т.ч. за рахунок:</t>
  </si>
  <si>
    <t>3718710</t>
  </si>
  <si>
    <t>Резервний фонд місцевого бюджету</t>
  </si>
  <si>
    <t>0611210</t>
  </si>
  <si>
    <t xml:space="preserve">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у т.ч. за рахунок: </t>
  </si>
  <si>
    <t>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</si>
  <si>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1210</t>
  </si>
  <si>
    <t>0619800</t>
  </si>
  <si>
    <t>1519750</t>
  </si>
  <si>
    <t>Субвенція з місцевого бюджету на співфінансування інвестиційних проектів</t>
  </si>
  <si>
    <t>0611061</t>
  </si>
  <si>
    <t>залишок коштів освітньої субвенції , що утворився на початок бюджетного періоду</t>
  </si>
  <si>
    <t>0810180</t>
  </si>
  <si>
    <t>0611062</t>
  </si>
  <si>
    <t>0619320</t>
  </si>
  <si>
    <t>Субвенції з місцевого бюджету іншим місцевим бюджетам на здійснення програм у галузі освіти за рахунок субвенцій з державного бюджету,  у т.ч. за рахунок:</t>
  </si>
  <si>
    <t>Субвенція з місцевого бюджету за рахунок залишку коштів освітньої субвенції, що утворився на початок бюджетного періоду,  у т.ч. за рахунок:</t>
  </si>
  <si>
    <t>залишку коштів субвенції з державного бюджету Сумської міської об’єднаної територіальної громади на поточний ремонт вулично-дорожньої мережі та штучних споруд м. Суми, вул. Харківська</t>
  </si>
  <si>
    <t>залишку коштів освітньої субвенції , що утворився на початок бюджетного періоду</t>
  </si>
  <si>
    <t>7462</t>
  </si>
  <si>
    <t>1210180</t>
  </si>
  <si>
    <t>субвенції з місцевого бюджету за рахунок залишку коштів освітньої субвенції, що утворився на початок бюджетного періоду</t>
  </si>
  <si>
    <r>
      <t>Будівництво</t>
    </r>
    <r>
      <rPr>
        <vertAlign val="superscript"/>
        <sz val="12"/>
        <rFont val="Times New Roman"/>
        <family val="1"/>
        <charset val="204"/>
      </rPr>
      <t>1</t>
    </r>
    <r>
      <rPr>
        <sz val="12"/>
        <rFont val="Times New Roman"/>
        <family val="1"/>
        <charset val="204"/>
      </rPr>
      <t xml:space="preserve"> споруд, установ та закладів фізичної культури і спорту</t>
    </r>
  </si>
  <si>
    <r>
      <t>Будівництво</t>
    </r>
    <r>
      <rPr>
        <vertAlign val="superscript"/>
        <sz val="12"/>
        <rFont val="Times New Roman"/>
        <family val="1"/>
        <charset val="204"/>
      </rPr>
      <t>1</t>
    </r>
    <r>
      <rPr>
        <sz val="12"/>
        <rFont val="Times New Roman"/>
        <family val="1"/>
        <charset val="204"/>
      </rPr>
      <t xml:space="preserve"> інших об'єктів комунальної власності</t>
    </r>
  </si>
  <si>
    <r>
      <t>Будівництво</t>
    </r>
    <r>
      <rPr>
        <vertAlign val="superscript"/>
        <sz val="12"/>
        <rFont val="Times New Roman"/>
        <family val="1"/>
        <charset val="204"/>
      </rPr>
      <t>1</t>
    </r>
    <r>
      <rPr>
        <sz val="12"/>
        <rFont val="Times New Roman"/>
        <family val="1"/>
        <charset val="204"/>
      </rPr>
      <t xml:space="preserve"> освітніх установ та закладів</t>
    </r>
  </si>
  <si>
    <r>
      <t>Будівництво</t>
    </r>
    <r>
      <rPr>
        <vertAlign val="superscript"/>
        <sz val="12"/>
        <rFont val="Times New Roman"/>
        <family val="1"/>
        <charset val="204"/>
      </rPr>
      <t>1</t>
    </r>
    <r>
      <rPr>
        <sz val="12"/>
        <rFont val="Times New Roman"/>
        <family val="1"/>
        <charset val="204"/>
      </rPr>
      <t xml:space="preserve"> медичних установ та закладів</t>
    </r>
  </si>
  <si>
    <r>
      <t>Будівництво</t>
    </r>
    <r>
      <rPr>
        <vertAlign val="superscript"/>
        <sz val="12"/>
        <rFont val="Times New Roman"/>
        <family val="1"/>
        <charset val="204"/>
      </rPr>
      <t>1</t>
    </r>
    <r>
      <rPr>
        <sz val="12"/>
        <rFont val="Times New Roman"/>
        <family val="1"/>
        <charset val="204"/>
      </rPr>
      <t xml:space="preserve"> установ та закладів соціальної сфери</t>
    </r>
  </si>
  <si>
    <r>
      <t>Будівництво</t>
    </r>
    <r>
      <rPr>
        <vertAlign val="superscript"/>
        <sz val="12"/>
        <rFont val="Times New Roman"/>
        <family val="1"/>
        <charset val="204"/>
      </rPr>
      <t>1</t>
    </r>
    <r>
      <rPr>
        <sz val="12"/>
        <rFont val="Times New Roman"/>
        <family val="1"/>
        <charset val="204"/>
      </rPr>
      <t xml:space="preserve"> установ та закладів культури</t>
    </r>
  </si>
  <si>
    <t>0617363</t>
  </si>
  <si>
    <t>1617370</t>
  </si>
  <si>
    <t>7370</t>
  </si>
  <si>
    <t>0611172</t>
  </si>
  <si>
    <t>0611182</t>
  </si>
  <si>
    <t>1172</t>
  </si>
  <si>
    <t>1182</t>
  </si>
  <si>
    <t>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</si>
  <si>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1517324</t>
  </si>
  <si>
    <t>0813222</t>
  </si>
  <si>
    <t>0217422</t>
  </si>
  <si>
    <t>Регулювання цін на послуги місцевого наземного електротранспорту</t>
  </si>
  <si>
    <t>0611171</t>
  </si>
  <si>
    <t>1171</t>
  </si>
  <si>
    <t>0611181</t>
  </si>
  <si>
    <t>1181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</si>
  <si>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</si>
  <si>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1219730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</si>
  <si>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</si>
  <si>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(код бюджету)</t>
  </si>
  <si>
    <t>1217463</t>
  </si>
  <si>
    <t>Утримання та розвиток автомобільних доріг та дорожньої інфраструктури за рахунок трансфертів з інших місцевих бюджетів, у т.ч. за рахунок:</t>
  </si>
  <si>
    <t>1217368</t>
  </si>
  <si>
    <t>Виконання інвестиційних проектів за рахунок субвенцій з інших бюджетів, у т.ч. за рахунок:</t>
  </si>
  <si>
    <t>0611025</t>
  </si>
  <si>
    <t>0611035</t>
  </si>
  <si>
    <t>Утримання та навчально-тренувальна робота комунальних дитячо-юнацьких спортивних шкіл</t>
  </si>
  <si>
    <t xml:space="preserve">субвенції з державного бюджету місцевим бюджетам на реалізацію програми "Спроможна школа для кращих результатів" </t>
  </si>
  <si>
    <t xml:space="preserve">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у т.ч. за рахунок: </t>
  </si>
  <si>
    <t xml:space="preserve">Субвенція з місцевого бюджету за рахунок залишку коштів освітньої субвенції, що утворився на початок бюджетного періоду,  у т.ч. за рахунок: </t>
  </si>
  <si>
    <t>1216083</t>
  </si>
  <si>
    <t>0219770</t>
  </si>
  <si>
    <t xml:space="preserve">Виконання заходів в рамках реалізації програми "Спроможна школа для кращих результатів" за рахунок субвенції з державного бюджету місцевим бюджетам,  у т.ч. за рахунок: </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</si>
  <si>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</si>
  <si>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Надання спеціалізованої освіти мистецькими школами</t>
  </si>
  <si>
    <t>0217323</t>
  </si>
  <si>
    <t>0213133</t>
  </si>
  <si>
    <t>Інші заходи та заклади молодіжної політики</t>
  </si>
  <si>
    <t>0813140</t>
  </si>
  <si>
    <t>0817640</t>
  </si>
  <si>
    <t>1216071</t>
  </si>
  <si>
    <t>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</si>
  <si>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1617340</t>
  </si>
  <si>
    <t>0913242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</si>
  <si>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</si>
  <si>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Багатопрофільна стаціонарна медична допомога населенню</t>
  </si>
  <si>
    <t>Фізична культура і спорт</t>
  </si>
  <si>
    <t>Транспорт та транспортна інфраструктура, дорожнє господарство</t>
  </si>
  <si>
    <t>Міжбюджетні трансферти</t>
  </si>
  <si>
    <t>Забезпечення діяльності інших закладів у сфері охорони здоров'я</t>
  </si>
  <si>
    <t>Інші програми та заходи у сфері охорони здоров'я</t>
  </si>
  <si>
    <t>Утримання та забезпечення діяльності центрів соціальних служб</t>
  </si>
  <si>
    <t xml:space="preserve"> 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</si>
  <si>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</si>
  <si>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0611091</t>
  </si>
  <si>
    <t>0930</t>
  </si>
  <si>
    <t>Підготовка кадрів закладами професійної (професійно-технічної) освіти та іншими закладами освіти за рахунок коштів місцевого бюджету</t>
  </si>
  <si>
    <t>0611092</t>
  </si>
  <si>
    <t xml:space="preserve">Підготовка кадрів закладами професійної (професійно-технічної) освіти та іншими закладами освіти за рахунок освітньої субвенції, у т.ч. за рахунок: </t>
  </si>
  <si>
    <t>Виконання інвестиційних проектів в рамках здійснення заходів щодо соціально-економічного розвитку окремих територій</t>
  </si>
  <si>
    <t>1511010</t>
  </si>
  <si>
    <t>1219750</t>
  </si>
  <si>
    <t>1511021</t>
  </si>
  <si>
    <t>1511022</t>
  </si>
  <si>
    <t>1512010</t>
  </si>
  <si>
    <t>0712070</t>
  </si>
  <si>
    <t>0724</t>
  </si>
  <si>
    <t>Екстрена та швидка медична допомога населенню</t>
  </si>
  <si>
    <t>0218775</t>
  </si>
  <si>
    <t>Інші заходи за рахунок коштів резервного фонду місцевого бюджету</t>
  </si>
  <si>
    <t>0718775</t>
  </si>
  <si>
    <t>Резервний фонд</t>
  </si>
  <si>
    <t>0818775</t>
  </si>
  <si>
    <t>1218775</t>
  </si>
  <si>
    <t>0218240</t>
  </si>
  <si>
    <t>Заходи та роботи з територіальної оборони</t>
  </si>
  <si>
    <t>1216014</t>
  </si>
  <si>
    <t>Забезпечення збору та вивезення сміття і відходів</t>
  </si>
  <si>
    <t>0818751</t>
  </si>
  <si>
    <t>1218746</t>
  </si>
  <si>
    <t>1219800</t>
  </si>
  <si>
    <t>Допомога населенню, що постраждало внаслідок надзвичайної ситуації або стихійного лиха, за рахунок коштів резервного фонду місцевого бюджету</t>
  </si>
  <si>
    <t>Заходи із запобігання та ліквідації наслідків надзвичайної ситуації в інших системах та об'єктах житлово-комунального господарства за рахунок коштів резервного фонду місцевого бюджету</t>
  </si>
  <si>
    <t>1218741</t>
  </si>
  <si>
    <t>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t>
  </si>
  <si>
    <t>0617693</t>
  </si>
  <si>
    <t>залишку коштів субвенції з державного бюджету місцевим бюджетам на здійснення заходів щодо соціально-економічного розвитку окремих територій</t>
  </si>
  <si>
    <t>залишку коштів освітньої субвенції, що утворився на початок бюджетного періоду</t>
  </si>
  <si>
    <t>залишку кощтів субвенції з державного бюджету місцевим бюджнтам на здійснення заходів щодо соціально-економічного розвитку окремих територій</t>
  </si>
  <si>
    <t>субвенції з місцевого бюджету на закупівлю опорними закладами охорони здоров'я послуг щодо проектування та встановлення кисневих станцій за рахунок залишку коштів відповідної субвенції з державногобюджету, що утворився на початок бюджетного періоду</t>
  </si>
  <si>
    <t>ПЕРЕВІРКА</t>
  </si>
  <si>
    <t xml:space="preserve">Директор Департаменту фінансів, економіки та інвестицій </t>
  </si>
  <si>
    <t>С.А. Липова</t>
  </si>
  <si>
    <t>БАЛАНС</t>
  </si>
  <si>
    <t>Доходи МБ</t>
  </si>
  <si>
    <t>субв ДБ</t>
  </si>
  <si>
    <t>субв з МБ</t>
  </si>
  <si>
    <t>субв ОБ</t>
  </si>
  <si>
    <t>субв р-н</t>
  </si>
  <si>
    <t>ПЕРЕДАЧА</t>
  </si>
  <si>
    <t>надх БУ</t>
  </si>
  <si>
    <t>природа</t>
  </si>
  <si>
    <t>ЦФ</t>
  </si>
  <si>
    <t>% від поверн</t>
  </si>
  <si>
    <t>БР</t>
  </si>
  <si>
    <t>ДОХОДИ ЗФ разом</t>
  </si>
  <si>
    <t>ВИДАТКИ ЗФ</t>
  </si>
  <si>
    <t>КРЕДИТУВАННЯ ЗФ</t>
  </si>
  <si>
    <t>ДОХОДИ СФ разом</t>
  </si>
  <si>
    <t>РАЗОМ доходи</t>
  </si>
  <si>
    <t>надання гарантій</t>
  </si>
  <si>
    <t>повернення гарантій</t>
  </si>
  <si>
    <t>погашення кредитів</t>
  </si>
  <si>
    <t>повернення КРЕДИТУВАННЯ</t>
  </si>
  <si>
    <t>КРЕДИТНІ КОШТИ</t>
  </si>
  <si>
    <t>ВИДАТКИ СФ</t>
  </si>
  <si>
    <t>грант</t>
  </si>
  <si>
    <t>Виконання інвестиційних проектів в рамках здійснення заходів щодо соціально-економічного розвитку окремих територій:</t>
  </si>
  <si>
    <t>Внески до статутного капіталу суб'єктів господарювання</t>
  </si>
  <si>
    <t>Мб + власн БР</t>
  </si>
  <si>
    <t>Департамент інспекційної роботи Сумської міської ради</t>
  </si>
  <si>
    <t>3600000</t>
  </si>
  <si>
    <t>3610000</t>
  </si>
  <si>
    <t>3610160</t>
  </si>
  <si>
    <t>Управління комунального майна Сумської міської ради</t>
  </si>
  <si>
    <t>3616090</t>
  </si>
  <si>
    <t>3617340</t>
  </si>
  <si>
    <t>3617370</t>
  </si>
  <si>
    <t>3617130</t>
  </si>
  <si>
    <t>3617610</t>
  </si>
  <si>
    <t>3617650</t>
  </si>
  <si>
    <t>3617660</t>
  </si>
  <si>
    <t>3617693</t>
  </si>
  <si>
    <t>3717700</t>
  </si>
  <si>
    <t>0217640</t>
  </si>
  <si>
    <t>кредитування СФ</t>
  </si>
  <si>
    <t>РАЗОМ видатки+кред</t>
  </si>
  <si>
    <t>1417610</t>
  </si>
  <si>
    <t>Соціальний захист та соціальне забезпечення, у т. ч. за рахунок:</t>
  </si>
  <si>
    <t>МБТ</t>
  </si>
  <si>
    <t>ВИДАТКИ ЗФ разом</t>
  </si>
  <si>
    <t>Реалізація програм допомоги і грантів Європейського Союзу, урядів іноземних держав, міжнародних організацій, донорських установ, у т.ч. за рахунок:</t>
  </si>
  <si>
    <t>грантів (дарунків)</t>
  </si>
  <si>
    <t>Охорона здоров’я</t>
  </si>
  <si>
    <t>Економічна діяльність, у т.ч. за рахунок:</t>
  </si>
  <si>
    <t>Департамент соціального захисту населення Сумської міської ради, у т.ч. за рахунок:</t>
  </si>
  <si>
    <t>Інші заходи у сфері соціального захисту і соціального забезпечення, у т.ч. за рахунок:</t>
  </si>
  <si>
    <t>Управління  освіти і науки Сумської міської ради,  у т.ч. за рахунок:</t>
  </si>
  <si>
    <t>Освіта, у т.ч. за рахунок:</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</si>
  <si>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t>
  </si>
  <si>
    <t>Надання загальної середньої освіти навчально-реабілітаційними центрами для дітей з особливими освітніми потребами, зумовленими складними порушеннями розвитку, за рахунок коштів місцевого бюджету</t>
  </si>
  <si>
    <t xml:space="preserve">Надання загальної середньої освіти закладами загальної середньої освіти за рахунок освітньої субвенції, у т.ч. за рахунок: </t>
  </si>
  <si>
    <t xml:space="preserve">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освітньої субвенції,  у т.ч. за рахунок: </t>
  </si>
  <si>
    <t xml:space="preserve">Надання загальної середньої освіти навчально-реабілітаційними центрами для дітей з особливими освітніми потребами, зумовленими складними порушеннями розвитку, за рахунок освітньої субвенції,  у т.ч. за рахунок: </t>
  </si>
  <si>
    <t>2700000</t>
  </si>
  <si>
    <t>2710160</t>
  </si>
  <si>
    <t>2710000</t>
  </si>
  <si>
    <t>2717610</t>
  </si>
  <si>
    <t>1218240</t>
  </si>
  <si>
    <t>1218312</t>
  </si>
  <si>
    <t>0512</t>
  </si>
  <si>
    <t>Утилізація відходів</t>
  </si>
  <si>
    <t>0618240</t>
  </si>
  <si>
    <t>1853100000</t>
  </si>
  <si>
    <t>додаткової дотації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</si>
  <si>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Будівництво1 об'єктів житлово-комунального господарства</t>
  </si>
  <si>
    <t>1217383</t>
  </si>
  <si>
    <t>Реалізація проектів (об'єктів, заходів) за рахунок коштів фонду ліквідації наслідків збройної агресії, у т. ч. за рахунок:</t>
  </si>
  <si>
    <t>субвенції з державного бюджету місцевим бюджетам на реалізацію проектів (об'єктів, заходів), спрямованих на ліквідацію наслідків збройної агресії</t>
  </si>
  <si>
    <t>Співфінансування заходів, що реалізуються за рахунок субвенції з державного бюджету місцевим бюджетам на облаштування безпечних умов у закладах загальної середньої освіти</t>
  </si>
  <si>
    <t>0611261</t>
  </si>
  <si>
    <t>0611262</t>
  </si>
  <si>
    <t xml:space="preserve">Виконання заходів щодо облаштування безпечних умов у закладах загальної середньої освіти за рахунок субвенції з державного бюджету місцевим бюджетам, у т.ч. за рахунок: </t>
  </si>
  <si>
    <t>субвенції з місцевого бюджету на облаштування безпечних умов у закладах загальної середньої освіти за рахунок відповідної субвенції з державного бюджету</t>
  </si>
  <si>
    <t>1261</t>
  </si>
  <si>
    <t>1262</t>
  </si>
  <si>
    <t>1511261</t>
  </si>
  <si>
    <t>1511262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</si>
  <si>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 у т.ч. за рахунок:</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</si>
  <si>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у т.ч. за рахунок:</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</si>
  <si>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у т.ч. за рахунок:</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</si>
  <si>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у т.ч. за рахунок:</t>
  </si>
  <si>
    <t xml:space="preserve">додаткової дотацїї з державного бюджету місцевим бюджетам </t>
  </si>
  <si>
    <t>субвенції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</si>
  <si>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субвенції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</si>
  <si>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</si>
  <si>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1217461</t>
  </si>
  <si>
    <t>7461</t>
  </si>
  <si>
    <t>Утримання та розвиток автомобільних доріг та дорожньої інфраструктури за рахунок коштів місцевого бюджету</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</si>
  <si>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за рахунок відповідної субвенції з державного бюджету</t>
  </si>
  <si>
    <t>5010000</t>
  </si>
  <si>
    <t>5010160</t>
  </si>
  <si>
    <t>1217375</t>
  </si>
  <si>
    <t xml:space="preserve">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</si>
  <si>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r>
      <t>Будівництво</t>
    </r>
    <r>
      <rPr>
        <vertAlign val="superscript"/>
        <sz val="12"/>
        <rFont val="Times New Roman"/>
        <family val="1"/>
        <charset val="204"/>
      </rPr>
      <t>1</t>
    </r>
    <r>
      <rPr>
        <sz val="12"/>
        <rFont val="Times New Roman"/>
        <family val="1"/>
        <charset val="204"/>
      </rPr>
      <t xml:space="preserve"> об'єктів житлово-комунального господарства</t>
    </r>
  </si>
  <si>
    <t>Управління охорони здоров’я Сумської міської ради</t>
  </si>
  <si>
    <t>Інші заходи у сфері соціального захисту і соціального забезпечення,    у т. ч. за рахунок:</t>
  </si>
  <si>
    <t>Сумська міська військова адміністрація Сумського району Сумської області</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</si>
  <si>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</si>
  <si>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трансфертів з державного бюджету</t>
  </si>
  <si>
    <t>трансфертів з місцевого бюджету до інших місцевих бюджетів за рахунок трансфертів з державного бюджету</t>
  </si>
  <si>
    <t xml:space="preserve">трансфертів з місцевих бюджетів </t>
  </si>
  <si>
    <t>Виконавчий комітет Сумської міської ради, у т. ч. за рахунок:</t>
  </si>
  <si>
    <t>Інша діяльність, у т. ч. за рахунок:</t>
  </si>
  <si>
    <t>Заходи з організації рятування на водах, у т. ч. за рахунок:</t>
  </si>
  <si>
    <t>0617384</t>
  </si>
  <si>
    <t>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 у т.ч за рахунок:</t>
  </si>
  <si>
    <t>Департамент інфраструктури міста Сумської міської ради, у т.ч. за рахунок:</t>
  </si>
  <si>
    <t>1217384</t>
  </si>
  <si>
    <t>Будівництво та регіональний розвиток, у т.ч. за рахунок:</t>
  </si>
  <si>
    <t>субвенції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 рахунок відповідної субвенції з державного бюджету</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</si>
  <si>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 у т.ч. за рахунок:</t>
  </si>
  <si>
    <t>залишку коштів додаткової дотації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 що утворився станом на 01.01.2024 року</t>
  </si>
  <si>
    <t>Надання загальної середньої освіти закладами загальної середньої освіти за рахунок коштів місцевого бюджету, у т.ч. за рахунок:</t>
  </si>
  <si>
    <t>до    рішення    Сумської    міської    ради</t>
  </si>
  <si>
    <t>«Про   звіт     про    виконання    бюджету</t>
  </si>
  <si>
    <t xml:space="preserve">Сумської міської територіальної громади </t>
  </si>
  <si>
    <t>за І квартал 2024  рік»</t>
  </si>
  <si>
    <t>Затверджено по бюджету з урахуванням змін (відповідно до казначейської звітності)</t>
  </si>
  <si>
    <t>Касові видатки</t>
  </si>
  <si>
    <t>% виконання до затвердженого по бюджету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</si>
  <si>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 у т.ч. за рахунок:</t>
  </si>
  <si>
    <t xml:space="preserve">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  у т.ч. за рахунок: </t>
  </si>
  <si>
    <t>Захист населення і територій від надзвичайних ситуацій, у т.ч. за рахунок:</t>
  </si>
  <si>
    <t>Звіт про виконання видаткової частини бюджету Сумської міської територіальної громади за І квартал 2024 рік                                                                                                                                                                                                                                                    за головними розпорядниками бюджетних коштів</t>
  </si>
  <si>
    <t xml:space="preserve">в 1,5 разів </t>
  </si>
  <si>
    <t>в 38,7 разів</t>
  </si>
  <si>
    <t>в 4,3 разів</t>
  </si>
  <si>
    <t>в 1,5 разів</t>
  </si>
  <si>
    <t>Звіт про виконання видаткової частини бюджету Сумської міської територіальної громади                                                                                                                                                                                                                                за І квартал 2024 року за типовою програмною класифікацією видатків та кредитування місцевих бюджетів</t>
  </si>
  <si>
    <t xml:space="preserve">  Додаток 5</t>
  </si>
  <si>
    <t>Секретар Сумської міської ради</t>
  </si>
  <si>
    <t>Артем КОБЗАР</t>
  </si>
  <si>
    <t>Виконавець:______________ Світлана ЛИПОВА</t>
  </si>
  <si>
    <t xml:space="preserve">                        Додаток 2</t>
  </si>
  <si>
    <t>від 30 жовтня  2024  року   №  5136 - МР</t>
  </si>
  <si>
    <t>від 30  жовтня  2024  року  №  5136 - МР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</si>
</sst>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0.00;* \-#,##0.00;* &quot;-&quot;??;@"/>
    <numFmt numFmtId="165" formatCode="#,##0.0"/>
  </numFmts>
  <fonts count="51" x14ac:knownFonts="1">
    <font>
      <sz val="10"/>
      <name val="Times New Roman"/>
      <charset val="204"/>
    </font>
    <font>
      <b/>
      <sz val="10"/>
      <name val="Arial"/>
      <family val="2"/>
      <charset val="204"/>
    </font>
    <font>
      <sz val="10"/>
      <name val="Times New Roman"/>
      <family val="1"/>
      <charset val="204"/>
    </font>
    <font>
      <sz val="8"/>
      <name val="Times New Roman"/>
      <family val="1"/>
      <charset val="204"/>
    </font>
    <font>
      <sz val="11"/>
      <color indexed="17"/>
      <name val="Calibri"/>
      <family val="2"/>
      <charset val="204"/>
    </font>
    <font>
      <sz val="11"/>
      <color indexed="20"/>
      <name val="Calibri"/>
      <family val="2"/>
      <charset val="204"/>
    </font>
    <font>
      <sz val="11"/>
      <color indexed="62"/>
      <name val="Calibri"/>
      <family val="2"/>
      <charset val="204"/>
    </font>
    <font>
      <b/>
      <sz val="11"/>
      <color indexed="63"/>
      <name val="Calibri"/>
      <family val="2"/>
      <charset val="204"/>
    </font>
    <font>
      <sz val="11"/>
      <color indexed="10"/>
      <name val="Calibri"/>
      <family val="2"/>
      <charset val="204"/>
    </font>
    <font>
      <b/>
      <sz val="11"/>
      <color indexed="9"/>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b/>
      <sz val="18"/>
      <color indexed="56"/>
      <name val="Cambria"/>
      <family val="2"/>
      <charset val="204"/>
    </font>
    <font>
      <sz val="11"/>
      <color indexed="60"/>
      <name val="Calibri"/>
      <family val="2"/>
      <charset val="204"/>
    </font>
    <font>
      <sz val="11"/>
      <color indexed="52"/>
      <name val="Calibri"/>
      <family val="2"/>
      <charset val="204"/>
    </font>
    <font>
      <sz val="10"/>
      <name val="Helv"/>
      <charset val="204"/>
    </font>
    <font>
      <sz val="10"/>
      <name val="Arial Cyr"/>
      <charset val="204"/>
    </font>
    <font>
      <sz val="10"/>
      <name val="Courier New"/>
      <family val="3"/>
      <charset val="204"/>
    </font>
    <font>
      <sz val="12"/>
      <name val="Times New Roman"/>
      <family val="1"/>
      <charset val="204"/>
    </font>
    <font>
      <sz val="11"/>
      <name val="Times New Roman"/>
      <family val="1"/>
      <charset val="204"/>
    </font>
    <font>
      <b/>
      <sz val="11"/>
      <name val="Times New Roman"/>
      <family val="1"/>
      <charset val="204"/>
    </font>
    <font>
      <i/>
      <sz val="11"/>
      <name val="Times New Roman"/>
      <family val="1"/>
      <charset val="204"/>
    </font>
    <font>
      <b/>
      <i/>
      <sz val="11"/>
      <name val="Times New Roman"/>
      <family val="1"/>
      <charset val="204"/>
    </font>
    <font>
      <sz val="20"/>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6"/>
      <name val="Times New Roman"/>
      <family val="1"/>
      <charset val="204"/>
    </font>
    <font>
      <sz val="11"/>
      <color theme="1"/>
      <name val="Calibri"/>
      <family val="2"/>
      <charset val="204"/>
      <scheme val="minor"/>
    </font>
    <font>
      <sz val="11"/>
      <color theme="0"/>
      <name val="Calibri"/>
      <family val="2"/>
      <charset val="204"/>
      <scheme val="minor"/>
    </font>
    <font>
      <sz val="15"/>
      <name val="Times New Roman"/>
      <family val="1"/>
      <charset val="204"/>
    </font>
    <font>
      <sz val="14"/>
      <name val="Times New Roman"/>
      <family val="1"/>
      <charset val="204"/>
    </font>
    <font>
      <b/>
      <sz val="25"/>
      <name val="Times New Roman"/>
      <family val="1"/>
      <charset val="204"/>
    </font>
    <font>
      <b/>
      <sz val="27"/>
      <name val="Times New Roman"/>
      <family val="1"/>
      <charset val="204"/>
    </font>
    <font>
      <u/>
      <sz val="18"/>
      <name val="Times New Roman"/>
      <family val="1"/>
      <charset val="204"/>
    </font>
    <font>
      <vertAlign val="superscript"/>
      <sz val="12"/>
      <name val="Times New Roman"/>
      <family val="1"/>
      <charset val="204"/>
    </font>
    <font>
      <sz val="30"/>
      <name val="Times New Roman"/>
      <family val="1"/>
      <charset val="204"/>
    </font>
    <font>
      <b/>
      <sz val="30"/>
      <name val="Times New Roman"/>
      <family val="1"/>
      <charset val="204"/>
    </font>
    <font>
      <b/>
      <sz val="10"/>
      <name val="Times New Roman"/>
      <family val="1"/>
      <charset val="204"/>
    </font>
    <font>
      <sz val="25"/>
      <name val="Times New Roman"/>
      <family val="1"/>
      <charset val="204"/>
    </font>
    <font>
      <b/>
      <sz val="12"/>
      <color rgb="FFFF0000"/>
      <name val="Times New Roman"/>
      <family val="1"/>
      <charset val="204"/>
    </font>
    <font>
      <b/>
      <i/>
      <sz val="12"/>
      <color rgb="FFFF0000"/>
      <name val="Times New Roman"/>
      <family val="1"/>
      <charset val="204"/>
    </font>
    <font>
      <sz val="12"/>
      <color rgb="FFFF0000"/>
      <name val="Times New Roman"/>
      <family val="1"/>
      <charset val="204"/>
    </font>
    <font>
      <i/>
      <sz val="12"/>
      <color rgb="FFFF0000"/>
      <name val="Times New Roman"/>
      <family val="1"/>
      <charset val="204"/>
    </font>
    <font>
      <sz val="28"/>
      <name val="Times New Roman"/>
      <family val="1"/>
      <charset val="204"/>
    </font>
    <font>
      <sz val="30"/>
      <color rgb="FFFF0000"/>
      <name val="Times New Roman"/>
      <family val="1"/>
      <charset val="204"/>
    </font>
    <font>
      <b/>
      <i/>
      <sz val="30"/>
      <name val="Times New Roman"/>
      <family val="1"/>
      <charset val="204"/>
    </font>
    <font>
      <sz val="35"/>
      <name val="Times New Roman"/>
      <family val="1"/>
      <charset val="204"/>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7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2"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9" fillId="0" borderId="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8" borderId="0" applyNumberFormat="0" applyBorder="0" applyAlignment="0" applyProtection="0"/>
    <xf numFmtId="0" fontId="6" fillId="7" borderId="1" applyNumberFormat="0" applyAlignment="0" applyProtection="0"/>
    <xf numFmtId="0" fontId="7" fillId="22" borderId="2" applyNumberFormat="0" applyAlignment="0" applyProtection="0"/>
    <xf numFmtId="0" fontId="14" fillId="22" borderId="1" applyNumberFormat="0" applyAlignment="0" applyProtection="0"/>
    <xf numFmtId="16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11" fillId="0" borderId="3" applyNumberFormat="0" applyFill="0" applyAlignment="0" applyProtection="0"/>
    <xf numFmtId="0" fontId="9" fillId="23" borderId="4" applyNumberFormat="0" applyAlignment="0" applyProtection="0"/>
    <xf numFmtId="0" fontId="15" fillId="0" borderId="0" applyNumberFormat="0" applyFill="0" applyBorder="0" applyAlignment="0" applyProtection="0"/>
    <xf numFmtId="0" fontId="16" fillId="13" borderId="0" applyNumberFormat="0" applyBorder="0" applyAlignment="0" applyProtection="0"/>
    <xf numFmtId="0" fontId="19" fillId="0" borderId="0"/>
    <xf numFmtId="0" fontId="5" fillId="3" borderId="0" applyNumberFormat="0" applyBorder="0" applyAlignment="0" applyProtection="0"/>
    <xf numFmtId="0" fontId="10" fillId="0" borderId="0" applyNumberFormat="0" applyFill="0" applyBorder="0" applyAlignment="0" applyProtection="0"/>
    <xf numFmtId="0" fontId="13" fillId="10" borderId="5" applyNumberFormat="0" applyFont="0" applyAlignment="0" applyProtection="0"/>
    <xf numFmtId="0" fontId="17" fillId="0" borderId="6" applyNumberFormat="0" applyFill="0" applyAlignment="0" applyProtection="0"/>
    <xf numFmtId="0" fontId="18" fillId="0" borderId="0"/>
    <xf numFmtId="0" fontId="8" fillId="0" borderId="0" applyNumberFormat="0" applyFill="0" applyBorder="0" applyAlignment="0" applyProtection="0"/>
    <xf numFmtId="0" fontId="4" fillId="4" borderId="0" applyNumberFormat="0" applyBorder="0" applyAlignment="0" applyProtection="0"/>
    <xf numFmtId="0" fontId="31" fillId="24" borderId="0" applyNumberFormat="0" applyBorder="0" applyAlignment="0" applyProtection="0"/>
    <xf numFmtId="0" fontId="31" fillId="30" borderId="0" applyNumberFormat="0" applyBorder="0" applyAlignment="0" applyProtection="0"/>
    <xf numFmtId="0" fontId="32" fillId="36" borderId="0" applyNumberFormat="0" applyBorder="0" applyAlignment="0" applyProtection="0"/>
    <xf numFmtId="0" fontId="31" fillId="25" borderId="0" applyNumberFormat="0" applyBorder="0" applyAlignment="0" applyProtection="0"/>
    <xf numFmtId="0" fontId="31" fillId="31" borderId="0" applyNumberFormat="0" applyBorder="0" applyAlignment="0" applyProtection="0"/>
    <xf numFmtId="0" fontId="32" fillId="37" borderId="0" applyNumberFormat="0" applyBorder="0" applyAlignment="0" applyProtection="0"/>
    <xf numFmtId="0" fontId="31" fillId="26" borderId="0" applyNumberFormat="0" applyBorder="0" applyAlignment="0" applyProtection="0"/>
    <xf numFmtId="0" fontId="31" fillId="32" borderId="0" applyNumberFormat="0" applyBorder="0" applyAlignment="0" applyProtection="0"/>
    <xf numFmtId="0" fontId="32" fillId="38" borderId="0" applyNumberFormat="0" applyBorder="0" applyAlignment="0" applyProtection="0"/>
    <xf numFmtId="0" fontId="31" fillId="27" borderId="0" applyNumberFormat="0" applyBorder="0" applyAlignment="0" applyProtection="0"/>
    <xf numFmtId="0" fontId="31" fillId="33" borderId="0" applyNumberFormat="0" applyBorder="0" applyAlignment="0" applyProtection="0"/>
    <xf numFmtId="0" fontId="32" fillId="39" borderId="0" applyNumberFormat="0" applyBorder="0" applyAlignment="0" applyProtection="0"/>
    <xf numFmtId="0" fontId="31" fillId="28" borderId="0" applyNumberFormat="0" applyBorder="0" applyAlignment="0" applyProtection="0"/>
    <xf numFmtId="0" fontId="31" fillId="34" borderId="0" applyNumberFormat="0" applyBorder="0" applyAlignment="0" applyProtection="0"/>
    <xf numFmtId="0" fontId="32" fillId="40" borderId="0" applyNumberFormat="0" applyBorder="0" applyAlignment="0" applyProtection="0"/>
    <xf numFmtId="0" fontId="31" fillId="29" borderId="0" applyNumberFormat="0" applyBorder="0" applyAlignment="0" applyProtection="0"/>
    <xf numFmtId="0" fontId="31" fillId="35" borderId="0" applyNumberFormat="0" applyBorder="0" applyAlignment="0" applyProtection="0"/>
    <xf numFmtId="0" fontId="32" fillId="41" borderId="0" applyNumberFormat="0" applyBorder="0" applyAlignment="0" applyProtection="0"/>
  </cellStyleXfs>
  <cellXfs count="307">
    <xf numFmtId="0" fontId="0" fillId="0" borderId="0" xfId="0"/>
    <xf numFmtId="3" fontId="24" fillId="0" borderId="0" xfId="0" applyNumberFormat="1" applyFont="1" applyFill="1" applyAlignment="1">
      <alignment vertical="center"/>
    </xf>
    <xf numFmtId="3" fontId="25" fillId="0" borderId="0" xfId="0" applyNumberFormat="1" applyFont="1" applyFill="1" applyAlignment="1">
      <alignment vertical="center"/>
    </xf>
    <xf numFmtId="4" fontId="27" fillId="0" borderId="0" xfId="0" applyNumberFormat="1" applyFont="1" applyFill="1" applyAlignment="1">
      <alignment horizontal="right" wrapText="1"/>
    </xf>
    <xf numFmtId="49" fontId="21" fillId="0" borderId="0" xfId="0" applyNumberFormat="1" applyFont="1" applyFill="1" applyAlignment="1">
      <alignment horizontal="center" vertical="center"/>
    </xf>
    <xf numFmtId="0" fontId="21" fillId="0" borderId="0" xfId="0" applyFont="1" applyFill="1"/>
    <xf numFmtId="0" fontId="21" fillId="0" borderId="0" xfId="0" applyFont="1" applyFill="1" applyAlignment="1">
      <alignment wrapText="1"/>
    </xf>
    <xf numFmtId="4" fontId="21" fillId="0" borderId="0" xfId="0" applyNumberFormat="1" applyFont="1" applyFill="1"/>
    <xf numFmtId="0" fontId="30" fillId="0" borderId="0" xfId="0" applyFont="1" applyFill="1"/>
    <xf numFmtId="0" fontId="27" fillId="0" borderId="0" xfId="0" applyFont="1" applyFill="1"/>
    <xf numFmtId="0" fontId="28" fillId="0" borderId="0" xfId="0" applyFont="1" applyFill="1"/>
    <xf numFmtId="0" fontId="29" fillId="0" borderId="0" xfId="0" applyFont="1" applyFill="1"/>
    <xf numFmtId="49" fontId="22" fillId="0" borderId="0" xfId="0" applyNumberFormat="1" applyFont="1" applyFill="1" applyAlignment="1">
      <alignment horizontal="center"/>
    </xf>
    <xf numFmtId="3" fontId="22" fillId="0" borderId="0" xfId="0" applyNumberFormat="1" applyFont="1" applyFill="1" applyAlignment="1">
      <alignment horizontal="center"/>
    </xf>
    <xf numFmtId="3" fontId="22" fillId="0" borderId="0" xfId="0" applyNumberFormat="1" applyFont="1" applyFill="1" applyAlignment="1">
      <alignment horizontal="left" wrapText="1"/>
    </xf>
    <xf numFmtId="49" fontId="42" fillId="0" borderId="0" xfId="0" applyNumberFormat="1" applyFont="1" applyFill="1"/>
    <xf numFmtId="3" fontId="2" fillId="0" borderId="0" xfId="0" applyNumberFormat="1" applyFont="1" applyFill="1"/>
    <xf numFmtId="3" fontId="33" fillId="0" borderId="0" xfId="0" applyNumberFormat="1" applyFont="1" applyFill="1"/>
    <xf numFmtId="3" fontId="22" fillId="0" borderId="0" xfId="0" applyNumberFormat="1" applyFont="1" applyFill="1"/>
    <xf numFmtId="3" fontId="23" fillId="0" borderId="0" xfId="0" applyNumberFormat="1" applyFont="1" applyFill="1" applyAlignment="1">
      <alignment horizontal="center" vertical="center" wrapText="1"/>
    </xf>
    <xf numFmtId="3" fontId="23" fillId="0" borderId="7" xfId="0" applyNumberFormat="1" applyFont="1" applyFill="1" applyBorder="1" applyAlignment="1">
      <alignment horizontal="center" vertical="center" wrapText="1"/>
    </xf>
    <xf numFmtId="3" fontId="23" fillId="0" borderId="0" xfId="0" applyNumberFormat="1" applyFont="1" applyFill="1" applyAlignment="1">
      <alignment vertical="center"/>
    </xf>
    <xf numFmtId="3" fontId="22" fillId="0" borderId="0" xfId="0" applyNumberFormat="1" applyFont="1" applyFill="1" applyAlignment="1">
      <alignment vertical="center"/>
    </xf>
    <xf numFmtId="3" fontId="22" fillId="0" borderId="0" xfId="0" applyNumberFormat="1" applyFont="1" applyFill="1" applyAlignment="1">
      <alignment horizontal="center" vertical="center"/>
    </xf>
    <xf numFmtId="49" fontId="39" fillId="0" borderId="0" xfId="0" applyNumberFormat="1" applyFont="1" applyFill="1"/>
    <xf numFmtId="49" fontId="39" fillId="0" borderId="0" xfId="0" applyNumberFormat="1" applyFont="1" applyFill="1" applyAlignment="1">
      <alignment horizontal="center"/>
    </xf>
    <xf numFmtId="0" fontId="39" fillId="0" borderId="0" xfId="0" applyFont="1" applyFill="1" applyAlignment="1">
      <alignment horizontal="left" wrapText="1"/>
    </xf>
    <xf numFmtId="4" fontId="39" fillId="0" borderId="0" xfId="0" applyNumberFormat="1" applyFont="1" applyFill="1" applyAlignment="1">
      <alignment horizontal="right"/>
    </xf>
    <xf numFmtId="3" fontId="40" fillId="0" borderId="0" xfId="0" applyNumberFormat="1" applyFont="1" applyFill="1"/>
    <xf numFmtId="2" fontId="22" fillId="0" borderId="0" xfId="0" applyNumberFormat="1" applyFont="1" applyFill="1"/>
    <xf numFmtId="2" fontId="2" fillId="0" borderId="0" xfId="0" applyNumberFormat="1" applyFont="1" applyFill="1"/>
    <xf numFmtId="3" fontId="41" fillId="0" borderId="0" xfId="0" applyNumberFormat="1" applyFont="1" applyFill="1"/>
    <xf numFmtId="3" fontId="23" fillId="0" borderId="7" xfId="0" applyNumberFormat="1" applyFont="1" applyFill="1" applyBorder="1" applyAlignment="1">
      <alignment horizontal="center" vertical="center" wrapText="1"/>
    </xf>
    <xf numFmtId="4" fontId="43" fillId="0" borderId="0" xfId="0" applyNumberFormat="1" applyFont="1" applyFill="1" applyAlignment="1">
      <alignment horizontal="left" wrapText="1"/>
    </xf>
    <xf numFmtId="49" fontId="26" fillId="0" borderId="0" xfId="0" applyNumberFormat="1" applyFont="1" applyFill="1" applyAlignment="1"/>
    <xf numFmtId="49" fontId="22" fillId="42" borderId="0" xfId="0" applyNumberFormat="1" applyFont="1" applyFill="1" applyAlignment="1">
      <alignment horizontal="center" wrapText="1"/>
    </xf>
    <xf numFmtId="3" fontId="22" fillId="42" borderId="0" xfId="0" applyNumberFormat="1" applyFont="1" applyFill="1" applyAlignment="1">
      <alignment horizontal="center" wrapText="1"/>
    </xf>
    <xf numFmtId="3" fontId="22" fillId="42" borderId="0" xfId="0" applyNumberFormat="1" applyFont="1" applyFill="1" applyAlignment="1">
      <alignment horizontal="left" wrapText="1"/>
    </xf>
    <xf numFmtId="49" fontId="27" fillId="42" borderId="8" xfId="0" applyNumberFormat="1" applyFont="1" applyFill="1" applyBorder="1" applyAlignment="1">
      <alignment horizontal="center" vertical="center" wrapText="1"/>
    </xf>
    <xf numFmtId="3" fontId="27" fillId="42" borderId="8" xfId="0" applyNumberFormat="1" applyFont="1" applyFill="1" applyBorder="1" applyAlignment="1">
      <alignment horizontal="center" vertical="center" wrapText="1"/>
    </xf>
    <xf numFmtId="3" fontId="27" fillId="42" borderId="8" xfId="0" applyNumberFormat="1" applyFont="1" applyFill="1" applyBorder="1" applyAlignment="1">
      <alignment horizontal="left" vertical="center" wrapText="1"/>
    </xf>
    <xf numFmtId="49" fontId="29" fillId="42" borderId="7" xfId="0" applyNumberFormat="1" applyFont="1" applyFill="1" applyBorder="1" applyAlignment="1">
      <alignment horizontal="center" vertical="center" wrapText="1"/>
    </xf>
    <xf numFmtId="3" fontId="29" fillId="42" borderId="7" xfId="0" applyNumberFormat="1" applyFont="1" applyFill="1" applyBorder="1" applyAlignment="1">
      <alignment horizontal="center" vertical="center" wrapText="1"/>
    </xf>
    <xf numFmtId="3" fontId="29" fillId="42" borderId="7" xfId="0" applyNumberFormat="1" applyFont="1" applyFill="1" applyBorder="1" applyAlignment="1">
      <alignment horizontal="left" vertical="center" wrapText="1"/>
    </xf>
    <xf numFmtId="4" fontId="29" fillId="42" borderId="7" xfId="0" applyNumberFormat="1" applyFont="1" applyFill="1" applyBorder="1" applyAlignment="1">
      <alignment horizontal="right" wrapText="1"/>
    </xf>
    <xf numFmtId="4" fontId="44" fillId="42" borderId="7" xfId="0" applyNumberFormat="1" applyFont="1" applyFill="1" applyBorder="1" applyAlignment="1">
      <alignment horizontal="right" wrapText="1"/>
    </xf>
    <xf numFmtId="3" fontId="21" fillId="42" borderId="7" xfId="0" applyNumberFormat="1" applyFont="1" applyFill="1" applyBorder="1" applyAlignment="1">
      <alignment horizontal="left" vertical="center" wrapText="1"/>
    </xf>
    <xf numFmtId="3" fontId="28" fillId="42" borderId="7" xfId="0" applyNumberFormat="1" applyFont="1" applyFill="1" applyBorder="1" applyAlignment="1">
      <alignment horizontal="left" vertical="center" wrapText="1"/>
    </xf>
    <xf numFmtId="0" fontId="21" fillId="42" borderId="7" xfId="0" applyFont="1" applyFill="1" applyBorder="1" applyAlignment="1">
      <alignment horizontal="left" vertical="center" wrapText="1"/>
    </xf>
    <xf numFmtId="0" fontId="21" fillId="42" borderId="7" xfId="0" applyFont="1" applyFill="1" applyBorder="1" applyAlignment="1">
      <alignment vertical="center" wrapText="1"/>
    </xf>
    <xf numFmtId="1" fontId="21" fillId="42" borderId="7" xfId="0" applyNumberFormat="1" applyFont="1" applyFill="1" applyBorder="1" applyAlignment="1">
      <alignment horizontal="left" vertical="center" wrapText="1"/>
    </xf>
    <xf numFmtId="3" fontId="27" fillId="42" borderId="7" xfId="0" applyNumberFormat="1" applyFont="1" applyFill="1" applyBorder="1" applyAlignment="1">
      <alignment horizontal="left" vertical="center" wrapText="1"/>
    </xf>
    <xf numFmtId="49" fontId="21" fillId="42" borderId="7" xfId="0" applyNumberFormat="1" applyFont="1" applyFill="1" applyBorder="1" applyAlignment="1">
      <alignment horizontal="left" vertical="center" wrapText="1"/>
    </xf>
    <xf numFmtId="0" fontId="28" fillId="42" borderId="7" xfId="0" applyFont="1" applyFill="1" applyBorder="1" applyAlignment="1">
      <alignment vertical="center" wrapText="1"/>
    </xf>
    <xf numFmtId="3" fontId="21" fillId="42" borderId="7" xfId="0" applyNumberFormat="1" applyFont="1" applyFill="1" applyBorder="1" applyAlignment="1">
      <alignment horizontal="left" vertical="center" wrapText="1" shrinkToFit="1"/>
    </xf>
    <xf numFmtId="3" fontId="28" fillId="42" borderId="7" xfId="0" applyNumberFormat="1" applyFont="1" applyFill="1" applyBorder="1" applyAlignment="1">
      <alignment horizontal="left" vertical="center" wrapText="1" shrinkToFit="1"/>
    </xf>
    <xf numFmtId="49" fontId="29" fillId="42" borderId="7" xfId="0" applyNumberFormat="1" applyFont="1" applyFill="1" applyBorder="1" applyAlignment="1">
      <alignment horizontal="left" vertical="center" wrapText="1"/>
    </xf>
    <xf numFmtId="49" fontId="28" fillId="42" borderId="7" xfId="0" applyNumberFormat="1" applyFont="1" applyFill="1" applyBorder="1" applyAlignment="1">
      <alignment horizontal="left" vertical="center" wrapText="1"/>
    </xf>
    <xf numFmtId="4" fontId="21" fillId="42" borderId="7" xfId="0" applyNumberFormat="1" applyFont="1" applyFill="1" applyBorder="1" applyAlignment="1">
      <alignment horizontal="center"/>
    </xf>
    <xf numFmtId="1" fontId="28" fillId="42" borderId="7" xfId="0" applyNumberFormat="1" applyFont="1" applyFill="1" applyBorder="1" applyAlignment="1">
      <alignment horizontal="left" vertical="center" wrapText="1"/>
    </xf>
    <xf numFmtId="1" fontId="29" fillId="42" borderId="7" xfId="0" applyNumberFormat="1" applyFont="1" applyFill="1" applyBorder="1" applyAlignment="1">
      <alignment horizontal="center" vertical="center" wrapText="1"/>
    </xf>
    <xf numFmtId="4" fontId="29" fillId="42" borderId="8" xfId="0" applyNumberFormat="1" applyFont="1" applyFill="1" applyBorder="1" applyAlignment="1">
      <alignment horizontal="right" wrapText="1"/>
    </xf>
    <xf numFmtId="49" fontId="29" fillId="42" borderId="0" xfId="0" applyNumberFormat="1" applyFont="1" applyFill="1" applyAlignment="1">
      <alignment horizontal="center" vertical="center" wrapText="1"/>
    </xf>
    <xf numFmtId="1" fontId="29" fillId="42" borderId="0" xfId="0" applyNumberFormat="1" applyFont="1" applyFill="1" applyAlignment="1">
      <alignment horizontal="center" vertical="center" wrapText="1"/>
    </xf>
    <xf numFmtId="3" fontId="29" fillId="42" borderId="0" xfId="0" applyNumberFormat="1" applyFont="1" applyFill="1" applyAlignment="1">
      <alignment horizontal="left" vertical="center" wrapText="1"/>
    </xf>
    <xf numFmtId="4" fontId="29" fillId="42" borderId="0" xfId="0" applyNumberFormat="1" applyFont="1" applyFill="1" applyAlignment="1">
      <alignment horizontal="right" wrapText="1"/>
    </xf>
    <xf numFmtId="4" fontId="44" fillId="42" borderId="0" xfId="0" applyNumberFormat="1" applyFont="1" applyFill="1" applyAlignment="1">
      <alignment horizontal="right" wrapText="1"/>
    </xf>
    <xf numFmtId="49" fontId="23" fillId="42" borderId="0" xfId="0" applyNumberFormat="1" applyFont="1" applyFill="1" applyAlignment="1">
      <alignment horizontal="center" vertical="center" wrapText="1"/>
    </xf>
    <xf numFmtId="1" fontId="23" fillId="42" borderId="0" xfId="0" applyNumberFormat="1" applyFont="1" applyFill="1" applyAlignment="1">
      <alignment horizontal="center" vertical="center" wrapText="1"/>
    </xf>
    <xf numFmtId="3" fontId="23" fillId="42" borderId="0" xfId="0" applyNumberFormat="1" applyFont="1" applyFill="1" applyAlignment="1">
      <alignment horizontal="center" vertical="center" wrapText="1"/>
    </xf>
    <xf numFmtId="3" fontId="23" fillId="42" borderId="0" xfId="0" applyNumberFormat="1" applyFont="1" applyFill="1" applyAlignment="1">
      <alignment horizontal="left" vertical="center" wrapText="1"/>
    </xf>
    <xf numFmtId="4" fontId="27" fillId="42" borderId="0" xfId="0" applyNumberFormat="1" applyFont="1" applyFill="1" applyAlignment="1">
      <alignment horizontal="right" wrapText="1"/>
    </xf>
    <xf numFmtId="4" fontId="43" fillId="42" borderId="0" xfId="0" applyNumberFormat="1" applyFont="1" applyFill="1" applyAlignment="1">
      <alignment horizontal="left" wrapText="1"/>
    </xf>
    <xf numFmtId="4" fontId="43" fillId="42" borderId="0" xfId="0" applyNumberFormat="1" applyFont="1" applyFill="1" applyAlignment="1">
      <alignment horizontal="right" wrapText="1"/>
    </xf>
    <xf numFmtId="49" fontId="39" fillId="42" borderId="0" xfId="0" applyNumberFormat="1" applyFont="1" applyFill="1"/>
    <xf numFmtId="49" fontId="39" fillId="42" borderId="0" xfId="0" applyNumberFormat="1" applyFont="1" applyFill="1" applyAlignment="1">
      <alignment horizontal="center"/>
    </xf>
    <xf numFmtId="0" fontId="39" fillId="42" borderId="0" xfId="0" applyFont="1" applyFill="1" applyAlignment="1">
      <alignment horizontal="left" wrapText="1"/>
    </xf>
    <xf numFmtId="4" fontId="39" fillId="42" borderId="0" xfId="0" applyNumberFormat="1" applyFont="1" applyFill="1" applyAlignment="1">
      <alignment horizontal="right"/>
    </xf>
    <xf numFmtId="49" fontId="22" fillId="42" borderId="0" xfId="0" applyNumberFormat="1" applyFont="1" applyFill="1" applyAlignment="1">
      <alignment horizontal="center"/>
    </xf>
    <xf numFmtId="3" fontId="22" fillId="42" borderId="0" xfId="0" applyNumberFormat="1" applyFont="1" applyFill="1" applyAlignment="1">
      <alignment horizontal="center"/>
    </xf>
    <xf numFmtId="2" fontId="22" fillId="42" borderId="0" xfId="0" applyNumberFormat="1" applyFont="1" applyFill="1" applyAlignment="1">
      <alignment horizontal="center"/>
    </xf>
    <xf numFmtId="2" fontId="22" fillId="42" borderId="0" xfId="0" applyNumberFormat="1" applyFont="1" applyFill="1" applyAlignment="1">
      <alignment horizontal="right" vertical="center" wrapText="1"/>
    </xf>
    <xf numFmtId="2" fontId="22" fillId="42" borderId="11" xfId="0" applyNumberFormat="1" applyFont="1" applyFill="1" applyBorder="1" applyAlignment="1">
      <alignment horizontal="right" wrapText="1"/>
    </xf>
    <xf numFmtId="3" fontId="22" fillId="42" borderId="12" xfId="0" applyNumberFormat="1" applyFont="1" applyFill="1" applyBorder="1" applyAlignment="1">
      <alignment horizontal="right" wrapText="1"/>
    </xf>
    <xf numFmtId="49" fontId="23" fillId="42" borderId="0" xfId="0" applyNumberFormat="1" applyFont="1" applyFill="1" applyAlignment="1">
      <alignment horizontal="center"/>
    </xf>
    <xf numFmtId="3" fontId="23" fillId="42" borderId="0" xfId="0" applyNumberFormat="1" applyFont="1" applyFill="1" applyAlignment="1">
      <alignment horizontal="center"/>
    </xf>
    <xf numFmtId="3" fontId="23" fillId="42" borderId="12" xfId="0" applyNumberFormat="1" applyFont="1" applyFill="1" applyBorder="1" applyAlignment="1">
      <alignment horizontal="right" wrapText="1"/>
    </xf>
    <xf numFmtId="3" fontId="23" fillId="42" borderId="14" xfId="0" applyNumberFormat="1" applyFont="1" applyFill="1" applyBorder="1" applyAlignment="1">
      <alignment horizontal="right" wrapText="1"/>
    </xf>
    <xf numFmtId="0" fontId="21" fillId="42" borderId="0" xfId="0" applyFont="1" applyFill="1"/>
    <xf numFmtId="49" fontId="30" fillId="42" borderId="0" xfId="0" applyNumberFormat="1" applyFont="1" applyFill="1" applyAlignment="1">
      <alignment horizontal="center" vertical="center"/>
    </xf>
    <xf numFmtId="0" fontId="30" fillId="42" borderId="0" xfId="0" applyFont="1" applyFill="1" applyAlignment="1">
      <alignment horizontal="center"/>
    </xf>
    <xf numFmtId="0" fontId="30" fillId="42" borderId="0" xfId="0" applyFont="1" applyFill="1" applyAlignment="1">
      <alignment horizontal="center" wrapText="1"/>
    </xf>
    <xf numFmtId="49" fontId="27" fillId="42" borderId="7" xfId="0" applyNumberFormat="1" applyFont="1" applyFill="1" applyBorder="1" applyAlignment="1">
      <alignment horizontal="center" vertical="center"/>
    </xf>
    <xf numFmtId="0" fontId="27" fillId="42" borderId="7" xfId="0" applyFont="1" applyFill="1" applyBorder="1" applyAlignment="1">
      <alignment horizontal="center" vertical="center" wrapText="1"/>
    </xf>
    <xf numFmtId="0" fontId="27" fillId="42" borderId="7" xfId="0" applyFont="1" applyFill="1" applyBorder="1" applyAlignment="1">
      <alignment vertical="center" wrapText="1"/>
    </xf>
    <xf numFmtId="1" fontId="21" fillId="42" borderId="7" xfId="0" applyNumberFormat="1" applyFont="1" applyFill="1" applyBorder="1" applyAlignment="1">
      <alignment horizontal="center" vertical="center"/>
    </xf>
    <xf numFmtId="49" fontId="21" fillId="42" borderId="7" xfId="0" applyNumberFormat="1" applyFont="1" applyFill="1" applyBorder="1" applyAlignment="1">
      <alignment horizontal="center" vertical="center"/>
    </xf>
    <xf numFmtId="1" fontId="28" fillId="42" borderId="7" xfId="0" applyNumberFormat="1" applyFont="1" applyFill="1" applyBorder="1" applyAlignment="1">
      <alignment horizontal="center" vertical="center"/>
    </xf>
    <xf numFmtId="1" fontId="28" fillId="42" borderId="7" xfId="0" applyNumberFormat="1" applyFont="1" applyFill="1" applyBorder="1" applyAlignment="1">
      <alignment horizontal="center" vertical="center" wrapText="1"/>
    </xf>
    <xf numFmtId="0" fontId="28" fillId="42" borderId="7" xfId="0" applyFont="1" applyFill="1" applyBorder="1" applyAlignment="1">
      <alignment horizontal="left" vertical="center" wrapText="1"/>
    </xf>
    <xf numFmtId="1" fontId="27" fillId="42" borderId="7" xfId="0" applyNumberFormat="1" applyFont="1" applyFill="1" applyBorder="1" applyAlignment="1">
      <alignment horizontal="center" vertical="center"/>
    </xf>
    <xf numFmtId="1" fontId="27" fillId="42" borderId="7" xfId="0" applyNumberFormat="1" applyFont="1" applyFill="1" applyBorder="1" applyAlignment="1">
      <alignment horizontal="center" vertical="center" wrapText="1"/>
    </xf>
    <xf numFmtId="1" fontId="29" fillId="42" borderId="7" xfId="0" applyNumberFormat="1" applyFont="1" applyFill="1" applyBorder="1" applyAlignment="1">
      <alignment horizontal="center" vertical="center"/>
    </xf>
    <xf numFmtId="0" fontId="29" fillId="42" borderId="7" xfId="0" applyFont="1" applyFill="1" applyBorder="1" applyAlignment="1">
      <alignment horizontal="left" vertical="center" wrapText="1"/>
    </xf>
    <xf numFmtId="4" fontId="29" fillId="42" borderId="7" xfId="0" applyNumberFormat="1" applyFont="1" applyFill="1" applyBorder="1" applyAlignment="1">
      <alignment horizontal="right"/>
    </xf>
    <xf numFmtId="165" fontId="29" fillId="42" borderId="7" xfId="0" applyNumberFormat="1" applyFont="1" applyFill="1" applyBorder="1" applyAlignment="1">
      <alignment horizontal="right"/>
    </xf>
    <xf numFmtId="49" fontId="21" fillId="42" borderId="7" xfId="0" applyNumberFormat="1" applyFont="1" applyFill="1" applyBorder="1" applyAlignment="1">
      <alignment horizontal="center" vertical="center" wrapText="1"/>
    </xf>
    <xf numFmtId="1" fontId="21" fillId="42" borderId="7" xfId="0" applyNumberFormat="1" applyFont="1" applyFill="1" applyBorder="1" applyAlignment="1">
      <alignment horizontal="center" vertical="center" wrapText="1"/>
    </xf>
    <xf numFmtId="49" fontId="28" fillId="42" borderId="7" xfId="0" applyNumberFormat="1" applyFont="1" applyFill="1" applyBorder="1" applyAlignment="1">
      <alignment horizontal="center" vertical="center" wrapText="1"/>
    </xf>
    <xf numFmtId="3" fontId="21" fillId="42" borderId="7" xfId="0" applyNumberFormat="1" applyFont="1" applyFill="1" applyBorder="1" applyAlignment="1">
      <alignment horizontal="left" wrapText="1"/>
    </xf>
    <xf numFmtId="3" fontId="21" fillId="42" borderId="7" xfId="0" applyNumberFormat="1" applyFont="1" applyFill="1" applyBorder="1" applyAlignment="1">
      <alignment vertical="center" wrapText="1"/>
    </xf>
    <xf numFmtId="3" fontId="29" fillId="42" borderId="7" xfId="0" applyNumberFormat="1" applyFont="1" applyFill="1" applyBorder="1" applyAlignment="1">
      <alignment vertical="center" wrapText="1"/>
    </xf>
    <xf numFmtId="49" fontId="28" fillId="42" borderId="7" xfId="0" applyNumberFormat="1" applyFont="1" applyFill="1" applyBorder="1" applyAlignment="1">
      <alignment horizontal="center" vertical="center"/>
    </xf>
    <xf numFmtId="3" fontId="28" fillId="42" borderId="7" xfId="0" applyNumberFormat="1" applyFont="1" applyFill="1" applyBorder="1" applyAlignment="1">
      <alignment vertical="center" wrapText="1"/>
    </xf>
    <xf numFmtId="1" fontId="27" fillId="42" borderId="7" xfId="0" applyNumberFormat="1" applyFont="1" applyFill="1" applyBorder="1" applyAlignment="1">
      <alignment horizontal="left" vertical="center" wrapText="1"/>
    </xf>
    <xf numFmtId="0" fontId="27" fillId="42" borderId="7" xfId="0" applyFont="1" applyFill="1" applyBorder="1" applyAlignment="1">
      <alignment horizontal="left" vertical="center" wrapText="1"/>
    </xf>
    <xf numFmtId="1" fontId="29" fillId="42" borderId="7" xfId="0" applyNumberFormat="1" applyFont="1" applyFill="1" applyBorder="1" applyAlignment="1">
      <alignment horizontal="left" vertical="center" wrapText="1"/>
    </xf>
    <xf numFmtId="0" fontId="29" fillId="42" borderId="7" xfId="0" applyFont="1" applyFill="1" applyBorder="1" applyAlignment="1">
      <alignment horizontal="left" vertical="top" wrapText="1"/>
    </xf>
    <xf numFmtId="0" fontId="29" fillId="42" borderId="7" xfId="0" applyFont="1" applyFill="1" applyBorder="1" applyAlignment="1">
      <alignment vertical="center" wrapText="1"/>
    </xf>
    <xf numFmtId="49" fontId="27" fillId="42" borderId="7" xfId="0" applyNumberFormat="1" applyFont="1" applyFill="1" applyBorder="1" applyAlignment="1">
      <alignment horizontal="left" vertical="center" wrapText="1"/>
    </xf>
    <xf numFmtId="0" fontId="21" fillId="42" borderId="0" xfId="0" applyFont="1" applyFill="1" applyAlignment="1">
      <alignment vertical="center" wrapText="1"/>
    </xf>
    <xf numFmtId="49" fontId="27" fillId="42" borderId="7" xfId="0" applyNumberFormat="1" applyFont="1" applyFill="1" applyBorder="1" applyAlignment="1">
      <alignment horizontal="left" vertical="center"/>
    </xf>
    <xf numFmtId="49" fontId="27" fillId="42" borderId="7" xfId="0" applyNumberFormat="1" applyFont="1" applyFill="1" applyBorder="1" applyAlignment="1">
      <alignment horizontal="center" vertical="center" wrapText="1"/>
    </xf>
    <xf numFmtId="49" fontId="29" fillId="42" borderId="7" xfId="0" applyNumberFormat="1" applyFont="1" applyFill="1" applyBorder="1" applyAlignment="1">
      <alignment horizontal="center" vertical="center"/>
    </xf>
    <xf numFmtId="4" fontId="29" fillId="42" borderId="8" xfId="0" applyNumberFormat="1" applyFont="1" applyFill="1" applyBorder="1" applyAlignment="1">
      <alignment horizontal="right"/>
    </xf>
    <xf numFmtId="0" fontId="29" fillId="42" borderId="0" xfId="0" applyFont="1" applyFill="1"/>
    <xf numFmtId="4" fontId="27" fillId="42" borderId="7" xfId="0" applyNumberFormat="1" applyFont="1" applyFill="1" applyBorder="1" applyAlignment="1">
      <alignment horizontal="center" vertical="center" wrapText="1"/>
    </xf>
    <xf numFmtId="4" fontId="27" fillId="42" borderId="7" xfId="0" applyNumberFormat="1" applyFont="1" applyFill="1" applyBorder="1" applyAlignment="1">
      <alignment horizontal="center" vertical="center" wrapText="1"/>
    </xf>
    <xf numFmtId="4" fontId="43" fillId="42" borderId="7" xfId="0" applyNumberFormat="1" applyFont="1" applyFill="1" applyBorder="1" applyAlignment="1">
      <alignment horizontal="center" vertical="center" wrapText="1"/>
    </xf>
    <xf numFmtId="3" fontId="27" fillId="42" borderId="7" xfId="0" applyNumberFormat="1" applyFont="1" applyFill="1" applyBorder="1" applyAlignment="1">
      <alignment horizontal="center" vertical="center" wrapText="1"/>
    </xf>
    <xf numFmtId="4" fontId="21" fillId="0" borderId="0" xfId="0" applyNumberFormat="1" applyFont="1" applyFill="1" applyAlignment="1">
      <alignment horizontal="center"/>
    </xf>
    <xf numFmtId="4" fontId="45" fillId="0" borderId="0" xfId="0" applyNumberFormat="1" applyFont="1" applyFill="1" applyAlignment="1">
      <alignment horizontal="center"/>
    </xf>
    <xf numFmtId="0" fontId="21" fillId="0" borderId="0" xfId="0" applyFont="1" applyFill="1" applyAlignment="1"/>
    <xf numFmtId="3" fontId="21" fillId="0" borderId="0" xfId="0" applyNumberFormat="1" applyFont="1" applyFill="1"/>
    <xf numFmtId="0" fontId="21" fillId="0" borderId="0" xfId="0" applyFont="1" applyFill="1" applyAlignment="1">
      <alignment vertical="center"/>
    </xf>
    <xf numFmtId="3" fontId="21" fillId="0" borderId="0" xfId="0" applyNumberFormat="1" applyFont="1" applyFill="1" applyAlignment="1"/>
    <xf numFmtId="165" fontId="21" fillId="0" borderId="0" xfId="0" applyNumberFormat="1" applyFont="1" applyFill="1" applyAlignment="1"/>
    <xf numFmtId="165" fontId="21" fillId="0" borderId="0" xfId="0" applyNumberFormat="1" applyFont="1" applyFill="1" applyBorder="1"/>
    <xf numFmtId="4" fontId="21" fillId="0" borderId="0" xfId="0" applyNumberFormat="1" applyFont="1" applyFill="1" applyAlignment="1"/>
    <xf numFmtId="3" fontId="21" fillId="42" borderId="0" xfId="0" applyNumberFormat="1" applyFont="1" applyFill="1"/>
    <xf numFmtId="4" fontId="21" fillId="42" borderId="0" xfId="0" applyNumberFormat="1" applyFont="1" applyFill="1" applyAlignment="1">
      <alignment horizontal="center" wrapText="1"/>
    </xf>
    <xf numFmtId="4" fontId="45" fillId="42" borderId="0" xfId="0" applyNumberFormat="1" applyFont="1" applyFill="1" applyAlignment="1">
      <alignment horizontal="center" wrapText="1"/>
    </xf>
    <xf numFmtId="3" fontId="21" fillId="42" borderId="0" xfId="0" applyNumberFormat="1" applyFont="1" applyFill="1" applyAlignment="1">
      <alignment horizontal="center"/>
    </xf>
    <xf numFmtId="3" fontId="27" fillId="42" borderId="7" xfId="0" applyNumberFormat="1" applyFont="1" applyFill="1" applyBorder="1" applyAlignment="1" applyProtection="1">
      <alignment horizontal="center" vertical="center" wrapText="1"/>
    </xf>
    <xf numFmtId="165" fontId="29" fillId="42" borderId="7" xfId="0" applyNumberFormat="1" applyFont="1" applyFill="1" applyBorder="1" applyAlignment="1">
      <alignment horizontal="right" wrapText="1"/>
    </xf>
    <xf numFmtId="3" fontId="29" fillId="42" borderId="0" xfId="0" applyNumberFormat="1" applyFont="1" applyFill="1" applyAlignment="1">
      <alignment vertical="center"/>
    </xf>
    <xf numFmtId="3" fontId="27" fillId="42" borderId="0" xfId="0" applyNumberFormat="1" applyFont="1" applyFill="1" applyAlignment="1">
      <alignment vertical="center"/>
    </xf>
    <xf numFmtId="4" fontId="21" fillId="42" borderId="0" xfId="0" applyNumberFormat="1" applyFont="1" applyFill="1" applyAlignment="1">
      <alignment horizontal="right"/>
    </xf>
    <xf numFmtId="4" fontId="45" fillId="42" borderId="0" xfId="0" applyNumberFormat="1" applyFont="1" applyFill="1" applyAlignment="1">
      <alignment horizontal="right"/>
    </xf>
    <xf numFmtId="4" fontId="27" fillId="42" borderId="0" xfId="0" applyNumberFormat="1" applyFont="1" applyFill="1"/>
    <xf numFmtId="3" fontId="27" fillId="42" borderId="0" xfId="0" applyNumberFormat="1" applyFont="1" applyFill="1"/>
    <xf numFmtId="4" fontId="21" fillId="42" borderId="0" xfId="0" applyNumberFormat="1" applyFont="1" applyFill="1" applyAlignment="1">
      <alignment horizontal="center"/>
    </xf>
    <xf numFmtId="4" fontId="45" fillId="42" borderId="0" xfId="0" applyNumberFormat="1" applyFont="1" applyFill="1" applyAlignment="1">
      <alignment horizontal="center"/>
    </xf>
    <xf numFmtId="4" fontId="21" fillId="42" borderId="16" xfId="0" applyNumberFormat="1" applyFont="1" applyFill="1" applyBorder="1" applyAlignment="1">
      <alignment horizontal="center"/>
    </xf>
    <xf numFmtId="4" fontId="45" fillId="42" borderId="17" xfId="0" applyNumberFormat="1" applyFont="1" applyFill="1" applyBorder="1" applyAlignment="1">
      <alignment horizontal="center"/>
    </xf>
    <xf numFmtId="4" fontId="21" fillId="42" borderId="17" xfId="0" applyNumberFormat="1" applyFont="1" applyFill="1" applyBorder="1" applyAlignment="1">
      <alignment horizontal="center"/>
    </xf>
    <xf numFmtId="2" fontId="21" fillId="42" borderId="0" xfId="0" applyNumberFormat="1" applyFont="1" applyFill="1"/>
    <xf numFmtId="4" fontId="21" fillId="42" borderId="12" xfId="0" applyNumberFormat="1" applyFont="1" applyFill="1" applyBorder="1" applyAlignment="1">
      <alignment horizontal="center"/>
    </xf>
    <xf numFmtId="4" fontId="45" fillId="42" borderId="7" xfId="0" applyNumberFormat="1" applyFont="1" applyFill="1" applyBorder="1" applyAlignment="1">
      <alignment horizontal="center"/>
    </xf>
    <xf numFmtId="4" fontId="21" fillId="42" borderId="26" xfId="0" applyNumberFormat="1" applyFont="1" applyFill="1" applyBorder="1" applyAlignment="1">
      <alignment horizontal="center"/>
    </xf>
    <xf numFmtId="4" fontId="45" fillId="42" borderId="27" xfId="0" applyNumberFormat="1" applyFont="1" applyFill="1" applyBorder="1" applyAlignment="1">
      <alignment horizontal="center"/>
    </xf>
    <xf numFmtId="4" fontId="21" fillId="42" borderId="27" xfId="0" applyNumberFormat="1" applyFont="1" applyFill="1" applyBorder="1" applyAlignment="1">
      <alignment horizontal="center"/>
    </xf>
    <xf numFmtId="4" fontId="21" fillId="42" borderId="21" xfId="0" applyNumberFormat="1" applyFont="1" applyFill="1" applyBorder="1" applyAlignment="1">
      <alignment horizontal="center"/>
    </xf>
    <xf numFmtId="4" fontId="45" fillId="42" borderId="0" xfId="0" applyNumberFormat="1" applyFont="1" applyFill="1" applyAlignment="1">
      <alignment horizontal="left"/>
    </xf>
    <xf numFmtId="4" fontId="21" fillId="42" borderId="8" xfId="0" applyNumberFormat="1" applyFont="1" applyFill="1" applyBorder="1" applyAlignment="1">
      <alignment horizontal="center"/>
    </xf>
    <xf numFmtId="4" fontId="21" fillId="42" borderId="23" xfId="0" applyNumberFormat="1" applyFont="1" applyFill="1" applyBorder="1" applyAlignment="1">
      <alignment horizontal="center"/>
    </xf>
    <xf numFmtId="4" fontId="21" fillId="42" borderId="24" xfId="0" applyNumberFormat="1" applyFont="1" applyFill="1" applyBorder="1" applyAlignment="1">
      <alignment horizontal="left"/>
    </xf>
    <xf numFmtId="4" fontId="21" fillId="42" borderId="13" xfId="0" applyNumberFormat="1" applyFont="1" applyFill="1" applyBorder="1" applyAlignment="1">
      <alignment horizontal="center"/>
    </xf>
    <xf numFmtId="4" fontId="21" fillId="42" borderId="0" xfId="0" applyNumberFormat="1" applyFont="1" applyFill="1" applyAlignment="1">
      <alignment horizontal="left"/>
    </xf>
    <xf numFmtId="4" fontId="21" fillId="42" borderId="10" xfId="0" applyNumberFormat="1" applyFont="1" applyFill="1" applyBorder="1" applyAlignment="1">
      <alignment horizontal="center"/>
    </xf>
    <xf numFmtId="4" fontId="27" fillId="42" borderId="13" xfId="0" applyNumberFormat="1" applyFont="1" applyFill="1" applyBorder="1" applyAlignment="1">
      <alignment horizontal="center"/>
    </xf>
    <xf numFmtId="4" fontId="43" fillId="42" borderId="0" xfId="0" applyNumberFormat="1" applyFont="1" applyFill="1" applyAlignment="1">
      <alignment horizontal="center"/>
    </xf>
    <xf numFmtId="4" fontId="27" fillId="42" borderId="0" xfId="0" applyNumberFormat="1" applyFont="1" applyFill="1" applyAlignment="1">
      <alignment horizontal="center"/>
    </xf>
    <xf numFmtId="4" fontId="27" fillId="42" borderId="7" xfId="0" applyNumberFormat="1" applyFont="1" applyFill="1" applyBorder="1" applyAlignment="1">
      <alignment horizontal="center"/>
    </xf>
    <xf numFmtId="4" fontId="27" fillId="42" borderId="0" xfId="0" applyNumberFormat="1" applyFont="1" applyFill="1" applyAlignment="1">
      <alignment horizontal="left"/>
    </xf>
    <xf numFmtId="4" fontId="27" fillId="42" borderId="12" xfId="0" applyNumberFormat="1" applyFont="1" applyFill="1" applyBorder="1" applyAlignment="1">
      <alignment horizontal="center"/>
    </xf>
    <xf numFmtId="4" fontId="43" fillId="42" borderId="7" xfId="0" applyNumberFormat="1" applyFont="1" applyFill="1" applyBorder="1" applyAlignment="1">
      <alignment horizontal="center"/>
    </xf>
    <xf numFmtId="4" fontId="27" fillId="42" borderId="9" xfId="0" applyNumberFormat="1" applyFont="1" applyFill="1" applyBorder="1" applyAlignment="1">
      <alignment horizontal="center"/>
    </xf>
    <xf numFmtId="4" fontId="21" fillId="42" borderId="15" xfId="0" applyNumberFormat="1" applyFont="1" applyFill="1" applyBorder="1" applyAlignment="1">
      <alignment horizontal="center"/>
    </xf>
    <xf numFmtId="4" fontId="29" fillId="42" borderId="7" xfId="0" applyNumberFormat="1" applyFont="1" applyFill="1" applyBorder="1" applyAlignment="1">
      <alignment horizontal="center"/>
    </xf>
    <xf numFmtId="4" fontId="29" fillId="42" borderId="13" xfId="0" applyNumberFormat="1" applyFont="1" applyFill="1" applyBorder="1" applyAlignment="1">
      <alignment horizontal="center"/>
    </xf>
    <xf numFmtId="3" fontId="21" fillId="42" borderId="0" xfId="0" applyNumberFormat="1" applyFont="1" applyFill="1" applyAlignment="1">
      <alignment horizontal="left"/>
    </xf>
    <xf numFmtId="4" fontId="27" fillId="42" borderId="10" xfId="0" applyNumberFormat="1" applyFont="1" applyFill="1" applyBorder="1" applyAlignment="1">
      <alignment horizontal="center"/>
    </xf>
    <xf numFmtId="4" fontId="28" fillId="42" borderId="7" xfId="0" applyNumberFormat="1" applyFont="1" applyFill="1" applyBorder="1" applyAlignment="1">
      <alignment horizontal="center"/>
    </xf>
    <xf numFmtId="4" fontId="27" fillId="42" borderId="19" xfId="0" applyNumberFormat="1" applyFont="1" applyFill="1" applyBorder="1" applyAlignment="1">
      <alignment horizontal="center"/>
    </xf>
    <xf numFmtId="4" fontId="21" fillId="42" borderId="0" xfId="0" applyNumberFormat="1" applyFont="1" applyFill="1"/>
    <xf numFmtId="4" fontId="21" fillId="42" borderId="0" xfId="0" applyNumberFormat="1" applyFont="1" applyFill="1" applyAlignment="1">
      <alignment horizontal="center" vertical="center"/>
    </xf>
    <xf numFmtId="4" fontId="21" fillId="0" borderId="0" xfId="0" applyNumberFormat="1" applyFont="1" applyFill="1" applyAlignment="1">
      <alignment horizontal="right"/>
    </xf>
    <xf numFmtId="4" fontId="45" fillId="0" borderId="0" xfId="0" applyNumberFormat="1" applyFont="1" applyFill="1" applyAlignment="1">
      <alignment horizontal="right"/>
    </xf>
    <xf numFmtId="4" fontId="21" fillId="0" borderId="0" xfId="0" applyNumberFormat="1" applyFont="1" applyFill="1" applyAlignment="1">
      <alignment vertical="center"/>
    </xf>
    <xf numFmtId="4" fontId="21" fillId="0" borderId="0" xfId="0" applyNumberFormat="1" applyFont="1" applyFill="1" applyAlignment="1">
      <alignment horizontal="left" indent="1"/>
    </xf>
    <xf numFmtId="3" fontId="21" fillId="0" borderId="0" xfId="0" applyNumberFormat="1" applyFont="1" applyFill="1" applyAlignment="1">
      <alignment horizontal="left" wrapText="1"/>
    </xf>
    <xf numFmtId="3" fontId="28" fillId="42" borderId="7" xfId="0" applyNumberFormat="1" applyFont="1" applyFill="1" applyBorder="1" applyAlignment="1">
      <alignment horizontal="center" vertical="center" wrapText="1"/>
    </xf>
    <xf numFmtId="4" fontId="27" fillId="42" borderId="7" xfId="0" applyNumberFormat="1" applyFont="1" applyFill="1" applyBorder="1" applyAlignment="1">
      <alignment wrapText="1"/>
    </xf>
    <xf numFmtId="4" fontId="43" fillId="42" borderId="7" xfId="0" applyNumberFormat="1" applyFont="1" applyFill="1" applyBorder="1" applyAlignment="1">
      <alignment wrapText="1"/>
    </xf>
    <xf numFmtId="4" fontId="29" fillId="42" borderId="7" xfId="0" applyNumberFormat="1" applyFont="1" applyFill="1" applyBorder="1" applyAlignment="1">
      <alignment wrapText="1"/>
    </xf>
    <xf numFmtId="4" fontId="44" fillId="42" borderId="7" xfId="0" applyNumberFormat="1" applyFont="1" applyFill="1" applyBorder="1" applyAlignment="1">
      <alignment wrapText="1"/>
    </xf>
    <xf numFmtId="4" fontId="29" fillId="42" borderId="7" xfId="0" applyNumberFormat="1" applyFont="1" applyFill="1" applyBorder="1" applyAlignment="1"/>
    <xf numFmtId="4" fontId="21" fillId="42" borderId="7" xfId="0" applyNumberFormat="1" applyFont="1" applyFill="1" applyBorder="1" applyAlignment="1">
      <alignment wrapText="1"/>
    </xf>
    <xf numFmtId="4" fontId="45" fillId="42" borderId="7" xfId="0" applyNumberFormat="1" applyFont="1" applyFill="1" applyBorder="1" applyAlignment="1">
      <alignment wrapText="1"/>
    </xf>
    <xf numFmtId="4" fontId="21" fillId="42" borderId="7" xfId="0" applyNumberFormat="1" applyFont="1" applyFill="1" applyBorder="1" applyAlignment="1"/>
    <xf numFmtId="4" fontId="28" fillId="42" borderId="7" xfId="0" applyNumberFormat="1" applyFont="1" applyFill="1" applyBorder="1" applyAlignment="1">
      <alignment wrapText="1"/>
    </xf>
    <xf numFmtId="4" fontId="46" fillId="42" borderId="7" xfId="0" applyNumberFormat="1" applyFont="1" applyFill="1" applyBorder="1" applyAlignment="1">
      <alignment wrapText="1"/>
    </xf>
    <xf numFmtId="4" fontId="28" fillId="42" borderId="7" xfId="0" applyNumberFormat="1" applyFont="1" applyFill="1" applyBorder="1" applyAlignment="1"/>
    <xf numFmtId="4" fontId="45" fillId="42" borderId="7" xfId="29" applyNumberFormat="1" applyFont="1" applyFill="1" applyBorder="1" applyAlignment="1">
      <alignment wrapText="1"/>
    </xf>
    <xf numFmtId="4" fontId="45" fillId="42" borderId="0" xfId="0" applyNumberFormat="1" applyFont="1" applyFill="1" applyAlignment="1"/>
    <xf numFmtId="4" fontId="21" fillId="42" borderId="7" xfId="29" applyNumberFormat="1" applyFont="1" applyFill="1" applyBorder="1" applyAlignment="1">
      <alignment wrapText="1"/>
    </xf>
    <xf numFmtId="4" fontId="46" fillId="42" borderId="7" xfId="0" applyNumberFormat="1" applyFont="1" applyFill="1" applyBorder="1" applyAlignment="1"/>
    <xf numFmtId="4" fontId="45" fillId="42" borderId="7" xfId="0" applyNumberFormat="1" applyFont="1" applyFill="1" applyBorder="1" applyAlignment="1"/>
    <xf numFmtId="4" fontId="27" fillId="42" borderId="7" xfId="0" applyNumberFormat="1" applyFont="1" applyFill="1" applyBorder="1" applyAlignment="1"/>
    <xf numFmtId="165" fontId="21" fillId="0" borderId="0" xfId="0" applyNumberFormat="1" applyFont="1" applyFill="1"/>
    <xf numFmtId="165" fontId="21" fillId="42" borderId="0" xfId="0" applyNumberFormat="1" applyFont="1" applyFill="1"/>
    <xf numFmtId="165" fontId="27" fillId="42" borderId="7" xfId="0" applyNumberFormat="1" applyFont="1" applyFill="1" applyBorder="1" applyAlignment="1"/>
    <xf numFmtId="165" fontId="21" fillId="42" borderId="7" xfId="0" applyNumberFormat="1" applyFont="1" applyFill="1" applyBorder="1" applyAlignment="1"/>
    <xf numFmtId="165" fontId="28" fillId="42" borderId="7" xfId="0" applyNumberFormat="1" applyFont="1" applyFill="1" applyBorder="1" applyAlignment="1"/>
    <xf numFmtId="165" fontId="29" fillId="42" borderId="7" xfId="0" applyNumberFormat="1" applyFont="1" applyFill="1" applyBorder="1" applyAlignment="1"/>
    <xf numFmtId="165" fontId="21" fillId="42" borderId="7" xfId="0" applyNumberFormat="1" applyFont="1" applyFill="1" applyBorder="1" applyAlignment="1">
      <alignment wrapText="1"/>
    </xf>
    <xf numFmtId="165" fontId="28" fillId="42" borderId="7" xfId="0" applyNumberFormat="1" applyFont="1" applyFill="1" applyBorder="1" applyAlignment="1">
      <alignment wrapText="1"/>
    </xf>
    <xf numFmtId="165" fontId="29" fillId="42" borderId="7" xfId="0" applyNumberFormat="1" applyFont="1" applyFill="1" applyBorder="1" applyAlignment="1">
      <alignment wrapText="1"/>
    </xf>
    <xf numFmtId="165" fontId="21" fillId="42" borderId="0" xfId="0" applyNumberFormat="1" applyFont="1" applyFill="1" applyAlignment="1">
      <alignment horizontal="center"/>
    </xf>
    <xf numFmtId="165" fontId="21" fillId="0" borderId="0" xfId="0" applyNumberFormat="1" applyFont="1" applyFill="1" applyAlignment="1">
      <alignment horizontal="left" wrapText="1"/>
    </xf>
    <xf numFmtId="165" fontId="29" fillId="42" borderId="0" xfId="0" applyNumberFormat="1" applyFont="1" applyFill="1"/>
    <xf numFmtId="165" fontId="21" fillId="0" borderId="0" xfId="0" applyNumberFormat="1" applyFont="1" applyFill="1" applyAlignment="1">
      <alignment horizontal="center"/>
    </xf>
    <xf numFmtId="165" fontId="21" fillId="42" borderId="0" xfId="0" applyNumberFormat="1" applyFont="1" applyFill="1" applyAlignment="1">
      <alignment horizontal="center" wrapText="1"/>
    </xf>
    <xf numFmtId="165" fontId="27" fillId="42" borderId="7" xfId="0" applyNumberFormat="1" applyFont="1" applyFill="1" applyBorder="1" applyAlignment="1">
      <alignment wrapText="1"/>
    </xf>
    <xf numFmtId="165" fontId="29" fillId="42" borderId="0" xfId="0" applyNumberFormat="1" applyFont="1" applyFill="1" applyAlignment="1">
      <alignment horizontal="right" wrapText="1"/>
    </xf>
    <xf numFmtId="165" fontId="27" fillId="42" borderId="0" xfId="0" applyNumberFormat="1" applyFont="1" applyFill="1" applyAlignment="1">
      <alignment horizontal="right" wrapText="1"/>
    </xf>
    <xf numFmtId="165" fontId="21" fillId="42" borderId="0" xfId="0" applyNumberFormat="1" applyFont="1" applyFill="1" applyAlignment="1">
      <alignment horizontal="right"/>
    </xf>
    <xf numFmtId="165" fontId="21" fillId="42" borderId="17" xfId="0" applyNumberFormat="1" applyFont="1" applyFill="1" applyBorder="1" applyAlignment="1">
      <alignment horizontal="center"/>
    </xf>
    <xf numFmtId="165" fontId="21" fillId="42" borderId="7" xfId="0" applyNumberFormat="1" applyFont="1" applyFill="1" applyBorder="1" applyAlignment="1">
      <alignment horizontal="center"/>
    </xf>
    <xf numFmtId="165" fontId="21" fillId="42" borderId="27" xfId="0" applyNumberFormat="1" applyFont="1" applyFill="1" applyBorder="1" applyAlignment="1">
      <alignment horizontal="center"/>
    </xf>
    <xf numFmtId="165" fontId="21" fillId="42" borderId="8" xfId="0" applyNumberFormat="1" applyFont="1" applyFill="1" applyBorder="1" applyAlignment="1">
      <alignment horizontal="center"/>
    </xf>
    <xf numFmtId="165" fontId="21" fillId="42" borderId="10" xfId="0" applyNumberFormat="1" applyFont="1" applyFill="1" applyBorder="1" applyAlignment="1">
      <alignment horizontal="center"/>
    </xf>
    <xf numFmtId="165" fontId="27" fillId="42" borderId="7" xfId="0" applyNumberFormat="1" applyFont="1" applyFill="1" applyBorder="1" applyAlignment="1">
      <alignment horizontal="center"/>
    </xf>
    <xf numFmtId="165" fontId="29" fillId="42" borderId="7" xfId="0" applyNumberFormat="1" applyFont="1" applyFill="1" applyBorder="1" applyAlignment="1">
      <alignment horizontal="center"/>
    </xf>
    <xf numFmtId="165" fontId="27" fillId="42" borderId="10" xfId="0" applyNumberFormat="1" applyFont="1" applyFill="1" applyBorder="1" applyAlignment="1">
      <alignment horizontal="center"/>
    </xf>
    <xf numFmtId="165" fontId="27" fillId="42" borderId="19" xfId="0" applyNumberFormat="1" applyFont="1" applyFill="1" applyBorder="1" applyAlignment="1">
      <alignment horizontal="center"/>
    </xf>
    <xf numFmtId="165" fontId="21" fillId="0" borderId="0" xfId="0" applyNumberFormat="1" applyFont="1" applyFill="1" applyAlignment="1">
      <alignment horizontal="right"/>
    </xf>
    <xf numFmtId="165" fontId="21" fillId="42" borderId="7" xfId="0" applyNumberFormat="1" applyFont="1" applyFill="1" applyBorder="1" applyAlignment="1">
      <alignment horizontal="center" wrapText="1"/>
    </xf>
    <xf numFmtId="165" fontId="29" fillId="42" borderId="7" xfId="0" applyNumberFormat="1" applyFont="1" applyFill="1" applyBorder="1" applyAlignment="1">
      <alignment horizontal="center" wrapText="1"/>
    </xf>
    <xf numFmtId="165" fontId="27" fillId="42" borderId="7" xfId="0" applyNumberFormat="1" applyFont="1" applyFill="1" applyBorder="1" applyAlignment="1">
      <alignment horizontal="center" wrapText="1"/>
    </xf>
    <xf numFmtId="1" fontId="21" fillId="0" borderId="7" xfId="0" applyNumberFormat="1" applyFont="1" applyFill="1" applyBorder="1" applyAlignment="1">
      <alignment horizontal="center" vertical="center"/>
    </xf>
    <xf numFmtId="0" fontId="21" fillId="0" borderId="7" xfId="0" applyFont="1" applyFill="1" applyBorder="1" applyAlignment="1">
      <alignment horizontal="left" vertical="center" wrapText="1"/>
    </xf>
    <xf numFmtId="4" fontId="21" fillId="0" borderId="7" xfId="0" applyNumberFormat="1" applyFont="1" applyFill="1" applyBorder="1" applyAlignment="1"/>
    <xf numFmtId="165" fontId="21" fillId="0" borderId="7" xfId="0" applyNumberFormat="1" applyFont="1" applyFill="1" applyBorder="1" applyAlignment="1"/>
    <xf numFmtId="4" fontId="27" fillId="0" borderId="7" xfId="0" applyNumberFormat="1" applyFont="1" applyFill="1" applyBorder="1" applyAlignment="1"/>
    <xf numFmtId="4" fontId="28" fillId="0" borderId="0" xfId="0" applyNumberFormat="1" applyFont="1" applyFill="1"/>
    <xf numFmtId="165" fontId="21" fillId="0" borderId="7" xfId="0" applyNumberFormat="1" applyFont="1" applyFill="1" applyBorder="1" applyAlignment="1">
      <alignment horizontal="center"/>
    </xf>
    <xf numFmtId="3" fontId="48" fillId="42" borderId="0" xfId="0" applyNumberFormat="1" applyFont="1" applyFill="1"/>
    <xf numFmtId="4" fontId="39" fillId="42" borderId="0" xfId="0" applyNumberFormat="1" applyFont="1" applyFill="1" applyAlignment="1">
      <alignment horizontal="center"/>
    </xf>
    <xf numFmtId="4" fontId="48" fillId="42" borderId="0" xfId="0" applyNumberFormat="1" applyFont="1" applyFill="1" applyAlignment="1">
      <alignment horizontal="center"/>
    </xf>
    <xf numFmtId="165" fontId="39" fillId="42" borderId="0" xfId="0" applyNumberFormat="1" applyFont="1" applyFill="1" applyAlignment="1">
      <alignment horizontal="center"/>
    </xf>
    <xf numFmtId="3" fontId="39" fillId="42" borderId="0" xfId="0" applyNumberFormat="1" applyFont="1" applyFill="1"/>
    <xf numFmtId="3" fontId="39" fillId="0" borderId="0" xfId="0" applyNumberFormat="1" applyFont="1" applyFill="1"/>
    <xf numFmtId="165" fontId="39" fillId="42" borderId="0" xfId="0" applyNumberFormat="1" applyFont="1" applyFill="1"/>
    <xf numFmtId="0" fontId="47" fillId="0" borderId="0" xfId="0" applyFont="1" applyFill="1"/>
    <xf numFmtId="0" fontId="47" fillId="0" borderId="0" xfId="0" applyFont="1" applyFill="1" applyAlignment="1">
      <alignment vertical="center"/>
    </xf>
    <xf numFmtId="3" fontId="47" fillId="0" borderId="0" xfId="0" applyNumberFormat="1" applyFont="1" applyFill="1" applyAlignment="1"/>
    <xf numFmtId="0" fontId="49" fillId="0" borderId="0" xfId="0" applyFont="1" applyFill="1"/>
    <xf numFmtId="3" fontId="39" fillId="42" borderId="0" xfId="0" applyNumberFormat="1" applyFont="1" applyFill="1" applyAlignment="1"/>
    <xf numFmtId="49" fontId="50" fillId="42" borderId="0" xfId="0" applyNumberFormat="1" applyFont="1" applyFill="1" applyBorder="1" applyAlignment="1" applyProtection="1">
      <alignment horizontal="left" vertical="center" wrapText="1"/>
    </xf>
    <xf numFmtId="49" fontId="50" fillId="42" borderId="0" xfId="0" applyNumberFormat="1" applyFont="1" applyFill="1" applyBorder="1" applyAlignment="1" applyProtection="1">
      <alignment horizontal="center" vertical="center" wrapText="1"/>
    </xf>
    <xf numFmtId="0" fontId="39" fillId="42" borderId="0" xfId="0" applyFont="1" applyFill="1" applyAlignment="1">
      <alignment vertical="top"/>
    </xf>
    <xf numFmtId="3" fontId="39" fillId="42" borderId="0" xfId="0" applyNumberFormat="1" applyFont="1" applyFill="1" applyAlignment="1">
      <alignment horizontal="right"/>
    </xf>
    <xf numFmtId="3" fontId="27" fillId="42" borderId="7" xfId="0" applyNumberFormat="1" applyFont="1" applyFill="1" applyBorder="1" applyAlignment="1" applyProtection="1">
      <alignment horizontal="center" vertical="center" wrapText="1"/>
    </xf>
    <xf numFmtId="4" fontId="27" fillId="42" borderId="7" xfId="0" applyNumberFormat="1" applyFont="1" applyFill="1" applyBorder="1" applyAlignment="1">
      <alignment horizontal="center" vertical="center" wrapText="1"/>
    </xf>
    <xf numFmtId="165" fontId="27" fillId="42" borderId="7" xfId="0" applyNumberFormat="1" applyFont="1" applyFill="1" applyBorder="1" applyAlignment="1">
      <alignment horizontal="center" vertical="center" wrapText="1"/>
    </xf>
    <xf numFmtId="3" fontId="39" fillId="42" borderId="0" xfId="0" applyNumberFormat="1" applyFont="1" applyFill="1" applyAlignment="1">
      <alignment horizontal="center" vertical="top" wrapText="1"/>
    </xf>
    <xf numFmtId="49" fontId="50" fillId="42" borderId="0" xfId="0" applyNumberFormat="1" applyFont="1" applyFill="1" applyBorder="1" applyAlignment="1" applyProtection="1">
      <alignment horizontal="center" vertical="center" wrapText="1"/>
    </xf>
    <xf numFmtId="3" fontId="27" fillId="42" borderId="7" xfId="0" applyNumberFormat="1" applyFont="1" applyFill="1" applyBorder="1" applyAlignment="1">
      <alignment horizontal="center" vertical="center" wrapText="1"/>
    </xf>
    <xf numFmtId="0" fontId="21" fillId="0" borderId="0" xfId="0" applyFont="1" applyFill="1" applyAlignment="1">
      <alignment horizontal="center"/>
    </xf>
    <xf numFmtId="0" fontId="34" fillId="42" borderId="0" xfId="0" applyFont="1" applyFill="1" applyAlignment="1">
      <alignment horizontal="center" vertical="top"/>
    </xf>
    <xf numFmtId="3" fontId="35" fillId="42" borderId="0" xfId="0" applyNumberFormat="1" applyFont="1" applyFill="1" applyAlignment="1">
      <alignment horizontal="center" vertical="top" wrapText="1"/>
    </xf>
    <xf numFmtId="165" fontId="27" fillId="42" borderId="27" xfId="0" applyNumberFormat="1" applyFont="1" applyFill="1" applyBorder="1" applyAlignment="1">
      <alignment horizontal="center" vertical="center" wrapText="1"/>
    </xf>
    <xf numFmtId="165" fontId="27" fillId="42" borderId="29" xfId="0" applyNumberFormat="1" applyFont="1" applyFill="1" applyBorder="1" applyAlignment="1">
      <alignment horizontal="center" vertical="center" wrapText="1"/>
    </xf>
    <xf numFmtId="165" fontId="27" fillId="42" borderId="8" xfId="0" applyNumberFormat="1" applyFont="1" applyFill="1" applyBorder="1" applyAlignment="1">
      <alignment horizontal="center" vertical="center" wrapText="1"/>
    </xf>
    <xf numFmtId="49" fontId="37" fillId="42" borderId="0" xfId="0" applyNumberFormat="1" applyFont="1" applyFill="1" applyAlignment="1">
      <alignment horizontal="center"/>
    </xf>
    <xf numFmtId="4" fontId="45" fillId="42" borderId="25" xfId="0" applyNumberFormat="1" applyFont="1" applyFill="1" applyBorder="1" applyAlignment="1">
      <alignment horizontal="left"/>
    </xf>
    <xf numFmtId="4" fontId="27" fillId="42" borderId="12" xfId="0" applyNumberFormat="1" applyFont="1" applyFill="1" applyBorder="1" applyAlignment="1">
      <alignment horizontal="center"/>
    </xf>
    <xf numFmtId="4" fontId="27" fillId="42" borderId="7" xfId="0" applyNumberFormat="1" applyFont="1" applyFill="1" applyBorder="1" applyAlignment="1">
      <alignment horizontal="center"/>
    </xf>
    <xf numFmtId="4" fontId="21" fillId="42" borderId="12" xfId="0" applyNumberFormat="1" applyFont="1" applyFill="1" applyBorder="1" applyAlignment="1">
      <alignment horizontal="center"/>
    </xf>
    <xf numFmtId="4" fontId="21" fillId="42" borderId="7" xfId="0" applyNumberFormat="1" applyFont="1" applyFill="1" applyBorder="1" applyAlignment="1">
      <alignment horizontal="center"/>
    </xf>
    <xf numFmtId="4" fontId="27" fillId="42" borderId="9" xfId="0" applyNumberFormat="1" applyFont="1" applyFill="1" applyBorder="1" applyAlignment="1">
      <alignment horizontal="center" vertical="center" wrapText="1"/>
    </xf>
    <xf numFmtId="4" fontId="27" fillId="42" borderId="28" xfId="0" applyNumberFormat="1" applyFont="1" applyFill="1" applyBorder="1" applyAlignment="1">
      <alignment horizontal="center" vertical="center" wrapText="1"/>
    </xf>
    <xf numFmtId="4" fontId="27" fillId="42" borderId="10" xfId="0" applyNumberFormat="1" applyFont="1" applyFill="1" applyBorder="1" applyAlignment="1">
      <alignment horizontal="center" vertical="center" wrapText="1"/>
    </xf>
    <xf numFmtId="3" fontId="39" fillId="42" borderId="0" xfId="0" applyNumberFormat="1" applyFont="1" applyFill="1" applyAlignment="1">
      <alignment horizontal="left" vertical="top" wrapText="1"/>
    </xf>
    <xf numFmtId="4" fontId="43" fillId="42" borderId="7" xfId="0" applyNumberFormat="1" applyFont="1" applyFill="1" applyBorder="1" applyAlignment="1">
      <alignment horizontal="center" vertical="center" wrapText="1"/>
    </xf>
    <xf numFmtId="2" fontId="22" fillId="42" borderId="9" xfId="0" applyNumberFormat="1" applyFont="1" applyFill="1" applyBorder="1" applyAlignment="1">
      <alignment horizontal="right" vertical="center" wrapText="1"/>
    </xf>
    <xf numFmtId="2" fontId="22" fillId="42" borderId="20" xfId="0" applyNumberFormat="1" applyFont="1" applyFill="1" applyBorder="1" applyAlignment="1">
      <alignment horizontal="right" vertical="center" wrapText="1"/>
    </xf>
    <xf numFmtId="4" fontId="21" fillId="42" borderId="22" xfId="0" applyNumberFormat="1" applyFont="1" applyFill="1" applyBorder="1" applyAlignment="1">
      <alignment horizontal="center"/>
    </xf>
    <xf numFmtId="4" fontId="21" fillId="42" borderId="8" xfId="0" applyNumberFormat="1" applyFont="1" applyFill="1" applyBorder="1" applyAlignment="1">
      <alignment horizontal="center"/>
    </xf>
    <xf numFmtId="49" fontId="27" fillId="42" borderId="7" xfId="0" applyNumberFormat="1" applyFont="1" applyFill="1" applyBorder="1" applyAlignment="1">
      <alignment horizontal="center" vertical="center" wrapText="1"/>
    </xf>
    <xf numFmtId="4" fontId="21" fillId="42" borderId="18" xfId="0" applyNumberFormat="1" applyFont="1" applyFill="1" applyBorder="1" applyAlignment="1">
      <alignment horizontal="center"/>
    </xf>
    <xf numFmtId="4" fontId="21" fillId="42" borderId="10" xfId="0" applyNumberFormat="1" applyFont="1" applyFill="1" applyBorder="1" applyAlignment="1">
      <alignment horizontal="center"/>
    </xf>
    <xf numFmtId="4" fontId="27" fillId="42" borderId="14" xfId="0" applyNumberFormat="1" applyFont="1" applyFill="1" applyBorder="1" applyAlignment="1">
      <alignment horizontal="center"/>
    </xf>
    <xf numFmtId="4" fontId="27" fillId="42" borderId="19" xfId="0" applyNumberFormat="1" applyFont="1" applyFill="1" applyBorder="1" applyAlignment="1">
      <alignment horizontal="center"/>
    </xf>
    <xf numFmtId="4" fontId="27" fillId="42" borderId="18" xfId="0" applyNumberFormat="1" applyFont="1" applyFill="1" applyBorder="1" applyAlignment="1">
      <alignment horizontal="center"/>
    </xf>
    <xf numFmtId="4" fontId="27" fillId="42" borderId="10" xfId="0" applyNumberFormat="1" applyFont="1" applyFill="1" applyBorder="1" applyAlignment="1">
      <alignment horizontal="center"/>
    </xf>
    <xf numFmtId="49" fontId="50" fillId="42" borderId="0" xfId="0" applyNumberFormat="1" applyFont="1" applyFill="1" applyBorder="1" applyAlignment="1" applyProtection="1">
      <alignment horizontal="left" vertical="center" wrapText="1"/>
    </xf>
    <xf numFmtId="4" fontId="29" fillId="42" borderId="12" xfId="0" applyNumberFormat="1" applyFont="1" applyFill="1" applyBorder="1" applyAlignment="1">
      <alignment horizontal="center"/>
    </xf>
    <xf numFmtId="4" fontId="29" fillId="42" borderId="7" xfId="0" applyNumberFormat="1" applyFont="1" applyFill="1" applyBorder="1" applyAlignment="1">
      <alignment horizontal="center"/>
    </xf>
    <xf numFmtId="0" fontId="47" fillId="0" borderId="0" xfId="0" applyFont="1" applyFill="1" applyAlignment="1">
      <alignment horizontal="center"/>
    </xf>
    <xf numFmtId="0" fontId="36" fillId="42" borderId="0" xfId="0" applyFont="1" applyFill="1" applyAlignment="1">
      <alignment horizontal="center" vertical="top" wrapText="1"/>
    </xf>
    <xf numFmtId="49" fontId="37" fillId="42" borderId="0" xfId="0" applyNumberFormat="1" applyFont="1" applyFill="1" applyAlignment="1">
      <alignment horizontal="center" vertical="center"/>
    </xf>
    <xf numFmtId="0" fontId="39" fillId="0" borderId="0" xfId="0" applyFont="1" applyFill="1" applyAlignment="1">
      <alignment horizontal="left" vertical="center"/>
    </xf>
    <xf numFmtId="3" fontId="39" fillId="0" borderId="0" xfId="0" applyNumberFormat="1" applyFont="1" applyFill="1" applyAlignment="1">
      <alignment horizontal="left"/>
    </xf>
    <xf numFmtId="3" fontId="47" fillId="0" borderId="0" xfId="0" applyNumberFormat="1" applyFont="1" applyFill="1" applyAlignment="1">
      <alignment horizontal="left"/>
    </xf>
  </cellXfs>
  <cellStyles count="79">
    <cellStyle name="20% - Акцент1" xfId="1"/>
    <cellStyle name="20% — акцент1" xfId="61" builtinId="30" hidden="1"/>
    <cellStyle name="20% - Акцент2" xfId="2"/>
    <cellStyle name="20% — акцент2" xfId="64" builtinId="34" hidden="1"/>
    <cellStyle name="20% - Акцент3" xfId="3"/>
    <cellStyle name="20% — акцент3" xfId="67" builtinId="38" hidden="1"/>
    <cellStyle name="20% - Акцент4" xfId="4"/>
    <cellStyle name="20% — акцент4" xfId="70" builtinId="42" hidden="1"/>
    <cellStyle name="20% - Акцент5" xfId="5"/>
    <cellStyle name="20% — акцент5" xfId="73" builtinId="46" hidden="1"/>
    <cellStyle name="20% - Акцент6" xfId="6"/>
    <cellStyle name="20% — акцент6" xfId="76" builtinId="50" hidden="1"/>
    <cellStyle name="40% - Акцент1" xfId="7"/>
    <cellStyle name="40% — акцент1" xfId="62" builtinId="31" hidden="1"/>
    <cellStyle name="40% - Акцент2" xfId="8"/>
    <cellStyle name="40% — акцент2" xfId="65" builtinId="35" hidden="1"/>
    <cellStyle name="40% - Акцент3" xfId="9"/>
    <cellStyle name="40% — акцент3" xfId="68" builtinId="39" hidden="1"/>
    <cellStyle name="40% - Акцент4" xfId="10"/>
    <cellStyle name="40% — акцент4" xfId="71" builtinId="43" hidden="1"/>
    <cellStyle name="40% - Акцент5" xfId="11"/>
    <cellStyle name="40% — акцент5" xfId="74" builtinId="47" hidden="1"/>
    <cellStyle name="40% - Акцент6" xfId="12"/>
    <cellStyle name="40% — акцент6" xfId="77" builtinId="51" hidden="1"/>
    <cellStyle name="60% - Акцент1" xfId="13"/>
    <cellStyle name="60% — акцент1" xfId="63" builtinId="32" hidden="1"/>
    <cellStyle name="60% - Акцент2" xfId="14"/>
    <cellStyle name="60% — акцент2" xfId="66" builtinId="36" hidden="1"/>
    <cellStyle name="60% - Акцент3" xfId="15"/>
    <cellStyle name="60% — акцент3" xfId="69" builtinId="40" hidden="1"/>
    <cellStyle name="60% - Акцент4" xfId="16"/>
    <cellStyle name="60% — акцент4" xfId="72" builtinId="44" hidden="1"/>
    <cellStyle name="60% - Акцент5" xfId="17"/>
    <cellStyle name="60% — акцент5" xfId="75" builtinId="48" hidden="1"/>
    <cellStyle name="60% - Акцент6" xfId="18"/>
    <cellStyle name="60% — акцент6" xfId="78" builtinId="52" hidden="1"/>
    <cellStyle name="Normal_meresha_07" xfId="19"/>
    <cellStyle name="Акцент1" xfId="20"/>
    <cellStyle name="Акцент2" xfId="21"/>
    <cellStyle name="Акцент3" xfId="22"/>
    <cellStyle name="Акцент4" xfId="23"/>
    <cellStyle name="Акцент5" xfId="24"/>
    <cellStyle name="Акцент6" xfId="25"/>
    <cellStyle name="Ввод " xfId="26"/>
    <cellStyle name="Вывод" xfId="27"/>
    <cellStyle name="Вычисление" xfId="28"/>
    <cellStyle name="Денежный" xfId="29" builtinId="4"/>
    <cellStyle name="Звичайний 10" xfId="30"/>
    <cellStyle name="Звичайний 11" xfId="31"/>
    <cellStyle name="Звичайний 12" xfId="32"/>
    <cellStyle name="Звичайний 13" xfId="33"/>
    <cellStyle name="Звичайний 14" xfId="34"/>
    <cellStyle name="Звичайний 15" xfId="35"/>
    <cellStyle name="Звичайний 16" xfId="36"/>
    <cellStyle name="Звичайний 17" xfId="37"/>
    <cellStyle name="Звичайний 18" xfId="38"/>
    <cellStyle name="Звичайний 19" xfId="39"/>
    <cellStyle name="Звичайний 2" xfId="40"/>
    <cellStyle name="Звичайний 20" xfId="41"/>
    <cellStyle name="Звичайний 3" xfId="42"/>
    <cellStyle name="Звичайний 4" xfId="43"/>
    <cellStyle name="Звичайний 5" xfId="44"/>
    <cellStyle name="Звичайний 6" xfId="45"/>
    <cellStyle name="Звичайний 7" xfId="46"/>
    <cellStyle name="Звичайний 8" xfId="47"/>
    <cellStyle name="Звичайний 9" xfId="48"/>
    <cellStyle name="Итог" xfId="49"/>
    <cellStyle name="Контрольная ячейка" xfId="50"/>
    <cellStyle name="Название" xfId="51"/>
    <cellStyle name="Нейтральный" xfId="52"/>
    <cellStyle name="Обычный" xfId="0" builtinId="0"/>
    <cellStyle name="Обычный 2" xfId="53"/>
    <cellStyle name="Плохой" xfId="54"/>
    <cellStyle name="Пояснение" xfId="55"/>
    <cellStyle name="Примечание" xfId="56"/>
    <cellStyle name="Связанная ячейка" xfId="57"/>
    <cellStyle name="Стиль 1" xfId="58"/>
    <cellStyle name="Текст предупреждения" xfId="59"/>
    <cellStyle name="Хороший" xfId="6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TG455"/>
  <sheetViews>
    <sheetView showGridLines="0" showZeros="0" view="pageBreakPreview" zoomScale="55" zoomScaleNormal="82" zoomScaleSheetLayoutView="55" workbookViewId="0">
      <selection activeCell="U6" sqref="U6:AA6"/>
    </sheetView>
  </sheetViews>
  <sheetFormatPr defaultColWidth="9.1640625" defaultRowHeight="15.75" x14ac:dyDescent="0.25"/>
  <cols>
    <col min="1" max="1" width="16.1640625" style="12" customWidth="1"/>
    <col min="2" max="2" width="15.33203125" style="13" customWidth="1"/>
    <col min="3" max="3" width="14.6640625" style="13" customWidth="1"/>
    <col min="4" max="4" width="62" style="14" customWidth="1"/>
    <col min="5" max="5" width="22.33203125" style="130" customWidth="1"/>
    <col min="6" max="6" width="27.5" style="131" hidden="1" customWidth="1"/>
    <col min="7" max="7" width="22.83203125" style="130" customWidth="1"/>
    <col min="8" max="8" width="22.5" style="130" customWidth="1"/>
    <col min="9" max="9" width="23.6640625" style="131" hidden="1" customWidth="1"/>
    <col min="10" max="12" width="22.1640625" style="130" customWidth="1"/>
    <col min="13" max="13" width="13.83203125" style="222" customWidth="1"/>
    <col min="14" max="14" width="22.33203125" style="130" customWidth="1"/>
    <col min="15" max="15" width="21.6640625" style="130" customWidth="1"/>
    <col min="16" max="16" width="21.1640625" style="130" customWidth="1"/>
    <col min="17" max="17" width="19.5" style="130" customWidth="1"/>
    <col min="18" max="18" width="17.1640625" style="130" customWidth="1"/>
    <col min="19" max="19" width="23.6640625" style="130" customWidth="1"/>
    <col min="20" max="20" width="21" style="133" customWidth="1"/>
    <col min="21" max="23" width="19.83203125" style="133" customWidth="1"/>
    <col min="24" max="24" width="22.5" style="133" customWidth="1"/>
    <col min="25" max="25" width="19.6640625" style="133" customWidth="1"/>
    <col min="26" max="26" width="13.1640625" style="210" customWidth="1"/>
    <col min="27" max="27" width="19.83203125" style="133" customWidth="1"/>
    <col min="28" max="16384" width="9.1640625" style="16"/>
  </cols>
  <sheetData>
    <row r="1" spans="1:527" ht="33.950000000000003" customHeight="1" x14ac:dyDescent="0.25">
      <c r="O1" s="270"/>
      <c r="P1" s="270"/>
      <c r="Q1" s="270"/>
      <c r="R1" s="270"/>
      <c r="S1" s="132"/>
      <c r="U1" s="304" t="s">
        <v>745</v>
      </c>
      <c r="V1" s="304"/>
      <c r="W1" s="304"/>
      <c r="X1" s="304"/>
      <c r="Y1" s="304"/>
      <c r="Z1" s="304"/>
      <c r="AA1" s="304"/>
    </row>
    <row r="2" spans="1:527" ht="33.950000000000003" customHeight="1" x14ac:dyDescent="0.25">
      <c r="O2" s="134"/>
      <c r="P2" s="134"/>
      <c r="Q2" s="134"/>
      <c r="R2" s="134"/>
      <c r="S2" s="134"/>
      <c r="U2" s="304" t="s">
        <v>725</v>
      </c>
      <c r="V2" s="304"/>
      <c r="W2" s="304"/>
      <c r="X2" s="304"/>
      <c r="Y2" s="304"/>
      <c r="Z2" s="304"/>
      <c r="AA2" s="304"/>
    </row>
    <row r="3" spans="1:527" ht="33.950000000000003" customHeight="1" x14ac:dyDescent="0.25">
      <c r="O3" s="135"/>
      <c r="P3" s="135"/>
      <c r="Q3" s="135"/>
      <c r="R3" s="135"/>
      <c r="S3" s="136"/>
      <c r="U3" s="304" t="s">
        <v>726</v>
      </c>
      <c r="V3" s="304"/>
      <c r="W3" s="304"/>
      <c r="X3" s="304"/>
      <c r="Y3" s="304"/>
      <c r="Z3" s="304"/>
      <c r="AA3" s="304"/>
    </row>
    <row r="4" spans="1:527" ht="33.950000000000003" customHeight="1" x14ac:dyDescent="0.25">
      <c r="O4" s="135"/>
      <c r="P4" s="135"/>
      <c r="Q4" s="135"/>
      <c r="R4" s="135"/>
      <c r="S4" s="136"/>
      <c r="U4" s="304" t="s">
        <v>727</v>
      </c>
      <c r="V4" s="304"/>
      <c r="W4" s="304"/>
      <c r="X4" s="304"/>
      <c r="Y4" s="304"/>
      <c r="Z4" s="304"/>
      <c r="AA4" s="304"/>
    </row>
    <row r="5" spans="1:527" ht="33.950000000000003" customHeight="1" x14ac:dyDescent="0.55000000000000004">
      <c r="O5" s="135"/>
      <c r="P5" s="135"/>
      <c r="Q5" s="135"/>
      <c r="R5" s="135"/>
      <c r="S5" s="136"/>
      <c r="U5" s="305" t="s">
        <v>728</v>
      </c>
      <c r="V5" s="305"/>
      <c r="W5" s="305"/>
      <c r="X5" s="305"/>
      <c r="Y5" s="305"/>
      <c r="Z5" s="305"/>
      <c r="AA5" s="305"/>
    </row>
    <row r="6" spans="1:527" ht="33.950000000000003" customHeight="1" x14ac:dyDescent="0.55000000000000004">
      <c r="O6" s="135"/>
      <c r="P6" s="135"/>
      <c r="Q6" s="135"/>
      <c r="R6" s="135"/>
      <c r="S6" s="137"/>
      <c r="U6" s="305" t="s">
        <v>746</v>
      </c>
      <c r="V6" s="305"/>
      <c r="W6" s="305"/>
      <c r="X6" s="305"/>
      <c r="Y6" s="305"/>
      <c r="Z6" s="305"/>
      <c r="AA6" s="305"/>
    </row>
    <row r="7" spans="1:527" ht="61.15" customHeight="1" x14ac:dyDescent="0.25">
      <c r="O7" s="138"/>
      <c r="P7" s="138"/>
      <c r="Q7" s="138"/>
      <c r="R7" s="138"/>
      <c r="S7" s="138"/>
    </row>
    <row r="8" spans="1:527" s="17" customFormat="1" ht="71.25" customHeight="1" x14ac:dyDescent="0.3">
      <c r="A8" s="272" t="s">
        <v>735</v>
      </c>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272"/>
    </row>
    <row r="9" spans="1:527" s="17" customFormat="1" ht="23.25" customHeight="1" x14ac:dyDescent="0.35">
      <c r="A9" s="276" t="s">
        <v>674</v>
      </c>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row>
    <row r="10" spans="1:527" s="17" customFormat="1" ht="19.5" customHeight="1" x14ac:dyDescent="0.3">
      <c r="A10" s="271" t="s">
        <v>530</v>
      </c>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row>
    <row r="11" spans="1:527" s="18" customFormat="1" ht="22.5" customHeight="1" x14ac:dyDescent="0.25">
      <c r="A11" s="35"/>
      <c r="B11" s="36"/>
      <c r="C11" s="36"/>
      <c r="D11" s="37"/>
      <c r="E11" s="140"/>
      <c r="F11" s="141"/>
      <c r="G11" s="140"/>
      <c r="H11" s="140"/>
      <c r="I11" s="141"/>
      <c r="J11" s="140"/>
      <c r="K11" s="140"/>
      <c r="L11" s="140"/>
      <c r="M11" s="223"/>
      <c r="N11" s="140"/>
      <c r="O11" s="140"/>
      <c r="P11" s="140"/>
      <c r="Q11" s="140"/>
      <c r="R11" s="140"/>
      <c r="S11" s="140"/>
      <c r="T11" s="139"/>
      <c r="U11" s="139"/>
      <c r="V11" s="139"/>
      <c r="W11" s="139"/>
      <c r="X11" s="139"/>
      <c r="Y11" s="139"/>
      <c r="Z11" s="211"/>
      <c r="AA11" s="142" t="s">
        <v>352</v>
      </c>
    </row>
    <row r="12" spans="1:527" s="20" customFormat="1" ht="20.25" customHeight="1" x14ac:dyDescent="0.2">
      <c r="A12" s="291" t="s">
        <v>330</v>
      </c>
      <c r="B12" s="269" t="s">
        <v>331</v>
      </c>
      <c r="C12" s="269" t="s">
        <v>321</v>
      </c>
      <c r="D12" s="269" t="s">
        <v>332</v>
      </c>
      <c r="E12" s="282" t="s">
        <v>221</v>
      </c>
      <c r="F12" s="283"/>
      <c r="G12" s="283"/>
      <c r="H12" s="283"/>
      <c r="I12" s="283"/>
      <c r="J12" s="283"/>
      <c r="K12" s="283"/>
      <c r="L12" s="284"/>
      <c r="M12" s="273" t="s">
        <v>731</v>
      </c>
      <c r="N12" s="265" t="s">
        <v>222</v>
      </c>
      <c r="O12" s="265"/>
      <c r="P12" s="265"/>
      <c r="Q12" s="265"/>
      <c r="R12" s="265"/>
      <c r="S12" s="265"/>
      <c r="T12" s="265"/>
      <c r="U12" s="265"/>
      <c r="V12" s="265"/>
      <c r="W12" s="265"/>
      <c r="X12" s="265"/>
      <c r="Y12" s="265"/>
      <c r="Z12" s="266" t="s">
        <v>731</v>
      </c>
      <c r="AA12" s="269" t="s">
        <v>223</v>
      </c>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19"/>
      <c r="JW12" s="19"/>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19"/>
      <c r="LP12" s="19"/>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19"/>
      <c r="NI12" s="19"/>
      <c r="NJ12" s="19"/>
      <c r="NK12" s="19"/>
      <c r="NL12" s="19"/>
      <c r="NM12" s="19"/>
      <c r="NN12" s="19"/>
      <c r="NO12" s="19"/>
      <c r="NP12" s="19"/>
      <c r="NQ12" s="19"/>
      <c r="NR12" s="19"/>
      <c r="NS12" s="19"/>
      <c r="NT12" s="19"/>
      <c r="NU12" s="19"/>
      <c r="NV12" s="19"/>
      <c r="NW12" s="19"/>
      <c r="NX12" s="19"/>
      <c r="NY12" s="19"/>
      <c r="NZ12" s="19"/>
      <c r="OA12" s="19"/>
      <c r="OB12" s="19"/>
      <c r="OC12" s="19"/>
      <c r="OD12" s="19"/>
      <c r="OE12" s="19"/>
      <c r="OF12" s="19"/>
      <c r="OG12" s="19"/>
      <c r="OH12" s="19"/>
      <c r="OI12" s="19"/>
      <c r="OJ12" s="19"/>
      <c r="OK12" s="19"/>
      <c r="OL12" s="19"/>
      <c r="OM12" s="19"/>
      <c r="ON12" s="19"/>
      <c r="OO12" s="19"/>
      <c r="OP12" s="19"/>
      <c r="OQ12" s="19"/>
      <c r="OR12" s="19"/>
      <c r="OS12" s="19"/>
      <c r="OT12" s="19"/>
      <c r="OU12" s="19"/>
      <c r="OV12" s="19"/>
      <c r="OW12" s="19"/>
      <c r="OX12" s="19"/>
      <c r="OY12" s="19"/>
      <c r="OZ12" s="19"/>
      <c r="PA12" s="19"/>
      <c r="PB12" s="19"/>
      <c r="PC12" s="19"/>
      <c r="PD12" s="19"/>
      <c r="PE12" s="19"/>
      <c r="PF12" s="19"/>
      <c r="PG12" s="19"/>
      <c r="PH12" s="19"/>
      <c r="PI12" s="19"/>
      <c r="PJ12" s="19"/>
      <c r="PK12" s="19"/>
      <c r="PL12" s="19"/>
      <c r="PM12" s="19"/>
      <c r="PN12" s="19"/>
      <c r="PO12" s="19"/>
      <c r="PP12" s="19"/>
      <c r="PQ12" s="19"/>
      <c r="PR12" s="19"/>
      <c r="PS12" s="19"/>
      <c r="PT12" s="19"/>
      <c r="PU12" s="19"/>
      <c r="PV12" s="19"/>
      <c r="PW12" s="19"/>
      <c r="PX12" s="19"/>
      <c r="PY12" s="19"/>
      <c r="PZ12" s="19"/>
      <c r="QA12" s="19"/>
      <c r="QB12" s="19"/>
      <c r="QC12" s="19"/>
      <c r="QD12" s="19"/>
      <c r="QE12" s="19"/>
      <c r="QF12" s="19"/>
      <c r="QG12" s="19"/>
      <c r="QH12" s="19"/>
      <c r="QI12" s="19"/>
      <c r="QJ12" s="19"/>
      <c r="QK12" s="19"/>
      <c r="QL12" s="19"/>
      <c r="QM12" s="19"/>
      <c r="QN12" s="19"/>
      <c r="QO12" s="19"/>
      <c r="QP12" s="19"/>
      <c r="QQ12" s="19"/>
      <c r="QR12" s="19"/>
      <c r="QS12" s="19"/>
      <c r="QT12" s="19"/>
      <c r="QU12" s="19"/>
      <c r="QV12" s="19"/>
      <c r="QW12" s="19"/>
      <c r="QX12" s="19"/>
      <c r="QY12" s="19"/>
      <c r="QZ12" s="19"/>
      <c r="RA12" s="19"/>
      <c r="RB12" s="19"/>
      <c r="RC12" s="19"/>
      <c r="RD12" s="19"/>
      <c r="RE12" s="19"/>
      <c r="RF12" s="19"/>
      <c r="RG12" s="19"/>
      <c r="RH12" s="19"/>
      <c r="RI12" s="19"/>
      <c r="RJ12" s="19"/>
      <c r="RK12" s="19"/>
      <c r="RL12" s="19"/>
      <c r="RM12" s="19"/>
      <c r="RN12" s="19"/>
      <c r="RO12" s="19"/>
      <c r="RP12" s="19"/>
      <c r="RQ12" s="19"/>
      <c r="RR12" s="19"/>
      <c r="RS12" s="19"/>
      <c r="RT12" s="19"/>
      <c r="RU12" s="19"/>
      <c r="RV12" s="19"/>
      <c r="RW12" s="19"/>
      <c r="RX12" s="19"/>
      <c r="RY12" s="19"/>
      <c r="RZ12" s="19"/>
      <c r="SA12" s="19"/>
      <c r="SB12" s="19"/>
      <c r="SC12" s="19"/>
      <c r="SD12" s="19"/>
      <c r="SE12" s="19"/>
      <c r="SF12" s="19"/>
      <c r="SG12" s="19"/>
      <c r="SH12" s="19"/>
      <c r="SI12" s="19"/>
      <c r="SJ12" s="19"/>
      <c r="SK12" s="19"/>
      <c r="SL12" s="19"/>
      <c r="SM12" s="19"/>
      <c r="SN12" s="19"/>
      <c r="SO12" s="19"/>
      <c r="SP12" s="19"/>
      <c r="SQ12" s="19"/>
      <c r="SR12" s="19"/>
      <c r="SS12" s="19"/>
      <c r="ST12" s="19"/>
      <c r="SU12" s="19"/>
      <c r="SV12" s="19"/>
      <c r="SW12" s="19"/>
      <c r="SX12" s="19"/>
      <c r="SY12" s="19"/>
      <c r="SZ12" s="19"/>
      <c r="TA12" s="19"/>
      <c r="TB12" s="19"/>
      <c r="TC12" s="19"/>
      <c r="TD12" s="19"/>
      <c r="TE12" s="19"/>
      <c r="TF12" s="19"/>
      <c r="TG12" s="19"/>
    </row>
    <row r="13" spans="1:527" s="32" customFormat="1" ht="63.75" customHeight="1" x14ac:dyDescent="0.2">
      <c r="A13" s="291"/>
      <c r="B13" s="269"/>
      <c r="C13" s="269"/>
      <c r="D13" s="269"/>
      <c r="E13" s="282" t="s">
        <v>729</v>
      </c>
      <c r="F13" s="283"/>
      <c r="G13" s="283"/>
      <c r="H13" s="284"/>
      <c r="I13" s="128"/>
      <c r="J13" s="282" t="s">
        <v>730</v>
      </c>
      <c r="K13" s="283"/>
      <c r="L13" s="284"/>
      <c r="M13" s="274"/>
      <c r="N13" s="265" t="s">
        <v>729</v>
      </c>
      <c r="O13" s="265"/>
      <c r="P13" s="265"/>
      <c r="Q13" s="265"/>
      <c r="R13" s="265"/>
      <c r="S13" s="265"/>
      <c r="T13" s="264" t="s">
        <v>730</v>
      </c>
      <c r="U13" s="264"/>
      <c r="V13" s="264"/>
      <c r="W13" s="264"/>
      <c r="X13" s="264"/>
      <c r="Y13" s="264"/>
      <c r="Z13" s="266"/>
      <c r="AA13" s="26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c r="NQ13" s="19"/>
      <c r="NR13" s="19"/>
      <c r="NS13" s="19"/>
      <c r="NT13" s="19"/>
      <c r="NU13" s="19"/>
      <c r="NV13" s="19"/>
      <c r="NW13" s="19"/>
      <c r="NX13" s="19"/>
      <c r="NY13" s="19"/>
      <c r="NZ13" s="19"/>
      <c r="OA13" s="19"/>
      <c r="OB13" s="19"/>
      <c r="OC13" s="19"/>
      <c r="OD13" s="19"/>
      <c r="OE13" s="19"/>
      <c r="OF13" s="19"/>
      <c r="OG13" s="19"/>
      <c r="OH13" s="19"/>
      <c r="OI13" s="19"/>
      <c r="OJ13" s="19"/>
      <c r="OK13" s="19"/>
      <c r="OL13" s="19"/>
      <c r="OM13" s="19"/>
      <c r="ON13" s="19"/>
      <c r="OO13" s="19"/>
      <c r="OP13" s="19"/>
      <c r="OQ13" s="19"/>
      <c r="OR13" s="19"/>
      <c r="OS13" s="19"/>
      <c r="OT13" s="19"/>
      <c r="OU13" s="19"/>
      <c r="OV13" s="19"/>
      <c r="OW13" s="19"/>
      <c r="OX13" s="19"/>
      <c r="OY13" s="19"/>
      <c r="OZ13" s="19"/>
      <c r="PA13" s="19"/>
      <c r="PB13" s="19"/>
      <c r="PC13" s="19"/>
      <c r="PD13" s="19"/>
      <c r="PE13" s="19"/>
      <c r="PF13" s="19"/>
      <c r="PG13" s="19"/>
      <c r="PH13" s="19"/>
      <c r="PI13" s="19"/>
      <c r="PJ13" s="19"/>
      <c r="PK13" s="19"/>
      <c r="PL13" s="19"/>
      <c r="PM13" s="19"/>
      <c r="PN13" s="19"/>
      <c r="PO13" s="19"/>
      <c r="PP13" s="19"/>
      <c r="PQ13" s="19"/>
      <c r="PR13" s="19"/>
      <c r="PS13" s="19"/>
      <c r="PT13" s="19"/>
      <c r="PU13" s="19"/>
      <c r="PV13" s="19"/>
      <c r="PW13" s="19"/>
      <c r="PX13" s="19"/>
      <c r="PY13" s="19"/>
      <c r="PZ13" s="19"/>
      <c r="QA13" s="19"/>
      <c r="QB13" s="19"/>
      <c r="QC13" s="19"/>
      <c r="QD13" s="19"/>
      <c r="QE13" s="19"/>
      <c r="QF13" s="19"/>
      <c r="QG13" s="19"/>
      <c r="QH13" s="19"/>
      <c r="QI13" s="19"/>
      <c r="QJ13" s="19"/>
      <c r="QK13" s="19"/>
      <c r="QL13" s="19"/>
      <c r="QM13" s="19"/>
      <c r="QN13" s="19"/>
      <c r="QO13" s="19"/>
      <c r="QP13" s="19"/>
      <c r="QQ13" s="19"/>
      <c r="QR13" s="19"/>
      <c r="QS13" s="19"/>
      <c r="QT13" s="19"/>
      <c r="QU13" s="19"/>
      <c r="QV13" s="19"/>
      <c r="QW13" s="19"/>
      <c r="QX13" s="19"/>
      <c r="QY13" s="19"/>
      <c r="QZ13" s="19"/>
      <c r="RA13" s="19"/>
      <c r="RB13" s="19"/>
      <c r="RC13" s="19"/>
      <c r="RD13" s="19"/>
      <c r="RE13" s="19"/>
      <c r="RF13" s="19"/>
      <c r="RG13" s="19"/>
      <c r="RH13" s="19"/>
      <c r="RI13" s="19"/>
      <c r="RJ13" s="19"/>
      <c r="RK13" s="19"/>
      <c r="RL13" s="19"/>
      <c r="RM13" s="19"/>
      <c r="RN13" s="19"/>
      <c r="RO13" s="19"/>
      <c r="RP13" s="19"/>
      <c r="RQ13" s="19"/>
      <c r="RR13" s="19"/>
      <c r="RS13" s="19"/>
      <c r="RT13" s="19"/>
      <c r="RU13" s="19"/>
      <c r="RV13" s="19"/>
      <c r="RW13" s="19"/>
      <c r="RX13" s="19"/>
      <c r="RY13" s="19"/>
      <c r="RZ13" s="19"/>
      <c r="SA13" s="19"/>
      <c r="SB13" s="19"/>
      <c r="SC13" s="19"/>
      <c r="SD13" s="19"/>
      <c r="SE13" s="19"/>
      <c r="SF13" s="19"/>
      <c r="SG13" s="19"/>
      <c r="SH13" s="19"/>
      <c r="SI13" s="19"/>
      <c r="SJ13" s="19"/>
      <c r="SK13" s="19"/>
      <c r="SL13" s="19"/>
      <c r="SM13" s="19"/>
      <c r="SN13" s="19"/>
      <c r="SO13" s="19"/>
      <c r="SP13" s="19"/>
      <c r="SQ13" s="19"/>
      <c r="SR13" s="19"/>
      <c r="SS13" s="19"/>
      <c r="ST13" s="19"/>
      <c r="SU13" s="19"/>
      <c r="SV13" s="19"/>
      <c r="SW13" s="19"/>
      <c r="SX13" s="19"/>
      <c r="SY13" s="19"/>
      <c r="SZ13" s="19"/>
      <c r="TA13" s="19"/>
      <c r="TB13" s="19"/>
      <c r="TC13" s="19"/>
      <c r="TD13" s="19"/>
      <c r="TE13" s="19"/>
      <c r="TF13" s="19"/>
      <c r="TG13" s="19"/>
    </row>
    <row r="14" spans="1:527" s="20" customFormat="1" ht="19.5" customHeight="1" x14ac:dyDescent="0.2">
      <c r="A14" s="291"/>
      <c r="B14" s="269"/>
      <c r="C14" s="269"/>
      <c r="D14" s="269"/>
      <c r="E14" s="265" t="s">
        <v>322</v>
      </c>
      <c r="F14" s="286" t="s">
        <v>224</v>
      </c>
      <c r="G14" s="265" t="s">
        <v>225</v>
      </c>
      <c r="H14" s="265"/>
      <c r="I14" s="286" t="s">
        <v>226</v>
      </c>
      <c r="J14" s="265" t="s">
        <v>322</v>
      </c>
      <c r="K14" s="282" t="s">
        <v>225</v>
      </c>
      <c r="L14" s="284"/>
      <c r="M14" s="274"/>
      <c r="N14" s="265" t="s">
        <v>322</v>
      </c>
      <c r="O14" s="265" t="s">
        <v>323</v>
      </c>
      <c r="P14" s="265" t="s">
        <v>224</v>
      </c>
      <c r="Q14" s="265" t="s">
        <v>225</v>
      </c>
      <c r="R14" s="265"/>
      <c r="S14" s="265" t="s">
        <v>226</v>
      </c>
      <c r="T14" s="264" t="s">
        <v>322</v>
      </c>
      <c r="U14" s="264" t="s">
        <v>323</v>
      </c>
      <c r="V14" s="264" t="s">
        <v>224</v>
      </c>
      <c r="W14" s="264" t="s">
        <v>225</v>
      </c>
      <c r="X14" s="264"/>
      <c r="Y14" s="264" t="s">
        <v>226</v>
      </c>
      <c r="Z14" s="266"/>
      <c r="AA14" s="26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c r="JO14" s="19"/>
      <c r="JP14" s="19"/>
      <c r="JQ14" s="19"/>
      <c r="JR14" s="19"/>
      <c r="JS14" s="19"/>
      <c r="JT14" s="19"/>
      <c r="JU14" s="19"/>
      <c r="JV14" s="19"/>
      <c r="JW14" s="19"/>
      <c r="JX14" s="19"/>
      <c r="JY14" s="19"/>
      <c r="JZ14" s="19"/>
      <c r="KA14" s="19"/>
      <c r="KB14" s="19"/>
      <c r="KC14" s="19"/>
      <c r="KD14" s="19"/>
      <c r="KE14" s="19"/>
      <c r="KF14" s="19"/>
      <c r="KG14" s="19"/>
      <c r="KH14" s="19"/>
      <c r="KI14" s="19"/>
      <c r="KJ14" s="19"/>
      <c r="KK14" s="19"/>
      <c r="KL14" s="19"/>
      <c r="KM14" s="19"/>
      <c r="KN14" s="19"/>
      <c r="KO14" s="19"/>
      <c r="KP14" s="19"/>
      <c r="KQ14" s="19"/>
      <c r="KR14" s="19"/>
      <c r="KS14" s="19"/>
      <c r="KT14" s="19"/>
      <c r="KU14" s="19"/>
      <c r="KV14" s="19"/>
      <c r="KW14" s="19"/>
      <c r="KX14" s="19"/>
      <c r="KY14" s="19"/>
      <c r="KZ14" s="19"/>
      <c r="LA14" s="19"/>
      <c r="LB14" s="19"/>
      <c r="LC14" s="19"/>
      <c r="LD14" s="19"/>
      <c r="LE14" s="19"/>
      <c r="LF14" s="19"/>
      <c r="LG14" s="19"/>
      <c r="LH14" s="19"/>
      <c r="LI14" s="19"/>
      <c r="LJ14" s="19"/>
      <c r="LK14" s="19"/>
      <c r="LL14" s="19"/>
      <c r="LM14" s="19"/>
      <c r="LN14" s="19"/>
      <c r="LO14" s="19"/>
      <c r="LP14" s="19"/>
      <c r="LQ14" s="19"/>
      <c r="LR14" s="19"/>
      <c r="LS14" s="19"/>
      <c r="LT14" s="19"/>
      <c r="LU14" s="19"/>
      <c r="LV14" s="19"/>
      <c r="LW14" s="19"/>
      <c r="LX14" s="19"/>
      <c r="LY14" s="19"/>
      <c r="LZ14" s="19"/>
      <c r="MA14" s="19"/>
      <c r="MB14" s="19"/>
      <c r="MC14" s="19"/>
      <c r="MD14" s="19"/>
      <c r="ME14" s="19"/>
      <c r="MF14" s="19"/>
      <c r="MG14" s="19"/>
      <c r="MH14" s="19"/>
      <c r="MI14" s="19"/>
      <c r="MJ14" s="19"/>
      <c r="MK14" s="19"/>
      <c r="ML14" s="19"/>
      <c r="MM14" s="19"/>
      <c r="MN14" s="19"/>
      <c r="MO14" s="19"/>
      <c r="MP14" s="19"/>
      <c r="MQ14" s="19"/>
      <c r="MR14" s="19"/>
      <c r="MS14" s="19"/>
      <c r="MT14" s="19"/>
      <c r="MU14" s="19"/>
      <c r="MV14" s="19"/>
      <c r="MW14" s="19"/>
      <c r="MX14" s="19"/>
      <c r="MY14" s="19"/>
      <c r="MZ14" s="19"/>
      <c r="NA14" s="19"/>
      <c r="NB14" s="19"/>
      <c r="NC14" s="19"/>
      <c r="ND14" s="19"/>
      <c r="NE14" s="19"/>
      <c r="NF14" s="19"/>
      <c r="NG14" s="19"/>
      <c r="NH14" s="19"/>
      <c r="NI14" s="19"/>
      <c r="NJ14" s="19"/>
      <c r="NK14" s="19"/>
      <c r="NL14" s="19"/>
      <c r="NM14" s="19"/>
      <c r="NN14" s="19"/>
      <c r="NO14" s="19"/>
      <c r="NP14" s="19"/>
      <c r="NQ14" s="19"/>
      <c r="NR14" s="19"/>
      <c r="NS14" s="19"/>
      <c r="NT14" s="19"/>
      <c r="NU14" s="19"/>
      <c r="NV14" s="19"/>
      <c r="NW14" s="19"/>
      <c r="NX14" s="19"/>
      <c r="NY14" s="19"/>
      <c r="NZ14" s="19"/>
      <c r="OA14" s="19"/>
      <c r="OB14" s="19"/>
      <c r="OC14" s="19"/>
      <c r="OD14" s="19"/>
      <c r="OE14" s="19"/>
      <c r="OF14" s="19"/>
      <c r="OG14" s="19"/>
      <c r="OH14" s="19"/>
      <c r="OI14" s="19"/>
      <c r="OJ14" s="19"/>
      <c r="OK14" s="19"/>
      <c r="OL14" s="19"/>
      <c r="OM14" s="19"/>
      <c r="ON14" s="19"/>
      <c r="OO14" s="19"/>
      <c r="OP14" s="19"/>
      <c r="OQ14" s="19"/>
      <c r="OR14" s="19"/>
      <c r="OS14" s="19"/>
      <c r="OT14" s="19"/>
      <c r="OU14" s="19"/>
      <c r="OV14" s="19"/>
      <c r="OW14" s="19"/>
      <c r="OX14" s="19"/>
      <c r="OY14" s="19"/>
      <c r="OZ14" s="19"/>
      <c r="PA14" s="19"/>
      <c r="PB14" s="19"/>
      <c r="PC14" s="19"/>
      <c r="PD14" s="19"/>
      <c r="PE14" s="19"/>
      <c r="PF14" s="19"/>
      <c r="PG14" s="19"/>
      <c r="PH14" s="19"/>
      <c r="PI14" s="19"/>
      <c r="PJ14" s="19"/>
      <c r="PK14" s="19"/>
      <c r="PL14" s="19"/>
      <c r="PM14" s="19"/>
      <c r="PN14" s="19"/>
      <c r="PO14" s="19"/>
      <c r="PP14" s="19"/>
      <c r="PQ14" s="19"/>
      <c r="PR14" s="19"/>
      <c r="PS14" s="19"/>
      <c r="PT14" s="19"/>
      <c r="PU14" s="19"/>
      <c r="PV14" s="19"/>
      <c r="PW14" s="19"/>
      <c r="PX14" s="19"/>
      <c r="PY14" s="19"/>
      <c r="PZ14" s="19"/>
      <c r="QA14" s="19"/>
      <c r="QB14" s="19"/>
      <c r="QC14" s="19"/>
      <c r="QD14" s="19"/>
      <c r="QE14" s="19"/>
      <c r="QF14" s="19"/>
      <c r="QG14" s="19"/>
      <c r="QH14" s="19"/>
      <c r="QI14" s="19"/>
      <c r="QJ14" s="19"/>
      <c r="QK14" s="19"/>
      <c r="QL14" s="19"/>
      <c r="QM14" s="19"/>
      <c r="QN14" s="19"/>
      <c r="QO14" s="19"/>
      <c r="QP14" s="19"/>
      <c r="QQ14" s="19"/>
      <c r="QR14" s="19"/>
      <c r="QS14" s="19"/>
      <c r="QT14" s="19"/>
      <c r="QU14" s="19"/>
      <c r="QV14" s="19"/>
      <c r="QW14" s="19"/>
      <c r="QX14" s="19"/>
      <c r="QY14" s="19"/>
      <c r="QZ14" s="19"/>
      <c r="RA14" s="19"/>
      <c r="RB14" s="19"/>
      <c r="RC14" s="19"/>
      <c r="RD14" s="19"/>
      <c r="RE14" s="19"/>
      <c r="RF14" s="19"/>
      <c r="RG14" s="19"/>
      <c r="RH14" s="19"/>
      <c r="RI14" s="19"/>
      <c r="RJ14" s="19"/>
      <c r="RK14" s="19"/>
      <c r="RL14" s="19"/>
      <c r="RM14" s="19"/>
      <c r="RN14" s="19"/>
      <c r="RO14" s="19"/>
      <c r="RP14" s="19"/>
      <c r="RQ14" s="19"/>
      <c r="RR14" s="19"/>
      <c r="RS14" s="19"/>
      <c r="RT14" s="19"/>
      <c r="RU14" s="19"/>
      <c r="RV14" s="19"/>
      <c r="RW14" s="19"/>
      <c r="RX14" s="19"/>
      <c r="RY14" s="19"/>
      <c r="RZ14" s="19"/>
      <c r="SA14" s="19"/>
      <c r="SB14" s="19"/>
      <c r="SC14" s="19"/>
      <c r="SD14" s="19"/>
      <c r="SE14" s="19"/>
      <c r="SF14" s="19"/>
      <c r="SG14" s="19"/>
      <c r="SH14" s="19"/>
      <c r="SI14" s="19"/>
      <c r="SJ14" s="19"/>
      <c r="SK14" s="19"/>
      <c r="SL14" s="19"/>
      <c r="SM14" s="19"/>
      <c r="SN14" s="19"/>
      <c r="SO14" s="19"/>
      <c r="SP14" s="19"/>
      <c r="SQ14" s="19"/>
      <c r="SR14" s="19"/>
      <c r="SS14" s="19"/>
      <c r="ST14" s="19"/>
      <c r="SU14" s="19"/>
      <c r="SV14" s="19"/>
      <c r="SW14" s="19"/>
      <c r="SX14" s="19"/>
      <c r="SY14" s="19"/>
      <c r="SZ14" s="19"/>
      <c r="TA14" s="19"/>
      <c r="TB14" s="19"/>
      <c r="TC14" s="19"/>
      <c r="TD14" s="19"/>
      <c r="TE14" s="19"/>
      <c r="TF14" s="19"/>
      <c r="TG14" s="19"/>
    </row>
    <row r="15" spans="1:527" s="20" customFormat="1" ht="72.75" customHeight="1" x14ac:dyDescent="0.2">
      <c r="A15" s="291"/>
      <c r="B15" s="269"/>
      <c r="C15" s="269"/>
      <c r="D15" s="269"/>
      <c r="E15" s="265"/>
      <c r="F15" s="286"/>
      <c r="G15" s="127" t="s">
        <v>227</v>
      </c>
      <c r="H15" s="127" t="s">
        <v>228</v>
      </c>
      <c r="I15" s="286"/>
      <c r="J15" s="265"/>
      <c r="K15" s="127" t="s">
        <v>227</v>
      </c>
      <c r="L15" s="127" t="s">
        <v>228</v>
      </c>
      <c r="M15" s="275"/>
      <c r="N15" s="265"/>
      <c r="O15" s="265"/>
      <c r="P15" s="265"/>
      <c r="Q15" s="127" t="s">
        <v>227</v>
      </c>
      <c r="R15" s="127" t="s">
        <v>228</v>
      </c>
      <c r="S15" s="265"/>
      <c r="T15" s="264"/>
      <c r="U15" s="264"/>
      <c r="V15" s="264"/>
      <c r="W15" s="143" t="s">
        <v>227</v>
      </c>
      <c r="X15" s="143" t="s">
        <v>228</v>
      </c>
      <c r="Y15" s="264"/>
      <c r="Z15" s="266"/>
      <c r="AA15" s="26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c r="NQ15" s="19"/>
      <c r="NR15" s="19"/>
      <c r="NS15" s="19"/>
      <c r="NT15" s="19"/>
      <c r="NU15" s="19"/>
      <c r="NV15" s="19"/>
      <c r="NW15" s="19"/>
      <c r="NX15" s="19"/>
      <c r="NY15" s="19"/>
      <c r="NZ15" s="19"/>
      <c r="OA15" s="19"/>
      <c r="OB15" s="19"/>
      <c r="OC15" s="19"/>
      <c r="OD15" s="19"/>
      <c r="OE15" s="19"/>
      <c r="OF15" s="19"/>
      <c r="OG15" s="19"/>
      <c r="OH15" s="19"/>
      <c r="OI15" s="19"/>
      <c r="OJ15" s="19"/>
      <c r="OK15" s="19"/>
      <c r="OL15" s="19"/>
      <c r="OM15" s="19"/>
      <c r="ON15" s="19"/>
      <c r="OO15" s="19"/>
      <c r="OP15" s="19"/>
      <c r="OQ15" s="19"/>
      <c r="OR15" s="19"/>
      <c r="OS15" s="19"/>
      <c r="OT15" s="19"/>
      <c r="OU15" s="19"/>
      <c r="OV15" s="19"/>
      <c r="OW15" s="19"/>
      <c r="OX15" s="19"/>
      <c r="OY15" s="19"/>
      <c r="OZ15" s="19"/>
      <c r="PA15" s="19"/>
      <c r="PB15" s="19"/>
      <c r="PC15" s="19"/>
      <c r="PD15" s="19"/>
      <c r="PE15" s="19"/>
      <c r="PF15" s="19"/>
      <c r="PG15" s="19"/>
      <c r="PH15" s="19"/>
      <c r="PI15" s="19"/>
      <c r="PJ15" s="19"/>
      <c r="PK15" s="19"/>
      <c r="PL15" s="19"/>
      <c r="PM15" s="19"/>
      <c r="PN15" s="19"/>
      <c r="PO15" s="19"/>
      <c r="PP15" s="19"/>
      <c r="PQ15" s="19"/>
      <c r="PR15" s="19"/>
      <c r="PS15" s="19"/>
      <c r="PT15" s="19"/>
      <c r="PU15" s="19"/>
      <c r="PV15" s="19"/>
      <c r="PW15" s="19"/>
      <c r="PX15" s="19"/>
      <c r="PY15" s="19"/>
      <c r="PZ15" s="19"/>
      <c r="QA15" s="19"/>
      <c r="QB15" s="19"/>
      <c r="QC15" s="19"/>
      <c r="QD15" s="19"/>
      <c r="QE15" s="19"/>
      <c r="QF15" s="19"/>
      <c r="QG15" s="19"/>
      <c r="QH15" s="19"/>
      <c r="QI15" s="19"/>
      <c r="QJ15" s="19"/>
      <c r="QK15" s="19"/>
      <c r="QL15" s="19"/>
      <c r="QM15" s="19"/>
      <c r="QN15" s="19"/>
      <c r="QO15" s="19"/>
      <c r="QP15" s="19"/>
      <c r="QQ15" s="19"/>
      <c r="QR15" s="19"/>
      <c r="QS15" s="19"/>
      <c r="QT15" s="19"/>
      <c r="QU15" s="19"/>
      <c r="QV15" s="19"/>
      <c r="QW15" s="19"/>
      <c r="QX15" s="19"/>
      <c r="QY15" s="19"/>
      <c r="QZ15" s="19"/>
      <c r="RA15" s="19"/>
      <c r="RB15" s="19"/>
      <c r="RC15" s="19"/>
      <c r="RD15" s="19"/>
      <c r="RE15" s="19"/>
      <c r="RF15" s="19"/>
      <c r="RG15" s="19"/>
      <c r="RH15" s="19"/>
      <c r="RI15" s="19"/>
      <c r="RJ15" s="19"/>
      <c r="RK15" s="19"/>
      <c r="RL15" s="19"/>
      <c r="RM15" s="19"/>
      <c r="RN15" s="19"/>
      <c r="RO15" s="19"/>
      <c r="RP15" s="19"/>
      <c r="RQ15" s="19"/>
      <c r="RR15" s="19"/>
      <c r="RS15" s="19"/>
      <c r="RT15" s="19"/>
      <c r="RU15" s="19"/>
      <c r="RV15" s="19"/>
      <c r="RW15" s="19"/>
      <c r="RX15" s="19"/>
      <c r="RY15" s="19"/>
      <c r="RZ15" s="19"/>
      <c r="SA15" s="19"/>
      <c r="SB15" s="19"/>
      <c r="SC15" s="19"/>
      <c r="SD15" s="19"/>
      <c r="SE15" s="19"/>
      <c r="SF15" s="19"/>
      <c r="SG15" s="19"/>
      <c r="SH15" s="19"/>
      <c r="SI15" s="19"/>
      <c r="SJ15" s="19"/>
      <c r="SK15" s="19"/>
      <c r="SL15" s="19"/>
      <c r="SM15" s="19"/>
      <c r="SN15" s="19"/>
      <c r="SO15" s="19"/>
      <c r="SP15" s="19"/>
      <c r="SQ15" s="19"/>
      <c r="SR15" s="19"/>
      <c r="SS15" s="19"/>
      <c r="ST15" s="19"/>
      <c r="SU15" s="19"/>
      <c r="SV15" s="19"/>
      <c r="SW15" s="19"/>
      <c r="SX15" s="19"/>
      <c r="SY15" s="19"/>
      <c r="SZ15" s="19"/>
      <c r="TA15" s="19"/>
      <c r="TB15" s="19"/>
      <c r="TC15" s="19"/>
      <c r="TD15" s="19"/>
      <c r="TE15" s="19"/>
      <c r="TF15" s="19"/>
      <c r="TG15" s="19"/>
    </row>
    <row r="16" spans="1:527" s="21" customFormat="1" ht="24" customHeight="1" x14ac:dyDescent="0.25">
      <c r="A16" s="38" t="s">
        <v>146</v>
      </c>
      <c r="B16" s="39"/>
      <c r="C16" s="39"/>
      <c r="D16" s="40" t="s">
        <v>34</v>
      </c>
      <c r="E16" s="193">
        <f>E17</f>
        <v>351426418</v>
      </c>
      <c r="F16" s="194">
        <f t="shared" ref="F16:S16" si="0">F17</f>
        <v>260366418</v>
      </c>
      <c r="G16" s="193">
        <f t="shared" si="0"/>
        <v>130003300</v>
      </c>
      <c r="H16" s="193">
        <f>H17</f>
        <v>16907500</v>
      </c>
      <c r="I16" s="194">
        <f t="shared" si="0"/>
        <v>91060000</v>
      </c>
      <c r="J16" s="193">
        <f t="shared" si="0"/>
        <v>70338183.179999992</v>
      </c>
      <c r="K16" s="193">
        <f t="shared" si="0"/>
        <v>30424700.360000003</v>
      </c>
      <c r="L16" s="193">
        <f t="shared" si="0"/>
        <v>3796207.8599999994</v>
      </c>
      <c r="M16" s="224">
        <f>J16/E16*100</f>
        <v>20.015052818254546</v>
      </c>
      <c r="N16" s="193">
        <f t="shared" si="0"/>
        <v>72910399</v>
      </c>
      <c r="O16" s="193">
        <f t="shared" si="0"/>
        <v>72233059</v>
      </c>
      <c r="P16" s="193">
        <f t="shared" si="0"/>
        <v>677340</v>
      </c>
      <c r="Q16" s="193">
        <f t="shared" si="0"/>
        <v>345344</v>
      </c>
      <c r="R16" s="193">
        <f t="shared" si="0"/>
        <v>103112</v>
      </c>
      <c r="S16" s="193">
        <f t="shared" si="0"/>
        <v>72233059</v>
      </c>
      <c r="T16" s="193">
        <f t="shared" ref="T16" si="1">T17</f>
        <v>25943986.52</v>
      </c>
      <c r="U16" s="193">
        <f t="shared" ref="U16" si="2">U17</f>
        <v>23270000</v>
      </c>
      <c r="V16" s="193">
        <f t="shared" ref="V16" si="3">V17</f>
        <v>290354.52</v>
      </c>
      <c r="W16" s="193">
        <f t="shared" ref="W16" si="4">W17</f>
        <v>11172.45</v>
      </c>
      <c r="X16" s="193">
        <f t="shared" ref="X16" si="5">X17</f>
        <v>9868.7000000000007</v>
      </c>
      <c r="Y16" s="193">
        <f t="shared" ref="Y16" si="6">Y17</f>
        <v>25653632</v>
      </c>
      <c r="Z16" s="224">
        <f t="shared" ref="Z16:Z79" si="7">T16/N16*100</f>
        <v>35.583382995887867</v>
      </c>
      <c r="AA16" s="193">
        <f t="shared" ref="AA16:AA79" si="8">J16+T16</f>
        <v>96282169.699999988</v>
      </c>
    </row>
    <row r="17" spans="1:27" s="2" customFormat="1" ht="34.5" customHeight="1" x14ac:dyDescent="0.25">
      <c r="A17" s="41" t="s">
        <v>147</v>
      </c>
      <c r="B17" s="42"/>
      <c r="C17" s="42"/>
      <c r="D17" s="43" t="s">
        <v>713</v>
      </c>
      <c r="E17" s="195">
        <f>E20+E21+E22+E23+E25+E26+E27+E28+E30+E31+E32+E33+E34+E35+E36+E37+E38+E39+E40+E41+E43+E44+E45+E47+E49+E50+E51+E53+E54+E55+E56+E57+E58+E60+E62+E63+E46+E48+E67+E64+E42+E29+E65+E61+E66+E52</f>
        <v>351426418</v>
      </c>
      <c r="F17" s="196">
        <f t="shared" ref="F17:S17" si="9">F20+F21+F22+F23+F25+F26+F27+F28+F30+F31+F32+F33+F34+F35+F36+F37+F38+F39+F40+F41+F43+F44+F45+F47+F49+F50+F51+F53+F54+F55+F56+F57+F58+F60+F62+F63+F46+F48+F67+F64+F42+F29+F65+F61+F66+F52</f>
        <v>260366418</v>
      </c>
      <c r="G17" s="195">
        <f t="shared" si="9"/>
        <v>130003300</v>
      </c>
      <c r="H17" s="195">
        <f>H20+H21+H22+H23+H25+H26+H27+H28+H30+H31+H32+H33+H34+H35+H36+H37+H38+H39+H40+H41+H43+H44+H45+H47+H49+H50+H51+H53+H54+H55+H56+H57+H58+H60+H62+H63+H46+H48+H67+H64+H42+H29+H65+H61+H66+H52</f>
        <v>16907500</v>
      </c>
      <c r="I17" s="196">
        <f t="shared" si="9"/>
        <v>91060000</v>
      </c>
      <c r="J17" s="195">
        <f t="shared" si="9"/>
        <v>70338183.179999992</v>
      </c>
      <c r="K17" s="195">
        <f t="shared" si="9"/>
        <v>30424700.360000003</v>
      </c>
      <c r="L17" s="195">
        <f t="shared" si="9"/>
        <v>3796207.8599999994</v>
      </c>
      <c r="M17" s="218">
        <f t="shared" ref="M17:M80" si="10">J17/E17*100</f>
        <v>20.015052818254546</v>
      </c>
      <c r="N17" s="195">
        <f t="shared" si="9"/>
        <v>72910399</v>
      </c>
      <c r="O17" s="195">
        <f t="shared" si="9"/>
        <v>72233059</v>
      </c>
      <c r="P17" s="195">
        <f t="shared" si="9"/>
        <v>677340</v>
      </c>
      <c r="Q17" s="195">
        <f t="shared" si="9"/>
        <v>345344</v>
      </c>
      <c r="R17" s="195">
        <f t="shared" si="9"/>
        <v>103112</v>
      </c>
      <c r="S17" s="195">
        <f t="shared" si="9"/>
        <v>72233059</v>
      </c>
      <c r="T17" s="195">
        <f t="shared" ref="T17:Y17" si="11">T20+T21+T22+T23+T25+T26+T27+T28+T30+T31+T32+T33+T34+T35+T36+T37+T38+T39+T40+T41+T43+T44+T45+T47+T49+T50+T51+T53+T54+T55+T56+T57+T58+T60+T62+T63+T46+T48+T67+T64+T42+T29+T65+T61+T66+T52</f>
        <v>25943986.52</v>
      </c>
      <c r="U17" s="195">
        <f t="shared" si="11"/>
        <v>23270000</v>
      </c>
      <c r="V17" s="195">
        <f t="shared" si="11"/>
        <v>290354.52</v>
      </c>
      <c r="W17" s="195">
        <f t="shared" si="11"/>
        <v>11172.45</v>
      </c>
      <c r="X17" s="195">
        <f t="shared" si="11"/>
        <v>9868.7000000000007</v>
      </c>
      <c r="Y17" s="195">
        <f t="shared" si="11"/>
        <v>25653632</v>
      </c>
      <c r="Z17" s="218">
        <f t="shared" si="7"/>
        <v>35.583382995887867</v>
      </c>
      <c r="AA17" s="193">
        <f t="shared" si="8"/>
        <v>96282169.699999988</v>
      </c>
    </row>
    <row r="18" spans="1:27" s="2" customFormat="1" ht="50.25" customHeight="1" x14ac:dyDescent="0.25">
      <c r="A18" s="41"/>
      <c r="B18" s="42"/>
      <c r="C18" s="42"/>
      <c r="D18" s="43" t="s">
        <v>376</v>
      </c>
      <c r="E18" s="195">
        <f>E59</f>
        <v>410600</v>
      </c>
      <c r="F18" s="196">
        <f t="shared" ref="F18:S18" si="12">F59</f>
        <v>410600</v>
      </c>
      <c r="G18" s="195">
        <f t="shared" si="12"/>
        <v>336800</v>
      </c>
      <c r="H18" s="195">
        <f t="shared" si="12"/>
        <v>0</v>
      </c>
      <c r="I18" s="196">
        <f t="shared" si="12"/>
        <v>0</v>
      </c>
      <c r="J18" s="195">
        <f t="shared" ref="J18:L18" si="13">J59</f>
        <v>30100</v>
      </c>
      <c r="K18" s="195">
        <f t="shared" si="13"/>
        <v>24700</v>
      </c>
      <c r="L18" s="195">
        <f t="shared" si="13"/>
        <v>0</v>
      </c>
      <c r="M18" s="218">
        <f t="shared" si="10"/>
        <v>7.3307355090112036</v>
      </c>
      <c r="N18" s="195">
        <f t="shared" si="12"/>
        <v>0</v>
      </c>
      <c r="O18" s="195">
        <f t="shared" si="12"/>
        <v>0</v>
      </c>
      <c r="P18" s="195">
        <f t="shared" si="12"/>
        <v>0</v>
      </c>
      <c r="Q18" s="195">
        <f t="shared" si="12"/>
        <v>0</v>
      </c>
      <c r="R18" s="195">
        <f t="shared" si="12"/>
        <v>0</v>
      </c>
      <c r="S18" s="195">
        <f t="shared" si="12"/>
        <v>0</v>
      </c>
      <c r="T18" s="195">
        <f t="shared" ref="T18:Y18" si="14">T59</f>
        <v>0</v>
      </c>
      <c r="U18" s="195">
        <f t="shared" si="14"/>
        <v>0</v>
      </c>
      <c r="V18" s="195">
        <f t="shared" si="14"/>
        <v>0</v>
      </c>
      <c r="W18" s="195">
        <f t="shared" si="14"/>
        <v>0</v>
      </c>
      <c r="X18" s="195">
        <f t="shared" si="14"/>
        <v>0</v>
      </c>
      <c r="Y18" s="195">
        <f t="shared" si="14"/>
        <v>0</v>
      </c>
      <c r="Z18" s="218"/>
      <c r="AA18" s="193">
        <f t="shared" si="8"/>
        <v>30100</v>
      </c>
    </row>
    <row r="19" spans="1:27" s="2" customFormat="1" ht="63" hidden="1" customHeight="1" x14ac:dyDescent="0.25">
      <c r="A19" s="41"/>
      <c r="B19" s="42"/>
      <c r="C19" s="42"/>
      <c r="D19" s="43" t="str">
        <f>'дод 5'!C24</f>
        <v>субвенція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v>
      </c>
      <c r="E19" s="195">
        <f>E24</f>
        <v>0</v>
      </c>
      <c r="F19" s="196">
        <f t="shared" ref="F19:S19" si="15">F24</f>
        <v>0</v>
      </c>
      <c r="G19" s="195">
        <f t="shared" si="15"/>
        <v>0</v>
      </c>
      <c r="H19" s="195">
        <f t="shared" si="15"/>
        <v>0</v>
      </c>
      <c r="I19" s="196">
        <f t="shared" si="15"/>
        <v>0</v>
      </c>
      <c r="J19" s="195"/>
      <c r="K19" s="195"/>
      <c r="L19" s="195"/>
      <c r="M19" s="218" t="e">
        <f t="shared" si="10"/>
        <v>#DIV/0!</v>
      </c>
      <c r="N19" s="195">
        <f t="shared" si="15"/>
        <v>0</v>
      </c>
      <c r="O19" s="195">
        <f t="shared" si="15"/>
        <v>0</v>
      </c>
      <c r="P19" s="195">
        <f t="shared" si="15"/>
        <v>0</v>
      </c>
      <c r="Q19" s="195">
        <f t="shared" si="15"/>
        <v>0</v>
      </c>
      <c r="R19" s="195">
        <f t="shared" si="15"/>
        <v>0</v>
      </c>
      <c r="S19" s="195">
        <f t="shared" si="15"/>
        <v>0</v>
      </c>
      <c r="T19" s="197"/>
      <c r="U19" s="197"/>
      <c r="V19" s="197"/>
      <c r="W19" s="197"/>
      <c r="X19" s="197"/>
      <c r="Y19" s="197"/>
      <c r="Z19" s="215" t="e">
        <f t="shared" si="7"/>
        <v>#DIV/0!</v>
      </c>
      <c r="AA19" s="193">
        <f t="shared" si="8"/>
        <v>0</v>
      </c>
    </row>
    <row r="20" spans="1:27" s="22" customFormat="1" ht="45.75" customHeight="1" x14ac:dyDescent="0.25">
      <c r="A20" s="106" t="s">
        <v>148</v>
      </c>
      <c r="B20" s="107" t="str">
        <f>'дод 5'!A20</f>
        <v>0160</v>
      </c>
      <c r="C20" s="107" t="str">
        <f>'дод 5'!B20</f>
        <v>0111</v>
      </c>
      <c r="D20" s="46" t="str">
        <f>'дод 5'!C20</f>
        <v>Керівництво і управління у відповідній сфері у містах (місті Києві), селищах, селах, територіальних громадах</v>
      </c>
      <c r="E20" s="198">
        <v>127618900</v>
      </c>
      <c r="F20" s="199">
        <v>127618900</v>
      </c>
      <c r="G20" s="198">
        <v>92157500</v>
      </c>
      <c r="H20" s="198">
        <v>6267600</v>
      </c>
      <c r="I20" s="199"/>
      <c r="J20" s="198">
        <v>30451651.739999998</v>
      </c>
      <c r="K20" s="198">
        <v>22522412.739999998</v>
      </c>
      <c r="L20" s="198">
        <v>1585545.81</v>
      </c>
      <c r="M20" s="216">
        <f t="shared" si="10"/>
        <v>23.861396501615356</v>
      </c>
      <c r="N20" s="198">
        <f>P20+S20</f>
        <v>14590879</v>
      </c>
      <c r="O20" s="198">
        <v>14590879</v>
      </c>
      <c r="P20" s="198"/>
      <c r="Q20" s="198"/>
      <c r="R20" s="198"/>
      <c r="S20" s="198">
        <v>14590879</v>
      </c>
      <c r="T20" s="200">
        <f t="shared" ref="T20:T67" si="16">V20+Y20</f>
        <v>2594821.96</v>
      </c>
      <c r="U20" s="200"/>
      <c r="V20" s="200">
        <v>211189.96</v>
      </c>
      <c r="W20" s="200"/>
      <c r="X20" s="200"/>
      <c r="Y20" s="200">
        <v>2383632</v>
      </c>
      <c r="Z20" s="213">
        <f t="shared" si="7"/>
        <v>17.7838631928892</v>
      </c>
      <c r="AA20" s="193">
        <f t="shared" si="8"/>
        <v>33046473.699999999</v>
      </c>
    </row>
    <row r="21" spans="1:27" s="22" customFormat="1" ht="35.25" hidden="1" customHeight="1" x14ac:dyDescent="0.25">
      <c r="A21" s="106" t="s">
        <v>430</v>
      </c>
      <c r="B21" s="106" t="s">
        <v>89</v>
      </c>
      <c r="C21" s="106" t="s">
        <v>440</v>
      </c>
      <c r="D21" s="46" t="s">
        <v>431</v>
      </c>
      <c r="E21" s="198">
        <v>0</v>
      </c>
      <c r="F21" s="199"/>
      <c r="G21" s="198"/>
      <c r="H21" s="198"/>
      <c r="I21" s="199"/>
      <c r="J21" s="198"/>
      <c r="K21" s="198"/>
      <c r="L21" s="198"/>
      <c r="M21" s="216" t="e">
        <f t="shared" si="10"/>
        <v>#DIV/0!</v>
      </c>
      <c r="N21" s="198">
        <f t="shared" ref="N21:N67" si="17">P21+S21</f>
        <v>0</v>
      </c>
      <c r="O21" s="198"/>
      <c r="P21" s="198"/>
      <c r="Q21" s="198"/>
      <c r="R21" s="198"/>
      <c r="S21" s="198"/>
      <c r="T21" s="200">
        <f t="shared" si="16"/>
        <v>0</v>
      </c>
      <c r="U21" s="200"/>
      <c r="V21" s="200"/>
      <c r="W21" s="200"/>
      <c r="X21" s="200"/>
      <c r="Y21" s="200"/>
      <c r="Z21" s="213" t="e">
        <f t="shared" si="7"/>
        <v>#DIV/0!</v>
      </c>
      <c r="AA21" s="193">
        <f t="shared" si="8"/>
        <v>0</v>
      </c>
    </row>
    <row r="22" spans="1:27" s="22" customFormat="1" ht="22.5" customHeight="1" x14ac:dyDescent="0.25">
      <c r="A22" s="106" t="s">
        <v>238</v>
      </c>
      <c r="B22" s="107" t="str">
        <f>'дод 5'!A22</f>
        <v>0180</v>
      </c>
      <c r="C22" s="107" t="str">
        <f>'дод 5'!B22</f>
        <v>0133</v>
      </c>
      <c r="D22" s="46" t="str">
        <f>'дод 5'!C22</f>
        <v>Інша діяльність у сфері державного управління</v>
      </c>
      <c r="E22" s="198">
        <v>1970000</v>
      </c>
      <c r="F22" s="199">
        <v>1970000</v>
      </c>
      <c r="G22" s="198"/>
      <c r="H22" s="198"/>
      <c r="I22" s="199"/>
      <c r="J22" s="198">
        <v>342313.81</v>
      </c>
      <c r="K22" s="198"/>
      <c r="L22" s="198"/>
      <c r="M22" s="216">
        <f t="shared" si="10"/>
        <v>17.376335532994926</v>
      </c>
      <c r="N22" s="198">
        <f t="shared" si="17"/>
        <v>0</v>
      </c>
      <c r="O22" s="198"/>
      <c r="P22" s="198"/>
      <c r="Q22" s="198"/>
      <c r="R22" s="198"/>
      <c r="S22" s="198"/>
      <c r="T22" s="200">
        <f t="shared" si="16"/>
        <v>0</v>
      </c>
      <c r="U22" s="200"/>
      <c r="V22" s="200"/>
      <c r="W22" s="200"/>
      <c r="X22" s="200"/>
      <c r="Y22" s="200"/>
      <c r="Z22" s="213"/>
      <c r="AA22" s="193">
        <f t="shared" si="8"/>
        <v>342313.81</v>
      </c>
    </row>
    <row r="23" spans="1:27" s="22" customFormat="1" ht="15.75" hidden="1" customHeight="1" x14ac:dyDescent="0.25">
      <c r="A23" s="106" t="s">
        <v>418</v>
      </c>
      <c r="B23" s="106" t="s">
        <v>419</v>
      </c>
      <c r="C23" s="106" t="s">
        <v>117</v>
      </c>
      <c r="D23" s="46" t="s">
        <v>420</v>
      </c>
      <c r="E23" s="198">
        <v>0</v>
      </c>
      <c r="F23" s="199"/>
      <c r="G23" s="198"/>
      <c r="H23" s="198"/>
      <c r="I23" s="199"/>
      <c r="J23" s="198"/>
      <c r="K23" s="198"/>
      <c r="L23" s="198"/>
      <c r="M23" s="216" t="e">
        <f t="shared" si="10"/>
        <v>#DIV/0!</v>
      </c>
      <c r="N23" s="198">
        <f t="shared" si="17"/>
        <v>0</v>
      </c>
      <c r="O23" s="198"/>
      <c r="P23" s="198"/>
      <c r="Q23" s="198"/>
      <c r="R23" s="198"/>
      <c r="S23" s="198"/>
      <c r="T23" s="200">
        <f t="shared" si="16"/>
        <v>0</v>
      </c>
      <c r="U23" s="200"/>
      <c r="V23" s="200"/>
      <c r="W23" s="200"/>
      <c r="X23" s="200"/>
      <c r="Y23" s="200"/>
      <c r="Z23" s="213"/>
      <c r="AA23" s="193">
        <f t="shared" si="8"/>
        <v>0</v>
      </c>
    </row>
    <row r="24" spans="1:27" s="1" customFormat="1" ht="60" hidden="1" customHeight="1" x14ac:dyDescent="0.25">
      <c r="A24" s="108"/>
      <c r="B24" s="192"/>
      <c r="C24" s="192"/>
      <c r="D24" s="47" t="str">
        <f>'дод 5'!C24</f>
        <v>субвенція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v>
      </c>
      <c r="E24" s="201">
        <v>0</v>
      </c>
      <c r="F24" s="202"/>
      <c r="G24" s="201"/>
      <c r="H24" s="201"/>
      <c r="I24" s="202"/>
      <c r="J24" s="201"/>
      <c r="K24" s="201"/>
      <c r="L24" s="201"/>
      <c r="M24" s="217" t="e">
        <f t="shared" si="10"/>
        <v>#DIV/0!</v>
      </c>
      <c r="N24" s="198">
        <f t="shared" si="17"/>
        <v>0</v>
      </c>
      <c r="O24" s="201"/>
      <c r="P24" s="201"/>
      <c r="Q24" s="201"/>
      <c r="R24" s="201"/>
      <c r="S24" s="201"/>
      <c r="T24" s="200">
        <f t="shared" si="16"/>
        <v>0</v>
      </c>
      <c r="U24" s="203"/>
      <c r="V24" s="203"/>
      <c r="W24" s="203"/>
      <c r="X24" s="203"/>
      <c r="Y24" s="203"/>
      <c r="Z24" s="214"/>
      <c r="AA24" s="193">
        <f t="shared" si="8"/>
        <v>0</v>
      </c>
    </row>
    <row r="25" spans="1:27" s="22" customFormat="1" ht="47.25" customHeight="1" x14ac:dyDescent="0.25">
      <c r="A25" s="106" t="s">
        <v>254</v>
      </c>
      <c r="B25" s="107" t="str">
        <f>'дод 5'!A121</f>
        <v>3033</v>
      </c>
      <c r="C25" s="107" t="str">
        <f>'дод 5'!B121</f>
        <v>1070</v>
      </c>
      <c r="D25" s="46" t="s">
        <v>399</v>
      </c>
      <c r="E25" s="198">
        <v>555700</v>
      </c>
      <c r="F25" s="199">
        <v>555700</v>
      </c>
      <c r="G25" s="198"/>
      <c r="H25" s="198"/>
      <c r="I25" s="199"/>
      <c r="J25" s="198"/>
      <c r="K25" s="198"/>
      <c r="L25" s="198"/>
      <c r="M25" s="216">
        <f t="shared" si="10"/>
        <v>0</v>
      </c>
      <c r="N25" s="198">
        <f t="shared" si="17"/>
        <v>0</v>
      </c>
      <c r="O25" s="198"/>
      <c r="P25" s="198"/>
      <c r="Q25" s="198"/>
      <c r="R25" s="198"/>
      <c r="S25" s="198"/>
      <c r="T25" s="200">
        <f t="shared" si="16"/>
        <v>0</v>
      </c>
      <c r="U25" s="200"/>
      <c r="V25" s="200"/>
      <c r="W25" s="200"/>
      <c r="X25" s="200"/>
      <c r="Y25" s="200"/>
      <c r="Z25" s="213"/>
      <c r="AA25" s="193">
        <f t="shared" si="8"/>
        <v>0</v>
      </c>
    </row>
    <row r="26" spans="1:27" s="22" customFormat="1" ht="31.5" customHeight="1" x14ac:dyDescent="0.25">
      <c r="A26" s="106" t="s">
        <v>149</v>
      </c>
      <c r="B26" s="107" t="str">
        <f>'дод 5'!A124</f>
        <v>3036</v>
      </c>
      <c r="C26" s="107" t="str">
        <f>'дод 5'!B124</f>
        <v>1070</v>
      </c>
      <c r="D26" s="46" t="str">
        <f>'дод 5'!C124</f>
        <v>Компенсаційні виплати на пільговий проїзд електротранспортом окремим категоріям громадян</v>
      </c>
      <c r="E26" s="198">
        <v>966300</v>
      </c>
      <c r="F26" s="199">
        <v>966300</v>
      </c>
      <c r="G26" s="198"/>
      <c r="H26" s="198"/>
      <c r="I26" s="199"/>
      <c r="J26" s="198"/>
      <c r="K26" s="198"/>
      <c r="L26" s="198"/>
      <c r="M26" s="216">
        <f t="shared" si="10"/>
        <v>0</v>
      </c>
      <c r="N26" s="198">
        <f t="shared" si="17"/>
        <v>0</v>
      </c>
      <c r="O26" s="198"/>
      <c r="P26" s="198"/>
      <c r="Q26" s="198"/>
      <c r="R26" s="198"/>
      <c r="S26" s="198"/>
      <c r="T26" s="200">
        <f t="shared" si="16"/>
        <v>0</v>
      </c>
      <c r="U26" s="200"/>
      <c r="V26" s="200"/>
      <c r="W26" s="200"/>
      <c r="X26" s="200"/>
      <c r="Y26" s="200"/>
      <c r="Z26" s="213"/>
      <c r="AA26" s="193">
        <f t="shared" si="8"/>
        <v>0</v>
      </c>
    </row>
    <row r="27" spans="1:27" s="22" customFormat="1" ht="36" customHeight="1" x14ac:dyDescent="0.25">
      <c r="A27" s="106" t="s">
        <v>150</v>
      </c>
      <c r="B27" s="107" t="str">
        <f>'дод 5'!A132</f>
        <v>3121</v>
      </c>
      <c r="C27" s="107" t="str">
        <f>'дод 5'!B132</f>
        <v>1040</v>
      </c>
      <c r="D27" s="46" t="str">
        <f>'дод 5'!C132</f>
        <v>Утримання та забезпечення діяльності центрів соціальних служб</v>
      </c>
      <c r="E27" s="198">
        <v>4383800</v>
      </c>
      <c r="F27" s="199">
        <v>4383800</v>
      </c>
      <c r="G27" s="198">
        <v>3236100</v>
      </c>
      <c r="H27" s="198">
        <v>106600</v>
      </c>
      <c r="I27" s="199"/>
      <c r="J27" s="198">
        <v>925115.72</v>
      </c>
      <c r="K27" s="198">
        <v>708670.62</v>
      </c>
      <c r="L27" s="198">
        <v>28286.42</v>
      </c>
      <c r="M27" s="216">
        <f t="shared" si="10"/>
        <v>21.103054883890689</v>
      </c>
      <c r="N27" s="198">
        <f t="shared" si="17"/>
        <v>100000</v>
      </c>
      <c r="O27" s="198">
        <v>100000</v>
      </c>
      <c r="P27" s="198"/>
      <c r="Q27" s="198"/>
      <c r="R27" s="198"/>
      <c r="S27" s="198">
        <v>100000</v>
      </c>
      <c r="T27" s="200">
        <f t="shared" si="16"/>
        <v>0</v>
      </c>
      <c r="U27" s="200"/>
      <c r="V27" s="200"/>
      <c r="W27" s="200"/>
      <c r="X27" s="200"/>
      <c r="Y27" s="200"/>
      <c r="Z27" s="213">
        <f t="shared" si="7"/>
        <v>0</v>
      </c>
      <c r="AA27" s="193">
        <f t="shared" si="8"/>
        <v>925115.72</v>
      </c>
    </row>
    <row r="28" spans="1:27" s="22" customFormat="1" ht="49.35" customHeight="1" x14ac:dyDescent="0.25">
      <c r="A28" s="106" t="s">
        <v>151</v>
      </c>
      <c r="B28" s="107" t="str">
        <f>'дод 5'!A133</f>
        <v>3131</v>
      </c>
      <c r="C28" s="107" t="str">
        <f>'дод 5'!B133</f>
        <v>1040</v>
      </c>
      <c r="D28" s="46" t="str">
        <f>'дод 5'!C133</f>
        <v>Здійснення заходів та реалізація проектів на виконання Державної цільової соціальної програми "Молодь України"</v>
      </c>
      <c r="E28" s="198">
        <v>500000</v>
      </c>
      <c r="F28" s="199">
        <v>500000</v>
      </c>
      <c r="G28" s="198"/>
      <c r="H28" s="198"/>
      <c r="I28" s="199"/>
      <c r="J28" s="198">
        <v>31794.22</v>
      </c>
      <c r="K28" s="198"/>
      <c r="L28" s="198"/>
      <c r="M28" s="216">
        <f t="shared" si="10"/>
        <v>6.3588439999999995</v>
      </c>
      <c r="N28" s="198">
        <f t="shared" si="17"/>
        <v>0</v>
      </c>
      <c r="O28" s="198"/>
      <c r="P28" s="198"/>
      <c r="Q28" s="198"/>
      <c r="R28" s="198"/>
      <c r="S28" s="198"/>
      <c r="T28" s="200">
        <f t="shared" si="16"/>
        <v>0</v>
      </c>
      <c r="U28" s="200"/>
      <c r="V28" s="200"/>
      <c r="W28" s="200"/>
      <c r="X28" s="200"/>
      <c r="Y28" s="200"/>
      <c r="Z28" s="213"/>
      <c r="AA28" s="193">
        <f t="shared" si="8"/>
        <v>31794.22</v>
      </c>
    </row>
    <row r="29" spans="1:27" s="22" customFormat="1" ht="33.4" customHeight="1" x14ac:dyDescent="0.25">
      <c r="A29" s="106" t="s">
        <v>547</v>
      </c>
      <c r="B29" s="107">
        <v>3133</v>
      </c>
      <c r="C29" s="107">
        <v>1040</v>
      </c>
      <c r="D29" s="46" t="str">
        <f>'дод 5'!C134</f>
        <v>Інші заходи та заклади молодіжної політики</v>
      </c>
      <c r="E29" s="198">
        <v>6297600</v>
      </c>
      <c r="F29" s="199">
        <v>6297600</v>
      </c>
      <c r="G29" s="198">
        <v>3587200</v>
      </c>
      <c r="H29" s="198">
        <v>1085700</v>
      </c>
      <c r="I29" s="199"/>
      <c r="J29" s="198">
        <v>1251773.5900000001</v>
      </c>
      <c r="K29" s="198">
        <v>778380</v>
      </c>
      <c r="L29" s="198">
        <v>246321.62</v>
      </c>
      <c r="M29" s="216">
        <f t="shared" si="10"/>
        <v>19.876994251778456</v>
      </c>
      <c r="N29" s="198">
        <f t="shared" si="17"/>
        <v>10000</v>
      </c>
      <c r="O29" s="198"/>
      <c r="P29" s="198">
        <v>10000</v>
      </c>
      <c r="Q29" s="198"/>
      <c r="R29" s="198">
        <v>3500</v>
      </c>
      <c r="S29" s="198"/>
      <c r="T29" s="200">
        <f t="shared" si="16"/>
        <v>14580</v>
      </c>
      <c r="U29" s="200"/>
      <c r="V29" s="200">
        <v>14580</v>
      </c>
      <c r="W29" s="200"/>
      <c r="X29" s="200"/>
      <c r="Y29" s="200"/>
      <c r="Z29" s="238" t="s">
        <v>736</v>
      </c>
      <c r="AA29" s="193">
        <f t="shared" si="8"/>
        <v>1266353.5900000001</v>
      </c>
    </row>
    <row r="30" spans="1:27" s="22" customFormat="1" ht="78.75" hidden="1" customHeight="1" x14ac:dyDescent="0.25">
      <c r="A30" s="106" t="s">
        <v>152</v>
      </c>
      <c r="B30" s="107" t="str">
        <f>'дод 5'!A135</f>
        <v>3140</v>
      </c>
      <c r="C30" s="107" t="str">
        <f>'дод 5'!B135</f>
        <v>1040</v>
      </c>
      <c r="D30" s="46" t="str">
        <f>'дод 5'!C135</f>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
      <c r="E30" s="198">
        <v>0</v>
      </c>
      <c r="F30" s="199"/>
      <c r="G30" s="198"/>
      <c r="H30" s="198"/>
      <c r="I30" s="199"/>
      <c r="J30" s="198"/>
      <c r="K30" s="198"/>
      <c r="L30" s="198"/>
      <c r="M30" s="216" t="e">
        <f t="shared" si="10"/>
        <v>#DIV/0!</v>
      </c>
      <c r="N30" s="198">
        <f t="shared" si="17"/>
        <v>0</v>
      </c>
      <c r="O30" s="198"/>
      <c r="P30" s="198"/>
      <c r="Q30" s="198"/>
      <c r="R30" s="198"/>
      <c r="S30" s="198"/>
      <c r="T30" s="200">
        <f t="shared" si="16"/>
        <v>0</v>
      </c>
      <c r="U30" s="200"/>
      <c r="V30" s="200"/>
      <c r="W30" s="200"/>
      <c r="X30" s="200"/>
      <c r="Y30" s="200"/>
      <c r="Z30" s="213" t="e">
        <f t="shared" si="7"/>
        <v>#DIV/0!</v>
      </c>
      <c r="AA30" s="193">
        <f t="shared" si="8"/>
        <v>0</v>
      </c>
    </row>
    <row r="31" spans="1:27" s="22" customFormat="1" ht="32.25" customHeight="1" x14ac:dyDescent="0.25">
      <c r="A31" s="106" t="s">
        <v>299</v>
      </c>
      <c r="B31" s="107" t="str">
        <f>'дод 5'!A153</f>
        <v>3241</v>
      </c>
      <c r="C31" s="107" t="str">
        <f>'дод 5'!B153</f>
        <v>1090</v>
      </c>
      <c r="D31" s="48" t="str">
        <f>'дод 5'!C153</f>
        <v>Забезпечення діяльності інших закладів у сфері соціального захисту і соціального забезпечення</v>
      </c>
      <c r="E31" s="198">
        <v>1931700</v>
      </c>
      <c r="F31" s="199">
        <v>1931700</v>
      </c>
      <c r="G31" s="198">
        <v>1270900</v>
      </c>
      <c r="H31" s="198">
        <v>258800</v>
      </c>
      <c r="I31" s="199"/>
      <c r="J31" s="198">
        <v>401045.03</v>
      </c>
      <c r="K31" s="198">
        <v>276937.77</v>
      </c>
      <c r="L31" s="198">
        <v>63932.61</v>
      </c>
      <c r="M31" s="216">
        <f t="shared" si="10"/>
        <v>20.76124812341461</v>
      </c>
      <c r="N31" s="198">
        <f t="shared" si="17"/>
        <v>0</v>
      </c>
      <c r="O31" s="198"/>
      <c r="P31" s="198"/>
      <c r="Q31" s="198"/>
      <c r="R31" s="198"/>
      <c r="S31" s="198"/>
      <c r="T31" s="200">
        <f t="shared" si="16"/>
        <v>0</v>
      </c>
      <c r="U31" s="200"/>
      <c r="V31" s="200"/>
      <c r="W31" s="200"/>
      <c r="X31" s="200"/>
      <c r="Y31" s="200"/>
      <c r="Z31" s="213"/>
      <c r="AA31" s="193">
        <f t="shared" si="8"/>
        <v>401045.03</v>
      </c>
    </row>
    <row r="32" spans="1:27" s="22" customFormat="1" ht="33.75" customHeight="1" x14ac:dyDescent="0.25">
      <c r="A32" s="106" t="s">
        <v>300</v>
      </c>
      <c r="B32" s="107" t="str">
        <f>'дод 5'!A154</f>
        <v>3242</v>
      </c>
      <c r="C32" s="107" t="str">
        <f>'дод 5'!B154</f>
        <v>1090</v>
      </c>
      <c r="D32" s="46" t="s">
        <v>400</v>
      </c>
      <c r="E32" s="198">
        <v>157100</v>
      </c>
      <c r="F32" s="199">
        <v>157100</v>
      </c>
      <c r="G32" s="198"/>
      <c r="H32" s="198"/>
      <c r="I32" s="199"/>
      <c r="J32" s="198">
        <v>27252</v>
      </c>
      <c r="K32" s="198"/>
      <c r="L32" s="198"/>
      <c r="M32" s="216">
        <f t="shared" si="10"/>
        <v>17.346912794398474</v>
      </c>
      <c r="N32" s="198">
        <f t="shared" si="17"/>
        <v>0</v>
      </c>
      <c r="O32" s="198"/>
      <c r="P32" s="198"/>
      <c r="Q32" s="198"/>
      <c r="R32" s="198"/>
      <c r="S32" s="198"/>
      <c r="T32" s="200">
        <f t="shared" si="16"/>
        <v>0</v>
      </c>
      <c r="U32" s="200"/>
      <c r="V32" s="200"/>
      <c r="W32" s="200"/>
      <c r="X32" s="200"/>
      <c r="Y32" s="200"/>
      <c r="Z32" s="213"/>
      <c r="AA32" s="193">
        <f t="shared" si="8"/>
        <v>27252</v>
      </c>
    </row>
    <row r="33" spans="1:27" s="22" customFormat="1" ht="50.25" hidden="1" customHeight="1" x14ac:dyDescent="0.25">
      <c r="A33" s="106" t="s">
        <v>312</v>
      </c>
      <c r="B33" s="107" t="str">
        <f>'дод 5'!A158</f>
        <v>4060</v>
      </c>
      <c r="C33" s="107" t="str">
        <f>'дод 5'!B158</f>
        <v>0828</v>
      </c>
      <c r="D33" s="46" t="str">
        <f>'дод 5'!C158</f>
        <v>Забезпечення діяльності палаців i будинків культури, клубів, центрів дозвілля та iнших клубних закладів</v>
      </c>
      <c r="E33" s="198">
        <v>0</v>
      </c>
      <c r="F33" s="204"/>
      <c r="G33" s="198"/>
      <c r="H33" s="198"/>
      <c r="I33" s="199"/>
      <c r="J33" s="198"/>
      <c r="K33" s="198"/>
      <c r="L33" s="198"/>
      <c r="M33" s="216" t="e">
        <f t="shared" si="10"/>
        <v>#DIV/0!</v>
      </c>
      <c r="N33" s="198">
        <f t="shared" si="17"/>
        <v>0</v>
      </c>
      <c r="O33" s="198"/>
      <c r="P33" s="198"/>
      <c r="Q33" s="198"/>
      <c r="R33" s="198"/>
      <c r="S33" s="198"/>
      <c r="T33" s="200">
        <f t="shared" si="16"/>
        <v>0</v>
      </c>
      <c r="U33" s="200"/>
      <c r="V33" s="200"/>
      <c r="W33" s="200"/>
      <c r="X33" s="200"/>
      <c r="Y33" s="200"/>
      <c r="Z33" s="213"/>
      <c r="AA33" s="193">
        <f t="shared" si="8"/>
        <v>0</v>
      </c>
    </row>
    <row r="34" spans="1:27" s="22" customFormat="1" ht="30.75" customHeight="1" x14ac:dyDescent="0.25">
      <c r="A34" s="106" t="s">
        <v>297</v>
      </c>
      <c r="B34" s="107" t="str">
        <f>'дод 5'!A159</f>
        <v>4081</v>
      </c>
      <c r="C34" s="107" t="str">
        <f>'дод 5'!B159</f>
        <v>0829</v>
      </c>
      <c r="D34" s="46" t="str">
        <f>'дод 5'!C159</f>
        <v>Забезпечення діяльності інших закладів в галузі культури і мистецтва</v>
      </c>
      <c r="E34" s="198">
        <v>3157300</v>
      </c>
      <c r="F34" s="199">
        <v>3157300</v>
      </c>
      <c r="G34" s="198">
        <v>2128600</v>
      </c>
      <c r="H34" s="198">
        <v>211100</v>
      </c>
      <c r="I34" s="199"/>
      <c r="J34" s="198">
        <v>737640.95999999996</v>
      </c>
      <c r="K34" s="198">
        <v>511954.94</v>
      </c>
      <c r="L34" s="198">
        <v>102089.45</v>
      </c>
      <c r="M34" s="216">
        <f t="shared" si="10"/>
        <v>23.363030437399043</v>
      </c>
      <c r="N34" s="198">
        <f t="shared" si="17"/>
        <v>0</v>
      </c>
      <c r="O34" s="198"/>
      <c r="P34" s="198"/>
      <c r="Q34" s="198"/>
      <c r="R34" s="198"/>
      <c r="S34" s="198"/>
      <c r="T34" s="200">
        <f t="shared" si="16"/>
        <v>0</v>
      </c>
      <c r="U34" s="200"/>
      <c r="V34" s="200"/>
      <c r="W34" s="200"/>
      <c r="X34" s="200"/>
      <c r="Y34" s="200"/>
      <c r="Z34" s="213"/>
      <c r="AA34" s="193">
        <f t="shared" si="8"/>
        <v>737640.95999999996</v>
      </c>
    </row>
    <row r="35" spans="1:27" s="22" customFormat="1" ht="25.5" hidden="1" customHeight="1" x14ac:dyDescent="0.25">
      <c r="A35" s="106" t="s">
        <v>298</v>
      </c>
      <c r="B35" s="107">
        <v>4082</v>
      </c>
      <c r="C35" s="107" t="str">
        <f>'дод 5'!B160</f>
        <v>0829</v>
      </c>
      <c r="D35" s="46" t="str">
        <f>'дод 5'!C160</f>
        <v>Інші заходи в галузі культури і мистецтва</v>
      </c>
      <c r="E35" s="198">
        <v>0</v>
      </c>
      <c r="F35" s="199"/>
      <c r="G35" s="198"/>
      <c r="H35" s="198"/>
      <c r="I35" s="199"/>
      <c r="J35" s="198"/>
      <c r="K35" s="198"/>
      <c r="L35" s="198"/>
      <c r="M35" s="216" t="e">
        <f t="shared" si="10"/>
        <v>#DIV/0!</v>
      </c>
      <c r="N35" s="198">
        <f t="shared" si="17"/>
        <v>0</v>
      </c>
      <c r="O35" s="198"/>
      <c r="P35" s="198"/>
      <c r="Q35" s="198"/>
      <c r="R35" s="198"/>
      <c r="S35" s="198"/>
      <c r="T35" s="200">
        <f t="shared" si="16"/>
        <v>0</v>
      </c>
      <c r="U35" s="200"/>
      <c r="V35" s="200"/>
      <c r="W35" s="200"/>
      <c r="X35" s="200"/>
      <c r="Y35" s="200"/>
      <c r="Z35" s="213"/>
      <c r="AA35" s="193">
        <f t="shared" si="8"/>
        <v>0</v>
      </c>
    </row>
    <row r="36" spans="1:27" s="22" customFormat="1" ht="36.75" customHeight="1" x14ac:dyDescent="0.25">
      <c r="A36" s="106" t="s">
        <v>153</v>
      </c>
      <c r="B36" s="107" t="str">
        <f>'дод 5'!A163</f>
        <v>5011</v>
      </c>
      <c r="C36" s="107" t="str">
        <f>'дод 5'!B163</f>
        <v>0810</v>
      </c>
      <c r="D36" s="46" t="str">
        <f>'дод 5'!C163</f>
        <v>Проведення навчально-тренувальних зборів і змагань з олімпійських видів спорту</v>
      </c>
      <c r="E36" s="198">
        <v>400000</v>
      </c>
      <c r="F36" s="199">
        <v>400000</v>
      </c>
      <c r="G36" s="198"/>
      <c r="H36" s="198"/>
      <c r="I36" s="199"/>
      <c r="J36" s="198">
        <v>36606</v>
      </c>
      <c r="K36" s="198"/>
      <c r="L36" s="198"/>
      <c r="M36" s="216">
        <f t="shared" si="10"/>
        <v>9.1515000000000004</v>
      </c>
      <c r="N36" s="198">
        <f t="shared" si="17"/>
        <v>0</v>
      </c>
      <c r="O36" s="198"/>
      <c r="P36" s="198"/>
      <c r="Q36" s="198"/>
      <c r="R36" s="198"/>
      <c r="S36" s="198"/>
      <c r="T36" s="200">
        <f t="shared" si="16"/>
        <v>0</v>
      </c>
      <c r="U36" s="200"/>
      <c r="V36" s="200"/>
      <c r="W36" s="200"/>
      <c r="X36" s="200"/>
      <c r="Y36" s="200"/>
      <c r="Z36" s="213"/>
      <c r="AA36" s="193">
        <f t="shared" si="8"/>
        <v>36606</v>
      </c>
    </row>
    <row r="37" spans="1:27" s="22" customFormat="1" ht="34.5" customHeight="1" x14ac:dyDescent="0.25">
      <c r="A37" s="106" t="s">
        <v>154</v>
      </c>
      <c r="B37" s="107" t="str">
        <f>'дод 5'!A164</f>
        <v>5012</v>
      </c>
      <c r="C37" s="107" t="str">
        <f>'дод 5'!B164</f>
        <v>0810</v>
      </c>
      <c r="D37" s="46" t="str">
        <f>'дод 5'!C164</f>
        <v>Проведення навчально-тренувальних зборів і змагань з неолімпійських видів спорту</v>
      </c>
      <c r="E37" s="198">
        <v>400000</v>
      </c>
      <c r="F37" s="199">
        <v>400000</v>
      </c>
      <c r="G37" s="198"/>
      <c r="H37" s="198"/>
      <c r="I37" s="199"/>
      <c r="J37" s="198">
        <v>32995.96</v>
      </c>
      <c r="K37" s="198"/>
      <c r="L37" s="198"/>
      <c r="M37" s="216">
        <f t="shared" si="10"/>
        <v>8.2489899999999992</v>
      </c>
      <c r="N37" s="198">
        <f t="shared" si="17"/>
        <v>0</v>
      </c>
      <c r="O37" s="198"/>
      <c r="P37" s="198"/>
      <c r="Q37" s="198"/>
      <c r="R37" s="198"/>
      <c r="S37" s="198"/>
      <c r="T37" s="200">
        <f t="shared" si="16"/>
        <v>0</v>
      </c>
      <c r="U37" s="200"/>
      <c r="V37" s="200"/>
      <c r="W37" s="200"/>
      <c r="X37" s="200"/>
      <c r="Y37" s="200"/>
      <c r="Z37" s="213"/>
      <c r="AA37" s="193">
        <f t="shared" si="8"/>
        <v>32995.96</v>
      </c>
    </row>
    <row r="38" spans="1:27" s="22" customFormat="1" ht="31.5" x14ac:dyDescent="0.25">
      <c r="A38" s="106" t="s">
        <v>155</v>
      </c>
      <c r="B38" s="107" t="str">
        <f>'дод 5'!A165</f>
        <v>5031</v>
      </c>
      <c r="C38" s="107" t="str">
        <f>'дод 5'!B165</f>
        <v>0810</v>
      </c>
      <c r="D38" s="46" t="str">
        <f>'дод 5'!C165</f>
        <v>Утримання та навчально-тренувальна робота комунальних дитячо-юнацьких спортивних шкіл</v>
      </c>
      <c r="E38" s="198">
        <v>28154800</v>
      </c>
      <c r="F38" s="199">
        <v>28154800</v>
      </c>
      <c r="G38" s="198">
        <v>21075000</v>
      </c>
      <c r="H38" s="198">
        <v>1904100</v>
      </c>
      <c r="I38" s="199"/>
      <c r="J38" s="198">
        <v>5898790.0999999996</v>
      </c>
      <c r="K38" s="198">
        <v>4294540.4400000004</v>
      </c>
      <c r="L38" s="198">
        <v>651813.80000000005</v>
      </c>
      <c r="M38" s="216">
        <f t="shared" si="10"/>
        <v>20.951276869308252</v>
      </c>
      <c r="N38" s="198">
        <f t="shared" si="17"/>
        <v>130000</v>
      </c>
      <c r="O38" s="198">
        <v>130000</v>
      </c>
      <c r="P38" s="198"/>
      <c r="Q38" s="198"/>
      <c r="R38" s="198"/>
      <c r="S38" s="198">
        <v>130000</v>
      </c>
      <c r="T38" s="200">
        <f t="shared" si="16"/>
        <v>0</v>
      </c>
      <c r="U38" s="200"/>
      <c r="V38" s="200"/>
      <c r="W38" s="200"/>
      <c r="X38" s="200"/>
      <c r="Y38" s="200"/>
      <c r="Z38" s="213">
        <f t="shared" si="7"/>
        <v>0</v>
      </c>
      <c r="AA38" s="193">
        <f t="shared" si="8"/>
        <v>5898790.0999999996</v>
      </c>
    </row>
    <row r="39" spans="1:27" s="22" customFormat="1" ht="49.5" customHeight="1" x14ac:dyDescent="0.25">
      <c r="A39" s="106" t="s">
        <v>351</v>
      </c>
      <c r="B39" s="107" t="str">
        <f>'дод 5'!A167</f>
        <v>5032</v>
      </c>
      <c r="C39" s="107" t="str">
        <f>'дод 5'!B167</f>
        <v>0810</v>
      </c>
      <c r="D39" s="46" t="str">
        <f>'дод 5'!C167</f>
        <v>Фінансова підтримка дитячо-юнацьких спортивних шкіл фізкультурно-спортивних товариств</v>
      </c>
      <c r="E39" s="198">
        <v>21975100</v>
      </c>
      <c r="F39" s="199">
        <v>21975100</v>
      </c>
      <c r="G39" s="198"/>
      <c r="H39" s="198"/>
      <c r="I39" s="199"/>
      <c r="J39" s="198">
        <v>4534679.53</v>
      </c>
      <c r="K39" s="198"/>
      <c r="L39" s="198"/>
      <c r="M39" s="216">
        <f t="shared" si="10"/>
        <v>20.635535355925573</v>
      </c>
      <c r="N39" s="198">
        <f t="shared" si="17"/>
        <v>0</v>
      </c>
      <c r="O39" s="198"/>
      <c r="P39" s="198"/>
      <c r="Q39" s="198"/>
      <c r="R39" s="198"/>
      <c r="S39" s="198"/>
      <c r="T39" s="200">
        <f t="shared" si="16"/>
        <v>0</v>
      </c>
      <c r="U39" s="200"/>
      <c r="V39" s="200"/>
      <c r="W39" s="200"/>
      <c r="X39" s="200"/>
      <c r="Y39" s="200"/>
      <c r="Z39" s="213"/>
      <c r="AA39" s="193">
        <f t="shared" si="8"/>
        <v>4534679.53</v>
      </c>
    </row>
    <row r="40" spans="1:27" s="22" customFormat="1" ht="64.5" customHeight="1" x14ac:dyDescent="0.25">
      <c r="A40" s="106" t="s">
        <v>156</v>
      </c>
      <c r="B40" s="107" t="str">
        <f>'дод 5'!A168</f>
        <v>5061</v>
      </c>
      <c r="C40" s="107" t="str">
        <f>'дод 5'!B168</f>
        <v>0810</v>
      </c>
      <c r="D40" s="46" t="str">
        <f>'дод 5'!C168</f>
        <v xml:space="preserve"> 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
      <c r="E40" s="198">
        <v>6952500</v>
      </c>
      <c r="F40" s="199">
        <v>6952500</v>
      </c>
      <c r="G40" s="198">
        <v>4148000</v>
      </c>
      <c r="H40" s="198">
        <v>839400</v>
      </c>
      <c r="I40" s="199"/>
      <c r="J40" s="198">
        <v>1466331.22</v>
      </c>
      <c r="K40" s="198">
        <v>821757.6</v>
      </c>
      <c r="L40" s="198">
        <v>275261.57</v>
      </c>
      <c r="M40" s="216">
        <f t="shared" si="10"/>
        <v>21.090704350952894</v>
      </c>
      <c r="N40" s="198">
        <f t="shared" si="17"/>
        <v>540440</v>
      </c>
      <c r="O40" s="198"/>
      <c r="P40" s="198">
        <v>540440</v>
      </c>
      <c r="Q40" s="198">
        <v>345344</v>
      </c>
      <c r="R40" s="198">
        <v>98012</v>
      </c>
      <c r="S40" s="198"/>
      <c r="T40" s="200">
        <f t="shared" si="16"/>
        <v>26034.560000000001</v>
      </c>
      <c r="U40" s="200"/>
      <c r="V40" s="200">
        <v>26034.560000000001</v>
      </c>
      <c r="W40" s="200">
        <v>11172.45</v>
      </c>
      <c r="X40" s="200">
        <v>9868.7000000000007</v>
      </c>
      <c r="Y40" s="200"/>
      <c r="Z40" s="213">
        <f t="shared" si="7"/>
        <v>4.8172896158685514</v>
      </c>
      <c r="AA40" s="193">
        <f t="shared" si="8"/>
        <v>1492365.78</v>
      </c>
    </row>
    <row r="41" spans="1:27" s="22" customFormat="1" ht="47.25" x14ac:dyDescent="0.25">
      <c r="A41" s="106" t="s">
        <v>343</v>
      </c>
      <c r="B41" s="107" t="str">
        <f>'дод 5'!A169</f>
        <v>5062</v>
      </c>
      <c r="C41" s="107" t="str">
        <f>'дод 5'!B169</f>
        <v>0810</v>
      </c>
      <c r="D41" s="46" t="str">
        <f>'дод 5'!C169</f>
        <v>Підтримка спорту вищих досягнень та організацій, які здійснюють фізкультурно-спортивну діяльність в регіоні</v>
      </c>
      <c r="E41" s="198">
        <v>13630400</v>
      </c>
      <c r="F41" s="199">
        <v>13630400</v>
      </c>
      <c r="G41" s="198"/>
      <c r="H41" s="198"/>
      <c r="I41" s="199"/>
      <c r="J41" s="198">
        <v>3007905.77</v>
      </c>
      <c r="K41" s="198"/>
      <c r="L41" s="198"/>
      <c r="M41" s="216">
        <f t="shared" si="10"/>
        <v>22.067626555346873</v>
      </c>
      <c r="N41" s="198">
        <f t="shared" si="17"/>
        <v>0</v>
      </c>
      <c r="O41" s="198"/>
      <c r="P41" s="198"/>
      <c r="Q41" s="198"/>
      <c r="R41" s="198"/>
      <c r="S41" s="198"/>
      <c r="T41" s="200">
        <f t="shared" si="16"/>
        <v>0</v>
      </c>
      <c r="U41" s="200"/>
      <c r="V41" s="200"/>
      <c r="W41" s="200"/>
      <c r="X41" s="200"/>
      <c r="Y41" s="200"/>
      <c r="Z41" s="213"/>
      <c r="AA41" s="193">
        <f t="shared" si="8"/>
        <v>3007905.77</v>
      </c>
    </row>
    <row r="42" spans="1:27" s="22" customFormat="1" ht="37.5" hidden="1" customHeight="1" x14ac:dyDescent="0.25">
      <c r="A42" s="106" t="s">
        <v>546</v>
      </c>
      <c r="B42" s="107">
        <v>7323</v>
      </c>
      <c r="C42" s="106" t="s">
        <v>110</v>
      </c>
      <c r="D42" s="46" t="str">
        <f>'дод 5'!C202</f>
        <v>Будівництво1 установ та закладів соціальної сфери</v>
      </c>
      <c r="E42" s="198">
        <v>0</v>
      </c>
      <c r="F42" s="199"/>
      <c r="G42" s="198"/>
      <c r="H42" s="198"/>
      <c r="I42" s="199"/>
      <c r="J42" s="198"/>
      <c r="K42" s="198"/>
      <c r="L42" s="198"/>
      <c r="M42" s="216" t="e">
        <f t="shared" si="10"/>
        <v>#DIV/0!</v>
      </c>
      <c r="N42" s="198">
        <f t="shared" si="17"/>
        <v>0</v>
      </c>
      <c r="O42" s="198"/>
      <c r="P42" s="198"/>
      <c r="Q42" s="198"/>
      <c r="R42" s="198"/>
      <c r="S42" s="198"/>
      <c r="T42" s="200">
        <f t="shared" si="16"/>
        <v>0</v>
      </c>
      <c r="U42" s="200"/>
      <c r="V42" s="200"/>
      <c r="W42" s="200"/>
      <c r="X42" s="200"/>
      <c r="Y42" s="200"/>
      <c r="Z42" s="213"/>
      <c r="AA42" s="193">
        <f t="shared" si="8"/>
        <v>0</v>
      </c>
    </row>
    <row r="43" spans="1:27" s="22" customFormat="1" ht="31.5" hidden="1" customHeight="1" x14ac:dyDescent="0.25">
      <c r="A43" s="106" t="s">
        <v>402</v>
      </c>
      <c r="B43" s="107">
        <v>7325</v>
      </c>
      <c r="C43" s="96" t="s">
        <v>110</v>
      </c>
      <c r="D43" s="49" t="str">
        <f>'дод 5'!C204</f>
        <v>Будівництво1 споруд, установ та закладів фізичної культури і спорту</v>
      </c>
      <c r="E43" s="198">
        <v>0</v>
      </c>
      <c r="F43" s="199"/>
      <c r="G43" s="198"/>
      <c r="H43" s="198"/>
      <c r="I43" s="199"/>
      <c r="J43" s="198"/>
      <c r="K43" s="198"/>
      <c r="L43" s="198"/>
      <c r="M43" s="216" t="e">
        <f t="shared" si="10"/>
        <v>#DIV/0!</v>
      </c>
      <c r="N43" s="198">
        <f t="shared" si="17"/>
        <v>0</v>
      </c>
      <c r="O43" s="198"/>
      <c r="P43" s="198"/>
      <c r="Q43" s="198"/>
      <c r="R43" s="198"/>
      <c r="S43" s="198"/>
      <c r="T43" s="200">
        <f t="shared" si="16"/>
        <v>0</v>
      </c>
      <c r="U43" s="200"/>
      <c r="V43" s="200"/>
      <c r="W43" s="200"/>
      <c r="X43" s="200"/>
      <c r="Y43" s="200"/>
      <c r="Z43" s="213"/>
      <c r="AA43" s="193">
        <f t="shared" si="8"/>
        <v>0</v>
      </c>
    </row>
    <row r="44" spans="1:27" s="22" customFormat="1" ht="15.75" hidden="1" customHeight="1" x14ac:dyDescent="0.25">
      <c r="A44" s="106" t="s">
        <v>403</v>
      </c>
      <c r="B44" s="107">
        <v>7330</v>
      </c>
      <c r="C44" s="96" t="s">
        <v>110</v>
      </c>
      <c r="D44" s="49" t="str">
        <f>'дод 5'!C205</f>
        <v>Будівництво1 інших об'єктів комунальної власності</v>
      </c>
      <c r="E44" s="198">
        <v>0</v>
      </c>
      <c r="F44" s="199"/>
      <c r="G44" s="198"/>
      <c r="H44" s="198"/>
      <c r="I44" s="199"/>
      <c r="J44" s="198"/>
      <c r="K44" s="198"/>
      <c r="L44" s="198"/>
      <c r="M44" s="216" t="e">
        <f t="shared" si="10"/>
        <v>#DIV/0!</v>
      </c>
      <c r="N44" s="198">
        <f t="shared" si="17"/>
        <v>0</v>
      </c>
      <c r="O44" s="198"/>
      <c r="P44" s="198"/>
      <c r="Q44" s="198"/>
      <c r="R44" s="198"/>
      <c r="S44" s="198"/>
      <c r="T44" s="200">
        <f t="shared" si="16"/>
        <v>0</v>
      </c>
      <c r="U44" s="200"/>
      <c r="V44" s="200"/>
      <c r="W44" s="200"/>
      <c r="X44" s="200"/>
      <c r="Y44" s="200"/>
      <c r="Z44" s="213"/>
      <c r="AA44" s="193">
        <f t="shared" si="8"/>
        <v>0</v>
      </c>
    </row>
    <row r="45" spans="1:27" s="22" customFormat="1" ht="33" customHeight="1" x14ac:dyDescent="0.25">
      <c r="A45" s="106" t="s">
        <v>157</v>
      </c>
      <c r="B45" s="107" t="str">
        <f>'дод 5'!A224</f>
        <v>7412</v>
      </c>
      <c r="C45" s="107" t="str">
        <f>'дод 5'!B224</f>
        <v>0451</v>
      </c>
      <c r="D45" s="46" t="str">
        <f>'дод 5'!C224</f>
        <v>Регулювання цін на послуги місцевого автотранспорту</v>
      </c>
      <c r="E45" s="198">
        <v>26100000</v>
      </c>
      <c r="F45" s="205"/>
      <c r="G45" s="198"/>
      <c r="H45" s="198"/>
      <c r="I45" s="199">
        <f>27600000-1500000</f>
        <v>26100000</v>
      </c>
      <c r="J45" s="198">
        <v>4430580</v>
      </c>
      <c r="K45" s="198"/>
      <c r="L45" s="198"/>
      <c r="M45" s="216">
        <f t="shared" si="10"/>
        <v>16.975402298850575</v>
      </c>
      <c r="N45" s="198">
        <f t="shared" si="17"/>
        <v>0</v>
      </c>
      <c r="O45" s="198"/>
      <c r="P45" s="198"/>
      <c r="Q45" s="198"/>
      <c r="R45" s="198"/>
      <c r="S45" s="198"/>
      <c r="T45" s="200">
        <f t="shared" si="16"/>
        <v>0</v>
      </c>
      <c r="U45" s="200"/>
      <c r="V45" s="200"/>
      <c r="W45" s="200"/>
      <c r="X45" s="200"/>
      <c r="Y45" s="200"/>
      <c r="Z45" s="213"/>
      <c r="AA45" s="193">
        <f t="shared" si="8"/>
        <v>4430580</v>
      </c>
    </row>
    <row r="46" spans="1:27" s="22" customFormat="1" ht="24" hidden="1" customHeight="1" x14ac:dyDescent="0.25">
      <c r="A46" s="106" t="s">
        <v>371</v>
      </c>
      <c r="B46" s="107">
        <f>'дод 5'!A225</f>
        <v>7413</v>
      </c>
      <c r="C46" s="107" t="str">
        <f>'дод 5'!B225</f>
        <v>0451</v>
      </c>
      <c r="D46" s="50" t="str">
        <f>'дод 5'!C225</f>
        <v>Інші заходи у сфері автотранспорту</v>
      </c>
      <c r="E46" s="198">
        <v>0</v>
      </c>
      <c r="F46" s="199"/>
      <c r="G46" s="198"/>
      <c r="H46" s="198"/>
      <c r="I46" s="199"/>
      <c r="J46" s="198"/>
      <c r="K46" s="198"/>
      <c r="L46" s="198"/>
      <c r="M46" s="216" t="e">
        <f t="shared" si="10"/>
        <v>#DIV/0!</v>
      </c>
      <c r="N46" s="198">
        <f t="shared" si="17"/>
        <v>0</v>
      </c>
      <c r="O46" s="198"/>
      <c r="P46" s="198"/>
      <c r="Q46" s="198"/>
      <c r="R46" s="198"/>
      <c r="S46" s="198"/>
      <c r="T46" s="200">
        <f t="shared" si="16"/>
        <v>0</v>
      </c>
      <c r="U46" s="200"/>
      <c r="V46" s="200"/>
      <c r="W46" s="200"/>
      <c r="X46" s="200"/>
      <c r="Y46" s="200"/>
      <c r="Z46" s="213"/>
      <c r="AA46" s="193">
        <f t="shared" si="8"/>
        <v>0</v>
      </c>
    </row>
    <row r="47" spans="1:27" s="22" customFormat="1" ht="33" customHeight="1" x14ac:dyDescent="0.25">
      <c r="A47" s="106" t="s">
        <v>521</v>
      </c>
      <c r="B47" s="107">
        <v>7422</v>
      </c>
      <c r="C47" s="106" t="s">
        <v>401</v>
      </c>
      <c r="D47" s="50" t="str">
        <f>'дод 5'!C226</f>
        <v>Регулювання цін на послуги місцевого наземного електротранспорту</v>
      </c>
      <c r="E47" s="198">
        <v>64960000</v>
      </c>
      <c r="F47" s="199"/>
      <c r="G47" s="198"/>
      <c r="H47" s="198"/>
      <c r="I47" s="199">
        <f>69010000-4050000</f>
        <v>64960000</v>
      </c>
      <c r="J47" s="198">
        <v>11235236.57</v>
      </c>
      <c r="K47" s="198"/>
      <c r="L47" s="198"/>
      <c r="M47" s="216">
        <f t="shared" si="10"/>
        <v>17.295622798645322</v>
      </c>
      <c r="N47" s="198">
        <f t="shared" si="17"/>
        <v>0</v>
      </c>
      <c r="O47" s="198"/>
      <c r="P47" s="198"/>
      <c r="Q47" s="198"/>
      <c r="R47" s="198"/>
      <c r="S47" s="198"/>
      <c r="T47" s="200">
        <f t="shared" si="16"/>
        <v>0</v>
      </c>
      <c r="U47" s="200"/>
      <c r="V47" s="200"/>
      <c r="W47" s="200"/>
      <c r="X47" s="200"/>
      <c r="Y47" s="200"/>
      <c r="Z47" s="213"/>
      <c r="AA47" s="193">
        <f t="shared" si="8"/>
        <v>11235236.57</v>
      </c>
    </row>
    <row r="48" spans="1:27" s="22" customFormat="1" ht="24" hidden="1" customHeight="1" x14ac:dyDescent="0.25">
      <c r="A48" s="106" t="s">
        <v>372</v>
      </c>
      <c r="B48" s="107">
        <f>'дод 5'!A227</f>
        <v>7426</v>
      </c>
      <c r="C48" s="106" t="s">
        <v>401</v>
      </c>
      <c r="D48" s="50" t="str">
        <f>'дод 5'!C227</f>
        <v>Інші заходи у сфері електротранспорту</v>
      </c>
      <c r="E48" s="198">
        <v>0</v>
      </c>
      <c r="F48" s="199"/>
      <c r="G48" s="198"/>
      <c r="H48" s="198"/>
      <c r="I48" s="199"/>
      <c r="J48" s="198"/>
      <c r="K48" s="198"/>
      <c r="L48" s="198"/>
      <c r="M48" s="216" t="e">
        <f t="shared" si="10"/>
        <v>#DIV/0!</v>
      </c>
      <c r="N48" s="198">
        <f t="shared" si="17"/>
        <v>0</v>
      </c>
      <c r="O48" s="198"/>
      <c r="P48" s="198"/>
      <c r="Q48" s="198"/>
      <c r="R48" s="198"/>
      <c r="S48" s="198"/>
      <c r="T48" s="200">
        <f t="shared" si="16"/>
        <v>0</v>
      </c>
      <c r="U48" s="200"/>
      <c r="V48" s="200"/>
      <c r="W48" s="200"/>
      <c r="X48" s="200"/>
      <c r="Y48" s="200"/>
      <c r="Z48" s="213"/>
      <c r="AA48" s="193">
        <f t="shared" si="8"/>
        <v>0</v>
      </c>
    </row>
    <row r="49" spans="1:27" s="22" customFormat="1" ht="21.75" customHeight="1" x14ac:dyDescent="0.25">
      <c r="A49" s="106" t="s">
        <v>432</v>
      </c>
      <c r="B49" s="106" t="s">
        <v>433</v>
      </c>
      <c r="C49" s="106" t="s">
        <v>392</v>
      </c>
      <c r="D49" s="50" t="str">
        <f>'дод 5'!C229</f>
        <v>Інша діяльність у сфері транспорту</v>
      </c>
      <c r="E49" s="198">
        <v>321000</v>
      </c>
      <c r="F49" s="199">
        <v>321000</v>
      </c>
      <c r="G49" s="198"/>
      <c r="H49" s="198"/>
      <c r="I49" s="199"/>
      <c r="J49" s="198"/>
      <c r="K49" s="198"/>
      <c r="L49" s="198"/>
      <c r="M49" s="216">
        <f t="shared" si="10"/>
        <v>0</v>
      </c>
      <c r="N49" s="198">
        <f t="shared" si="17"/>
        <v>0</v>
      </c>
      <c r="O49" s="198"/>
      <c r="P49" s="198"/>
      <c r="Q49" s="198"/>
      <c r="R49" s="198"/>
      <c r="S49" s="198"/>
      <c r="T49" s="200">
        <f t="shared" si="16"/>
        <v>0</v>
      </c>
      <c r="U49" s="200"/>
      <c r="V49" s="200"/>
      <c r="W49" s="200"/>
      <c r="X49" s="200"/>
      <c r="Y49" s="200"/>
      <c r="Z49" s="213"/>
      <c r="AA49" s="193">
        <f t="shared" si="8"/>
        <v>0</v>
      </c>
    </row>
    <row r="50" spans="1:27" s="22" customFormat="1" ht="30.75" customHeight="1" x14ac:dyDescent="0.25">
      <c r="A50" s="106" t="s">
        <v>230</v>
      </c>
      <c r="B50" s="107" t="str">
        <f>'дод 5'!A234</f>
        <v>7530</v>
      </c>
      <c r="C50" s="107" t="str">
        <f>'дод 5'!B234</f>
        <v>0460</v>
      </c>
      <c r="D50" s="46" t="str">
        <f>'дод 5'!C234</f>
        <v>Інші заходи у сфері зв'язку, телекомунікації та інформатики</v>
      </c>
      <c r="E50" s="198">
        <v>5323200</v>
      </c>
      <c r="F50" s="199">
        <v>5323200</v>
      </c>
      <c r="G50" s="198"/>
      <c r="H50" s="198"/>
      <c r="I50" s="199"/>
      <c r="J50" s="198">
        <v>94871.29</v>
      </c>
      <c r="K50" s="198"/>
      <c r="L50" s="198"/>
      <c r="M50" s="216">
        <f t="shared" si="10"/>
        <v>1.7822229110309586</v>
      </c>
      <c r="N50" s="198">
        <f t="shared" si="17"/>
        <v>19036280</v>
      </c>
      <c r="O50" s="198">
        <v>19036280</v>
      </c>
      <c r="P50" s="198"/>
      <c r="Q50" s="198"/>
      <c r="R50" s="198"/>
      <c r="S50" s="198">
        <v>19036280</v>
      </c>
      <c r="T50" s="200">
        <f t="shared" si="16"/>
        <v>0</v>
      </c>
      <c r="U50" s="200"/>
      <c r="V50" s="200"/>
      <c r="W50" s="200"/>
      <c r="X50" s="200"/>
      <c r="Y50" s="200"/>
      <c r="Z50" s="213">
        <f t="shared" si="7"/>
        <v>0</v>
      </c>
      <c r="AA50" s="193">
        <f t="shared" si="8"/>
        <v>94871.29</v>
      </c>
    </row>
    <row r="51" spans="1:27" s="22" customFormat="1" ht="31.5" hidden="1" customHeight="1" x14ac:dyDescent="0.25">
      <c r="A51" s="106" t="s">
        <v>158</v>
      </c>
      <c r="B51" s="107" t="str">
        <f>'дод 5'!A237</f>
        <v>7610</v>
      </c>
      <c r="C51" s="107" t="str">
        <f>'дод 5'!B237</f>
        <v>0411</v>
      </c>
      <c r="D51" s="46" t="str">
        <f>'дод 5'!C237</f>
        <v>Сприяння розвитку малого та середнього підприємництва</v>
      </c>
      <c r="E51" s="198">
        <v>0</v>
      </c>
      <c r="F51" s="199"/>
      <c r="G51" s="198"/>
      <c r="H51" s="198"/>
      <c r="I51" s="199"/>
      <c r="J51" s="198"/>
      <c r="K51" s="198"/>
      <c r="L51" s="198"/>
      <c r="M51" s="216" t="e">
        <f t="shared" si="10"/>
        <v>#DIV/0!</v>
      </c>
      <c r="N51" s="198">
        <f t="shared" si="17"/>
        <v>0</v>
      </c>
      <c r="O51" s="198"/>
      <c r="P51" s="198"/>
      <c r="Q51" s="198"/>
      <c r="R51" s="198"/>
      <c r="S51" s="198"/>
      <c r="T51" s="200">
        <f t="shared" si="16"/>
        <v>0</v>
      </c>
      <c r="U51" s="200"/>
      <c r="V51" s="200"/>
      <c r="W51" s="200"/>
      <c r="X51" s="200"/>
      <c r="Y51" s="200"/>
      <c r="Z51" s="213" t="e">
        <f t="shared" si="7"/>
        <v>#DIV/0!</v>
      </c>
      <c r="AA51" s="193">
        <f t="shared" si="8"/>
        <v>0</v>
      </c>
    </row>
    <row r="52" spans="1:27" s="22" customFormat="1" ht="31.5" customHeight="1" x14ac:dyDescent="0.25">
      <c r="A52" s="106" t="s">
        <v>645</v>
      </c>
      <c r="B52" s="107" t="str">
        <f>'дод 5'!A238</f>
        <v>7640</v>
      </c>
      <c r="C52" s="107" t="str">
        <f>'дод 5'!B238</f>
        <v>0470</v>
      </c>
      <c r="D52" s="50" t="s">
        <v>410</v>
      </c>
      <c r="E52" s="198">
        <v>0</v>
      </c>
      <c r="F52" s="199"/>
      <c r="G52" s="198"/>
      <c r="H52" s="198"/>
      <c r="I52" s="199"/>
      <c r="J52" s="198"/>
      <c r="K52" s="198"/>
      <c r="L52" s="198"/>
      <c r="M52" s="216"/>
      <c r="N52" s="198">
        <f t="shared" si="17"/>
        <v>10000000</v>
      </c>
      <c r="O52" s="198">
        <v>10000000</v>
      </c>
      <c r="P52" s="198"/>
      <c r="Q52" s="198"/>
      <c r="R52" s="198"/>
      <c r="S52" s="198">
        <v>10000000</v>
      </c>
      <c r="T52" s="200">
        <f t="shared" si="16"/>
        <v>0</v>
      </c>
      <c r="U52" s="200"/>
      <c r="V52" s="200"/>
      <c r="W52" s="200"/>
      <c r="X52" s="200"/>
      <c r="Y52" s="200"/>
      <c r="Z52" s="213">
        <f t="shared" si="7"/>
        <v>0</v>
      </c>
      <c r="AA52" s="193">
        <f t="shared" si="8"/>
        <v>0</v>
      </c>
    </row>
    <row r="53" spans="1:27" s="22" customFormat="1" ht="33.75" customHeight="1" x14ac:dyDescent="0.25">
      <c r="A53" s="106" t="s">
        <v>159</v>
      </c>
      <c r="B53" s="107" t="str">
        <f>'дод 5'!A242</f>
        <v>7670</v>
      </c>
      <c r="C53" s="107" t="str">
        <f>'дод 5'!B242</f>
        <v>0490</v>
      </c>
      <c r="D53" s="46" t="str">
        <f>'дод 5'!C242</f>
        <v>Внески до статутного капіталу суб'єктів господарювання</v>
      </c>
      <c r="E53" s="198">
        <v>0</v>
      </c>
      <c r="F53" s="199"/>
      <c r="G53" s="198"/>
      <c r="H53" s="198"/>
      <c r="I53" s="199"/>
      <c r="J53" s="198"/>
      <c r="K53" s="198"/>
      <c r="L53" s="198"/>
      <c r="M53" s="216"/>
      <c r="N53" s="198">
        <f t="shared" si="17"/>
        <v>1580400</v>
      </c>
      <c r="O53" s="198">
        <v>1580400</v>
      </c>
      <c r="P53" s="198"/>
      <c r="Q53" s="198"/>
      <c r="R53" s="198"/>
      <c r="S53" s="198">
        <v>1580400</v>
      </c>
      <c r="T53" s="200">
        <f t="shared" si="16"/>
        <v>0</v>
      </c>
      <c r="U53" s="200"/>
      <c r="V53" s="200"/>
      <c r="W53" s="200"/>
      <c r="X53" s="200"/>
      <c r="Y53" s="200"/>
      <c r="Z53" s="213">
        <f t="shared" si="7"/>
        <v>0</v>
      </c>
      <c r="AA53" s="193">
        <f t="shared" si="8"/>
        <v>0</v>
      </c>
    </row>
    <row r="54" spans="1:27" s="22" customFormat="1" ht="34.5" customHeight="1" x14ac:dyDescent="0.25">
      <c r="A54" s="106" t="s">
        <v>244</v>
      </c>
      <c r="B54" s="107" t="str">
        <f>'дод 5'!A244</f>
        <v>7680</v>
      </c>
      <c r="C54" s="107" t="str">
        <f>'дод 5'!B244</f>
        <v>0490</v>
      </c>
      <c r="D54" s="46" t="str">
        <f>'дод 5'!C244</f>
        <v>Членські внески до асоціацій органів місцевого самоврядування</v>
      </c>
      <c r="E54" s="198">
        <v>441318</v>
      </c>
      <c r="F54" s="199">
        <v>441318</v>
      </c>
      <c r="G54" s="198"/>
      <c r="H54" s="198"/>
      <c r="I54" s="199"/>
      <c r="J54" s="198">
        <v>68455</v>
      </c>
      <c r="K54" s="198"/>
      <c r="L54" s="198"/>
      <c r="M54" s="216">
        <f t="shared" si="10"/>
        <v>15.511490580488447</v>
      </c>
      <c r="N54" s="198">
        <f t="shared" si="17"/>
        <v>0</v>
      </c>
      <c r="O54" s="198"/>
      <c r="P54" s="198"/>
      <c r="Q54" s="198"/>
      <c r="R54" s="198"/>
      <c r="S54" s="198"/>
      <c r="T54" s="200">
        <f t="shared" si="16"/>
        <v>0</v>
      </c>
      <c r="U54" s="200"/>
      <c r="V54" s="200"/>
      <c r="W54" s="200"/>
      <c r="X54" s="200"/>
      <c r="Y54" s="200"/>
      <c r="Z54" s="213"/>
      <c r="AA54" s="193">
        <f t="shared" si="8"/>
        <v>68455</v>
      </c>
    </row>
    <row r="55" spans="1:27" s="22" customFormat="1" ht="111" customHeight="1" x14ac:dyDescent="0.25">
      <c r="A55" s="106" t="s">
        <v>295</v>
      </c>
      <c r="B55" s="107" t="str">
        <f>'дод 5'!A245</f>
        <v>7691</v>
      </c>
      <c r="C55" s="107" t="str">
        <f>'дод 5'!B245</f>
        <v>0490</v>
      </c>
      <c r="D55" s="46" t="str">
        <f>'дод 5'!C245</f>
        <v>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v>
      </c>
      <c r="E55" s="198">
        <v>0</v>
      </c>
      <c r="F55" s="199"/>
      <c r="G55" s="198"/>
      <c r="H55" s="198"/>
      <c r="I55" s="199"/>
      <c r="J55" s="198"/>
      <c r="K55" s="198"/>
      <c r="L55" s="198"/>
      <c r="M55" s="216"/>
      <c r="N55" s="198">
        <f t="shared" si="17"/>
        <v>50000</v>
      </c>
      <c r="O55" s="198"/>
      <c r="P55" s="198">
        <v>50000</v>
      </c>
      <c r="Q55" s="198"/>
      <c r="R55" s="198"/>
      <c r="S55" s="198"/>
      <c r="T55" s="200">
        <f t="shared" si="16"/>
        <v>10000</v>
      </c>
      <c r="U55" s="200"/>
      <c r="V55" s="200">
        <v>10000</v>
      </c>
      <c r="W55" s="200"/>
      <c r="X55" s="200"/>
      <c r="Y55" s="200"/>
      <c r="Z55" s="213">
        <f t="shared" si="7"/>
        <v>20</v>
      </c>
      <c r="AA55" s="193">
        <f t="shared" si="8"/>
        <v>10000</v>
      </c>
    </row>
    <row r="56" spans="1:27" s="22" customFormat="1" ht="23.25" customHeight="1" x14ac:dyDescent="0.25">
      <c r="A56" s="106" t="s">
        <v>237</v>
      </c>
      <c r="B56" s="107" t="str">
        <f>'дод 5'!A246</f>
        <v>7693</v>
      </c>
      <c r="C56" s="107" t="str">
        <f>'дод 5'!B246</f>
        <v>0490</v>
      </c>
      <c r="D56" s="46" t="str">
        <f>'дод 5'!C246</f>
        <v>Інші заходи, пов'язані з економічною діяльністю</v>
      </c>
      <c r="E56" s="198">
        <v>900000</v>
      </c>
      <c r="F56" s="199">
        <v>900000</v>
      </c>
      <c r="G56" s="198"/>
      <c r="H56" s="198"/>
      <c r="I56" s="199"/>
      <c r="J56" s="198"/>
      <c r="K56" s="198"/>
      <c r="L56" s="198"/>
      <c r="M56" s="216">
        <f t="shared" si="10"/>
        <v>0</v>
      </c>
      <c r="N56" s="198">
        <f t="shared" si="17"/>
        <v>0</v>
      </c>
      <c r="O56" s="198"/>
      <c r="P56" s="198"/>
      <c r="Q56" s="198"/>
      <c r="R56" s="198"/>
      <c r="S56" s="198"/>
      <c r="T56" s="200">
        <f t="shared" si="16"/>
        <v>0</v>
      </c>
      <c r="U56" s="200"/>
      <c r="V56" s="200"/>
      <c r="W56" s="200"/>
      <c r="X56" s="200"/>
      <c r="Y56" s="200"/>
      <c r="Z56" s="213"/>
      <c r="AA56" s="193">
        <f t="shared" si="8"/>
        <v>0</v>
      </c>
    </row>
    <row r="57" spans="1:27" s="22" customFormat="1" ht="34.5" customHeight="1" x14ac:dyDescent="0.25">
      <c r="A57" s="106" t="s">
        <v>160</v>
      </c>
      <c r="B57" s="107" t="str">
        <f>'дод 5'!A255</f>
        <v>8110</v>
      </c>
      <c r="C57" s="107" t="str">
        <f>'дод 5'!B255</f>
        <v>0320</v>
      </c>
      <c r="D57" s="46" t="str">
        <f>'дод 5'!C255</f>
        <v>Заходи із запобігання та ліквідації надзвичайних ситуацій та наслідків стихійного лиха</v>
      </c>
      <c r="E57" s="198">
        <v>4599400</v>
      </c>
      <c r="F57" s="199">
        <v>4599400</v>
      </c>
      <c r="G57" s="198"/>
      <c r="H57" s="198">
        <v>48500</v>
      </c>
      <c r="I57" s="199"/>
      <c r="J57" s="198">
        <v>377220.86</v>
      </c>
      <c r="K57" s="198"/>
      <c r="L57" s="198">
        <v>8942.07</v>
      </c>
      <c r="M57" s="216">
        <f t="shared" si="10"/>
        <v>8.2015232421620201</v>
      </c>
      <c r="N57" s="198">
        <f t="shared" si="17"/>
        <v>3525500</v>
      </c>
      <c r="O57" s="198">
        <v>3525500</v>
      </c>
      <c r="P57" s="198"/>
      <c r="Q57" s="198"/>
      <c r="R57" s="198"/>
      <c r="S57" s="198">
        <v>3525500</v>
      </c>
      <c r="T57" s="200">
        <f t="shared" si="16"/>
        <v>0</v>
      </c>
      <c r="U57" s="200"/>
      <c r="V57" s="200"/>
      <c r="W57" s="200"/>
      <c r="X57" s="200"/>
      <c r="Y57" s="200"/>
      <c r="Z57" s="213">
        <f t="shared" si="7"/>
        <v>0</v>
      </c>
      <c r="AA57" s="193">
        <f t="shared" si="8"/>
        <v>377220.86</v>
      </c>
    </row>
    <row r="58" spans="1:27" s="22" customFormat="1" ht="30" customHeight="1" x14ac:dyDescent="0.25">
      <c r="A58" s="106" t="s">
        <v>220</v>
      </c>
      <c r="B58" s="107" t="str">
        <f>'дод 5'!A256</f>
        <v>8120</v>
      </c>
      <c r="C58" s="107" t="str">
        <f>'дод 5'!B256</f>
        <v>0320</v>
      </c>
      <c r="D58" s="46" t="str">
        <f>'дод 5'!C256</f>
        <v>Заходи з організації рятування на водах, у т. ч. за рахунок:</v>
      </c>
      <c r="E58" s="198">
        <v>3131100</v>
      </c>
      <c r="F58" s="199">
        <v>3131100</v>
      </c>
      <c r="G58" s="198">
        <v>2400000</v>
      </c>
      <c r="H58" s="198">
        <v>109000</v>
      </c>
      <c r="I58" s="199"/>
      <c r="J58" s="198">
        <v>651821.06999999995</v>
      </c>
      <c r="K58" s="198">
        <v>510046.25</v>
      </c>
      <c r="L58" s="198">
        <v>18512.63</v>
      </c>
      <c r="M58" s="216">
        <f t="shared" si="10"/>
        <v>20.817638210213662</v>
      </c>
      <c r="N58" s="198">
        <f t="shared" si="17"/>
        <v>6900</v>
      </c>
      <c r="O58" s="198"/>
      <c r="P58" s="198">
        <v>6900</v>
      </c>
      <c r="Q58" s="198"/>
      <c r="R58" s="198">
        <v>1600</v>
      </c>
      <c r="S58" s="198"/>
      <c r="T58" s="200">
        <f t="shared" si="16"/>
        <v>1500</v>
      </c>
      <c r="U58" s="200"/>
      <c r="V58" s="200">
        <v>1500</v>
      </c>
      <c r="W58" s="200"/>
      <c r="X58" s="200"/>
      <c r="Y58" s="200"/>
      <c r="Z58" s="213">
        <f t="shared" si="7"/>
        <v>21.739130434782609</v>
      </c>
      <c r="AA58" s="193">
        <f t="shared" si="8"/>
        <v>653321.06999999995</v>
      </c>
    </row>
    <row r="59" spans="1:27" s="1" customFormat="1" ht="47.25" customHeight="1" x14ac:dyDescent="0.25">
      <c r="A59" s="108"/>
      <c r="B59" s="98"/>
      <c r="C59" s="98"/>
      <c r="D59" s="47" t="str">
        <f>'дод 5'!C257</f>
        <v>субвенції з місцевого бюджету на утримання об'єктів спільного користування чи ліквідацію негативних наслідків діяльності об'єктів спільного користування</v>
      </c>
      <c r="E59" s="201">
        <v>410600</v>
      </c>
      <c r="F59" s="202">
        <v>410600</v>
      </c>
      <c r="G59" s="201">
        <v>336800</v>
      </c>
      <c r="H59" s="201"/>
      <c r="I59" s="202"/>
      <c r="J59" s="201">
        <v>30100</v>
      </c>
      <c r="K59" s="201">
        <v>24700</v>
      </c>
      <c r="L59" s="201"/>
      <c r="M59" s="217">
        <f t="shared" si="10"/>
        <v>7.3307355090112036</v>
      </c>
      <c r="N59" s="198">
        <f t="shared" si="17"/>
        <v>0</v>
      </c>
      <c r="O59" s="201"/>
      <c r="P59" s="201"/>
      <c r="Q59" s="201"/>
      <c r="R59" s="201"/>
      <c r="S59" s="201"/>
      <c r="T59" s="200">
        <f t="shared" si="16"/>
        <v>0</v>
      </c>
      <c r="U59" s="203"/>
      <c r="V59" s="203"/>
      <c r="W59" s="203"/>
      <c r="X59" s="203"/>
      <c r="Y59" s="203"/>
      <c r="Z59" s="214"/>
      <c r="AA59" s="193">
        <f t="shared" si="8"/>
        <v>30100</v>
      </c>
    </row>
    <row r="60" spans="1:27" s="22" customFormat="1" ht="27" customHeight="1" x14ac:dyDescent="0.25">
      <c r="A60" s="106" t="s">
        <v>240</v>
      </c>
      <c r="B60" s="107" t="str">
        <f>'дод 5'!A259</f>
        <v>8230</v>
      </c>
      <c r="C60" s="107" t="str">
        <f>'дод 5'!B259</f>
        <v>0380</v>
      </c>
      <c r="D60" s="46" t="str">
        <f>'дод 5'!C259</f>
        <v>Інші заходи громадського порядку та безпеки</v>
      </c>
      <c r="E60" s="198">
        <v>743000</v>
      </c>
      <c r="F60" s="199">
        <v>743000</v>
      </c>
      <c r="G60" s="198"/>
      <c r="H60" s="198">
        <v>546600</v>
      </c>
      <c r="I60" s="199"/>
      <c r="J60" s="198">
        <v>203863.19</v>
      </c>
      <c r="K60" s="198"/>
      <c r="L60" s="198">
        <v>195083.75</v>
      </c>
      <c r="M60" s="216">
        <f t="shared" si="10"/>
        <v>27.437845222072678</v>
      </c>
      <c r="N60" s="198">
        <f t="shared" si="17"/>
        <v>0</v>
      </c>
      <c r="O60" s="198"/>
      <c r="P60" s="198"/>
      <c r="Q60" s="198"/>
      <c r="R60" s="198"/>
      <c r="S60" s="198"/>
      <c r="T60" s="200">
        <f t="shared" si="16"/>
        <v>0</v>
      </c>
      <c r="U60" s="200"/>
      <c r="V60" s="200"/>
      <c r="W60" s="200"/>
      <c r="X60" s="200"/>
      <c r="Y60" s="200"/>
      <c r="Z60" s="213"/>
      <c r="AA60" s="193">
        <f t="shared" si="8"/>
        <v>203863.19</v>
      </c>
    </row>
    <row r="61" spans="1:27" s="22" customFormat="1" ht="17.25" customHeight="1" x14ac:dyDescent="0.25">
      <c r="A61" s="106" t="s">
        <v>585</v>
      </c>
      <c r="B61" s="107">
        <f>'дод 5'!A260</f>
        <v>8240</v>
      </c>
      <c r="C61" s="107" t="str">
        <f>'дод 5'!B260</f>
        <v>0380</v>
      </c>
      <c r="D61" s="50" t="str">
        <f>'дод 5'!C260</f>
        <v>Заходи та роботи з територіальної оборони</v>
      </c>
      <c r="E61" s="198">
        <v>22706200</v>
      </c>
      <c r="F61" s="199">
        <v>22706200</v>
      </c>
      <c r="G61" s="198"/>
      <c r="H61" s="198">
        <v>5530100</v>
      </c>
      <c r="I61" s="199"/>
      <c r="J61" s="198">
        <v>1520239.55</v>
      </c>
      <c r="K61" s="198"/>
      <c r="L61" s="198">
        <v>620418.13</v>
      </c>
      <c r="M61" s="216">
        <f t="shared" si="10"/>
        <v>6.6952618668029</v>
      </c>
      <c r="N61" s="198">
        <f t="shared" si="17"/>
        <v>750000</v>
      </c>
      <c r="O61" s="198">
        <v>750000</v>
      </c>
      <c r="P61" s="198"/>
      <c r="Q61" s="198"/>
      <c r="R61" s="198"/>
      <c r="S61" s="198">
        <v>750000</v>
      </c>
      <c r="T61" s="200">
        <f t="shared" si="16"/>
        <v>750000</v>
      </c>
      <c r="U61" s="200">
        <v>750000</v>
      </c>
      <c r="V61" s="200"/>
      <c r="W61" s="200"/>
      <c r="X61" s="200"/>
      <c r="Y61" s="200">
        <v>750000</v>
      </c>
      <c r="Z61" s="213">
        <f t="shared" si="7"/>
        <v>100</v>
      </c>
      <c r="AA61" s="193">
        <f t="shared" si="8"/>
        <v>2270239.5499999998</v>
      </c>
    </row>
    <row r="62" spans="1:27" s="22" customFormat="1" ht="31.5" x14ac:dyDescent="0.25">
      <c r="A62" s="106" t="s">
        <v>161</v>
      </c>
      <c r="B62" s="107" t="str">
        <f>'дод 5'!A264</f>
        <v>8340</v>
      </c>
      <c r="C62" s="107" t="str">
        <f>'дод 5'!B264</f>
        <v>0540</v>
      </c>
      <c r="D62" s="46" t="str">
        <f>'дод 5'!C264</f>
        <v>Природоохоронні заходи за рахунок цільових фондів</v>
      </c>
      <c r="E62" s="198">
        <v>0</v>
      </c>
      <c r="F62" s="199"/>
      <c r="G62" s="198"/>
      <c r="H62" s="198"/>
      <c r="I62" s="199"/>
      <c r="J62" s="198"/>
      <c r="K62" s="198"/>
      <c r="L62" s="198"/>
      <c r="M62" s="216"/>
      <c r="N62" s="198">
        <f t="shared" si="17"/>
        <v>70000</v>
      </c>
      <c r="O62" s="198"/>
      <c r="P62" s="198">
        <v>70000</v>
      </c>
      <c r="Q62" s="198"/>
      <c r="R62" s="198"/>
      <c r="S62" s="198"/>
      <c r="T62" s="200">
        <f t="shared" si="16"/>
        <v>27050</v>
      </c>
      <c r="U62" s="200"/>
      <c r="V62" s="200">
        <v>27050</v>
      </c>
      <c r="W62" s="200"/>
      <c r="X62" s="200"/>
      <c r="Y62" s="200"/>
      <c r="Z62" s="213">
        <f t="shared" si="7"/>
        <v>38.642857142857146</v>
      </c>
      <c r="AA62" s="193">
        <f t="shared" si="8"/>
        <v>27050</v>
      </c>
    </row>
    <row r="63" spans="1:27" s="22" customFormat="1" ht="15.75" hidden="1" customHeight="1" x14ac:dyDescent="0.25">
      <c r="A63" s="106" t="s">
        <v>251</v>
      </c>
      <c r="B63" s="107" t="str">
        <f>'дод 5'!A266</f>
        <v>8420</v>
      </c>
      <c r="C63" s="107" t="str">
        <f>'дод 5'!B266</f>
        <v>0830</v>
      </c>
      <c r="D63" s="46" t="str">
        <f>'дод 5'!C266</f>
        <v>Інші заходи у сфері засобів масової інформації</v>
      </c>
      <c r="E63" s="198">
        <v>0</v>
      </c>
      <c r="F63" s="199"/>
      <c r="G63" s="198"/>
      <c r="H63" s="198"/>
      <c r="I63" s="199"/>
      <c r="J63" s="198"/>
      <c r="K63" s="198"/>
      <c r="L63" s="198"/>
      <c r="M63" s="216" t="e">
        <f t="shared" si="10"/>
        <v>#DIV/0!</v>
      </c>
      <c r="N63" s="198">
        <f t="shared" si="17"/>
        <v>0</v>
      </c>
      <c r="O63" s="198"/>
      <c r="P63" s="198"/>
      <c r="Q63" s="198"/>
      <c r="R63" s="198"/>
      <c r="S63" s="198"/>
      <c r="T63" s="200">
        <f t="shared" si="16"/>
        <v>0</v>
      </c>
      <c r="U63" s="200"/>
      <c r="V63" s="200"/>
      <c r="W63" s="200"/>
      <c r="X63" s="200"/>
      <c r="Y63" s="200"/>
      <c r="Z63" s="213" t="e">
        <f t="shared" si="7"/>
        <v>#DIV/0!</v>
      </c>
      <c r="AA63" s="193">
        <f t="shared" si="8"/>
        <v>0</v>
      </c>
    </row>
    <row r="64" spans="1:27" s="22" customFormat="1" ht="15.75" hidden="1" customHeight="1" x14ac:dyDescent="0.25">
      <c r="A64" s="106" t="s">
        <v>542</v>
      </c>
      <c r="B64" s="107">
        <v>9770</v>
      </c>
      <c r="C64" s="106" t="s">
        <v>44</v>
      </c>
      <c r="D64" s="46" t="s">
        <v>350</v>
      </c>
      <c r="E64" s="198">
        <v>0</v>
      </c>
      <c r="F64" s="199"/>
      <c r="G64" s="198"/>
      <c r="H64" s="198"/>
      <c r="I64" s="199"/>
      <c r="J64" s="198"/>
      <c r="K64" s="198"/>
      <c r="L64" s="198"/>
      <c r="M64" s="216" t="e">
        <f t="shared" si="10"/>
        <v>#DIV/0!</v>
      </c>
      <c r="N64" s="198">
        <f t="shared" si="17"/>
        <v>0</v>
      </c>
      <c r="O64" s="198"/>
      <c r="P64" s="198"/>
      <c r="Q64" s="198"/>
      <c r="R64" s="198"/>
      <c r="S64" s="198"/>
      <c r="T64" s="200">
        <f t="shared" si="16"/>
        <v>0</v>
      </c>
      <c r="U64" s="200"/>
      <c r="V64" s="200"/>
      <c r="W64" s="200"/>
      <c r="X64" s="200"/>
      <c r="Y64" s="200"/>
      <c r="Z64" s="213" t="e">
        <f t="shared" si="7"/>
        <v>#DIV/0!</v>
      </c>
      <c r="AA64" s="193">
        <f t="shared" si="8"/>
        <v>0</v>
      </c>
    </row>
    <row r="65" spans="1:27" s="22" customFormat="1" ht="38.25" hidden="1" customHeight="1" x14ac:dyDescent="0.25">
      <c r="A65" s="106" t="s">
        <v>579</v>
      </c>
      <c r="B65" s="107">
        <v>8775</v>
      </c>
      <c r="C65" s="106" t="s">
        <v>92</v>
      </c>
      <c r="D65" s="46" t="s">
        <v>580</v>
      </c>
      <c r="E65" s="198">
        <v>0</v>
      </c>
      <c r="F65" s="199"/>
      <c r="G65" s="198"/>
      <c r="H65" s="198"/>
      <c r="I65" s="199"/>
      <c r="J65" s="198"/>
      <c r="K65" s="198"/>
      <c r="L65" s="198"/>
      <c r="M65" s="216" t="e">
        <f t="shared" si="10"/>
        <v>#DIV/0!</v>
      </c>
      <c r="N65" s="198">
        <f t="shared" si="17"/>
        <v>0</v>
      </c>
      <c r="O65" s="198"/>
      <c r="P65" s="198"/>
      <c r="Q65" s="198"/>
      <c r="R65" s="198"/>
      <c r="S65" s="198"/>
      <c r="T65" s="200">
        <f t="shared" si="16"/>
        <v>0</v>
      </c>
      <c r="U65" s="200"/>
      <c r="V65" s="200"/>
      <c r="W65" s="200"/>
      <c r="X65" s="200"/>
      <c r="Y65" s="200"/>
      <c r="Z65" s="213" t="e">
        <f t="shared" si="7"/>
        <v>#DIV/0!</v>
      </c>
      <c r="AA65" s="193">
        <f t="shared" si="8"/>
        <v>0</v>
      </c>
    </row>
    <row r="66" spans="1:27" s="22" customFormat="1" ht="15.75" hidden="1" customHeight="1" x14ac:dyDescent="0.25">
      <c r="A66" s="106" t="s">
        <v>542</v>
      </c>
      <c r="B66" s="107">
        <v>9770</v>
      </c>
      <c r="C66" s="106" t="s">
        <v>44</v>
      </c>
      <c r="D66" s="46" t="s">
        <v>350</v>
      </c>
      <c r="E66" s="198">
        <v>0</v>
      </c>
      <c r="F66" s="199"/>
      <c r="G66" s="198"/>
      <c r="H66" s="198"/>
      <c r="I66" s="199"/>
      <c r="J66" s="198"/>
      <c r="K66" s="198"/>
      <c r="L66" s="198"/>
      <c r="M66" s="216" t="e">
        <f t="shared" si="10"/>
        <v>#DIV/0!</v>
      </c>
      <c r="N66" s="198">
        <f t="shared" si="17"/>
        <v>0</v>
      </c>
      <c r="O66" s="198"/>
      <c r="P66" s="198"/>
      <c r="Q66" s="198"/>
      <c r="R66" s="198"/>
      <c r="S66" s="198"/>
      <c r="T66" s="200">
        <f t="shared" si="16"/>
        <v>0</v>
      </c>
      <c r="U66" s="200"/>
      <c r="V66" s="200"/>
      <c r="W66" s="200"/>
      <c r="X66" s="200"/>
      <c r="Y66" s="200"/>
      <c r="Z66" s="213" t="e">
        <f t="shared" si="7"/>
        <v>#DIV/0!</v>
      </c>
      <c r="AA66" s="193">
        <f t="shared" si="8"/>
        <v>0</v>
      </c>
    </row>
    <row r="67" spans="1:27" s="22" customFormat="1" ht="47.25" customHeight="1" x14ac:dyDescent="0.25">
      <c r="A67" s="106" t="s">
        <v>375</v>
      </c>
      <c r="B67" s="107">
        <v>9800</v>
      </c>
      <c r="C67" s="106" t="s">
        <v>44</v>
      </c>
      <c r="D67" s="46" t="s">
        <v>361</v>
      </c>
      <c r="E67" s="198">
        <v>3150000</v>
      </c>
      <c r="F67" s="199">
        <v>3150000</v>
      </c>
      <c r="G67" s="198"/>
      <c r="H67" s="198"/>
      <c r="I67" s="199"/>
      <c r="J67" s="198">
        <v>2610000</v>
      </c>
      <c r="K67" s="198"/>
      <c r="L67" s="198"/>
      <c r="M67" s="216">
        <f t="shared" si="10"/>
        <v>82.857142857142861</v>
      </c>
      <c r="N67" s="198">
        <f t="shared" si="17"/>
        <v>22520000</v>
      </c>
      <c r="O67" s="198">
        <v>22520000</v>
      </c>
      <c r="P67" s="198"/>
      <c r="Q67" s="198"/>
      <c r="R67" s="198"/>
      <c r="S67" s="198">
        <v>22520000</v>
      </c>
      <c r="T67" s="200">
        <f t="shared" si="16"/>
        <v>22520000</v>
      </c>
      <c r="U67" s="200">
        <v>22520000</v>
      </c>
      <c r="V67" s="200"/>
      <c r="W67" s="200"/>
      <c r="X67" s="200"/>
      <c r="Y67" s="200">
        <v>22520000</v>
      </c>
      <c r="Z67" s="213">
        <f t="shared" si="7"/>
        <v>100</v>
      </c>
      <c r="AA67" s="193">
        <f t="shared" si="8"/>
        <v>25130000</v>
      </c>
    </row>
    <row r="68" spans="1:27" s="21" customFormat="1" ht="37.5" customHeight="1" x14ac:dyDescent="0.25">
      <c r="A68" s="122" t="s">
        <v>162</v>
      </c>
      <c r="B68" s="101"/>
      <c r="C68" s="101"/>
      <c r="D68" s="51" t="s">
        <v>24</v>
      </c>
      <c r="E68" s="193">
        <f>E69</f>
        <v>1499283362.8900001</v>
      </c>
      <c r="F68" s="194">
        <f t="shared" ref="F68:L68" si="18">F69</f>
        <v>1499283362.8900001</v>
      </c>
      <c r="G68" s="193">
        <f t="shared" si="18"/>
        <v>1033926070</v>
      </c>
      <c r="H68" s="193">
        <f t="shared" si="18"/>
        <v>143172200</v>
      </c>
      <c r="I68" s="194">
        <f t="shared" si="18"/>
        <v>0</v>
      </c>
      <c r="J68" s="193">
        <f t="shared" si="18"/>
        <v>339923132.76999998</v>
      </c>
      <c r="K68" s="193">
        <f t="shared" si="18"/>
        <v>224682475.43999994</v>
      </c>
      <c r="L68" s="193">
        <f t="shared" si="18"/>
        <v>49031729.859999999</v>
      </c>
      <c r="M68" s="224">
        <f t="shared" si="10"/>
        <v>22.672374094431913</v>
      </c>
      <c r="N68" s="193">
        <f>N69</f>
        <v>327447008.65999997</v>
      </c>
      <c r="O68" s="193">
        <f t="shared" ref="O68" si="19">O69</f>
        <v>167126971</v>
      </c>
      <c r="P68" s="193">
        <f t="shared" ref="P68" si="20">P69</f>
        <v>108500385</v>
      </c>
      <c r="Q68" s="193">
        <f t="shared" ref="Q68" si="21">Q69</f>
        <v>6739662</v>
      </c>
      <c r="R68" s="193">
        <f t="shared" ref="R68" si="22">R69</f>
        <v>5594400</v>
      </c>
      <c r="S68" s="193">
        <f t="shared" ref="S68" si="23">S69</f>
        <v>218946623.66</v>
      </c>
      <c r="T68" s="193">
        <f>T69</f>
        <v>29332311.960000005</v>
      </c>
      <c r="U68" s="193">
        <f t="shared" ref="U68:Y68" si="24">U69</f>
        <v>8722447.0399999991</v>
      </c>
      <c r="V68" s="193">
        <f t="shared" si="24"/>
        <v>16346301.82</v>
      </c>
      <c r="W68" s="193">
        <f t="shared" si="24"/>
        <v>2774152.6599999997</v>
      </c>
      <c r="X68" s="193">
        <f t="shared" si="24"/>
        <v>999643.2</v>
      </c>
      <c r="Y68" s="193">
        <f t="shared" si="24"/>
        <v>12986010.139999999</v>
      </c>
      <c r="Z68" s="224">
        <f t="shared" si="7"/>
        <v>8.9578805682286138</v>
      </c>
      <c r="AA68" s="193">
        <f t="shared" si="8"/>
        <v>369255444.72999996</v>
      </c>
    </row>
    <row r="69" spans="1:27" s="2" customFormat="1" ht="33" customHeight="1" x14ac:dyDescent="0.25">
      <c r="A69" s="41" t="s">
        <v>163</v>
      </c>
      <c r="B69" s="60"/>
      <c r="C69" s="60"/>
      <c r="D69" s="43" t="s">
        <v>658</v>
      </c>
      <c r="E69" s="195">
        <f>E80+E81+E82+E84+E85+E86+E89+E91+E93+E96+E98+E102+E103+E104+E105+E107+E108+E109+E111+E113+E115+E117+E119+E124+E125+E127+E129+E134+E135+E140+E141+E143+E144+E99+E100+E133+E136+E139+E137+E120+E121+E123+E131</f>
        <v>1499283362.8900001</v>
      </c>
      <c r="F69" s="196">
        <f t="shared" ref="F69:S69" si="25">F80+F81+F82+F84+F85+F86+F89+F91+F93+F96+F98+F102+F103+F104+F105+F107+F108+F109+F111+F113+F115+F117+F119+F124+F125+F127+F129+F134+F135+F140+F141+F143+F144+F99+F100+F133+F136+F139+F137+F120+F121+F123+F131</f>
        <v>1499283362.8900001</v>
      </c>
      <c r="G69" s="195">
        <f t="shared" si="25"/>
        <v>1033926070</v>
      </c>
      <c r="H69" s="195">
        <f t="shared" si="25"/>
        <v>143172200</v>
      </c>
      <c r="I69" s="196">
        <f t="shared" si="25"/>
        <v>0</v>
      </c>
      <c r="J69" s="195">
        <f t="shared" ref="J69:L69" si="26">J80+J81+J82+J84+J85+J86+J89+J91+J93+J96+J98+J102+J103+J104+J105+J107+J108+J109+J111+J113+J115+J117+J119+J124+J125+J127+J129+J134+J135+J140+J141+J143+J144+J99+J100+J133+J136+J139+J137+J120+J121+J123+J131</f>
        <v>339923132.76999998</v>
      </c>
      <c r="K69" s="195">
        <f t="shared" si="26"/>
        <v>224682475.43999994</v>
      </c>
      <c r="L69" s="195">
        <f t="shared" si="26"/>
        <v>49031729.859999999</v>
      </c>
      <c r="M69" s="218">
        <f t="shared" si="10"/>
        <v>22.672374094431913</v>
      </c>
      <c r="N69" s="195">
        <f t="shared" si="25"/>
        <v>327447008.65999997</v>
      </c>
      <c r="O69" s="195">
        <f t="shared" si="25"/>
        <v>167126971</v>
      </c>
      <c r="P69" s="195">
        <f t="shared" si="25"/>
        <v>108500385</v>
      </c>
      <c r="Q69" s="195">
        <f t="shared" si="25"/>
        <v>6739662</v>
      </c>
      <c r="R69" s="195">
        <f t="shared" si="25"/>
        <v>5594400</v>
      </c>
      <c r="S69" s="195">
        <f t="shared" si="25"/>
        <v>218946623.66</v>
      </c>
      <c r="T69" s="195">
        <f t="shared" ref="T69:Y69" si="27">T80+T81+T82+T84+T85+T86+T89+T91+T93+T96+T98+T102+T103+T104+T105+T107+T108+T109+T111+T113+T115+T117+T119+T124+T125+T127+T129+T134+T135+T140+T141+T143+T144+T99+T100+T133+T136+T139+T137+T120+T121+T123+T131</f>
        <v>29332311.960000005</v>
      </c>
      <c r="U69" s="195">
        <f t="shared" si="27"/>
        <v>8722447.0399999991</v>
      </c>
      <c r="V69" s="195">
        <f t="shared" si="27"/>
        <v>16346301.82</v>
      </c>
      <c r="W69" s="195">
        <f t="shared" si="27"/>
        <v>2774152.6599999997</v>
      </c>
      <c r="X69" s="195">
        <f t="shared" si="27"/>
        <v>999643.2</v>
      </c>
      <c r="Y69" s="195">
        <f t="shared" si="27"/>
        <v>12986010.139999999</v>
      </c>
      <c r="Z69" s="218">
        <f t="shared" si="7"/>
        <v>8.9578805682286138</v>
      </c>
      <c r="AA69" s="193">
        <f t="shared" si="8"/>
        <v>369255444.72999996</v>
      </c>
    </row>
    <row r="70" spans="1:27" s="2" customFormat="1" ht="31.5" customHeight="1" x14ac:dyDescent="0.25">
      <c r="A70" s="41"/>
      <c r="B70" s="60"/>
      <c r="C70" s="60"/>
      <c r="D70" s="43" t="s">
        <v>383</v>
      </c>
      <c r="E70" s="195">
        <f>E87+E90+E92+E101</f>
        <v>551078300</v>
      </c>
      <c r="F70" s="196">
        <f t="shared" ref="F70:S70" si="28">F87+F90+F92+F101</f>
        <v>551078300</v>
      </c>
      <c r="G70" s="195">
        <f t="shared" si="28"/>
        <v>452384600</v>
      </c>
      <c r="H70" s="195">
        <f t="shared" si="28"/>
        <v>0</v>
      </c>
      <c r="I70" s="196">
        <f t="shared" si="28"/>
        <v>0</v>
      </c>
      <c r="J70" s="195">
        <f t="shared" ref="J70:L70" si="29">J87+J90+J92+J101</f>
        <v>120631902.84999999</v>
      </c>
      <c r="K70" s="195">
        <f t="shared" si="29"/>
        <v>99151531.189999998</v>
      </c>
      <c r="L70" s="195">
        <f t="shared" si="29"/>
        <v>0</v>
      </c>
      <c r="M70" s="218">
        <f t="shared" si="10"/>
        <v>21.890156598436192</v>
      </c>
      <c r="N70" s="195">
        <f t="shared" si="28"/>
        <v>0</v>
      </c>
      <c r="O70" s="195">
        <f t="shared" si="28"/>
        <v>0</v>
      </c>
      <c r="P70" s="195">
        <f t="shared" si="28"/>
        <v>0</v>
      </c>
      <c r="Q70" s="195">
        <f t="shared" si="28"/>
        <v>0</v>
      </c>
      <c r="R70" s="195">
        <f t="shared" si="28"/>
        <v>0</v>
      </c>
      <c r="S70" s="195">
        <f t="shared" si="28"/>
        <v>0</v>
      </c>
      <c r="T70" s="195">
        <f t="shared" ref="T70:Y70" si="30">T87+T90+T92+T101</f>
        <v>0</v>
      </c>
      <c r="U70" s="195">
        <f t="shared" si="30"/>
        <v>0</v>
      </c>
      <c r="V70" s="195">
        <f t="shared" si="30"/>
        <v>0</v>
      </c>
      <c r="W70" s="195">
        <f t="shared" si="30"/>
        <v>0</v>
      </c>
      <c r="X70" s="195">
        <f t="shared" si="30"/>
        <v>0</v>
      </c>
      <c r="Y70" s="195">
        <f t="shared" si="30"/>
        <v>0</v>
      </c>
      <c r="Z70" s="218"/>
      <c r="AA70" s="193">
        <f t="shared" si="8"/>
        <v>120631902.84999999</v>
      </c>
    </row>
    <row r="71" spans="1:27" s="2" customFormat="1" ht="31.5" customHeight="1" x14ac:dyDescent="0.25">
      <c r="A71" s="41"/>
      <c r="B71" s="60"/>
      <c r="C71" s="60"/>
      <c r="D71" s="43" t="s">
        <v>598</v>
      </c>
      <c r="E71" s="195">
        <f>E95</f>
        <v>351767.89</v>
      </c>
      <c r="F71" s="196">
        <f t="shared" ref="F71:S71" si="31">F95</f>
        <v>351767.89</v>
      </c>
      <c r="G71" s="195">
        <f t="shared" si="31"/>
        <v>290000</v>
      </c>
      <c r="H71" s="195">
        <f t="shared" si="31"/>
        <v>0</v>
      </c>
      <c r="I71" s="196">
        <f t="shared" si="31"/>
        <v>0</v>
      </c>
      <c r="J71" s="195">
        <f t="shared" ref="J71:L71" si="32">J95</f>
        <v>0</v>
      </c>
      <c r="K71" s="195">
        <f t="shared" si="32"/>
        <v>0</v>
      </c>
      <c r="L71" s="195">
        <f t="shared" si="32"/>
        <v>0</v>
      </c>
      <c r="M71" s="218">
        <f t="shared" si="10"/>
        <v>0</v>
      </c>
      <c r="N71" s="195">
        <f t="shared" si="31"/>
        <v>0</v>
      </c>
      <c r="O71" s="195">
        <f t="shared" si="31"/>
        <v>0</v>
      </c>
      <c r="P71" s="195">
        <f t="shared" si="31"/>
        <v>0</v>
      </c>
      <c r="Q71" s="195">
        <f t="shared" si="31"/>
        <v>0</v>
      </c>
      <c r="R71" s="195">
        <f t="shared" si="31"/>
        <v>0</v>
      </c>
      <c r="S71" s="195">
        <f t="shared" si="31"/>
        <v>0</v>
      </c>
      <c r="T71" s="195">
        <f t="shared" ref="T71:Y71" si="33">T95</f>
        <v>0</v>
      </c>
      <c r="U71" s="195">
        <f t="shared" si="33"/>
        <v>0</v>
      </c>
      <c r="V71" s="195">
        <f t="shared" si="33"/>
        <v>0</v>
      </c>
      <c r="W71" s="195">
        <f t="shared" si="33"/>
        <v>0</v>
      </c>
      <c r="X71" s="195">
        <f t="shared" si="33"/>
        <v>0</v>
      </c>
      <c r="Y71" s="195">
        <f t="shared" si="33"/>
        <v>0</v>
      </c>
      <c r="Z71" s="218"/>
      <c r="AA71" s="193">
        <f t="shared" si="8"/>
        <v>0</v>
      </c>
    </row>
    <row r="72" spans="1:27" s="2" customFormat="1" ht="47.25" customHeight="1" x14ac:dyDescent="0.25">
      <c r="A72" s="41"/>
      <c r="B72" s="60"/>
      <c r="C72" s="60"/>
      <c r="D72" s="43" t="s">
        <v>378</v>
      </c>
      <c r="E72" s="195">
        <f>E88+E106</f>
        <v>4320175</v>
      </c>
      <c r="F72" s="196">
        <f t="shared" ref="F72:S72" si="34">F88+F106</f>
        <v>4320175</v>
      </c>
      <c r="G72" s="195">
        <f t="shared" si="34"/>
        <v>1714570</v>
      </c>
      <c r="H72" s="195">
        <f t="shared" si="34"/>
        <v>0</v>
      </c>
      <c r="I72" s="196">
        <f t="shared" si="34"/>
        <v>0</v>
      </c>
      <c r="J72" s="195">
        <f t="shared" ref="J72:L72" si="35">J88+J106</f>
        <v>664433.22</v>
      </c>
      <c r="K72" s="195">
        <f t="shared" si="35"/>
        <v>354623.13</v>
      </c>
      <c r="L72" s="195">
        <f t="shared" si="35"/>
        <v>0</v>
      </c>
      <c r="M72" s="218">
        <f t="shared" si="10"/>
        <v>15.379775587794475</v>
      </c>
      <c r="N72" s="195">
        <f t="shared" si="34"/>
        <v>0</v>
      </c>
      <c r="O72" s="195">
        <f t="shared" si="34"/>
        <v>0</v>
      </c>
      <c r="P72" s="195">
        <f t="shared" si="34"/>
        <v>0</v>
      </c>
      <c r="Q72" s="195">
        <f t="shared" si="34"/>
        <v>0</v>
      </c>
      <c r="R72" s="195">
        <f t="shared" si="34"/>
        <v>0</v>
      </c>
      <c r="S72" s="195">
        <f t="shared" si="34"/>
        <v>0</v>
      </c>
      <c r="T72" s="195">
        <f t="shared" ref="T72:Y72" si="36">T88+T106</f>
        <v>0</v>
      </c>
      <c r="U72" s="195">
        <f t="shared" si="36"/>
        <v>0</v>
      </c>
      <c r="V72" s="195">
        <f t="shared" si="36"/>
        <v>0</v>
      </c>
      <c r="W72" s="195">
        <f t="shared" si="36"/>
        <v>0</v>
      </c>
      <c r="X72" s="195">
        <f t="shared" si="36"/>
        <v>0</v>
      </c>
      <c r="Y72" s="195">
        <f t="shared" si="36"/>
        <v>0</v>
      </c>
      <c r="Z72" s="218"/>
      <c r="AA72" s="193">
        <f t="shared" si="8"/>
        <v>664433.22</v>
      </c>
    </row>
    <row r="73" spans="1:27" s="2" customFormat="1" ht="45" customHeight="1" x14ac:dyDescent="0.25">
      <c r="A73" s="41"/>
      <c r="B73" s="60"/>
      <c r="C73" s="60"/>
      <c r="D73" s="43" t="s">
        <v>380</v>
      </c>
      <c r="E73" s="195">
        <f>E94</f>
        <v>0</v>
      </c>
      <c r="F73" s="196">
        <f t="shared" ref="F73:S73" si="37">F94</f>
        <v>0</v>
      </c>
      <c r="G73" s="195">
        <f t="shared" si="37"/>
        <v>0</v>
      </c>
      <c r="H73" s="195">
        <f t="shared" si="37"/>
        <v>0</v>
      </c>
      <c r="I73" s="196">
        <f t="shared" si="37"/>
        <v>0</v>
      </c>
      <c r="J73" s="195">
        <f t="shared" ref="J73:L73" si="38">J94</f>
        <v>0</v>
      </c>
      <c r="K73" s="195">
        <f t="shared" si="38"/>
        <v>0</v>
      </c>
      <c r="L73" s="195">
        <f t="shared" si="38"/>
        <v>0</v>
      </c>
      <c r="M73" s="218"/>
      <c r="N73" s="195">
        <f t="shared" si="37"/>
        <v>262064</v>
      </c>
      <c r="O73" s="195">
        <f t="shared" si="37"/>
        <v>0</v>
      </c>
      <c r="P73" s="195">
        <f t="shared" si="37"/>
        <v>262064</v>
      </c>
      <c r="Q73" s="195">
        <f t="shared" si="37"/>
        <v>0</v>
      </c>
      <c r="R73" s="195">
        <f t="shared" si="37"/>
        <v>0</v>
      </c>
      <c r="S73" s="195">
        <f t="shared" si="37"/>
        <v>0</v>
      </c>
      <c r="T73" s="195">
        <f t="shared" ref="T73:Y73" si="39">T94</f>
        <v>0</v>
      </c>
      <c r="U73" s="195">
        <f t="shared" si="39"/>
        <v>0</v>
      </c>
      <c r="V73" s="195">
        <f t="shared" si="39"/>
        <v>0</v>
      </c>
      <c r="W73" s="195">
        <f t="shared" si="39"/>
        <v>0</v>
      </c>
      <c r="X73" s="195">
        <f t="shared" si="39"/>
        <v>0</v>
      </c>
      <c r="Y73" s="195">
        <f t="shared" si="39"/>
        <v>0</v>
      </c>
      <c r="Z73" s="218">
        <f t="shared" si="7"/>
        <v>0</v>
      </c>
      <c r="AA73" s="193">
        <f t="shared" si="8"/>
        <v>0</v>
      </c>
    </row>
    <row r="74" spans="1:27" s="2" customFormat="1" ht="63" hidden="1" customHeight="1" x14ac:dyDescent="0.25">
      <c r="A74" s="41"/>
      <c r="B74" s="60"/>
      <c r="C74" s="60"/>
      <c r="D74" s="43" t="s">
        <v>377</v>
      </c>
      <c r="E74" s="195">
        <f>E116</f>
        <v>0</v>
      </c>
      <c r="F74" s="196">
        <f t="shared" ref="F74:S74" si="40">F116</f>
        <v>0</v>
      </c>
      <c r="G74" s="195">
        <f t="shared" si="40"/>
        <v>0</v>
      </c>
      <c r="H74" s="195">
        <f t="shared" si="40"/>
        <v>0</v>
      </c>
      <c r="I74" s="196">
        <f t="shared" si="40"/>
        <v>0</v>
      </c>
      <c r="J74" s="195">
        <f t="shared" ref="J74:L74" si="41">J116</f>
        <v>0</v>
      </c>
      <c r="K74" s="195">
        <f t="shared" si="41"/>
        <v>0</v>
      </c>
      <c r="L74" s="195">
        <f t="shared" si="41"/>
        <v>0</v>
      </c>
      <c r="M74" s="218"/>
      <c r="N74" s="195">
        <f t="shared" si="40"/>
        <v>0</v>
      </c>
      <c r="O74" s="195">
        <f t="shared" si="40"/>
        <v>0</v>
      </c>
      <c r="P74" s="195">
        <f t="shared" si="40"/>
        <v>0</v>
      </c>
      <c r="Q74" s="195">
        <f t="shared" si="40"/>
        <v>0</v>
      </c>
      <c r="R74" s="195">
        <f t="shared" si="40"/>
        <v>0</v>
      </c>
      <c r="S74" s="195">
        <f t="shared" si="40"/>
        <v>0</v>
      </c>
      <c r="T74" s="195">
        <f t="shared" ref="T74:Y74" si="42">T116</f>
        <v>0</v>
      </c>
      <c r="U74" s="195">
        <f t="shared" si="42"/>
        <v>0</v>
      </c>
      <c r="V74" s="195">
        <f t="shared" si="42"/>
        <v>0</v>
      </c>
      <c r="W74" s="195">
        <f t="shared" si="42"/>
        <v>0</v>
      </c>
      <c r="X74" s="195">
        <f t="shared" si="42"/>
        <v>0</v>
      </c>
      <c r="Y74" s="195">
        <f t="shared" si="42"/>
        <v>0</v>
      </c>
      <c r="Z74" s="218" t="e">
        <f t="shared" si="7"/>
        <v>#DIV/0!</v>
      </c>
      <c r="AA74" s="193">
        <f t="shared" si="8"/>
        <v>0</v>
      </c>
    </row>
    <row r="75" spans="1:27" s="2" customFormat="1" ht="77.25" hidden="1" customHeight="1" x14ac:dyDescent="0.25">
      <c r="A75" s="41"/>
      <c r="B75" s="60"/>
      <c r="C75" s="60"/>
      <c r="D75" s="43" t="s">
        <v>488</v>
      </c>
      <c r="E75" s="195">
        <f>E118</f>
        <v>0</v>
      </c>
      <c r="F75" s="196">
        <f t="shared" ref="F75:S75" si="43">F118</f>
        <v>0</v>
      </c>
      <c r="G75" s="195">
        <f t="shared" si="43"/>
        <v>0</v>
      </c>
      <c r="H75" s="195">
        <f t="shared" si="43"/>
        <v>0</v>
      </c>
      <c r="I75" s="196">
        <f t="shared" si="43"/>
        <v>0</v>
      </c>
      <c r="J75" s="195">
        <f t="shared" ref="J75:L75" si="44">J118</f>
        <v>0</v>
      </c>
      <c r="K75" s="195">
        <f t="shared" si="44"/>
        <v>0</v>
      </c>
      <c r="L75" s="195">
        <f t="shared" si="44"/>
        <v>0</v>
      </c>
      <c r="M75" s="218"/>
      <c r="N75" s="195">
        <f t="shared" si="43"/>
        <v>0</v>
      </c>
      <c r="O75" s="195">
        <f t="shared" si="43"/>
        <v>0</v>
      </c>
      <c r="P75" s="195">
        <f t="shared" si="43"/>
        <v>0</v>
      </c>
      <c r="Q75" s="195">
        <f t="shared" si="43"/>
        <v>0</v>
      </c>
      <c r="R75" s="195">
        <f t="shared" si="43"/>
        <v>0</v>
      </c>
      <c r="S75" s="195">
        <f t="shared" si="43"/>
        <v>0</v>
      </c>
      <c r="T75" s="195">
        <f t="shared" ref="T75:Y75" si="45">T118</f>
        <v>0</v>
      </c>
      <c r="U75" s="195">
        <f t="shared" si="45"/>
        <v>0</v>
      </c>
      <c r="V75" s="195">
        <f t="shared" si="45"/>
        <v>0</v>
      </c>
      <c r="W75" s="195">
        <f t="shared" si="45"/>
        <v>0</v>
      </c>
      <c r="X75" s="195">
        <f t="shared" si="45"/>
        <v>0</v>
      </c>
      <c r="Y75" s="195">
        <f t="shared" si="45"/>
        <v>0</v>
      </c>
      <c r="Z75" s="218" t="e">
        <f t="shared" si="7"/>
        <v>#DIV/0!</v>
      </c>
      <c r="AA75" s="193">
        <f t="shared" si="8"/>
        <v>0</v>
      </c>
    </row>
    <row r="76" spans="1:27" s="2" customFormat="1" ht="78.75" hidden="1" customHeight="1" x14ac:dyDescent="0.25">
      <c r="A76" s="41"/>
      <c r="B76" s="60"/>
      <c r="C76" s="60"/>
      <c r="D76" s="43" t="s">
        <v>518</v>
      </c>
      <c r="E76" s="195">
        <f>E114</f>
        <v>0</v>
      </c>
      <c r="F76" s="196">
        <f t="shared" ref="F76:S76" si="46">F114</f>
        <v>0</v>
      </c>
      <c r="G76" s="195">
        <f t="shared" si="46"/>
        <v>0</v>
      </c>
      <c r="H76" s="195">
        <f t="shared" si="46"/>
        <v>0</v>
      </c>
      <c r="I76" s="196">
        <f t="shared" si="46"/>
        <v>0</v>
      </c>
      <c r="J76" s="195">
        <f t="shared" ref="J76:L76" si="47">J114</f>
        <v>0</v>
      </c>
      <c r="K76" s="195">
        <f t="shared" si="47"/>
        <v>0</v>
      </c>
      <c r="L76" s="195">
        <f t="shared" si="47"/>
        <v>0</v>
      </c>
      <c r="M76" s="218"/>
      <c r="N76" s="195">
        <f t="shared" si="46"/>
        <v>0</v>
      </c>
      <c r="O76" s="195">
        <f t="shared" si="46"/>
        <v>0</v>
      </c>
      <c r="P76" s="195">
        <f t="shared" si="46"/>
        <v>0</v>
      </c>
      <c r="Q76" s="195">
        <f t="shared" si="46"/>
        <v>0</v>
      </c>
      <c r="R76" s="195">
        <f t="shared" si="46"/>
        <v>0</v>
      </c>
      <c r="S76" s="195">
        <f t="shared" si="46"/>
        <v>0</v>
      </c>
      <c r="T76" s="195">
        <f t="shared" ref="T76:Y76" si="48">T114</f>
        <v>0</v>
      </c>
      <c r="U76" s="195">
        <f t="shared" si="48"/>
        <v>0</v>
      </c>
      <c r="V76" s="195">
        <f t="shared" si="48"/>
        <v>0</v>
      </c>
      <c r="W76" s="195">
        <f t="shared" si="48"/>
        <v>0</v>
      </c>
      <c r="X76" s="195">
        <f t="shared" si="48"/>
        <v>0</v>
      </c>
      <c r="Y76" s="195">
        <f t="shared" si="48"/>
        <v>0</v>
      </c>
      <c r="Z76" s="218" t="e">
        <f t="shared" si="7"/>
        <v>#DIV/0!</v>
      </c>
      <c r="AA76" s="193">
        <f t="shared" si="8"/>
        <v>0</v>
      </c>
    </row>
    <row r="77" spans="1:27" s="2" customFormat="1" ht="26.25" hidden="1" customHeight="1" x14ac:dyDescent="0.25">
      <c r="A77" s="41"/>
      <c r="B77" s="60"/>
      <c r="C77" s="122"/>
      <c r="D77" s="43" t="s">
        <v>538</v>
      </c>
      <c r="E77" s="195">
        <f>E110</f>
        <v>0</v>
      </c>
      <c r="F77" s="196">
        <f t="shared" ref="F77:S77" si="49">F110</f>
        <v>0</v>
      </c>
      <c r="G77" s="195">
        <f t="shared" si="49"/>
        <v>0</v>
      </c>
      <c r="H77" s="195">
        <f t="shared" si="49"/>
        <v>0</v>
      </c>
      <c r="I77" s="196">
        <f t="shared" si="49"/>
        <v>0</v>
      </c>
      <c r="J77" s="195">
        <f t="shared" ref="J77:L77" si="50">J110</f>
        <v>0</v>
      </c>
      <c r="K77" s="195">
        <f t="shared" si="50"/>
        <v>0</v>
      </c>
      <c r="L77" s="195">
        <f t="shared" si="50"/>
        <v>0</v>
      </c>
      <c r="M77" s="218"/>
      <c r="N77" s="195">
        <f t="shared" si="49"/>
        <v>0</v>
      </c>
      <c r="O77" s="195">
        <f t="shared" si="49"/>
        <v>0</v>
      </c>
      <c r="P77" s="195">
        <f t="shared" si="49"/>
        <v>0</v>
      </c>
      <c r="Q77" s="195">
        <f t="shared" si="49"/>
        <v>0</v>
      </c>
      <c r="R77" s="195">
        <f t="shared" si="49"/>
        <v>0</v>
      </c>
      <c r="S77" s="195">
        <f t="shared" si="49"/>
        <v>0</v>
      </c>
      <c r="T77" s="195">
        <f t="shared" ref="T77:Y77" si="51">T110</f>
        <v>0</v>
      </c>
      <c r="U77" s="195">
        <f t="shared" si="51"/>
        <v>0</v>
      </c>
      <c r="V77" s="195">
        <f t="shared" si="51"/>
        <v>0</v>
      </c>
      <c r="W77" s="195">
        <f t="shared" si="51"/>
        <v>0</v>
      </c>
      <c r="X77" s="195">
        <f t="shared" si="51"/>
        <v>0</v>
      </c>
      <c r="Y77" s="195">
        <f t="shared" si="51"/>
        <v>0</v>
      </c>
      <c r="Z77" s="218" t="e">
        <f t="shared" si="7"/>
        <v>#DIV/0!</v>
      </c>
      <c r="AA77" s="193">
        <f t="shared" si="8"/>
        <v>0</v>
      </c>
    </row>
    <row r="78" spans="1:27" s="2" customFormat="1" ht="15.75" customHeight="1" x14ac:dyDescent="0.25">
      <c r="A78" s="41"/>
      <c r="B78" s="60"/>
      <c r="C78" s="60"/>
      <c r="D78" s="43" t="s">
        <v>388</v>
      </c>
      <c r="E78" s="195">
        <f>E83+E130</f>
        <v>0</v>
      </c>
      <c r="F78" s="196">
        <f t="shared" ref="F78:S78" si="52">F83+F130</f>
        <v>0</v>
      </c>
      <c r="G78" s="195">
        <f t="shared" si="52"/>
        <v>0</v>
      </c>
      <c r="H78" s="195">
        <f t="shared" si="52"/>
        <v>0</v>
      </c>
      <c r="I78" s="196">
        <f t="shared" si="52"/>
        <v>0</v>
      </c>
      <c r="J78" s="195">
        <f t="shared" ref="J78:L78" si="53">J83+J130</f>
        <v>0</v>
      </c>
      <c r="K78" s="195">
        <f t="shared" si="53"/>
        <v>0</v>
      </c>
      <c r="L78" s="195">
        <f t="shared" si="53"/>
        <v>0</v>
      </c>
      <c r="M78" s="218"/>
      <c r="N78" s="195">
        <f t="shared" si="52"/>
        <v>6564196</v>
      </c>
      <c r="O78" s="195">
        <f t="shared" si="52"/>
        <v>0</v>
      </c>
      <c r="P78" s="195">
        <f t="shared" si="52"/>
        <v>6564196</v>
      </c>
      <c r="Q78" s="195">
        <f t="shared" si="52"/>
        <v>0</v>
      </c>
      <c r="R78" s="195">
        <f t="shared" si="52"/>
        <v>0</v>
      </c>
      <c r="S78" s="195">
        <f t="shared" si="52"/>
        <v>0</v>
      </c>
      <c r="T78" s="195">
        <f t="shared" ref="T78:Y78" si="54">T83+T130</f>
        <v>0</v>
      </c>
      <c r="U78" s="195">
        <f t="shared" si="54"/>
        <v>0</v>
      </c>
      <c r="V78" s="195">
        <f t="shared" si="54"/>
        <v>0</v>
      </c>
      <c r="W78" s="195">
        <f t="shared" si="54"/>
        <v>0</v>
      </c>
      <c r="X78" s="195">
        <f t="shared" si="54"/>
        <v>0</v>
      </c>
      <c r="Y78" s="195">
        <f t="shared" si="54"/>
        <v>0</v>
      </c>
      <c r="Z78" s="218">
        <f t="shared" si="7"/>
        <v>0</v>
      </c>
      <c r="AA78" s="193">
        <f t="shared" si="8"/>
        <v>0</v>
      </c>
    </row>
    <row r="79" spans="1:27" s="2" customFormat="1" ht="109.9" customHeight="1" x14ac:dyDescent="0.25">
      <c r="A79" s="41"/>
      <c r="B79" s="60"/>
      <c r="C79" s="60"/>
      <c r="D79" s="43" t="s">
        <v>721</v>
      </c>
      <c r="E79" s="195">
        <f>E132</f>
        <v>0</v>
      </c>
      <c r="F79" s="196">
        <f t="shared" ref="F79:S79" si="55">F132</f>
        <v>0</v>
      </c>
      <c r="G79" s="195">
        <f t="shared" si="55"/>
        <v>0</v>
      </c>
      <c r="H79" s="195">
        <f t="shared" si="55"/>
        <v>0</v>
      </c>
      <c r="I79" s="196">
        <f t="shared" si="55"/>
        <v>0</v>
      </c>
      <c r="J79" s="195">
        <f t="shared" ref="J79:L79" si="56">J132</f>
        <v>0</v>
      </c>
      <c r="K79" s="195">
        <f t="shared" si="56"/>
        <v>0</v>
      </c>
      <c r="L79" s="195">
        <f t="shared" si="56"/>
        <v>0</v>
      </c>
      <c r="M79" s="218"/>
      <c r="N79" s="195">
        <f t="shared" si="55"/>
        <v>51527652.659999996</v>
      </c>
      <c r="O79" s="195">
        <f t="shared" si="55"/>
        <v>0</v>
      </c>
      <c r="P79" s="195">
        <f t="shared" si="55"/>
        <v>0</v>
      </c>
      <c r="Q79" s="195">
        <f t="shared" si="55"/>
        <v>0</v>
      </c>
      <c r="R79" s="195">
        <f t="shared" si="55"/>
        <v>0</v>
      </c>
      <c r="S79" s="195">
        <f t="shared" si="55"/>
        <v>51527652.659999996</v>
      </c>
      <c r="T79" s="195">
        <f t="shared" ref="T79:Y79" si="57">T132</f>
        <v>0</v>
      </c>
      <c r="U79" s="195">
        <f t="shared" si="57"/>
        <v>0</v>
      </c>
      <c r="V79" s="195">
        <f t="shared" si="57"/>
        <v>0</v>
      </c>
      <c r="W79" s="195">
        <f t="shared" si="57"/>
        <v>0</v>
      </c>
      <c r="X79" s="195">
        <f t="shared" si="57"/>
        <v>0</v>
      </c>
      <c r="Y79" s="195">
        <f t="shared" si="57"/>
        <v>0</v>
      </c>
      <c r="Z79" s="218">
        <f t="shared" si="7"/>
        <v>0</v>
      </c>
      <c r="AA79" s="193">
        <f t="shared" si="8"/>
        <v>0</v>
      </c>
    </row>
    <row r="80" spans="1:27" s="22" customFormat="1" ht="45.75" customHeight="1" x14ac:dyDescent="0.25">
      <c r="A80" s="106" t="s">
        <v>164</v>
      </c>
      <c r="B80" s="107" t="str">
        <f>'дод 5'!A20</f>
        <v>0160</v>
      </c>
      <c r="C80" s="107" t="str">
        <f>'дод 5'!B20</f>
        <v>0111</v>
      </c>
      <c r="D80" s="46" t="str">
        <f>'дод 5'!C20</f>
        <v>Керівництво і управління у відповідній сфері у містах (місті Києві), селищах, селах, територіальних громадах</v>
      </c>
      <c r="E80" s="198">
        <v>4777700</v>
      </c>
      <c r="F80" s="199">
        <v>4777700</v>
      </c>
      <c r="G80" s="198">
        <v>3575700</v>
      </c>
      <c r="H80" s="198">
        <v>111200</v>
      </c>
      <c r="I80" s="199"/>
      <c r="J80" s="198">
        <v>1019577.1</v>
      </c>
      <c r="K80" s="198">
        <v>791758.4</v>
      </c>
      <c r="L80" s="198">
        <v>22762.33</v>
      </c>
      <c r="M80" s="216">
        <f t="shared" si="10"/>
        <v>21.340333214726751</v>
      </c>
      <c r="N80" s="198">
        <f>P80+S80</f>
        <v>0</v>
      </c>
      <c r="O80" s="198">
        <v>0</v>
      </c>
      <c r="P80" s="198"/>
      <c r="Q80" s="198"/>
      <c r="R80" s="198"/>
      <c r="S80" s="198">
        <v>0</v>
      </c>
      <c r="T80" s="200">
        <f t="shared" ref="T80:T140" si="58">V80+Y80</f>
        <v>0</v>
      </c>
      <c r="U80" s="200"/>
      <c r="V80" s="200"/>
      <c r="W80" s="200"/>
      <c r="X80" s="200"/>
      <c r="Y80" s="200"/>
      <c r="Z80" s="213"/>
      <c r="AA80" s="193">
        <f t="shared" ref="AA80:AA143" si="59">J80+T80</f>
        <v>1019577.1</v>
      </c>
    </row>
    <row r="81" spans="1:27" s="22" customFormat="1" ht="21.75" customHeight="1" x14ac:dyDescent="0.25">
      <c r="A81" s="106" t="s">
        <v>165</v>
      </c>
      <c r="B81" s="107" t="str">
        <f>'дод 5'!A38</f>
        <v>1010</v>
      </c>
      <c r="C81" s="107" t="str">
        <f>'дод 5'!B38</f>
        <v>0910</v>
      </c>
      <c r="D81" s="46" t="str">
        <f>'дод 5'!C38</f>
        <v>Надання дошкільної освіти</v>
      </c>
      <c r="E81" s="198">
        <v>375262720</v>
      </c>
      <c r="F81" s="199">
        <v>375262720</v>
      </c>
      <c r="G81" s="198">
        <v>260000000</v>
      </c>
      <c r="H81" s="198">
        <v>46095800</v>
      </c>
      <c r="I81" s="199"/>
      <c r="J81" s="198">
        <v>86500066.329999998</v>
      </c>
      <c r="K81" s="198">
        <v>55652601.469999999</v>
      </c>
      <c r="L81" s="198">
        <v>15625285.220000001</v>
      </c>
      <c r="M81" s="216">
        <f t="shared" ref="M81:M144" si="60">J81/E81*100</f>
        <v>23.050535456866058</v>
      </c>
      <c r="N81" s="198">
        <f t="shared" ref="N81:N140" si="61">P81+S81</f>
        <v>83912920</v>
      </c>
      <c r="O81" s="198">
        <v>53993770</v>
      </c>
      <c r="P81" s="198">
        <v>29919150</v>
      </c>
      <c r="Q81" s="198"/>
      <c r="R81" s="198"/>
      <c r="S81" s="198">
        <v>53993770</v>
      </c>
      <c r="T81" s="200">
        <f t="shared" si="58"/>
        <v>7774138.2599999998</v>
      </c>
      <c r="U81" s="200">
        <v>4288538.37</v>
      </c>
      <c r="V81" s="200">
        <v>3250759.59</v>
      </c>
      <c r="W81" s="200">
        <v>125570.41</v>
      </c>
      <c r="X81" s="200"/>
      <c r="Y81" s="200">
        <v>4523378.67</v>
      </c>
      <c r="Z81" s="213">
        <f t="shared" ref="Z81:Z143" si="62">T81/N81*100</f>
        <v>9.2645307301902964</v>
      </c>
      <c r="AA81" s="193">
        <f t="shared" si="59"/>
        <v>94274204.590000004</v>
      </c>
    </row>
    <row r="82" spans="1:27" s="22" customFormat="1" ht="54" customHeight="1" x14ac:dyDescent="0.25">
      <c r="A82" s="106" t="s">
        <v>445</v>
      </c>
      <c r="B82" s="106">
        <f>'дод 5'!A40</f>
        <v>1021</v>
      </c>
      <c r="C82" s="107" t="str">
        <f>'дод 5'!B40</f>
        <v>0921</v>
      </c>
      <c r="D82" s="46" t="str">
        <f>'дод 5'!C40</f>
        <v>Надання загальної середньої освіти закладами загальної середньої освіти за рахунок коштів місцевого бюджету, у т.ч. за рахунок:</v>
      </c>
      <c r="E82" s="198">
        <v>268265640</v>
      </c>
      <c r="F82" s="199">
        <v>268265640</v>
      </c>
      <c r="G82" s="198">
        <v>146950000</v>
      </c>
      <c r="H82" s="198">
        <v>63822800</v>
      </c>
      <c r="I82" s="199"/>
      <c r="J82" s="198">
        <v>66119334.189999998</v>
      </c>
      <c r="K82" s="198">
        <v>32226248.289999999</v>
      </c>
      <c r="L82" s="198">
        <v>23177507.260000002</v>
      </c>
      <c r="M82" s="216">
        <f t="shared" si="60"/>
        <v>24.646963431470386</v>
      </c>
      <c r="N82" s="198">
        <f t="shared" si="61"/>
        <v>76737680</v>
      </c>
      <c r="O82" s="198">
        <v>13388734</v>
      </c>
      <c r="P82" s="198">
        <v>63348946</v>
      </c>
      <c r="Q82" s="198">
        <v>2197510</v>
      </c>
      <c r="R82" s="198">
        <v>276700</v>
      </c>
      <c r="S82" s="206">
        <v>13388734</v>
      </c>
      <c r="T82" s="200">
        <f t="shared" si="58"/>
        <v>12627424.91</v>
      </c>
      <c r="U82" s="200">
        <v>1241312.1299999999</v>
      </c>
      <c r="V82" s="200">
        <v>7515471.6600000001</v>
      </c>
      <c r="W82" s="200">
        <v>1231320.42</v>
      </c>
      <c r="X82" s="200">
        <v>4197</v>
      </c>
      <c r="Y82" s="200">
        <v>5111953.25</v>
      </c>
      <c r="Z82" s="213">
        <f t="shared" si="62"/>
        <v>16.455312318537647</v>
      </c>
      <c r="AA82" s="193">
        <f t="shared" si="59"/>
        <v>78746759.099999994</v>
      </c>
    </row>
    <row r="83" spans="1:27" s="1" customFormat="1" ht="22.15" customHeight="1" x14ac:dyDescent="0.25">
      <c r="A83" s="108"/>
      <c r="B83" s="108"/>
      <c r="C83" s="98"/>
      <c r="D83" s="47" t="str">
        <f>'дод 5'!C41</f>
        <v>іншої субвенції з місцевого бюджету</v>
      </c>
      <c r="E83" s="201">
        <v>0</v>
      </c>
      <c r="F83" s="202"/>
      <c r="G83" s="201"/>
      <c r="H83" s="201"/>
      <c r="I83" s="202"/>
      <c r="J83" s="201"/>
      <c r="K83" s="201"/>
      <c r="L83" s="201"/>
      <c r="M83" s="217"/>
      <c r="N83" s="198">
        <f t="shared" si="61"/>
        <v>6564196</v>
      </c>
      <c r="O83" s="201"/>
      <c r="P83" s="201">
        <v>6564196</v>
      </c>
      <c r="Q83" s="201"/>
      <c r="R83" s="201"/>
      <c r="S83" s="201"/>
      <c r="T83" s="200">
        <f t="shared" si="58"/>
        <v>0</v>
      </c>
      <c r="U83" s="203"/>
      <c r="V83" s="203"/>
      <c r="W83" s="203"/>
      <c r="X83" s="203"/>
      <c r="Y83" s="203"/>
      <c r="Z83" s="214">
        <f t="shared" si="62"/>
        <v>0</v>
      </c>
      <c r="AA83" s="193">
        <f t="shared" si="59"/>
        <v>0</v>
      </c>
    </row>
    <row r="84" spans="1:27" s="22" customFormat="1" ht="80.25" customHeight="1" x14ac:dyDescent="0.25">
      <c r="A84" s="106" t="s">
        <v>447</v>
      </c>
      <c r="B84" s="107">
        <v>1022</v>
      </c>
      <c r="C84" s="106" t="s">
        <v>54</v>
      </c>
      <c r="D84" s="46" t="str">
        <f>'дод 5'!C48</f>
        <v>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v>
      </c>
      <c r="E84" s="198">
        <v>19640200</v>
      </c>
      <c r="F84" s="199">
        <v>19640200</v>
      </c>
      <c r="G84" s="198">
        <v>11259000</v>
      </c>
      <c r="H84" s="198">
        <v>2667000</v>
      </c>
      <c r="I84" s="199"/>
      <c r="J84" s="198">
        <v>4536307.09</v>
      </c>
      <c r="K84" s="198">
        <v>2414949.52</v>
      </c>
      <c r="L84" s="198">
        <v>1156576.8700000001</v>
      </c>
      <c r="M84" s="216">
        <f t="shared" si="60"/>
        <v>23.097051404771847</v>
      </c>
      <c r="N84" s="198">
        <f t="shared" si="61"/>
        <v>0</v>
      </c>
      <c r="O84" s="198"/>
      <c r="P84" s="198"/>
      <c r="Q84" s="198"/>
      <c r="R84" s="198"/>
      <c r="S84" s="198"/>
      <c r="T84" s="200">
        <f t="shared" si="58"/>
        <v>372555.31999999995</v>
      </c>
      <c r="U84" s="200"/>
      <c r="V84" s="200">
        <v>318961.21999999997</v>
      </c>
      <c r="W84" s="200">
        <v>69503.17</v>
      </c>
      <c r="X84" s="200"/>
      <c r="Y84" s="200">
        <v>53594.1</v>
      </c>
      <c r="Z84" s="213"/>
      <c r="AA84" s="193">
        <f t="shared" si="59"/>
        <v>4908862.41</v>
      </c>
    </row>
    <row r="85" spans="1:27" s="22" customFormat="1" ht="83.25" customHeight="1" x14ac:dyDescent="0.25">
      <c r="A85" s="106" t="s">
        <v>535</v>
      </c>
      <c r="B85" s="107">
        <v>1025</v>
      </c>
      <c r="C85" s="106" t="s">
        <v>54</v>
      </c>
      <c r="D85" s="46" t="str">
        <f>'дод 5'!C50</f>
        <v>Надання загальної середньої освіти навчально-реабілітаційними центрами для дітей з особливими освітніми потребами, зумовленими складними порушеннями розвитку, за рахунок коштів місцевого бюджету</v>
      </c>
      <c r="E85" s="198">
        <v>14028100</v>
      </c>
      <c r="F85" s="199">
        <v>14028100</v>
      </c>
      <c r="G85" s="198">
        <v>9815000</v>
      </c>
      <c r="H85" s="198">
        <v>1219000</v>
      </c>
      <c r="I85" s="199"/>
      <c r="J85" s="198">
        <v>3143597.44</v>
      </c>
      <c r="K85" s="198">
        <v>2173335.7000000002</v>
      </c>
      <c r="L85" s="198">
        <v>386945.13</v>
      </c>
      <c r="M85" s="216">
        <f t="shared" si="60"/>
        <v>22.409288784653658</v>
      </c>
      <c r="N85" s="198">
        <f t="shared" si="61"/>
        <v>0</v>
      </c>
      <c r="O85" s="198"/>
      <c r="P85" s="198"/>
      <c r="Q85" s="198"/>
      <c r="R85" s="198"/>
      <c r="S85" s="198"/>
      <c r="T85" s="200">
        <f t="shared" si="58"/>
        <v>173477.81</v>
      </c>
      <c r="U85" s="200"/>
      <c r="V85" s="200">
        <v>121249.81</v>
      </c>
      <c r="W85" s="200"/>
      <c r="X85" s="200"/>
      <c r="Y85" s="200">
        <v>52228</v>
      </c>
      <c r="Z85" s="213"/>
      <c r="AA85" s="193">
        <f t="shared" si="59"/>
        <v>3317075.25</v>
      </c>
    </row>
    <row r="86" spans="1:27" s="22" customFormat="1" ht="54" customHeight="1" x14ac:dyDescent="0.25">
      <c r="A86" s="106" t="s">
        <v>449</v>
      </c>
      <c r="B86" s="107">
        <v>1031</v>
      </c>
      <c r="C86" s="106" t="s">
        <v>50</v>
      </c>
      <c r="D86" s="46" t="str">
        <f>'дод 5'!C51</f>
        <v xml:space="preserve">Надання загальної середньої освіти закладами загальної середньої освіти за рахунок освітньої субвенції, у т.ч. за рахунок: </v>
      </c>
      <c r="E86" s="198">
        <v>508400300</v>
      </c>
      <c r="F86" s="199">
        <v>508400300</v>
      </c>
      <c r="G86" s="198">
        <v>415576000</v>
      </c>
      <c r="H86" s="198"/>
      <c r="I86" s="199"/>
      <c r="J86" s="198">
        <v>111718095.81999999</v>
      </c>
      <c r="K86" s="198">
        <v>91613581.780000001</v>
      </c>
      <c r="L86" s="198"/>
      <c r="M86" s="216">
        <f t="shared" si="60"/>
        <v>21.97443546355106</v>
      </c>
      <c r="N86" s="198">
        <f t="shared" si="61"/>
        <v>0</v>
      </c>
      <c r="O86" s="198"/>
      <c r="P86" s="198"/>
      <c r="Q86" s="198"/>
      <c r="R86" s="198"/>
      <c r="S86" s="198"/>
      <c r="T86" s="200">
        <f t="shared" si="58"/>
        <v>0</v>
      </c>
      <c r="U86" s="200"/>
      <c r="V86" s="200"/>
      <c r="W86" s="200"/>
      <c r="X86" s="200"/>
      <c r="Y86" s="200"/>
      <c r="Z86" s="213"/>
      <c r="AA86" s="193">
        <f t="shared" si="59"/>
        <v>111718095.81999999</v>
      </c>
    </row>
    <row r="87" spans="1:27" s="1" customFormat="1" ht="31.5" customHeight="1" x14ac:dyDescent="0.25">
      <c r="A87" s="108"/>
      <c r="B87" s="98"/>
      <c r="C87" s="98"/>
      <c r="D87" s="47" t="s">
        <v>383</v>
      </c>
      <c r="E87" s="201">
        <v>506171900</v>
      </c>
      <c r="F87" s="202">
        <v>506171900</v>
      </c>
      <c r="G87" s="201">
        <v>415576000</v>
      </c>
      <c r="H87" s="201"/>
      <c r="I87" s="202"/>
      <c r="J87" s="201">
        <v>111486302.81999999</v>
      </c>
      <c r="K87" s="201">
        <v>91613581.780000001</v>
      </c>
      <c r="L87" s="201"/>
      <c r="M87" s="217">
        <f t="shared" si="60"/>
        <v>22.025383633504742</v>
      </c>
      <c r="N87" s="198">
        <f t="shared" si="61"/>
        <v>0</v>
      </c>
      <c r="O87" s="201"/>
      <c r="P87" s="201"/>
      <c r="Q87" s="201"/>
      <c r="R87" s="201"/>
      <c r="S87" s="201"/>
      <c r="T87" s="200">
        <f t="shared" si="58"/>
        <v>0</v>
      </c>
      <c r="U87" s="203"/>
      <c r="V87" s="203"/>
      <c r="W87" s="203"/>
      <c r="X87" s="203"/>
      <c r="Y87" s="203"/>
      <c r="Z87" s="214"/>
      <c r="AA87" s="193">
        <f t="shared" si="59"/>
        <v>111486302.81999999</v>
      </c>
    </row>
    <row r="88" spans="1:27" s="1" customFormat="1" ht="47.25" x14ac:dyDescent="0.25">
      <c r="A88" s="108"/>
      <c r="B88" s="98"/>
      <c r="C88" s="98"/>
      <c r="D88" s="47" t="s">
        <v>378</v>
      </c>
      <c r="E88" s="201">
        <v>2228400</v>
      </c>
      <c r="F88" s="202">
        <v>2228400</v>
      </c>
      <c r="G88" s="201"/>
      <c r="H88" s="201"/>
      <c r="I88" s="202"/>
      <c r="J88" s="201">
        <v>231793</v>
      </c>
      <c r="K88" s="201"/>
      <c r="L88" s="201"/>
      <c r="M88" s="217">
        <f t="shared" si="60"/>
        <v>10.401768084724466</v>
      </c>
      <c r="N88" s="198">
        <f t="shared" si="61"/>
        <v>0</v>
      </c>
      <c r="O88" s="201"/>
      <c r="P88" s="201"/>
      <c r="Q88" s="201"/>
      <c r="R88" s="201"/>
      <c r="S88" s="201"/>
      <c r="T88" s="200">
        <f t="shared" si="58"/>
        <v>0</v>
      </c>
      <c r="U88" s="203"/>
      <c r="V88" s="203"/>
      <c r="W88" s="203"/>
      <c r="X88" s="203"/>
      <c r="Y88" s="203"/>
      <c r="Z88" s="214"/>
      <c r="AA88" s="193">
        <f t="shared" si="59"/>
        <v>231793</v>
      </c>
    </row>
    <row r="89" spans="1:27" s="22" customFormat="1" ht="84" customHeight="1" x14ac:dyDescent="0.25">
      <c r="A89" s="106" t="s">
        <v>450</v>
      </c>
      <c r="B89" s="106" t="s">
        <v>451</v>
      </c>
      <c r="C89" s="106" t="s">
        <v>54</v>
      </c>
      <c r="D89" s="46" t="str">
        <f>'дод 5'!C54</f>
        <v xml:space="preserve">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освітньої субвенції,  у т.ч. за рахунок: </v>
      </c>
      <c r="E89" s="198">
        <v>20154300</v>
      </c>
      <c r="F89" s="199">
        <v>20154300</v>
      </c>
      <c r="G89" s="198">
        <v>16520000</v>
      </c>
      <c r="H89" s="198"/>
      <c r="I89" s="199"/>
      <c r="J89" s="198">
        <v>4330392.95</v>
      </c>
      <c r="K89" s="198">
        <v>3559306.42</v>
      </c>
      <c r="L89" s="198"/>
      <c r="M89" s="216">
        <f t="shared" si="60"/>
        <v>21.486198726822565</v>
      </c>
      <c r="N89" s="198">
        <f t="shared" si="61"/>
        <v>0</v>
      </c>
      <c r="O89" s="198"/>
      <c r="P89" s="198"/>
      <c r="Q89" s="198"/>
      <c r="R89" s="198"/>
      <c r="S89" s="198"/>
      <c r="T89" s="200">
        <f t="shared" si="58"/>
        <v>0</v>
      </c>
      <c r="U89" s="200"/>
      <c r="V89" s="200"/>
      <c r="W89" s="200"/>
      <c r="X89" s="200"/>
      <c r="Y89" s="200"/>
      <c r="Z89" s="213"/>
      <c r="AA89" s="193">
        <f t="shared" si="59"/>
        <v>4330392.95</v>
      </c>
    </row>
    <row r="90" spans="1:27" s="1" customFormat="1" ht="33" customHeight="1" x14ac:dyDescent="0.25">
      <c r="A90" s="108"/>
      <c r="B90" s="98"/>
      <c r="C90" s="98"/>
      <c r="D90" s="47" t="s">
        <v>383</v>
      </c>
      <c r="E90" s="201">
        <v>20154300</v>
      </c>
      <c r="F90" s="202">
        <v>20154300</v>
      </c>
      <c r="G90" s="201">
        <v>16520000</v>
      </c>
      <c r="H90" s="201"/>
      <c r="I90" s="202"/>
      <c r="J90" s="201">
        <v>4330392.95</v>
      </c>
      <c r="K90" s="201">
        <v>3559306.42</v>
      </c>
      <c r="L90" s="201"/>
      <c r="M90" s="217">
        <f t="shared" si="60"/>
        <v>21.486198726822565</v>
      </c>
      <c r="N90" s="198">
        <f t="shared" si="61"/>
        <v>0</v>
      </c>
      <c r="O90" s="201"/>
      <c r="P90" s="201"/>
      <c r="Q90" s="201"/>
      <c r="R90" s="201"/>
      <c r="S90" s="201"/>
      <c r="T90" s="200">
        <f t="shared" si="58"/>
        <v>0</v>
      </c>
      <c r="U90" s="203"/>
      <c r="V90" s="203"/>
      <c r="W90" s="203"/>
      <c r="X90" s="203"/>
      <c r="Y90" s="203"/>
      <c r="Z90" s="214"/>
      <c r="AA90" s="193">
        <f t="shared" si="59"/>
        <v>4330392.95</v>
      </c>
    </row>
    <row r="91" spans="1:27" s="22" customFormat="1" ht="78.75" x14ac:dyDescent="0.25">
      <c r="A91" s="106" t="s">
        <v>536</v>
      </c>
      <c r="B91" s="107">
        <v>1035</v>
      </c>
      <c r="C91" s="106" t="s">
        <v>54</v>
      </c>
      <c r="D91" s="46" t="str">
        <f>'дод 5'!C56</f>
        <v xml:space="preserve">Надання загальної середньої освіти навчально-реабілітаційними центрами для дітей з особливими освітніми потребами, зумовленими складними порушеннями розвитку, за рахунок освітньої субвенції,  у т.ч. за рахунок: </v>
      </c>
      <c r="E91" s="198">
        <v>1773800</v>
      </c>
      <c r="F91" s="199">
        <v>1773800</v>
      </c>
      <c r="G91" s="198">
        <v>1454000</v>
      </c>
      <c r="H91" s="198"/>
      <c r="I91" s="199"/>
      <c r="J91" s="198">
        <v>281290.83</v>
      </c>
      <c r="K91" s="198">
        <v>235806.85</v>
      </c>
      <c r="L91" s="198"/>
      <c r="M91" s="216">
        <f t="shared" si="60"/>
        <v>15.858091667606269</v>
      </c>
      <c r="N91" s="198">
        <f t="shared" si="61"/>
        <v>0</v>
      </c>
      <c r="O91" s="198"/>
      <c r="P91" s="198"/>
      <c r="Q91" s="198"/>
      <c r="R91" s="198"/>
      <c r="S91" s="198"/>
      <c r="T91" s="200">
        <f t="shared" si="58"/>
        <v>0</v>
      </c>
      <c r="U91" s="200"/>
      <c r="V91" s="200"/>
      <c r="W91" s="200"/>
      <c r="X91" s="200"/>
      <c r="Y91" s="200"/>
      <c r="Z91" s="213"/>
      <c r="AA91" s="193">
        <f t="shared" si="59"/>
        <v>281290.83</v>
      </c>
    </row>
    <row r="92" spans="1:27" s="1" customFormat="1" ht="31.5" customHeight="1" x14ac:dyDescent="0.25">
      <c r="A92" s="108"/>
      <c r="B92" s="98"/>
      <c r="C92" s="108"/>
      <c r="D92" s="47" t="s">
        <v>383</v>
      </c>
      <c r="E92" s="201">
        <v>1773800</v>
      </c>
      <c r="F92" s="202">
        <v>1773800</v>
      </c>
      <c r="G92" s="201">
        <v>1454000</v>
      </c>
      <c r="H92" s="201"/>
      <c r="I92" s="202"/>
      <c r="J92" s="201">
        <v>281290.83</v>
      </c>
      <c r="K92" s="201">
        <v>235806.85</v>
      </c>
      <c r="L92" s="201"/>
      <c r="M92" s="217">
        <f t="shared" si="60"/>
        <v>15.858091667606269</v>
      </c>
      <c r="N92" s="198">
        <f t="shared" si="61"/>
        <v>0</v>
      </c>
      <c r="O92" s="201"/>
      <c r="P92" s="201"/>
      <c r="Q92" s="201"/>
      <c r="R92" s="201"/>
      <c r="S92" s="201"/>
      <c r="T92" s="200">
        <f t="shared" si="58"/>
        <v>0</v>
      </c>
      <c r="U92" s="203"/>
      <c r="V92" s="203"/>
      <c r="W92" s="203"/>
      <c r="X92" s="203"/>
      <c r="Y92" s="203"/>
      <c r="Z92" s="214"/>
      <c r="AA92" s="193">
        <f t="shared" si="59"/>
        <v>281290.83</v>
      </c>
    </row>
    <row r="93" spans="1:27" s="1" customFormat="1" ht="166.5" customHeight="1" x14ac:dyDescent="0.25">
      <c r="A93" s="106" t="s">
        <v>493</v>
      </c>
      <c r="B93" s="107">
        <v>1061</v>
      </c>
      <c r="C93" s="106" t="s">
        <v>50</v>
      </c>
      <c r="D93" s="46" t="s">
        <v>732</v>
      </c>
      <c r="E93" s="198">
        <v>351767.89</v>
      </c>
      <c r="F93" s="199">
        <v>351767.89</v>
      </c>
      <c r="G93" s="201">
        <v>290000</v>
      </c>
      <c r="H93" s="201"/>
      <c r="I93" s="202"/>
      <c r="J93" s="201"/>
      <c r="K93" s="201"/>
      <c r="L93" s="201"/>
      <c r="M93" s="217">
        <f t="shared" si="60"/>
        <v>0</v>
      </c>
      <c r="N93" s="198">
        <f t="shared" si="61"/>
        <v>262064</v>
      </c>
      <c r="O93" s="198"/>
      <c r="P93" s="198">
        <v>262064</v>
      </c>
      <c r="Q93" s="198"/>
      <c r="R93" s="198"/>
      <c r="S93" s="198"/>
      <c r="T93" s="200">
        <f t="shared" si="58"/>
        <v>0</v>
      </c>
      <c r="U93" s="203"/>
      <c r="V93" s="203"/>
      <c r="W93" s="203"/>
      <c r="X93" s="203"/>
      <c r="Y93" s="203"/>
      <c r="Z93" s="214">
        <f t="shared" si="62"/>
        <v>0</v>
      </c>
      <c r="AA93" s="193">
        <f t="shared" si="59"/>
        <v>0</v>
      </c>
    </row>
    <row r="94" spans="1:27" s="1" customFormat="1" ht="55.15" customHeight="1" x14ac:dyDescent="0.25">
      <c r="A94" s="108"/>
      <c r="B94" s="98"/>
      <c r="C94" s="108"/>
      <c r="D94" s="47" t="s">
        <v>504</v>
      </c>
      <c r="E94" s="198">
        <v>0</v>
      </c>
      <c r="F94" s="202"/>
      <c r="G94" s="201"/>
      <c r="H94" s="201"/>
      <c r="I94" s="202"/>
      <c r="J94" s="201"/>
      <c r="K94" s="201"/>
      <c r="L94" s="201"/>
      <c r="M94" s="217"/>
      <c r="N94" s="198">
        <f t="shared" si="61"/>
        <v>262064</v>
      </c>
      <c r="O94" s="201"/>
      <c r="P94" s="201">
        <v>262064</v>
      </c>
      <c r="Q94" s="201"/>
      <c r="R94" s="201"/>
      <c r="S94" s="201"/>
      <c r="T94" s="200">
        <f t="shared" si="58"/>
        <v>0</v>
      </c>
      <c r="U94" s="203"/>
      <c r="V94" s="203"/>
      <c r="W94" s="203"/>
      <c r="X94" s="203"/>
      <c r="Y94" s="203"/>
      <c r="Z94" s="214">
        <f t="shared" si="62"/>
        <v>0</v>
      </c>
      <c r="AA94" s="193">
        <f t="shared" si="59"/>
        <v>0</v>
      </c>
    </row>
    <row r="95" spans="1:27" s="1" customFormat="1" ht="31.5" customHeight="1" x14ac:dyDescent="0.25">
      <c r="A95" s="108"/>
      <c r="B95" s="98"/>
      <c r="C95" s="108"/>
      <c r="D95" s="47" t="s">
        <v>501</v>
      </c>
      <c r="E95" s="201">
        <v>351767.89</v>
      </c>
      <c r="F95" s="202">
        <v>351767.89</v>
      </c>
      <c r="G95" s="201">
        <v>290000</v>
      </c>
      <c r="H95" s="201"/>
      <c r="I95" s="202"/>
      <c r="J95" s="201"/>
      <c r="K95" s="201"/>
      <c r="L95" s="201"/>
      <c r="M95" s="217">
        <f t="shared" si="60"/>
        <v>0</v>
      </c>
      <c r="N95" s="198">
        <f t="shared" si="61"/>
        <v>0</v>
      </c>
      <c r="O95" s="201"/>
      <c r="P95" s="201"/>
      <c r="Q95" s="201"/>
      <c r="R95" s="201"/>
      <c r="S95" s="201"/>
      <c r="T95" s="200">
        <f t="shared" si="58"/>
        <v>0</v>
      </c>
      <c r="U95" s="203"/>
      <c r="V95" s="203"/>
      <c r="W95" s="203"/>
      <c r="X95" s="203"/>
      <c r="Y95" s="203"/>
      <c r="Z95" s="214"/>
      <c r="AA95" s="193">
        <f t="shared" si="59"/>
        <v>0</v>
      </c>
    </row>
    <row r="96" spans="1:27" s="1" customFormat="1" ht="63" hidden="1" customHeight="1" x14ac:dyDescent="0.25">
      <c r="A96" s="106" t="s">
        <v>496</v>
      </c>
      <c r="B96" s="107">
        <v>1062</v>
      </c>
      <c r="C96" s="106" t="s">
        <v>54</v>
      </c>
      <c r="D96" s="46" t="s">
        <v>478</v>
      </c>
      <c r="E96" s="198">
        <v>0</v>
      </c>
      <c r="F96" s="199"/>
      <c r="G96" s="201"/>
      <c r="H96" s="201"/>
      <c r="I96" s="202"/>
      <c r="J96" s="201"/>
      <c r="K96" s="201"/>
      <c r="L96" s="201"/>
      <c r="M96" s="217" t="e">
        <f t="shared" si="60"/>
        <v>#DIV/0!</v>
      </c>
      <c r="N96" s="198">
        <f t="shared" si="61"/>
        <v>0</v>
      </c>
      <c r="O96" s="201"/>
      <c r="P96" s="201"/>
      <c r="Q96" s="201"/>
      <c r="R96" s="201"/>
      <c r="S96" s="201"/>
      <c r="T96" s="200">
        <f t="shared" si="58"/>
        <v>0</v>
      </c>
      <c r="U96" s="203"/>
      <c r="V96" s="203"/>
      <c r="W96" s="203"/>
      <c r="X96" s="203"/>
      <c r="Y96" s="203"/>
      <c r="Z96" s="214" t="e">
        <f t="shared" si="62"/>
        <v>#DIV/0!</v>
      </c>
      <c r="AA96" s="193">
        <f t="shared" si="59"/>
        <v>0</v>
      </c>
    </row>
    <row r="97" spans="1:27" s="1" customFormat="1" ht="31.5" hidden="1" customHeight="1" x14ac:dyDescent="0.25">
      <c r="A97" s="108"/>
      <c r="B97" s="98"/>
      <c r="C97" s="108"/>
      <c r="D97" s="47" t="s">
        <v>501</v>
      </c>
      <c r="E97" s="198">
        <v>0</v>
      </c>
      <c r="F97" s="202"/>
      <c r="G97" s="201"/>
      <c r="H97" s="201"/>
      <c r="I97" s="202"/>
      <c r="J97" s="201"/>
      <c r="K97" s="201"/>
      <c r="L97" s="201"/>
      <c r="M97" s="217" t="e">
        <f t="shared" si="60"/>
        <v>#DIV/0!</v>
      </c>
      <c r="N97" s="198">
        <f t="shared" si="61"/>
        <v>0</v>
      </c>
      <c r="O97" s="198"/>
      <c r="P97" s="201"/>
      <c r="Q97" s="201"/>
      <c r="R97" s="201"/>
      <c r="S97" s="198"/>
      <c r="T97" s="200">
        <f t="shared" si="58"/>
        <v>0</v>
      </c>
      <c r="U97" s="203"/>
      <c r="V97" s="203"/>
      <c r="W97" s="203"/>
      <c r="X97" s="203"/>
      <c r="Y97" s="203"/>
      <c r="Z97" s="214" t="e">
        <f t="shared" si="62"/>
        <v>#DIV/0!</v>
      </c>
      <c r="AA97" s="193">
        <f t="shared" si="59"/>
        <v>0</v>
      </c>
    </row>
    <row r="98" spans="1:27" s="22" customFormat="1" ht="57.75" customHeight="1" x14ac:dyDescent="0.25">
      <c r="A98" s="106" t="s">
        <v>452</v>
      </c>
      <c r="B98" s="106" t="s">
        <v>53</v>
      </c>
      <c r="C98" s="106" t="s">
        <v>56</v>
      </c>
      <c r="D98" s="46" t="str">
        <f>'дод 5'!C63</f>
        <v>Надання позашкільної освіти закладами позашкільної освіти, заходи із позашкільної роботи з дітьми</v>
      </c>
      <c r="E98" s="198">
        <v>49233900</v>
      </c>
      <c r="F98" s="199">
        <v>49233900</v>
      </c>
      <c r="G98" s="198">
        <v>34500000</v>
      </c>
      <c r="H98" s="198">
        <v>6479900</v>
      </c>
      <c r="I98" s="199"/>
      <c r="J98" s="198">
        <v>11898758.48</v>
      </c>
      <c r="K98" s="198">
        <v>7585421.1799999997</v>
      </c>
      <c r="L98" s="198">
        <v>2602368.5</v>
      </c>
      <c r="M98" s="216">
        <f t="shared" si="60"/>
        <v>24.167816240435961</v>
      </c>
      <c r="N98" s="198">
        <f t="shared" si="61"/>
        <v>3255000</v>
      </c>
      <c r="O98" s="198">
        <v>3255000</v>
      </c>
      <c r="P98" s="198"/>
      <c r="Q98" s="198"/>
      <c r="R98" s="198"/>
      <c r="S98" s="198">
        <v>3255000</v>
      </c>
      <c r="T98" s="200">
        <f t="shared" si="58"/>
        <v>1116614.93</v>
      </c>
      <c r="U98" s="200">
        <v>876359.17</v>
      </c>
      <c r="V98" s="200">
        <v>237068.78</v>
      </c>
      <c r="W98" s="200">
        <v>69419.259999999995</v>
      </c>
      <c r="X98" s="200"/>
      <c r="Y98" s="200">
        <v>879546.15</v>
      </c>
      <c r="Z98" s="213">
        <f t="shared" si="62"/>
        <v>34.30460614439324</v>
      </c>
      <c r="AA98" s="193">
        <f t="shared" si="59"/>
        <v>13015373.41</v>
      </c>
    </row>
    <row r="99" spans="1:27" s="22" customFormat="1" ht="66.75" customHeight="1" x14ac:dyDescent="0.25">
      <c r="A99" s="106" t="s">
        <v>565</v>
      </c>
      <c r="B99" s="107">
        <v>1091</v>
      </c>
      <c r="C99" s="106" t="s">
        <v>566</v>
      </c>
      <c r="D99" s="46" t="str">
        <f>'дод 5'!C65</f>
        <v>Підготовка кадрів закладами професійної (професійно-технічної) освіти та іншими закладами освіти за рахунок коштів місцевого бюджету</v>
      </c>
      <c r="E99" s="198">
        <v>164761300</v>
      </c>
      <c r="F99" s="199">
        <v>164761300</v>
      </c>
      <c r="G99" s="198">
        <v>90606400</v>
      </c>
      <c r="H99" s="198">
        <v>18732100</v>
      </c>
      <c r="I99" s="199"/>
      <c r="J99" s="198">
        <v>36608341.030000001</v>
      </c>
      <c r="K99" s="198">
        <v>19586668.579999998</v>
      </c>
      <c r="L99" s="198">
        <v>5065949.12</v>
      </c>
      <c r="M99" s="216">
        <f t="shared" si="60"/>
        <v>22.219016862576346</v>
      </c>
      <c r="N99" s="198">
        <f t="shared" si="61"/>
        <v>14580725</v>
      </c>
      <c r="O99" s="198"/>
      <c r="P99" s="198">
        <v>14430725</v>
      </c>
      <c r="Q99" s="198">
        <v>4542152</v>
      </c>
      <c r="R99" s="198">
        <v>5317700</v>
      </c>
      <c r="S99" s="198">
        <v>150000</v>
      </c>
      <c r="T99" s="200">
        <f t="shared" si="58"/>
        <v>4733607.63</v>
      </c>
      <c r="U99" s="200"/>
      <c r="V99" s="200">
        <v>4684535.03</v>
      </c>
      <c r="W99" s="200">
        <v>1278339.3999999999</v>
      </c>
      <c r="X99" s="200">
        <v>995446.2</v>
      </c>
      <c r="Y99" s="200">
        <v>49072.6</v>
      </c>
      <c r="Z99" s="213">
        <f t="shared" si="62"/>
        <v>32.464830315364978</v>
      </c>
      <c r="AA99" s="193">
        <f t="shared" si="59"/>
        <v>41341948.660000004</v>
      </c>
    </row>
    <row r="100" spans="1:27" s="22" customFormat="1" ht="63" customHeight="1" x14ac:dyDescent="0.25">
      <c r="A100" s="106" t="s">
        <v>568</v>
      </c>
      <c r="B100" s="107">
        <v>1092</v>
      </c>
      <c r="C100" s="106" t="s">
        <v>566</v>
      </c>
      <c r="D100" s="46" t="str">
        <f>'дод 5'!C66</f>
        <v xml:space="preserve">Підготовка кадрів закладами професійної (професійно-технічної) освіти та іншими закладами освіти за рахунок освітньої субвенції, у т.ч. за рахунок: </v>
      </c>
      <c r="E100" s="198">
        <v>22978300</v>
      </c>
      <c r="F100" s="199">
        <v>22978300</v>
      </c>
      <c r="G100" s="198">
        <v>18834600</v>
      </c>
      <c r="H100" s="198"/>
      <c r="I100" s="199"/>
      <c r="J100" s="198">
        <v>4533916.25</v>
      </c>
      <c r="K100" s="198">
        <v>3742836.14</v>
      </c>
      <c r="L100" s="198"/>
      <c r="M100" s="216">
        <f t="shared" si="60"/>
        <v>19.731295396091095</v>
      </c>
      <c r="N100" s="198">
        <f t="shared" si="61"/>
        <v>0</v>
      </c>
      <c r="O100" s="198"/>
      <c r="P100" s="198"/>
      <c r="Q100" s="198"/>
      <c r="R100" s="198"/>
      <c r="S100" s="198"/>
      <c r="T100" s="200">
        <f t="shared" si="58"/>
        <v>0</v>
      </c>
      <c r="U100" s="200"/>
      <c r="V100" s="200"/>
      <c r="W100" s="200"/>
      <c r="X100" s="200"/>
      <c r="Y100" s="200"/>
      <c r="Z100" s="213"/>
      <c r="AA100" s="193">
        <f t="shared" si="59"/>
        <v>4533916.25</v>
      </c>
    </row>
    <row r="101" spans="1:27" s="1" customFormat="1" ht="31.5" customHeight="1" x14ac:dyDescent="0.25">
      <c r="A101" s="108"/>
      <c r="B101" s="98"/>
      <c r="C101" s="108"/>
      <c r="D101" s="47" t="s">
        <v>383</v>
      </c>
      <c r="E101" s="201">
        <v>22978300</v>
      </c>
      <c r="F101" s="202">
        <v>22978300</v>
      </c>
      <c r="G101" s="201">
        <v>18834600</v>
      </c>
      <c r="H101" s="201"/>
      <c r="I101" s="202"/>
      <c r="J101" s="201">
        <v>4533916.25</v>
      </c>
      <c r="K101" s="201">
        <v>3742836.14</v>
      </c>
      <c r="L101" s="201"/>
      <c r="M101" s="217">
        <f t="shared" si="60"/>
        <v>19.731295396091095</v>
      </c>
      <c r="N101" s="198">
        <f t="shared" si="61"/>
        <v>0</v>
      </c>
      <c r="O101" s="201"/>
      <c r="P101" s="201"/>
      <c r="Q101" s="201"/>
      <c r="R101" s="201"/>
      <c r="S101" s="201"/>
      <c r="T101" s="200">
        <f t="shared" si="58"/>
        <v>0</v>
      </c>
      <c r="U101" s="203"/>
      <c r="V101" s="203"/>
      <c r="W101" s="203"/>
      <c r="X101" s="203"/>
      <c r="Y101" s="203"/>
      <c r="Z101" s="214"/>
      <c r="AA101" s="193">
        <f t="shared" si="59"/>
        <v>4533916.25</v>
      </c>
    </row>
    <row r="102" spans="1:27" s="22" customFormat="1" ht="34.5" customHeight="1" x14ac:dyDescent="0.25">
      <c r="A102" s="106" t="s">
        <v>453</v>
      </c>
      <c r="B102" s="106" t="s">
        <v>454</v>
      </c>
      <c r="C102" s="106" t="s">
        <v>57</v>
      </c>
      <c r="D102" s="46" t="str">
        <f>'дод 5'!C68</f>
        <v>Забезпечення діяльності інших закладів у сфері освіти</v>
      </c>
      <c r="E102" s="198">
        <v>13653300</v>
      </c>
      <c r="F102" s="199">
        <v>13653300</v>
      </c>
      <c r="G102" s="198">
        <v>9562000</v>
      </c>
      <c r="H102" s="198">
        <v>1300700</v>
      </c>
      <c r="I102" s="199"/>
      <c r="J102" s="198">
        <v>2938512.57</v>
      </c>
      <c r="K102" s="198">
        <v>2071928.92</v>
      </c>
      <c r="L102" s="198">
        <v>292363.58</v>
      </c>
      <c r="M102" s="216">
        <f t="shared" si="60"/>
        <v>21.52236140713234</v>
      </c>
      <c r="N102" s="198">
        <f t="shared" si="61"/>
        <v>0</v>
      </c>
      <c r="O102" s="198"/>
      <c r="P102" s="198"/>
      <c r="Q102" s="198"/>
      <c r="R102" s="198"/>
      <c r="S102" s="198"/>
      <c r="T102" s="200">
        <f t="shared" si="58"/>
        <v>13764.7</v>
      </c>
      <c r="U102" s="200"/>
      <c r="V102" s="200">
        <v>13764.7</v>
      </c>
      <c r="W102" s="200"/>
      <c r="X102" s="200"/>
      <c r="Y102" s="200"/>
      <c r="Z102" s="213"/>
      <c r="AA102" s="193">
        <f t="shared" si="59"/>
        <v>2952277.27</v>
      </c>
    </row>
    <row r="103" spans="1:27" s="22" customFormat="1" ht="27.75" customHeight="1" x14ac:dyDescent="0.25">
      <c r="A103" s="106" t="s">
        <v>455</v>
      </c>
      <c r="B103" s="106" t="s">
        <v>456</v>
      </c>
      <c r="C103" s="106" t="s">
        <v>57</v>
      </c>
      <c r="D103" s="46" t="str">
        <f>'дод 5'!C69</f>
        <v>Інші програми та заходи у сфері освіти</v>
      </c>
      <c r="E103" s="198">
        <v>134000</v>
      </c>
      <c r="F103" s="199">
        <v>134000</v>
      </c>
      <c r="G103" s="198"/>
      <c r="H103" s="198"/>
      <c r="I103" s="199"/>
      <c r="J103" s="198">
        <v>23100</v>
      </c>
      <c r="K103" s="198"/>
      <c r="L103" s="198"/>
      <c r="M103" s="216">
        <f t="shared" si="60"/>
        <v>17.238805970149254</v>
      </c>
      <c r="N103" s="198">
        <f t="shared" si="61"/>
        <v>0</v>
      </c>
      <c r="O103" s="198"/>
      <c r="P103" s="198"/>
      <c r="Q103" s="198"/>
      <c r="R103" s="198"/>
      <c r="S103" s="198"/>
      <c r="T103" s="200">
        <f t="shared" si="58"/>
        <v>0</v>
      </c>
      <c r="U103" s="200"/>
      <c r="V103" s="200"/>
      <c r="W103" s="200"/>
      <c r="X103" s="200"/>
      <c r="Y103" s="200"/>
      <c r="Z103" s="213"/>
      <c r="AA103" s="193">
        <f t="shared" si="59"/>
        <v>23100</v>
      </c>
    </row>
    <row r="104" spans="1:27" s="22" customFormat="1" ht="35.25" customHeight="1" x14ac:dyDescent="0.25">
      <c r="A104" s="106" t="s">
        <v>457</v>
      </c>
      <c r="B104" s="106" t="s">
        <v>458</v>
      </c>
      <c r="C104" s="106" t="s">
        <v>57</v>
      </c>
      <c r="D104" s="46" t="str">
        <f>'дод 5'!C70</f>
        <v>Забезпечення діяльності інклюзивно-ресурсних центрів за рахунок коштів місцевого бюджету</v>
      </c>
      <c r="E104" s="198">
        <v>174700</v>
      </c>
      <c r="F104" s="199">
        <v>174700</v>
      </c>
      <c r="G104" s="198"/>
      <c r="H104" s="198">
        <v>122400</v>
      </c>
      <c r="I104" s="199"/>
      <c r="J104" s="198">
        <v>56681.45</v>
      </c>
      <c r="K104" s="198"/>
      <c r="L104" s="198">
        <v>54098.39</v>
      </c>
      <c r="M104" s="216">
        <f t="shared" si="60"/>
        <v>32.445020034344587</v>
      </c>
      <c r="N104" s="198">
        <f t="shared" si="61"/>
        <v>0</v>
      </c>
      <c r="O104" s="198"/>
      <c r="P104" s="198"/>
      <c r="Q104" s="198"/>
      <c r="R104" s="198"/>
      <c r="S104" s="198"/>
      <c r="T104" s="200">
        <f t="shared" si="58"/>
        <v>15451.42</v>
      </c>
      <c r="U104" s="200"/>
      <c r="V104" s="200">
        <v>15451.42</v>
      </c>
      <c r="W104" s="200"/>
      <c r="X104" s="200"/>
      <c r="Y104" s="200"/>
      <c r="Z104" s="213"/>
      <c r="AA104" s="193">
        <f t="shared" si="59"/>
        <v>72132.87</v>
      </c>
    </row>
    <row r="105" spans="1:27" s="22" customFormat="1" ht="47.25" x14ac:dyDescent="0.25">
      <c r="A105" s="106" t="s">
        <v>460</v>
      </c>
      <c r="B105" s="106" t="s">
        <v>461</v>
      </c>
      <c r="C105" s="106" t="str">
        <f>'дод 5'!B70</f>
        <v>0990</v>
      </c>
      <c r="D105" s="46" t="str">
        <f>'дод 5'!C71</f>
        <v>Забезпечення діяльності інклюзивно-ресурсних центрів за рахунок освітньої субвенції, у т.ч. за рахунок:</v>
      </c>
      <c r="E105" s="198">
        <v>2091775</v>
      </c>
      <c r="F105" s="199">
        <v>2091775</v>
      </c>
      <c r="G105" s="198">
        <v>1714570</v>
      </c>
      <c r="H105" s="198"/>
      <c r="I105" s="199"/>
      <c r="J105" s="198">
        <v>432640.22</v>
      </c>
      <c r="K105" s="198">
        <v>354623.13</v>
      </c>
      <c r="L105" s="198"/>
      <c r="M105" s="216">
        <f t="shared" si="60"/>
        <v>20.682923354567293</v>
      </c>
      <c r="N105" s="198">
        <f t="shared" si="61"/>
        <v>0</v>
      </c>
      <c r="O105" s="198"/>
      <c r="P105" s="198"/>
      <c r="Q105" s="198"/>
      <c r="R105" s="198"/>
      <c r="S105" s="198"/>
      <c r="T105" s="200">
        <f t="shared" si="58"/>
        <v>0</v>
      </c>
      <c r="U105" s="200"/>
      <c r="V105" s="200"/>
      <c r="W105" s="200"/>
      <c r="X105" s="200"/>
      <c r="Y105" s="200"/>
      <c r="Z105" s="213"/>
      <c r="AA105" s="193">
        <f t="shared" si="59"/>
        <v>432640.22</v>
      </c>
    </row>
    <row r="106" spans="1:27" s="1" customFormat="1" ht="47.25" x14ac:dyDescent="0.25">
      <c r="A106" s="108"/>
      <c r="B106" s="108"/>
      <c r="C106" s="108"/>
      <c r="D106" s="47" t="s">
        <v>378</v>
      </c>
      <c r="E106" s="201">
        <v>2091775</v>
      </c>
      <c r="F106" s="202">
        <v>2091775</v>
      </c>
      <c r="G106" s="201">
        <v>1714570</v>
      </c>
      <c r="H106" s="201"/>
      <c r="I106" s="202"/>
      <c r="J106" s="201">
        <v>432640.22</v>
      </c>
      <c r="K106" s="201">
        <v>354623.13</v>
      </c>
      <c r="L106" s="201"/>
      <c r="M106" s="217">
        <f t="shared" si="60"/>
        <v>20.682923354567293</v>
      </c>
      <c r="N106" s="198">
        <f t="shared" si="61"/>
        <v>0</v>
      </c>
      <c r="O106" s="201"/>
      <c r="P106" s="201"/>
      <c r="Q106" s="201"/>
      <c r="R106" s="201"/>
      <c r="S106" s="201"/>
      <c r="T106" s="200">
        <f t="shared" si="58"/>
        <v>0</v>
      </c>
      <c r="U106" s="203"/>
      <c r="V106" s="203"/>
      <c r="W106" s="203"/>
      <c r="X106" s="203"/>
      <c r="Y106" s="203"/>
      <c r="Z106" s="214"/>
      <c r="AA106" s="193">
        <f t="shared" si="59"/>
        <v>432640.22</v>
      </c>
    </row>
    <row r="107" spans="1:27" s="22" customFormat="1" ht="36" customHeight="1" x14ac:dyDescent="0.25">
      <c r="A107" s="106" t="s">
        <v>462</v>
      </c>
      <c r="B107" s="106" t="s">
        <v>463</v>
      </c>
      <c r="C107" s="106" t="str">
        <f>'дод 5'!B71</f>
        <v>0990</v>
      </c>
      <c r="D107" s="46" t="str">
        <f>'дод 5'!C73</f>
        <v>Забезпечення діяльності центрів професійного розвитку педагогічних працівників</v>
      </c>
      <c r="E107" s="198">
        <v>3905000</v>
      </c>
      <c r="F107" s="199">
        <v>3905000</v>
      </c>
      <c r="G107" s="198">
        <v>2825000</v>
      </c>
      <c r="H107" s="198">
        <v>303800</v>
      </c>
      <c r="I107" s="199"/>
      <c r="J107" s="198">
        <v>774621.95</v>
      </c>
      <c r="K107" s="198">
        <v>546129.01</v>
      </c>
      <c r="L107" s="198">
        <v>108265.95</v>
      </c>
      <c r="M107" s="216">
        <f t="shared" si="60"/>
        <v>19.83666965428937</v>
      </c>
      <c r="N107" s="198">
        <f t="shared" si="61"/>
        <v>0</v>
      </c>
      <c r="O107" s="198"/>
      <c r="P107" s="198"/>
      <c r="Q107" s="198"/>
      <c r="R107" s="198"/>
      <c r="S107" s="198"/>
      <c r="T107" s="200">
        <f t="shared" si="58"/>
        <v>16331.42</v>
      </c>
      <c r="U107" s="200"/>
      <c r="V107" s="200">
        <v>16331.42</v>
      </c>
      <c r="W107" s="200"/>
      <c r="X107" s="200"/>
      <c r="Y107" s="200"/>
      <c r="Z107" s="213"/>
      <c r="AA107" s="193">
        <f t="shared" si="59"/>
        <v>790953.37</v>
      </c>
    </row>
    <row r="108" spans="1:27" s="22" customFormat="1" ht="63" hidden="1" customHeight="1" x14ac:dyDescent="0.25">
      <c r="A108" s="106" t="s">
        <v>523</v>
      </c>
      <c r="B108" s="106" t="s">
        <v>524</v>
      </c>
      <c r="C108" s="106" t="s">
        <v>57</v>
      </c>
      <c r="D108" s="46" t="str">
        <f>'дод 5'!C74</f>
        <v>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v>
      </c>
      <c r="E108" s="198">
        <v>0</v>
      </c>
      <c r="F108" s="199"/>
      <c r="G108" s="198"/>
      <c r="H108" s="198"/>
      <c r="I108" s="199"/>
      <c r="J108" s="198"/>
      <c r="K108" s="198"/>
      <c r="L108" s="198"/>
      <c r="M108" s="216" t="e">
        <f t="shared" si="60"/>
        <v>#DIV/0!</v>
      </c>
      <c r="N108" s="198">
        <f t="shared" si="61"/>
        <v>0</v>
      </c>
      <c r="O108" s="198"/>
      <c r="P108" s="198"/>
      <c r="Q108" s="198"/>
      <c r="R108" s="198"/>
      <c r="S108" s="198"/>
      <c r="T108" s="200">
        <f t="shared" si="58"/>
        <v>0</v>
      </c>
      <c r="U108" s="200"/>
      <c r="V108" s="200"/>
      <c r="W108" s="200"/>
      <c r="X108" s="200"/>
      <c r="Y108" s="200"/>
      <c r="Z108" s="213" t="e">
        <f t="shared" si="62"/>
        <v>#DIV/0!</v>
      </c>
      <c r="AA108" s="193">
        <f t="shared" si="59"/>
        <v>0</v>
      </c>
    </row>
    <row r="109" spans="1:27" s="22" customFormat="1" ht="63" hidden="1" customHeight="1" x14ac:dyDescent="0.25">
      <c r="A109" s="106" t="s">
        <v>514</v>
      </c>
      <c r="B109" s="106" t="s">
        <v>516</v>
      </c>
      <c r="C109" s="106" t="s">
        <v>57</v>
      </c>
      <c r="D109" s="46" t="s">
        <v>543</v>
      </c>
      <c r="E109" s="198">
        <v>0</v>
      </c>
      <c r="F109" s="199"/>
      <c r="G109" s="198"/>
      <c r="H109" s="198"/>
      <c r="I109" s="199"/>
      <c r="J109" s="198"/>
      <c r="K109" s="198"/>
      <c r="L109" s="198"/>
      <c r="M109" s="216" t="e">
        <f t="shared" si="60"/>
        <v>#DIV/0!</v>
      </c>
      <c r="N109" s="198">
        <f t="shared" si="61"/>
        <v>0</v>
      </c>
      <c r="O109" s="198"/>
      <c r="P109" s="198"/>
      <c r="Q109" s="198"/>
      <c r="R109" s="198"/>
      <c r="S109" s="198"/>
      <c r="T109" s="200">
        <f t="shared" si="58"/>
        <v>0</v>
      </c>
      <c r="U109" s="200"/>
      <c r="V109" s="200"/>
      <c r="W109" s="200"/>
      <c r="X109" s="200"/>
      <c r="Y109" s="200"/>
      <c r="Z109" s="213" t="e">
        <f t="shared" si="62"/>
        <v>#DIV/0!</v>
      </c>
      <c r="AA109" s="193">
        <f t="shared" si="59"/>
        <v>0</v>
      </c>
    </row>
    <row r="110" spans="1:27" s="1" customFormat="1" ht="47.25" hidden="1" customHeight="1" x14ac:dyDescent="0.25">
      <c r="A110" s="108"/>
      <c r="B110" s="108"/>
      <c r="C110" s="108"/>
      <c r="D110" s="47" t="s">
        <v>538</v>
      </c>
      <c r="E110" s="198">
        <v>0</v>
      </c>
      <c r="F110" s="202"/>
      <c r="G110" s="201"/>
      <c r="H110" s="201"/>
      <c r="I110" s="202"/>
      <c r="J110" s="201"/>
      <c r="K110" s="201"/>
      <c r="L110" s="201"/>
      <c r="M110" s="217" t="e">
        <f t="shared" si="60"/>
        <v>#DIV/0!</v>
      </c>
      <c r="N110" s="198">
        <f t="shared" si="61"/>
        <v>0</v>
      </c>
      <c r="O110" s="201"/>
      <c r="P110" s="201"/>
      <c r="Q110" s="201"/>
      <c r="R110" s="201"/>
      <c r="S110" s="201"/>
      <c r="T110" s="200">
        <f t="shared" si="58"/>
        <v>0</v>
      </c>
      <c r="U110" s="203"/>
      <c r="V110" s="203"/>
      <c r="W110" s="203"/>
      <c r="X110" s="203"/>
      <c r="Y110" s="203"/>
      <c r="Z110" s="214" t="e">
        <f t="shared" si="62"/>
        <v>#DIV/0!</v>
      </c>
      <c r="AA110" s="193">
        <f t="shared" si="59"/>
        <v>0</v>
      </c>
    </row>
    <row r="111" spans="1:27" s="22" customFormat="1" ht="78.75" hidden="1" customHeight="1" x14ac:dyDescent="0.25">
      <c r="A111" s="106" t="s">
        <v>525</v>
      </c>
      <c r="B111" s="106" t="s">
        <v>526</v>
      </c>
      <c r="C111" s="106" t="s">
        <v>57</v>
      </c>
      <c r="D111" s="46" t="str">
        <f>'дод 5'!C77</f>
        <v>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v>
      </c>
      <c r="E111" s="198">
        <v>0</v>
      </c>
      <c r="F111" s="199"/>
      <c r="G111" s="198"/>
      <c r="H111" s="198"/>
      <c r="I111" s="199"/>
      <c r="J111" s="198"/>
      <c r="K111" s="198"/>
      <c r="L111" s="198"/>
      <c r="M111" s="216" t="e">
        <f t="shared" si="60"/>
        <v>#DIV/0!</v>
      </c>
      <c r="N111" s="198">
        <f t="shared" si="61"/>
        <v>0</v>
      </c>
      <c r="O111" s="198"/>
      <c r="P111" s="198"/>
      <c r="Q111" s="198"/>
      <c r="R111" s="198"/>
      <c r="S111" s="198"/>
      <c r="T111" s="200">
        <f t="shared" si="58"/>
        <v>0</v>
      </c>
      <c r="U111" s="200"/>
      <c r="V111" s="200"/>
      <c r="W111" s="200"/>
      <c r="X111" s="200"/>
      <c r="Y111" s="200"/>
      <c r="Z111" s="213" t="e">
        <f t="shared" si="62"/>
        <v>#DIV/0!</v>
      </c>
      <c r="AA111" s="193">
        <f t="shared" si="59"/>
        <v>0</v>
      </c>
    </row>
    <row r="112" spans="1:27" s="22" customFormat="1" ht="15.75" hidden="1" customHeight="1" x14ac:dyDescent="0.25">
      <c r="A112" s="106"/>
      <c r="B112" s="106"/>
      <c r="C112" s="106"/>
      <c r="D112" s="47" t="s">
        <v>388</v>
      </c>
      <c r="E112" s="198">
        <v>0</v>
      </c>
      <c r="F112" s="202"/>
      <c r="G112" s="198"/>
      <c r="H112" s="198"/>
      <c r="I112" s="199"/>
      <c r="J112" s="198"/>
      <c r="K112" s="198"/>
      <c r="L112" s="198"/>
      <c r="M112" s="216" t="e">
        <f t="shared" si="60"/>
        <v>#DIV/0!</v>
      </c>
      <c r="N112" s="198">
        <f t="shared" si="61"/>
        <v>0</v>
      </c>
      <c r="O112" s="198"/>
      <c r="P112" s="198"/>
      <c r="Q112" s="198"/>
      <c r="R112" s="198"/>
      <c r="S112" s="198"/>
      <c r="T112" s="200">
        <f t="shared" si="58"/>
        <v>0</v>
      </c>
      <c r="U112" s="200"/>
      <c r="V112" s="200"/>
      <c r="W112" s="200"/>
      <c r="X112" s="200"/>
      <c r="Y112" s="200"/>
      <c r="Z112" s="213" t="e">
        <f t="shared" si="62"/>
        <v>#DIV/0!</v>
      </c>
      <c r="AA112" s="193">
        <f t="shared" si="59"/>
        <v>0</v>
      </c>
    </row>
    <row r="113" spans="1:27" s="22" customFormat="1" ht="78.75" hidden="1" customHeight="1" x14ac:dyDescent="0.25">
      <c r="A113" s="106" t="s">
        <v>515</v>
      </c>
      <c r="B113" s="106" t="s">
        <v>517</v>
      </c>
      <c r="C113" s="106" t="s">
        <v>57</v>
      </c>
      <c r="D113" s="46" t="s">
        <v>539</v>
      </c>
      <c r="E113" s="198">
        <v>0</v>
      </c>
      <c r="F113" s="199"/>
      <c r="G113" s="198"/>
      <c r="H113" s="198"/>
      <c r="I113" s="199"/>
      <c r="J113" s="198"/>
      <c r="K113" s="198"/>
      <c r="L113" s="198"/>
      <c r="M113" s="216" t="e">
        <f t="shared" si="60"/>
        <v>#DIV/0!</v>
      </c>
      <c r="N113" s="198">
        <f t="shared" si="61"/>
        <v>0</v>
      </c>
      <c r="O113" s="198"/>
      <c r="P113" s="198"/>
      <c r="Q113" s="198"/>
      <c r="R113" s="198"/>
      <c r="S113" s="198"/>
      <c r="T113" s="200">
        <f t="shared" si="58"/>
        <v>0</v>
      </c>
      <c r="U113" s="200"/>
      <c r="V113" s="200"/>
      <c r="W113" s="200"/>
      <c r="X113" s="200"/>
      <c r="Y113" s="200"/>
      <c r="Z113" s="213" t="e">
        <f t="shared" si="62"/>
        <v>#DIV/0!</v>
      </c>
      <c r="AA113" s="193">
        <f t="shared" si="59"/>
        <v>0</v>
      </c>
    </row>
    <row r="114" spans="1:27" s="1" customFormat="1" ht="63" hidden="1" customHeight="1" x14ac:dyDescent="0.25">
      <c r="A114" s="108"/>
      <c r="B114" s="108"/>
      <c r="C114" s="108"/>
      <c r="D114" s="47" t="s">
        <v>518</v>
      </c>
      <c r="E114" s="198">
        <v>0</v>
      </c>
      <c r="F114" s="202"/>
      <c r="G114" s="201"/>
      <c r="H114" s="201"/>
      <c r="I114" s="202"/>
      <c r="J114" s="201"/>
      <c r="K114" s="201"/>
      <c r="L114" s="201"/>
      <c r="M114" s="217" t="e">
        <f t="shared" si="60"/>
        <v>#DIV/0!</v>
      </c>
      <c r="N114" s="198">
        <f t="shared" si="61"/>
        <v>0</v>
      </c>
      <c r="O114" s="201"/>
      <c r="P114" s="201"/>
      <c r="Q114" s="201"/>
      <c r="R114" s="201"/>
      <c r="S114" s="201"/>
      <c r="T114" s="200">
        <f t="shared" si="58"/>
        <v>0</v>
      </c>
      <c r="U114" s="203"/>
      <c r="V114" s="203"/>
      <c r="W114" s="203"/>
      <c r="X114" s="203"/>
      <c r="Y114" s="203"/>
      <c r="Z114" s="214" t="e">
        <f t="shared" si="62"/>
        <v>#DIV/0!</v>
      </c>
      <c r="AA114" s="193">
        <f t="shared" si="59"/>
        <v>0</v>
      </c>
    </row>
    <row r="115" spans="1:27" s="22" customFormat="1" ht="65.25" hidden="1" customHeight="1" x14ac:dyDescent="0.25">
      <c r="A115" s="106" t="s">
        <v>465</v>
      </c>
      <c r="B115" s="106" t="s">
        <v>466</v>
      </c>
      <c r="C115" s="106" t="s">
        <v>57</v>
      </c>
      <c r="D115" s="52" t="s">
        <v>479</v>
      </c>
      <c r="E115" s="198">
        <v>0</v>
      </c>
      <c r="F115" s="199"/>
      <c r="G115" s="198"/>
      <c r="H115" s="198"/>
      <c r="I115" s="199"/>
      <c r="J115" s="198"/>
      <c r="K115" s="198"/>
      <c r="L115" s="198"/>
      <c r="M115" s="216" t="e">
        <f t="shared" si="60"/>
        <v>#DIV/0!</v>
      </c>
      <c r="N115" s="198">
        <f t="shared" si="61"/>
        <v>0</v>
      </c>
      <c r="O115" s="198"/>
      <c r="P115" s="198"/>
      <c r="Q115" s="198"/>
      <c r="R115" s="198"/>
      <c r="S115" s="198"/>
      <c r="T115" s="200">
        <f t="shared" si="58"/>
        <v>0</v>
      </c>
      <c r="U115" s="200"/>
      <c r="V115" s="200"/>
      <c r="W115" s="200"/>
      <c r="X115" s="200"/>
      <c r="Y115" s="200"/>
      <c r="Z115" s="213" t="e">
        <f t="shared" si="62"/>
        <v>#DIV/0!</v>
      </c>
      <c r="AA115" s="193">
        <f t="shared" si="59"/>
        <v>0</v>
      </c>
    </row>
    <row r="116" spans="1:27" s="1" customFormat="1" ht="63" hidden="1" customHeight="1" x14ac:dyDescent="0.25">
      <c r="A116" s="108"/>
      <c r="B116" s="98"/>
      <c r="C116" s="98"/>
      <c r="D116" s="47" t="s">
        <v>377</v>
      </c>
      <c r="E116" s="198">
        <v>0</v>
      </c>
      <c r="F116" s="202"/>
      <c r="G116" s="201"/>
      <c r="H116" s="201"/>
      <c r="I116" s="202"/>
      <c r="J116" s="201"/>
      <c r="K116" s="201"/>
      <c r="L116" s="201"/>
      <c r="M116" s="217" t="e">
        <f t="shared" si="60"/>
        <v>#DIV/0!</v>
      </c>
      <c r="N116" s="198">
        <f t="shared" si="61"/>
        <v>0</v>
      </c>
      <c r="O116" s="201"/>
      <c r="P116" s="201"/>
      <c r="Q116" s="201"/>
      <c r="R116" s="201"/>
      <c r="S116" s="201"/>
      <c r="T116" s="200">
        <f t="shared" si="58"/>
        <v>0</v>
      </c>
      <c r="U116" s="203"/>
      <c r="V116" s="203"/>
      <c r="W116" s="203"/>
      <c r="X116" s="203"/>
      <c r="Y116" s="203"/>
      <c r="Z116" s="214" t="e">
        <f t="shared" si="62"/>
        <v>#DIV/0!</v>
      </c>
      <c r="AA116" s="193">
        <f t="shared" si="59"/>
        <v>0</v>
      </c>
    </row>
    <row r="117" spans="1:27" s="1" customFormat="1" ht="70.5" hidden="1" customHeight="1" x14ac:dyDescent="0.25">
      <c r="A117" s="106" t="s">
        <v>486</v>
      </c>
      <c r="B117" s="107">
        <v>1210</v>
      </c>
      <c r="C117" s="106" t="s">
        <v>57</v>
      </c>
      <c r="D117" s="46" t="s">
        <v>487</v>
      </c>
      <c r="E117" s="198">
        <v>0</v>
      </c>
      <c r="F117" s="199"/>
      <c r="G117" s="198"/>
      <c r="H117" s="201"/>
      <c r="I117" s="202"/>
      <c r="J117" s="201"/>
      <c r="K117" s="201"/>
      <c r="L117" s="201"/>
      <c r="M117" s="217" t="e">
        <f t="shared" si="60"/>
        <v>#DIV/0!</v>
      </c>
      <c r="N117" s="198">
        <f t="shared" si="61"/>
        <v>0</v>
      </c>
      <c r="O117" s="201"/>
      <c r="P117" s="201"/>
      <c r="Q117" s="201"/>
      <c r="R117" s="201"/>
      <c r="S117" s="201"/>
      <c r="T117" s="200">
        <f t="shared" si="58"/>
        <v>0</v>
      </c>
      <c r="U117" s="203"/>
      <c r="V117" s="203"/>
      <c r="W117" s="203"/>
      <c r="X117" s="203"/>
      <c r="Y117" s="203"/>
      <c r="Z117" s="214" t="e">
        <f t="shared" si="62"/>
        <v>#DIV/0!</v>
      </c>
      <c r="AA117" s="193">
        <f t="shared" si="59"/>
        <v>0</v>
      </c>
    </row>
    <row r="118" spans="1:27" s="1" customFormat="1" ht="64.5" hidden="1" customHeight="1" x14ac:dyDescent="0.25">
      <c r="A118" s="108"/>
      <c r="B118" s="98"/>
      <c r="C118" s="98"/>
      <c r="D118" s="47" t="s">
        <v>488</v>
      </c>
      <c r="E118" s="198">
        <v>0</v>
      </c>
      <c r="F118" s="202"/>
      <c r="G118" s="201"/>
      <c r="H118" s="201"/>
      <c r="I118" s="202"/>
      <c r="J118" s="201"/>
      <c r="K118" s="201"/>
      <c r="L118" s="201"/>
      <c r="M118" s="217" t="e">
        <f t="shared" si="60"/>
        <v>#DIV/0!</v>
      </c>
      <c r="N118" s="198">
        <f t="shared" si="61"/>
        <v>0</v>
      </c>
      <c r="O118" s="201"/>
      <c r="P118" s="201"/>
      <c r="Q118" s="201"/>
      <c r="R118" s="201"/>
      <c r="S118" s="201"/>
      <c r="T118" s="200">
        <f t="shared" si="58"/>
        <v>0</v>
      </c>
      <c r="U118" s="203"/>
      <c r="V118" s="203"/>
      <c r="W118" s="203"/>
      <c r="X118" s="203"/>
      <c r="Y118" s="203"/>
      <c r="Z118" s="214" t="e">
        <f t="shared" si="62"/>
        <v>#DIV/0!</v>
      </c>
      <c r="AA118" s="193">
        <f t="shared" si="59"/>
        <v>0</v>
      </c>
    </row>
    <row r="119" spans="1:27" s="1" customFormat="1" ht="64.5" hidden="1" customHeight="1" x14ac:dyDescent="0.25">
      <c r="A119" s="106" t="s">
        <v>467</v>
      </c>
      <c r="B119" s="107">
        <v>3140</v>
      </c>
      <c r="C119" s="107">
        <v>1040</v>
      </c>
      <c r="D119" s="49" t="str">
        <f>'дод 5'!C135</f>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
      <c r="E119" s="198">
        <v>0</v>
      </c>
      <c r="F119" s="199"/>
      <c r="G119" s="198"/>
      <c r="H119" s="198"/>
      <c r="I119" s="199"/>
      <c r="J119" s="198"/>
      <c r="K119" s="198"/>
      <c r="L119" s="198"/>
      <c r="M119" s="216" t="e">
        <f t="shared" si="60"/>
        <v>#DIV/0!</v>
      </c>
      <c r="N119" s="198">
        <f t="shared" si="61"/>
        <v>0</v>
      </c>
      <c r="O119" s="201"/>
      <c r="P119" s="201"/>
      <c r="Q119" s="201"/>
      <c r="R119" s="201"/>
      <c r="S119" s="201"/>
      <c r="T119" s="200">
        <f t="shared" si="58"/>
        <v>0</v>
      </c>
      <c r="U119" s="203"/>
      <c r="V119" s="203"/>
      <c r="W119" s="203"/>
      <c r="X119" s="203"/>
      <c r="Y119" s="203"/>
      <c r="Z119" s="214" t="e">
        <f t="shared" si="62"/>
        <v>#DIV/0!</v>
      </c>
      <c r="AA119" s="193">
        <f t="shared" si="59"/>
        <v>0</v>
      </c>
    </row>
    <row r="120" spans="1:27" s="1" customFormat="1" ht="64.5" customHeight="1" x14ac:dyDescent="0.25">
      <c r="A120" s="106" t="s">
        <v>681</v>
      </c>
      <c r="B120" s="107">
        <v>1261</v>
      </c>
      <c r="C120" s="106" t="s">
        <v>57</v>
      </c>
      <c r="D120" s="49" t="s">
        <v>680</v>
      </c>
      <c r="E120" s="198">
        <v>0</v>
      </c>
      <c r="F120" s="199"/>
      <c r="G120" s="198"/>
      <c r="H120" s="198"/>
      <c r="I120" s="199"/>
      <c r="J120" s="198"/>
      <c r="K120" s="198"/>
      <c r="L120" s="198"/>
      <c r="M120" s="216"/>
      <c r="N120" s="198">
        <f t="shared" si="61"/>
        <v>1200000</v>
      </c>
      <c r="O120" s="198">
        <v>1200000</v>
      </c>
      <c r="P120" s="198"/>
      <c r="Q120" s="198"/>
      <c r="R120" s="198"/>
      <c r="S120" s="198">
        <v>1200000</v>
      </c>
      <c r="T120" s="200">
        <f t="shared" si="58"/>
        <v>0</v>
      </c>
      <c r="U120" s="203"/>
      <c r="V120" s="203"/>
      <c r="W120" s="203"/>
      <c r="X120" s="203"/>
      <c r="Y120" s="203"/>
      <c r="Z120" s="214">
        <f t="shared" si="62"/>
        <v>0</v>
      </c>
      <c r="AA120" s="193">
        <f t="shared" si="59"/>
        <v>0</v>
      </c>
    </row>
    <row r="121" spans="1:27" s="1" customFormat="1" ht="64.5" hidden="1" customHeight="1" x14ac:dyDescent="0.25">
      <c r="A121" s="106" t="s">
        <v>682</v>
      </c>
      <c r="B121" s="107">
        <v>1262</v>
      </c>
      <c r="C121" s="106" t="s">
        <v>57</v>
      </c>
      <c r="D121" s="49" t="s">
        <v>683</v>
      </c>
      <c r="E121" s="198">
        <v>0</v>
      </c>
      <c r="F121" s="199"/>
      <c r="G121" s="198"/>
      <c r="H121" s="198"/>
      <c r="I121" s="199"/>
      <c r="J121" s="198"/>
      <c r="K121" s="198"/>
      <c r="L121" s="198"/>
      <c r="M121" s="216" t="e">
        <f t="shared" si="60"/>
        <v>#DIV/0!</v>
      </c>
      <c r="N121" s="198">
        <f t="shared" si="61"/>
        <v>0</v>
      </c>
      <c r="O121" s="198"/>
      <c r="P121" s="198"/>
      <c r="Q121" s="198"/>
      <c r="R121" s="198"/>
      <c r="S121" s="198"/>
      <c r="T121" s="200">
        <f t="shared" si="58"/>
        <v>0</v>
      </c>
      <c r="U121" s="203"/>
      <c r="V121" s="203"/>
      <c r="W121" s="203"/>
      <c r="X121" s="203"/>
      <c r="Y121" s="203"/>
      <c r="Z121" s="214" t="e">
        <f t="shared" si="62"/>
        <v>#DIV/0!</v>
      </c>
      <c r="AA121" s="193">
        <f t="shared" si="59"/>
        <v>0</v>
      </c>
    </row>
    <row r="122" spans="1:27" s="1" customFormat="1" ht="64.5" hidden="1" customHeight="1" x14ac:dyDescent="0.25">
      <c r="A122" s="106"/>
      <c r="B122" s="107"/>
      <c r="C122" s="107"/>
      <c r="D122" s="53" t="s">
        <v>684</v>
      </c>
      <c r="E122" s="198">
        <v>0</v>
      </c>
      <c r="F122" s="199"/>
      <c r="G122" s="198"/>
      <c r="H122" s="198"/>
      <c r="I122" s="199"/>
      <c r="J122" s="198"/>
      <c r="K122" s="198"/>
      <c r="L122" s="198"/>
      <c r="M122" s="216" t="e">
        <f t="shared" si="60"/>
        <v>#DIV/0!</v>
      </c>
      <c r="N122" s="198">
        <f t="shared" si="61"/>
        <v>0</v>
      </c>
      <c r="O122" s="201"/>
      <c r="P122" s="201"/>
      <c r="Q122" s="201"/>
      <c r="R122" s="201"/>
      <c r="S122" s="201"/>
      <c r="T122" s="200">
        <f t="shared" si="58"/>
        <v>0</v>
      </c>
      <c r="U122" s="203"/>
      <c r="V122" s="203"/>
      <c r="W122" s="203"/>
      <c r="X122" s="203"/>
      <c r="Y122" s="203"/>
      <c r="Z122" s="214" t="e">
        <f t="shared" si="62"/>
        <v>#DIV/0!</v>
      </c>
      <c r="AA122" s="193">
        <f t="shared" si="59"/>
        <v>0</v>
      </c>
    </row>
    <row r="123" spans="1:27" s="1" customFormat="1" ht="64.5" hidden="1" customHeight="1" x14ac:dyDescent="0.25">
      <c r="A123" s="106" t="s">
        <v>467</v>
      </c>
      <c r="B123" s="107">
        <v>3140</v>
      </c>
      <c r="C123" s="107">
        <v>1040</v>
      </c>
      <c r="D123" s="49" t="s">
        <v>20</v>
      </c>
      <c r="E123" s="198">
        <v>0</v>
      </c>
      <c r="F123" s="199">
        <v>0</v>
      </c>
      <c r="G123" s="198"/>
      <c r="H123" s="198"/>
      <c r="I123" s="199"/>
      <c r="J123" s="198"/>
      <c r="K123" s="198"/>
      <c r="L123" s="198"/>
      <c r="M123" s="216" t="e">
        <f t="shared" si="60"/>
        <v>#DIV/0!</v>
      </c>
      <c r="N123" s="198">
        <f t="shared" si="61"/>
        <v>0</v>
      </c>
      <c r="O123" s="201"/>
      <c r="P123" s="201"/>
      <c r="Q123" s="201"/>
      <c r="R123" s="201"/>
      <c r="S123" s="201"/>
      <c r="T123" s="200">
        <f t="shared" si="58"/>
        <v>0</v>
      </c>
      <c r="U123" s="203"/>
      <c r="V123" s="203"/>
      <c r="W123" s="203"/>
      <c r="X123" s="203"/>
      <c r="Y123" s="203"/>
      <c r="Z123" s="214" t="e">
        <f t="shared" si="62"/>
        <v>#DIV/0!</v>
      </c>
      <c r="AA123" s="193">
        <f t="shared" si="59"/>
        <v>0</v>
      </c>
    </row>
    <row r="124" spans="1:27" s="1" customFormat="1" ht="31.5" x14ac:dyDescent="0.25">
      <c r="A124" s="106" t="s">
        <v>468</v>
      </c>
      <c r="B124" s="107">
        <v>3242</v>
      </c>
      <c r="C124" s="107">
        <v>1090</v>
      </c>
      <c r="D124" s="46" t="s">
        <v>400</v>
      </c>
      <c r="E124" s="198">
        <v>65200</v>
      </c>
      <c r="F124" s="199">
        <v>65200</v>
      </c>
      <c r="G124" s="198"/>
      <c r="H124" s="198"/>
      <c r="I124" s="199"/>
      <c r="J124" s="198">
        <v>18100</v>
      </c>
      <c r="K124" s="198"/>
      <c r="L124" s="198"/>
      <c r="M124" s="216">
        <f t="shared" si="60"/>
        <v>27.760736196319019</v>
      </c>
      <c r="N124" s="198">
        <f t="shared" si="61"/>
        <v>0</v>
      </c>
      <c r="O124" s="201"/>
      <c r="P124" s="201"/>
      <c r="Q124" s="201"/>
      <c r="R124" s="201"/>
      <c r="S124" s="201"/>
      <c r="T124" s="200">
        <f t="shared" si="58"/>
        <v>0</v>
      </c>
      <c r="U124" s="203"/>
      <c r="V124" s="203"/>
      <c r="W124" s="203"/>
      <c r="X124" s="203"/>
      <c r="Y124" s="203"/>
      <c r="Z124" s="214"/>
      <c r="AA124" s="193">
        <f t="shared" si="59"/>
        <v>18100</v>
      </c>
    </row>
    <row r="125" spans="1:27" s="1" customFormat="1" ht="31.5" x14ac:dyDescent="0.25">
      <c r="A125" s="106" t="s">
        <v>470</v>
      </c>
      <c r="B125" s="107">
        <v>5031</v>
      </c>
      <c r="C125" s="106" t="s">
        <v>79</v>
      </c>
      <c r="D125" s="48" t="str">
        <f>'дод 5'!C165</f>
        <v>Утримання та навчально-тренувальна робота комунальних дитячо-юнацьких спортивних шкіл</v>
      </c>
      <c r="E125" s="198">
        <v>14044800</v>
      </c>
      <c r="F125" s="199">
        <v>14044800</v>
      </c>
      <c r="G125" s="198">
        <v>10443800</v>
      </c>
      <c r="H125" s="198">
        <v>457500</v>
      </c>
      <c r="I125" s="199"/>
      <c r="J125" s="198">
        <v>2791225.7</v>
      </c>
      <c r="K125" s="198">
        <v>2127280.0499999998</v>
      </c>
      <c r="L125" s="198">
        <v>182751.61</v>
      </c>
      <c r="M125" s="216">
        <f t="shared" si="60"/>
        <v>19.873730491000231</v>
      </c>
      <c r="N125" s="198">
        <f t="shared" si="61"/>
        <v>0</v>
      </c>
      <c r="O125" s="198"/>
      <c r="P125" s="201"/>
      <c r="Q125" s="201"/>
      <c r="R125" s="201"/>
      <c r="S125" s="198"/>
      <c r="T125" s="200">
        <f t="shared" si="58"/>
        <v>2550.8000000000002</v>
      </c>
      <c r="U125" s="203"/>
      <c r="V125" s="203">
        <v>2550.8000000000002</v>
      </c>
      <c r="W125" s="203"/>
      <c r="X125" s="203"/>
      <c r="Y125" s="203"/>
      <c r="Z125" s="214"/>
      <c r="AA125" s="193">
        <f t="shared" si="59"/>
        <v>2793776.5</v>
      </c>
    </row>
    <row r="126" spans="1:27" s="1" customFormat="1" ht="23.25" hidden="1" customHeight="1" x14ac:dyDescent="0.25">
      <c r="A126" s="108"/>
      <c r="B126" s="98"/>
      <c r="C126" s="108"/>
      <c r="D126" s="47" t="s">
        <v>388</v>
      </c>
      <c r="E126" s="198">
        <v>0</v>
      </c>
      <c r="F126" s="202"/>
      <c r="G126" s="201"/>
      <c r="H126" s="201"/>
      <c r="I126" s="202"/>
      <c r="J126" s="201"/>
      <c r="K126" s="201"/>
      <c r="L126" s="201"/>
      <c r="M126" s="217" t="e">
        <f t="shared" si="60"/>
        <v>#DIV/0!</v>
      </c>
      <c r="N126" s="198">
        <f t="shared" si="61"/>
        <v>0</v>
      </c>
      <c r="O126" s="201"/>
      <c r="P126" s="201"/>
      <c r="Q126" s="201"/>
      <c r="R126" s="201"/>
      <c r="S126" s="201"/>
      <c r="T126" s="200">
        <f t="shared" si="58"/>
        <v>0</v>
      </c>
      <c r="U126" s="203"/>
      <c r="V126" s="203"/>
      <c r="W126" s="203"/>
      <c r="X126" s="203"/>
      <c r="Y126" s="203"/>
      <c r="Z126" s="214" t="e">
        <f t="shared" si="62"/>
        <v>#DIV/0!</v>
      </c>
      <c r="AA126" s="193">
        <f t="shared" si="59"/>
        <v>0</v>
      </c>
    </row>
    <row r="127" spans="1:27" s="1" customFormat="1" ht="42" hidden="1" customHeight="1" x14ac:dyDescent="0.25">
      <c r="A127" s="106" t="s">
        <v>471</v>
      </c>
      <c r="B127" s="107">
        <v>7321</v>
      </c>
      <c r="C127" s="106" t="s">
        <v>110</v>
      </c>
      <c r="D127" s="49" t="str">
        <f>'дод 5'!C199</f>
        <v>Будівництво1 освітніх установ та закладів</v>
      </c>
      <c r="E127" s="198">
        <v>0</v>
      </c>
      <c r="F127" s="199"/>
      <c r="G127" s="198"/>
      <c r="H127" s="198"/>
      <c r="I127" s="199"/>
      <c r="J127" s="198"/>
      <c r="K127" s="198"/>
      <c r="L127" s="198"/>
      <c r="M127" s="216" t="e">
        <f t="shared" si="60"/>
        <v>#DIV/0!</v>
      </c>
      <c r="N127" s="198">
        <f t="shared" si="61"/>
        <v>0</v>
      </c>
      <c r="O127" s="198"/>
      <c r="P127" s="198"/>
      <c r="Q127" s="198"/>
      <c r="R127" s="198"/>
      <c r="S127" s="198"/>
      <c r="T127" s="200">
        <f t="shared" si="58"/>
        <v>0</v>
      </c>
      <c r="U127" s="203"/>
      <c r="V127" s="203"/>
      <c r="W127" s="203"/>
      <c r="X127" s="203"/>
      <c r="Y127" s="203"/>
      <c r="Z127" s="214" t="e">
        <f t="shared" si="62"/>
        <v>#DIV/0!</v>
      </c>
      <c r="AA127" s="193">
        <f t="shared" si="59"/>
        <v>0</v>
      </c>
    </row>
    <row r="128" spans="1:27" s="1" customFormat="1" ht="21" hidden="1" customHeight="1" x14ac:dyDescent="0.25">
      <c r="A128" s="106"/>
      <c r="B128" s="107"/>
      <c r="C128" s="106"/>
      <c r="D128" s="47" t="s">
        <v>388</v>
      </c>
      <c r="E128" s="198">
        <v>0</v>
      </c>
      <c r="F128" s="199"/>
      <c r="G128" s="198"/>
      <c r="H128" s="198"/>
      <c r="I128" s="199"/>
      <c r="J128" s="198"/>
      <c r="K128" s="198"/>
      <c r="L128" s="198"/>
      <c r="M128" s="216" t="e">
        <f t="shared" si="60"/>
        <v>#DIV/0!</v>
      </c>
      <c r="N128" s="198">
        <f t="shared" si="61"/>
        <v>0</v>
      </c>
      <c r="O128" s="201"/>
      <c r="P128" s="198"/>
      <c r="Q128" s="198"/>
      <c r="R128" s="198"/>
      <c r="S128" s="201"/>
      <c r="T128" s="200">
        <f t="shared" si="58"/>
        <v>0</v>
      </c>
      <c r="U128" s="203"/>
      <c r="V128" s="203"/>
      <c r="W128" s="203"/>
      <c r="X128" s="203"/>
      <c r="Y128" s="203"/>
      <c r="Z128" s="214" t="e">
        <f t="shared" si="62"/>
        <v>#DIV/0!</v>
      </c>
      <c r="AA128" s="193">
        <f t="shared" si="59"/>
        <v>0</v>
      </c>
    </row>
    <row r="129" spans="1:27" s="1" customFormat="1" ht="47.25" hidden="1" customHeight="1" x14ac:dyDescent="0.25">
      <c r="A129" s="106" t="s">
        <v>511</v>
      </c>
      <c r="B129" s="107">
        <v>7363</v>
      </c>
      <c r="C129" s="106" t="s">
        <v>81</v>
      </c>
      <c r="D129" s="49" t="s">
        <v>570</v>
      </c>
      <c r="E129" s="198">
        <v>0</v>
      </c>
      <c r="F129" s="199"/>
      <c r="G129" s="198"/>
      <c r="H129" s="198"/>
      <c r="I129" s="199"/>
      <c r="J129" s="198"/>
      <c r="K129" s="198"/>
      <c r="L129" s="198"/>
      <c r="M129" s="216" t="e">
        <f t="shared" si="60"/>
        <v>#DIV/0!</v>
      </c>
      <c r="N129" s="198">
        <f t="shared" si="61"/>
        <v>0</v>
      </c>
      <c r="O129" s="198"/>
      <c r="P129" s="198"/>
      <c r="Q129" s="198"/>
      <c r="R129" s="198"/>
      <c r="S129" s="198"/>
      <c r="T129" s="200">
        <f t="shared" si="58"/>
        <v>0</v>
      </c>
      <c r="U129" s="203"/>
      <c r="V129" s="203"/>
      <c r="W129" s="203"/>
      <c r="X129" s="203"/>
      <c r="Y129" s="203"/>
      <c r="Z129" s="214" t="e">
        <f t="shared" si="62"/>
        <v>#DIV/0!</v>
      </c>
      <c r="AA129" s="193">
        <f t="shared" si="59"/>
        <v>0</v>
      </c>
    </row>
    <row r="130" spans="1:27" s="1" customFormat="1" ht="36.75" hidden="1" customHeight="1" x14ac:dyDescent="0.25">
      <c r="A130" s="108"/>
      <c r="B130" s="98"/>
      <c r="C130" s="108"/>
      <c r="D130" s="53" t="s">
        <v>599</v>
      </c>
      <c r="E130" s="198">
        <v>0</v>
      </c>
      <c r="F130" s="202"/>
      <c r="G130" s="201"/>
      <c r="H130" s="201"/>
      <c r="I130" s="202"/>
      <c r="J130" s="201"/>
      <c r="K130" s="201"/>
      <c r="L130" s="201"/>
      <c r="M130" s="217" t="e">
        <f t="shared" si="60"/>
        <v>#DIV/0!</v>
      </c>
      <c r="N130" s="198">
        <f t="shared" si="61"/>
        <v>0</v>
      </c>
      <c r="O130" s="201"/>
      <c r="P130" s="201"/>
      <c r="Q130" s="201"/>
      <c r="R130" s="201"/>
      <c r="S130" s="201"/>
      <c r="T130" s="200">
        <f t="shared" si="58"/>
        <v>0</v>
      </c>
      <c r="U130" s="203"/>
      <c r="V130" s="203"/>
      <c r="W130" s="203"/>
      <c r="X130" s="203"/>
      <c r="Y130" s="203"/>
      <c r="Z130" s="214" t="e">
        <f t="shared" si="62"/>
        <v>#DIV/0!</v>
      </c>
      <c r="AA130" s="193">
        <f t="shared" si="59"/>
        <v>0</v>
      </c>
    </row>
    <row r="131" spans="1:27" s="1" customFormat="1" ht="94.5" x14ac:dyDescent="0.25">
      <c r="A131" s="106" t="s">
        <v>716</v>
      </c>
      <c r="B131" s="107">
        <v>7384</v>
      </c>
      <c r="C131" s="106" t="s">
        <v>81</v>
      </c>
      <c r="D131" s="48" t="s">
        <v>717</v>
      </c>
      <c r="E131" s="198">
        <v>0</v>
      </c>
      <c r="F131" s="199">
        <v>0</v>
      </c>
      <c r="G131" s="198">
        <v>0</v>
      </c>
      <c r="H131" s="198">
        <v>0</v>
      </c>
      <c r="I131" s="199"/>
      <c r="J131" s="198"/>
      <c r="K131" s="198"/>
      <c r="L131" s="198"/>
      <c r="M131" s="216"/>
      <c r="N131" s="198">
        <f t="shared" si="61"/>
        <v>51527652.659999996</v>
      </c>
      <c r="O131" s="198"/>
      <c r="P131" s="201"/>
      <c r="Q131" s="201"/>
      <c r="R131" s="201"/>
      <c r="S131" s="198">
        <v>51527652.659999996</v>
      </c>
      <c r="T131" s="200">
        <f>V131+Y131</f>
        <v>0</v>
      </c>
      <c r="U131" s="203"/>
      <c r="V131" s="203"/>
      <c r="W131" s="203"/>
      <c r="X131" s="203"/>
      <c r="Y131" s="203"/>
      <c r="Z131" s="214">
        <f t="shared" si="62"/>
        <v>0</v>
      </c>
      <c r="AA131" s="193">
        <f t="shared" si="59"/>
        <v>0</v>
      </c>
    </row>
    <row r="132" spans="1:27" s="1" customFormat="1" ht="118.9" customHeight="1" x14ac:dyDescent="0.25">
      <c r="A132" s="108"/>
      <c r="B132" s="98"/>
      <c r="C132" s="108"/>
      <c r="D132" s="53" t="s">
        <v>721</v>
      </c>
      <c r="E132" s="201">
        <v>0</v>
      </c>
      <c r="F132" s="202">
        <v>0</v>
      </c>
      <c r="G132" s="201">
        <v>0</v>
      </c>
      <c r="H132" s="201">
        <v>0</v>
      </c>
      <c r="I132" s="202"/>
      <c r="J132" s="201"/>
      <c r="K132" s="201"/>
      <c r="L132" s="201"/>
      <c r="M132" s="217"/>
      <c r="N132" s="198">
        <f t="shared" si="61"/>
        <v>51527652.659999996</v>
      </c>
      <c r="O132" s="201"/>
      <c r="P132" s="201"/>
      <c r="Q132" s="201"/>
      <c r="R132" s="201"/>
      <c r="S132" s="201">
        <v>51527652.659999996</v>
      </c>
      <c r="T132" s="200">
        <f t="shared" si="58"/>
        <v>0</v>
      </c>
      <c r="U132" s="203"/>
      <c r="V132" s="203"/>
      <c r="W132" s="203"/>
      <c r="X132" s="203"/>
      <c r="Y132" s="203"/>
      <c r="Z132" s="214">
        <f t="shared" si="62"/>
        <v>0</v>
      </c>
      <c r="AA132" s="193">
        <f t="shared" si="59"/>
        <v>0</v>
      </c>
    </row>
    <row r="133" spans="1:27" s="22" customFormat="1" ht="27.75" hidden="1" customHeight="1" x14ac:dyDescent="0.25">
      <c r="A133" s="106" t="s">
        <v>596</v>
      </c>
      <c r="B133" s="95" t="s">
        <v>236</v>
      </c>
      <c r="C133" s="95" t="s">
        <v>81</v>
      </c>
      <c r="D133" s="48" t="s">
        <v>17</v>
      </c>
      <c r="E133" s="198">
        <v>0</v>
      </c>
      <c r="F133" s="199"/>
      <c r="G133" s="198"/>
      <c r="H133" s="198"/>
      <c r="I133" s="199"/>
      <c r="J133" s="198"/>
      <c r="K133" s="198"/>
      <c r="L133" s="198"/>
      <c r="M133" s="216" t="e">
        <f t="shared" si="60"/>
        <v>#DIV/0!</v>
      </c>
      <c r="N133" s="198">
        <f t="shared" si="61"/>
        <v>0</v>
      </c>
      <c r="O133" s="201"/>
      <c r="P133" s="201"/>
      <c r="Q133" s="201"/>
      <c r="R133" s="201"/>
      <c r="S133" s="201"/>
      <c r="T133" s="200">
        <f t="shared" si="58"/>
        <v>0</v>
      </c>
      <c r="U133" s="200"/>
      <c r="V133" s="200"/>
      <c r="W133" s="200"/>
      <c r="X133" s="200"/>
      <c r="Y133" s="200"/>
      <c r="Z133" s="213" t="e">
        <f t="shared" si="62"/>
        <v>#DIV/0!</v>
      </c>
      <c r="AA133" s="193">
        <f t="shared" si="59"/>
        <v>0</v>
      </c>
    </row>
    <row r="134" spans="1:27" s="1" customFormat="1" ht="24" customHeight="1" x14ac:dyDescent="0.25">
      <c r="A134" s="106" t="s">
        <v>472</v>
      </c>
      <c r="B134" s="107">
        <v>7640</v>
      </c>
      <c r="C134" s="106" t="s">
        <v>85</v>
      </c>
      <c r="D134" s="48" t="s">
        <v>410</v>
      </c>
      <c r="E134" s="198">
        <v>766560</v>
      </c>
      <c r="F134" s="199">
        <v>766560</v>
      </c>
      <c r="G134" s="198"/>
      <c r="H134" s="198"/>
      <c r="I134" s="199"/>
      <c r="J134" s="198"/>
      <c r="K134" s="198"/>
      <c r="L134" s="198"/>
      <c r="M134" s="216">
        <f t="shared" si="60"/>
        <v>0</v>
      </c>
      <c r="N134" s="198">
        <f t="shared" si="61"/>
        <v>95289467</v>
      </c>
      <c r="O134" s="198">
        <v>95289467</v>
      </c>
      <c r="P134" s="198"/>
      <c r="Q134" s="198"/>
      <c r="R134" s="198"/>
      <c r="S134" s="198">
        <v>95289467</v>
      </c>
      <c r="T134" s="200">
        <f t="shared" si="58"/>
        <v>2316237.37</v>
      </c>
      <c r="U134" s="200">
        <v>2316237.37</v>
      </c>
      <c r="V134" s="203"/>
      <c r="W134" s="203"/>
      <c r="X134" s="203"/>
      <c r="Y134" s="200">
        <v>2316237.37</v>
      </c>
      <c r="Z134" s="213">
        <f t="shared" si="62"/>
        <v>2.4307380898667423</v>
      </c>
      <c r="AA134" s="193">
        <f t="shared" si="59"/>
        <v>2316237.37</v>
      </c>
    </row>
    <row r="135" spans="1:27" s="1" customFormat="1" ht="47.25" hidden="1" customHeight="1" x14ac:dyDescent="0.25">
      <c r="A135" s="106" t="s">
        <v>475</v>
      </c>
      <c r="B135" s="107">
        <v>7700</v>
      </c>
      <c r="C135" s="106" t="s">
        <v>92</v>
      </c>
      <c r="D135" s="48" t="s">
        <v>356</v>
      </c>
      <c r="E135" s="198">
        <v>0</v>
      </c>
      <c r="F135" s="199"/>
      <c r="G135" s="198"/>
      <c r="H135" s="198"/>
      <c r="I135" s="199"/>
      <c r="J135" s="198"/>
      <c r="K135" s="198"/>
      <c r="L135" s="198"/>
      <c r="M135" s="216" t="e">
        <f t="shared" si="60"/>
        <v>#DIV/0!</v>
      </c>
      <c r="N135" s="198">
        <f t="shared" si="61"/>
        <v>0</v>
      </c>
      <c r="O135" s="198"/>
      <c r="P135" s="198"/>
      <c r="Q135" s="198"/>
      <c r="R135" s="198"/>
      <c r="S135" s="198"/>
      <c r="T135" s="200">
        <f t="shared" si="58"/>
        <v>0</v>
      </c>
      <c r="U135" s="203"/>
      <c r="V135" s="203"/>
      <c r="W135" s="203"/>
      <c r="X135" s="203"/>
      <c r="Y135" s="203"/>
      <c r="Z135" s="214" t="e">
        <f t="shared" si="62"/>
        <v>#DIV/0!</v>
      </c>
      <c r="AA135" s="193">
        <f t="shared" si="59"/>
        <v>0</v>
      </c>
    </row>
    <row r="136" spans="1:27" s="1" customFormat="1" ht="47.25" hidden="1" customHeight="1" x14ac:dyDescent="0.25">
      <c r="A136" s="106" t="s">
        <v>596</v>
      </c>
      <c r="B136" s="107" t="str">
        <f>'дод 5'!A246</f>
        <v>7693</v>
      </c>
      <c r="C136" s="107" t="str">
        <f>'дод 5'!B246</f>
        <v>0490</v>
      </c>
      <c r="D136" s="50" t="str">
        <f>'дод 5'!C246</f>
        <v>Інші заходи, пов'язані з економічною діяльністю</v>
      </c>
      <c r="E136" s="198">
        <v>0</v>
      </c>
      <c r="F136" s="207"/>
      <c r="G136" s="198"/>
      <c r="H136" s="198"/>
      <c r="I136" s="199"/>
      <c r="J136" s="198"/>
      <c r="K136" s="198"/>
      <c r="L136" s="198"/>
      <c r="M136" s="216" t="e">
        <f t="shared" si="60"/>
        <v>#DIV/0!</v>
      </c>
      <c r="N136" s="198">
        <f t="shared" si="61"/>
        <v>0</v>
      </c>
      <c r="O136" s="198"/>
      <c r="P136" s="198"/>
      <c r="Q136" s="198"/>
      <c r="R136" s="198"/>
      <c r="S136" s="198"/>
      <c r="T136" s="200">
        <f t="shared" si="58"/>
        <v>0</v>
      </c>
      <c r="U136" s="203"/>
      <c r="V136" s="203"/>
      <c r="W136" s="203"/>
      <c r="X136" s="203"/>
      <c r="Y136" s="203"/>
      <c r="Z136" s="214" t="e">
        <f t="shared" si="62"/>
        <v>#DIV/0!</v>
      </c>
      <c r="AA136" s="193">
        <f t="shared" si="59"/>
        <v>0</v>
      </c>
    </row>
    <row r="137" spans="1:27" s="1" customFormat="1" ht="65.25" hidden="1" customHeight="1" x14ac:dyDescent="0.25">
      <c r="A137" s="106" t="s">
        <v>475</v>
      </c>
      <c r="B137" s="107">
        <f>'дод 5'!A249</f>
        <v>7700</v>
      </c>
      <c r="C137" s="107" t="str">
        <f>'дод 5'!B249</f>
        <v>0133</v>
      </c>
      <c r="D137" s="50" t="str">
        <f>'дод 5'!C249</f>
        <v>Реалізація програм допомоги і грантів Європейського Союзу, урядів іноземних держав, міжнародних організацій, донорських установ, у т.ч. за рахунок:</v>
      </c>
      <c r="E137" s="198">
        <v>0</v>
      </c>
      <c r="F137" s="207"/>
      <c r="G137" s="198"/>
      <c r="H137" s="198"/>
      <c r="I137" s="199"/>
      <c r="J137" s="198"/>
      <c r="K137" s="198"/>
      <c r="L137" s="198"/>
      <c r="M137" s="216" t="e">
        <f t="shared" si="60"/>
        <v>#DIV/0!</v>
      </c>
      <c r="N137" s="198">
        <f t="shared" si="61"/>
        <v>0</v>
      </c>
      <c r="O137" s="198"/>
      <c r="P137" s="198"/>
      <c r="Q137" s="198"/>
      <c r="R137" s="198"/>
      <c r="S137" s="198"/>
      <c r="T137" s="200">
        <f t="shared" si="58"/>
        <v>0</v>
      </c>
      <c r="U137" s="203"/>
      <c r="V137" s="203"/>
      <c r="W137" s="203"/>
      <c r="X137" s="203"/>
      <c r="Y137" s="203"/>
      <c r="Z137" s="214" t="e">
        <f t="shared" si="62"/>
        <v>#DIV/0!</v>
      </c>
      <c r="AA137" s="193">
        <f t="shared" si="59"/>
        <v>0</v>
      </c>
    </row>
    <row r="138" spans="1:27" s="1" customFormat="1" ht="23.25" hidden="1" customHeight="1" x14ac:dyDescent="0.25">
      <c r="A138" s="106"/>
      <c r="B138" s="107"/>
      <c r="C138" s="107"/>
      <c r="D138" s="47" t="s">
        <v>653</v>
      </c>
      <c r="E138" s="198">
        <v>0</v>
      </c>
      <c r="F138" s="207"/>
      <c r="G138" s="198"/>
      <c r="H138" s="198"/>
      <c r="I138" s="199"/>
      <c r="J138" s="198"/>
      <c r="K138" s="198"/>
      <c r="L138" s="198"/>
      <c r="M138" s="216" t="e">
        <f t="shared" si="60"/>
        <v>#DIV/0!</v>
      </c>
      <c r="N138" s="198">
        <f t="shared" si="61"/>
        <v>0</v>
      </c>
      <c r="O138" s="198"/>
      <c r="P138" s="201"/>
      <c r="Q138" s="198"/>
      <c r="R138" s="198"/>
      <c r="S138" s="201"/>
      <c r="T138" s="200">
        <f t="shared" si="58"/>
        <v>0</v>
      </c>
      <c r="U138" s="203"/>
      <c r="V138" s="203"/>
      <c r="W138" s="203"/>
      <c r="X138" s="203"/>
      <c r="Y138" s="203"/>
      <c r="Z138" s="214" t="e">
        <f t="shared" si="62"/>
        <v>#DIV/0!</v>
      </c>
      <c r="AA138" s="193">
        <f t="shared" si="59"/>
        <v>0</v>
      </c>
    </row>
    <row r="139" spans="1:27" s="1" customFormat="1" ht="47.25" customHeight="1" x14ac:dyDescent="0.25">
      <c r="A139" s="106" t="s">
        <v>673</v>
      </c>
      <c r="B139" s="107">
        <v>8240</v>
      </c>
      <c r="C139" s="107" t="str">
        <f>'дод 5'!B260</f>
        <v>0380</v>
      </c>
      <c r="D139" s="50" t="str">
        <f>'дод 5'!C260</f>
        <v>Заходи та роботи з територіальної оборони</v>
      </c>
      <c r="E139" s="198">
        <v>14820000</v>
      </c>
      <c r="F139" s="208">
        <v>14820000</v>
      </c>
      <c r="G139" s="198"/>
      <c r="H139" s="198">
        <v>1860000</v>
      </c>
      <c r="I139" s="199"/>
      <c r="J139" s="198">
        <v>2198573.37</v>
      </c>
      <c r="K139" s="198"/>
      <c r="L139" s="198">
        <v>356855.9</v>
      </c>
      <c r="M139" s="216">
        <f t="shared" si="60"/>
        <v>14.835177935222674</v>
      </c>
      <c r="N139" s="198">
        <f t="shared" si="61"/>
        <v>0</v>
      </c>
      <c r="O139" s="198"/>
      <c r="P139" s="198"/>
      <c r="Q139" s="198"/>
      <c r="R139" s="198"/>
      <c r="S139" s="198"/>
      <c r="T139" s="200">
        <f t="shared" si="58"/>
        <v>107791.89</v>
      </c>
      <c r="U139" s="203"/>
      <c r="V139" s="200">
        <v>107791.89</v>
      </c>
      <c r="W139" s="200"/>
      <c r="X139" s="200"/>
      <c r="Y139" s="200"/>
      <c r="Z139" s="213"/>
      <c r="AA139" s="193">
        <f t="shared" si="59"/>
        <v>2306365.2600000002</v>
      </c>
    </row>
    <row r="140" spans="1:27" s="1" customFormat="1" ht="36" customHeight="1" x14ac:dyDescent="0.25">
      <c r="A140" s="106" t="s">
        <v>473</v>
      </c>
      <c r="B140" s="107">
        <v>8340</v>
      </c>
      <c r="C140" s="106" t="s">
        <v>91</v>
      </c>
      <c r="D140" s="48" t="str">
        <f>'дод 5'!C264</f>
        <v>Природоохоронні заходи за рахунок цільових фондів</v>
      </c>
      <c r="E140" s="198">
        <v>0</v>
      </c>
      <c r="F140" s="199"/>
      <c r="G140" s="198"/>
      <c r="H140" s="198"/>
      <c r="I140" s="199"/>
      <c r="J140" s="198"/>
      <c r="K140" s="198"/>
      <c r="L140" s="198"/>
      <c r="M140" s="216"/>
      <c r="N140" s="198">
        <f t="shared" si="61"/>
        <v>681500</v>
      </c>
      <c r="O140" s="198"/>
      <c r="P140" s="198">
        <v>539500</v>
      </c>
      <c r="Q140" s="198"/>
      <c r="R140" s="198"/>
      <c r="S140" s="198">
        <v>142000</v>
      </c>
      <c r="T140" s="200">
        <f t="shared" si="58"/>
        <v>62365.5</v>
      </c>
      <c r="U140" s="203"/>
      <c r="V140" s="200">
        <v>62365.5</v>
      </c>
      <c r="W140" s="200"/>
      <c r="X140" s="200"/>
      <c r="Y140" s="200"/>
      <c r="Z140" s="213">
        <f t="shared" si="62"/>
        <v>9.1512105649303006</v>
      </c>
      <c r="AA140" s="193">
        <f t="shared" si="59"/>
        <v>62365.5</v>
      </c>
    </row>
    <row r="141" spans="1:27" s="1" customFormat="1" ht="47.25" hidden="1" customHeight="1" x14ac:dyDescent="0.25">
      <c r="A141" s="106" t="s">
        <v>497</v>
      </c>
      <c r="B141" s="107">
        <v>9320</v>
      </c>
      <c r="C141" s="106" t="s">
        <v>44</v>
      </c>
      <c r="D141" s="49" t="s">
        <v>540</v>
      </c>
      <c r="E141" s="198">
        <f t="shared" ref="E141:E144" si="63">F141+I141</f>
        <v>0</v>
      </c>
      <c r="F141" s="199"/>
      <c r="G141" s="198"/>
      <c r="H141" s="198"/>
      <c r="I141" s="199"/>
      <c r="J141" s="198"/>
      <c r="K141" s="198"/>
      <c r="L141" s="198"/>
      <c r="M141" s="216" t="e">
        <f t="shared" si="60"/>
        <v>#DIV/0!</v>
      </c>
      <c r="N141" s="198">
        <f t="shared" ref="N141:N144" si="64">P141+S141</f>
        <v>0</v>
      </c>
      <c r="O141" s="198"/>
      <c r="P141" s="198"/>
      <c r="Q141" s="198"/>
      <c r="R141" s="198"/>
      <c r="S141" s="198"/>
      <c r="T141" s="203"/>
      <c r="U141" s="203"/>
      <c r="V141" s="203"/>
      <c r="W141" s="203"/>
      <c r="X141" s="203"/>
      <c r="Y141" s="203"/>
      <c r="Z141" s="214" t="e">
        <f t="shared" si="62"/>
        <v>#DIV/0!</v>
      </c>
      <c r="AA141" s="193">
        <f t="shared" si="59"/>
        <v>0</v>
      </c>
    </row>
    <row r="142" spans="1:27" s="1" customFormat="1" ht="31.5" hidden="1" customHeight="1" x14ac:dyDescent="0.25">
      <c r="A142" s="108"/>
      <c r="B142" s="98"/>
      <c r="C142" s="108"/>
      <c r="D142" s="47" t="s">
        <v>494</v>
      </c>
      <c r="E142" s="201">
        <f t="shared" si="63"/>
        <v>0</v>
      </c>
      <c r="F142" s="202"/>
      <c r="G142" s="201"/>
      <c r="H142" s="201"/>
      <c r="I142" s="202"/>
      <c r="J142" s="201"/>
      <c r="K142" s="201"/>
      <c r="L142" s="201"/>
      <c r="M142" s="217" t="e">
        <f t="shared" si="60"/>
        <v>#DIV/0!</v>
      </c>
      <c r="N142" s="201">
        <f t="shared" si="64"/>
        <v>0</v>
      </c>
      <c r="O142" s="201"/>
      <c r="P142" s="201"/>
      <c r="Q142" s="201"/>
      <c r="R142" s="201"/>
      <c r="S142" s="201"/>
      <c r="T142" s="203"/>
      <c r="U142" s="203"/>
      <c r="V142" s="203"/>
      <c r="W142" s="203"/>
      <c r="X142" s="203"/>
      <c r="Y142" s="203"/>
      <c r="Z142" s="214" t="e">
        <f t="shared" si="62"/>
        <v>#DIV/0!</v>
      </c>
      <c r="AA142" s="193">
        <f t="shared" si="59"/>
        <v>0</v>
      </c>
    </row>
    <row r="143" spans="1:27" s="1" customFormat="1" ht="22.5" hidden="1" customHeight="1" x14ac:dyDescent="0.25">
      <c r="A143" s="106" t="s">
        <v>474</v>
      </c>
      <c r="B143" s="107">
        <v>9770</v>
      </c>
      <c r="C143" s="106" t="s">
        <v>44</v>
      </c>
      <c r="D143" s="49" t="str">
        <f>'дод 5'!C285</f>
        <v>Інші субвенції з місцевого бюджету</v>
      </c>
      <c r="E143" s="198">
        <f t="shared" ref="E143" si="65">F143+I143</f>
        <v>0</v>
      </c>
      <c r="F143" s="199"/>
      <c r="G143" s="198"/>
      <c r="H143" s="198"/>
      <c r="I143" s="199"/>
      <c r="J143" s="198"/>
      <c r="K143" s="198"/>
      <c r="L143" s="198"/>
      <c r="M143" s="216" t="e">
        <f t="shared" si="60"/>
        <v>#DIV/0!</v>
      </c>
      <c r="N143" s="198">
        <f t="shared" ref="N143" si="66">P143+S143</f>
        <v>0</v>
      </c>
      <c r="O143" s="198"/>
      <c r="P143" s="198"/>
      <c r="Q143" s="198"/>
      <c r="R143" s="198"/>
      <c r="S143" s="198"/>
      <c r="T143" s="203"/>
      <c r="U143" s="203"/>
      <c r="V143" s="203"/>
      <c r="W143" s="203"/>
      <c r="X143" s="203"/>
      <c r="Y143" s="203"/>
      <c r="Z143" s="214" t="e">
        <f t="shared" si="62"/>
        <v>#DIV/0!</v>
      </c>
      <c r="AA143" s="193">
        <f t="shared" si="59"/>
        <v>0</v>
      </c>
    </row>
    <row r="144" spans="1:27" s="1" customFormat="1" ht="48.75" hidden="1" customHeight="1" x14ac:dyDescent="0.25">
      <c r="A144" s="106" t="s">
        <v>490</v>
      </c>
      <c r="B144" s="107">
        <v>9800</v>
      </c>
      <c r="C144" s="106" t="s">
        <v>44</v>
      </c>
      <c r="D144" s="49" t="s">
        <v>361</v>
      </c>
      <c r="E144" s="198">
        <f t="shared" si="63"/>
        <v>0</v>
      </c>
      <c r="F144" s="199"/>
      <c r="G144" s="198"/>
      <c r="H144" s="198"/>
      <c r="I144" s="199"/>
      <c r="J144" s="198"/>
      <c r="K144" s="198"/>
      <c r="L144" s="198"/>
      <c r="M144" s="216" t="e">
        <f t="shared" si="60"/>
        <v>#DIV/0!</v>
      </c>
      <c r="N144" s="198">
        <f t="shared" si="64"/>
        <v>0</v>
      </c>
      <c r="O144" s="198"/>
      <c r="P144" s="198"/>
      <c r="Q144" s="198"/>
      <c r="R144" s="198"/>
      <c r="S144" s="198"/>
      <c r="T144" s="203"/>
      <c r="U144" s="203"/>
      <c r="V144" s="203"/>
      <c r="W144" s="203"/>
      <c r="X144" s="203"/>
      <c r="Y144" s="203"/>
      <c r="Z144" s="214" t="e">
        <f t="shared" ref="Z144:Z205" si="67">T144/N144*100</f>
        <v>#DIV/0!</v>
      </c>
      <c r="AA144" s="193">
        <f t="shared" ref="AA144:AA207" si="68">J144+T144</f>
        <v>0</v>
      </c>
    </row>
    <row r="145" spans="1:27" s="21" customFormat="1" ht="33.75" customHeight="1" x14ac:dyDescent="0.25">
      <c r="A145" s="122" t="s">
        <v>166</v>
      </c>
      <c r="B145" s="101"/>
      <c r="C145" s="101"/>
      <c r="D145" s="51" t="s">
        <v>441</v>
      </c>
      <c r="E145" s="193">
        <f>E146</f>
        <v>122888100</v>
      </c>
      <c r="F145" s="194">
        <f t="shared" ref="F145:Y145" si="69">F146</f>
        <v>122888100</v>
      </c>
      <c r="G145" s="193">
        <f t="shared" si="69"/>
        <v>5368400</v>
      </c>
      <c r="H145" s="193">
        <f t="shared" si="69"/>
        <v>226600</v>
      </c>
      <c r="I145" s="194">
        <f t="shared" si="69"/>
        <v>0</v>
      </c>
      <c r="J145" s="193">
        <f t="shared" si="69"/>
        <v>28582942.220000003</v>
      </c>
      <c r="K145" s="193">
        <f t="shared" si="69"/>
        <v>1180171.74</v>
      </c>
      <c r="L145" s="193">
        <f t="shared" si="69"/>
        <v>71583.01999999999</v>
      </c>
      <c r="M145" s="224">
        <f t="shared" ref="M145:M208" si="70">J145/E145*100</f>
        <v>23.259324718992321</v>
      </c>
      <c r="N145" s="193">
        <f t="shared" si="69"/>
        <v>78807260</v>
      </c>
      <c r="O145" s="193">
        <f t="shared" si="69"/>
        <v>78807260</v>
      </c>
      <c r="P145" s="193">
        <f t="shared" si="69"/>
        <v>0</v>
      </c>
      <c r="Q145" s="193">
        <f t="shared" si="69"/>
        <v>0</v>
      </c>
      <c r="R145" s="193">
        <f t="shared" si="69"/>
        <v>0</v>
      </c>
      <c r="S145" s="193">
        <f t="shared" si="69"/>
        <v>78807260</v>
      </c>
      <c r="T145" s="193">
        <f t="shared" si="69"/>
        <v>50000000</v>
      </c>
      <c r="U145" s="193">
        <f t="shared" si="69"/>
        <v>50000000</v>
      </c>
      <c r="V145" s="193">
        <f t="shared" si="69"/>
        <v>0</v>
      </c>
      <c r="W145" s="193">
        <f t="shared" si="69"/>
        <v>0</v>
      </c>
      <c r="X145" s="193">
        <f t="shared" si="69"/>
        <v>0</v>
      </c>
      <c r="Y145" s="193">
        <f t="shared" si="69"/>
        <v>50000000</v>
      </c>
      <c r="Z145" s="224">
        <f t="shared" si="67"/>
        <v>63.445931250496471</v>
      </c>
      <c r="AA145" s="193">
        <f t="shared" si="68"/>
        <v>78582942.219999999</v>
      </c>
    </row>
    <row r="146" spans="1:27" s="2" customFormat="1" ht="33" customHeight="1" x14ac:dyDescent="0.25">
      <c r="A146" s="41" t="s">
        <v>167</v>
      </c>
      <c r="B146" s="60"/>
      <c r="C146" s="60"/>
      <c r="D146" s="43" t="s">
        <v>706</v>
      </c>
      <c r="E146" s="195">
        <f>E156+E157+E163+E166+E168+E170+E173+E174+E175+E176+E177+E179+E181+E183+E162+E165+E184</f>
        <v>122888100</v>
      </c>
      <c r="F146" s="196">
        <f t="shared" ref="F146:S146" si="71">F156+F157+F163+F166+F168+F170+F173+F174+F175+F176+F177+F179+F181+F183+F162+F165+F184</f>
        <v>122888100</v>
      </c>
      <c r="G146" s="195">
        <f t="shared" si="71"/>
        <v>5368400</v>
      </c>
      <c r="H146" s="195">
        <f t="shared" si="71"/>
        <v>226600</v>
      </c>
      <c r="I146" s="196">
        <f t="shared" si="71"/>
        <v>0</v>
      </c>
      <c r="J146" s="195">
        <f t="shared" ref="J146:L146" si="72">J156+J157+J163+J166+J168+J170+J173+J174+J175+J176+J177+J179+J181+J183+J162+J165+J184</f>
        <v>28582942.220000003</v>
      </c>
      <c r="K146" s="195">
        <f t="shared" si="72"/>
        <v>1180171.74</v>
      </c>
      <c r="L146" s="195">
        <f t="shared" si="72"/>
        <v>71583.01999999999</v>
      </c>
      <c r="M146" s="218">
        <f t="shared" si="70"/>
        <v>23.259324718992321</v>
      </c>
      <c r="N146" s="195">
        <f t="shared" si="71"/>
        <v>78807260</v>
      </c>
      <c r="O146" s="195">
        <f t="shared" si="71"/>
        <v>78807260</v>
      </c>
      <c r="P146" s="195">
        <f t="shared" si="71"/>
        <v>0</v>
      </c>
      <c r="Q146" s="195">
        <f t="shared" si="71"/>
        <v>0</v>
      </c>
      <c r="R146" s="195">
        <f t="shared" si="71"/>
        <v>0</v>
      </c>
      <c r="S146" s="195">
        <f t="shared" si="71"/>
        <v>78807260</v>
      </c>
      <c r="T146" s="195">
        <f t="shared" ref="T146:Y146" si="73">T156+T157+T163+T166+T168+T170+T173+T174+T175+T176+T177+T179+T181+T183+T162+T165+T184</f>
        <v>50000000</v>
      </c>
      <c r="U146" s="195">
        <f t="shared" si="73"/>
        <v>50000000</v>
      </c>
      <c r="V146" s="195">
        <f t="shared" si="73"/>
        <v>0</v>
      </c>
      <c r="W146" s="195">
        <f t="shared" si="73"/>
        <v>0</v>
      </c>
      <c r="X146" s="195">
        <f t="shared" si="73"/>
        <v>0</v>
      </c>
      <c r="Y146" s="195">
        <f t="shared" si="73"/>
        <v>50000000</v>
      </c>
      <c r="Z146" s="218">
        <f t="shared" si="67"/>
        <v>63.445931250496471</v>
      </c>
      <c r="AA146" s="193">
        <f t="shared" si="68"/>
        <v>78582942.219999999</v>
      </c>
    </row>
    <row r="147" spans="1:27" s="2" customFormat="1" ht="94.5" hidden="1" customHeight="1" x14ac:dyDescent="0.25">
      <c r="A147" s="41"/>
      <c r="B147" s="60"/>
      <c r="C147" s="60"/>
      <c r="D147" s="43" t="s">
        <v>600</v>
      </c>
      <c r="E147" s="195">
        <f>E161</f>
        <v>0</v>
      </c>
      <c r="F147" s="196">
        <f t="shared" ref="F147:S147" si="74">F161</f>
        <v>0</v>
      </c>
      <c r="G147" s="195">
        <f t="shared" si="74"/>
        <v>0</v>
      </c>
      <c r="H147" s="195">
        <f t="shared" si="74"/>
        <v>0</v>
      </c>
      <c r="I147" s="196">
        <f t="shared" si="74"/>
        <v>0</v>
      </c>
      <c r="J147" s="195"/>
      <c r="K147" s="195"/>
      <c r="L147" s="195"/>
      <c r="M147" s="218" t="e">
        <f t="shared" si="70"/>
        <v>#DIV/0!</v>
      </c>
      <c r="N147" s="195">
        <f t="shared" si="74"/>
        <v>0</v>
      </c>
      <c r="O147" s="195">
        <f t="shared" si="74"/>
        <v>0</v>
      </c>
      <c r="P147" s="195">
        <f t="shared" si="74"/>
        <v>0</v>
      </c>
      <c r="Q147" s="195">
        <f t="shared" si="74"/>
        <v>0</v>
      </c>
      <c r="R147" s="195">
        <f t="shared" si="74"/>
        <v>0</v>
      </c>
      <c r="S147" s="195">
        <f t="shared" si="74"/>
        <v>0</v>
      </c>
      <c r="T147" s="197"/>
      <c r="U147" s="197"/>
      <c r="V147" s="197"/>
      <c r="W147" s="197"/>
      <c r="X147" s="197"/>
      <c r="Y147" s="197"/>
      <c r="Z147" s="215" t="e">
        <f t="shared" si="67"/>
        <v>#DIV/0!</v>
      </c>
      <c r="AA147" s="193">
        <f t="shared" si="68"/>
        <v>0</v>
      </c>
    </row>
    <row r="148" spans="1:27" s="2" customFormat="1" ht="31.5" hidden="1" customHeight="1" x14ac:dyDescent="0.25">
      <c r="A148" s="41"/>
      <c r="B148" s="60"/>
      <c r="C148" s="60"/>
      <c r="D148" s="43" t="s">
        <v>384</v>
      </c>
      <c r="E148" s="195">
        <f>E158+E164+E167</f>
        <v>0</v>
      </c>
      <c r="F148" s="196">
        <f t="shared" ref="F148:S148" si="75">F158+F164+F167</f>
        <v>0</v>
      </c>
      <c r="G148" s="195">
        <f t="shared" si="75"/>
        <v>0</v>
      </c>
      <c r="H148" s="195">
        <f t="shared" si="75"/>
        <v>0</v>
      </c>
      <c r="I148" s="196">
        <f t="shared" si="75"/>
        <v>0</v>
      </c>
      <c r="J148" s="195"/>
      <c r="K148" s="195"/>
      <c r="L148" s="195"/>
      <c r="M148" s="218" t="e">
        <f t="shared" si="70"/>
        <v>#DIV/0!</v>
      </c>
      <c r="N148" s="195">
        <f t="shared" si="75"/>
        <v>0</v>
      </c>
      <c r="O148" s="195">
        <f t="shared" si="75"/>
        <v>0</v>
      </c>
      <c r="P148" s="195">
        <f t="shared" si="75"/>
        <v>0</v>
      </c>
      <c r="Q148" s="195">
        <f t="shared" si="75"/>
        <v>0</v>
      </c>
      <c r="R148" s="195">
        <f t="shared" si="75"/>
        <v>0</v>
      </c>
      <c r="S148" s="195">
        <f t="shared" si="75"/>
        <v>0</v>
      </c>
      <c r="T148" s="197"/>
      <c r="U148" s="197"/>
      <c r="V148" s="197"/>
      <c r="W148" s="197"/>
      <c r="X148" s="197"/>
      <c r="Y148" s="197"/>
      <c r="Z148" s="215" t="e">
        <f t="shared" si="67"/>
        <v>#DIV/0!</v>
      </c>
      <c r="AA148" s="193">
        <f t="shared" si="68"/>
        <v>0</v>
      </c>
    </row>
    <row r="149" spans="1:27" s="2" customFormat="1" ht="57" hidden="1" customHeight="1" x14ac:dyDescent="0.25">
      <c r="A149" s="41"/>
      <c r="B149" s="60"/>
      <c r="C149" s="60"/>
      <c r="D149" s="43" t="s">
        <v>382</v>
      </c>
      <c r="E149" s="195">
        <f>E178</f>
        <v>0</v>
      </c>
      <c r="F149" s="196">
        <f>F178</f>
        <v>0</v>
      </c>
      <c r="G149" s="195">
        <f t="shared" ref="G149:I149" si="76">G178</f>
        <v>0</v>
      </c>
      <c r="H149" s="195">
        <f t="shared" si="76"/>
        <v>0</v>
      </c>
      <c r="I149" s="196">
        <f t="shared" si="76"/>
        <v>0</v>
      </c>
      <c r="J149" s="195"/>
      <c r="K149" s="195"/>
      <c r="L149" s="195"/>
      <c r="M149" s="218" t="e">
        <f t="shared" si="70"/>
        <v>#DIV/0!</v>
      </c>
      <c r="N149" s="195">
        <f>N178</f>
        <v>0</v>
      </c>
      <c r="O149" s="195">
        <f t="shared" ref="O149:S149" si="77">O178</f>
        <v>0</v>
      </c>
      <c r="P149" s="195">
        <f t="shared" si="77"/>
        <v>0</v>
      </c>
      <c r="Q149" s="195">
        <f t="shared" si="77"/>
        <v>0</v>
      </c>
      <c r="R149" s="195">
        <f t="shared" si="77"/>
        <v>0</v>
      </c>
      <c r="S149" s="195">
        <f t="shared" si="77"/>
        <v>0</v>
      </c>
      <c r="T149" s="197"/>
      <c r="U149" s="197"/>
      <c r="V149" s="197"/>
      <c r="W149" s="197"/>
      <c r="X149" s="197"/>
      <c r="Y149" s="197"/>
      <c r="Z149" s="215" t="e">
        <f t="shared" si="67"/>
        <v>#DIV/0!</v>
      </c>
      <c r="AA149" s="193">
        <f t="shared" si="68"/>
        <v>0</v>
      </c>
    </row>
    <row r="150" spans="1:27" s="2" customFormat="1" ht="47.25" hidden="1" customHeight="1" x14ac:dyDescent="0.25">
      <c r="A150" s="41"/>
      <c r="B150" s="60"/>
      <c r="C150" s="60"/>
      <c r="D150" s="43" t="s">
        <v>385</v>
      </c>
      <c r="E150" s="195">
        <f>E159+E171</f>
        <v>0</v>
      </c>
      <c r="F150" s="196">
        <f t="shared" ref="F150:S150" si="78">F159+F171</f>
        <v>0</v>
      </c>
      <c r="G150" s="195">
        <f t="shared" si="78"/>
        <v>0</v>
      </c>
      <c r="H150" s="195">
        <f t="shared" si="78"/>
        <v>0</v>
      </c>
      <c r="I150" s="196">
        <f t="shared" si="78"/>
        <v>0</v>
      </c>
      <c r="J150" s="195"/>
      <c r="K150" s="195"/>
      <c r="L150" s="195"/>
      <c r="M150" s="218" t="e">
        <f t="shared" si="70"/>
        <v>#DIV/0!</v>
      </c>
      <c r="N150" s="195">
        <f t="shared" si="78"/>
        <v>0</v>
      </c>
      <c r="O150" s="195">
        <f t="shared" si="78"/>
        <v>0</v>
      </c>
      <c r="P150" s="195">
        <f t="shared" si="78"/>
        <v>0</v>
      </c>
      <c r="Q150" s="195">
        <f t="shared" si="78"/>
        <v>0</v>
      </c>
      <c r="R150" s="195">
        <f t="shared" si="78"/>
        <v>0</v>
      </c>
      <c r="S150" s="195">
        <f t="shared" si="78"/>
        <v>0</v>
      </c>
      <c r="T150" s="197"/>
      <c r="U150" s="197"/>
      <c r="V150" s="197"/>
      <c r="W150" s="197"/>
      <c r="X150" s="197"/>
      <c r="Y150" s="197"/>
      <c r="Z150" s="215" t="e">
        <f t="shared" si="67"/>
        <v>#DIV/0!</v>
      </c>
      <c r="AA150" s="193">
        <f t="shared" si="68"/>
        <v>0</v>
      </c>
    </row>
    <row r="151" spans="1:27" s="2" customFormat="1" ht="63" hidden="1" customHeight="1" x14ac:dyDescent="0.25">
      <c r="A151" s="41"/>
      <c r="B151" s="60"/>
      <c r="C151" s="60"/>
      <c r="D151" s="43" t="s">
        <v>386</v>
      </c>
      <c r="E151" s="195">
        <f>E169+E172</f>
        <v>0</v>
      </c>
      <c r="F151" s="196">
        <f>F169+F172</f>
        <v>0</v>
      </c>
      <c r="G151" s="195">
        <f t="shared" ref="G151:S151" si="79">G169+G172</f>
        <v>0</v>
      </c>
      <c r="H151" s="195">
        <f t="shared" si="79"/>
        <v>0</v>
      </c>
      <c r="I151" s="196">
        <f t="shared" si="79"/>
        <v>0</v>
      </c>
      <c r="J151" s="195"/>
      <c r="K151" s="195"/>
      <c r="L151" s="195"/>
      <c r="M151" s="218" t="e">
        <f t="shared" si="70"/>
        <v>#DIV/0!</v>
      </c>
      <c r="N151" s="195">
        <f t="shared" si="79"/>
        <v>0</v>
      </c>
      <c r="O151" s="195">
        <f>O169+O172</f>
        <v>0</v>
      </c>
      <c r="P151" s="195">
        <f t="shared" si="79"/>
        <v>0</v>
      </c>
      <c r="Q151" s="195">
        <f t="shared" si="79"/>
        <v>0</v>
      </c>
      <c r="R151" s="195">
        <f t="shared" si="79"/>
        <v>0</v>
      </c>
      <c r="S151" s="195">
        <f t="shared" si="79"/>
        <v>0</v>
      </c>
      <c r="T151" s="197"/>
      <c r="U151" s="197"/>
      <c r="V151" s="197"/>
      <c r="W151" s="197"/>
      <c r="X151" s="197"/>
      <c r="Y151" s="197"/>
      <c r="Z151" s="215" t="e">
        <f t="shared" si="67"/>
        <v>#DIV/0!</v>
      </c>
      <c r="AA151" s="193">
        <f t="shared" si="68"/>
        <v>0</v>
      </c>
    </row>
    <row r="152" spans="1:27" s="2" customFormat="1" ht="53.25" hidden="1" customHeight="1" x14ac:dyDescent="0.25">
      <c r="A152" s="41"/>
      <c r="B152" s="60"/>
      <c r="C152" s="60"/>
      <c r="D152" s="43" t="s">
        <v>382</v>
      </c>
      <c r="E152" s="195">
        <f>E178</f>
        <v>0</v>
      </c>
      <c r="F152" s="196">
        <f t="shared" ref="F152:S152" si="80">F178</f>
        <v>0</v>
      </c>
      <c r="G152" s="195">
        <f t="shared" si="80"/>
        <v>0</v>
      </c>
      <c r="H152" s="195">
        <f t="shared" si="80"/>
        <v>0</v>
      </c>
      <c r="I152" s="196">
        <f t="shared" si="80"/>
        <v>0</v>
      </c>
      <c r="J152" s="195"/>
      <c r="K152" s="195"/>
      <c r="L152" s="195"/>
      <c r="M152" s="218" t="e">
        <f t="shared" si="70"/>
        <v>#DIV/0!</v>
      </c>
      <c r="N152" s="195">
        <f t="shared" si="80"/>
        <v>0</v>
      </c>
      <c r="O152" s="195">
        <f t="shared" si="80"/>
        <v>0</v>
      </c>
      <c r="P152" s="195">
        <f t="shared" si="80"/>
        <v>0</v>
      </c>
      <c r="Q152" s="195">
        <f t="shared" si="80"/>
        <v>0</v>
      </c>
      <c r="R152" s="195">
        <f t="shared" si="80"/>
        <v>0</v>
      </c>
      <c r="S152" s="195">
        <f t="shared" si="80"/>
        <v>0</v>
      </c>
      <c r="T152" s="197"/>
      <c r="U152" s="197"/>
      <c r="V152" s="197"/>
      <c r="W152" s="197"/>
      <c r="X152" s="197"/>
      <c r="Y152" s="197"/>
      <c r="Z152" s="215" t="e">
        <f t="shared" si="67"/>
        <v>#DIV/0!</v>
      </c>
      <c r="AA152" s="193">
        <f t="shared" si="68"/>
        <v>0</v>
      </c>
    </row>
    <row r="153" spans="1:27" s="2" customFormat="1" ht="15.75" hidden="1" customHeight="1" x14ac:dyDescent="0.25">
      <c r="A153" s="41"/>
      <c r="B153" s="60"/>
      <c r="C153" s="60"/>
      <c r="D153" s="43" t="s">
        <v>387</v>
      </c>
      <c r="E153" s="195">
        <f>E160</f>
        <v>0</v>
      </c>
      <c r="F153" s="196">
        <f>F160</f>
        <v>0</v>
      </c>
      <c r="G153" s="195">
        <f t="shared" ref="G153:S153" si="81">G160</f>
        <v>0</v>
      </c>
      <c r="H153" s="195">
        <f t="shared" si="81"/>
        <v>0</v>
      </c>
      <c r="I153" s="196">
        <f t="shared" si="81"/>
        <v>0</v>
      </c>
      <c r="J153" s="195"/>
      <c r="K153" s="195"/>
      <c r="L153" s="195"/>
      <c r="M153" s="218" t="e">
        <f t="shared" si="70"/>
        <v>#DIV/0!</v>
      </c>
      <c r="N153" s="195">
        <f t="shared" si="81"/>
        <v>0</v>
      </c>
      <c r="O153" s="195">
        <f t="shared" si="81"/>
        <v>0</v>
      </c>
      <c r="P153" s="195">
        <f t="shared" si="81"/>
        <v>0</v>
      </c>
      <c r="Q153" s="195">
        <f t="shared" si="81"/>
        <v>0</v>
      </c>
      <c r="R153" s="195">
        <f t="shared" si="81"/>
        <v>0</v>
      </c>
      <c r="S153" s="195">
        <f t="shared" si="81"/>
        <v>0</v>
      </c>
      <c r="T153" s="197"/>
      <c r="U153" s="197"/>
      <c r="V153" s="197"/>
      <c r="W153" s="197"/>
      <c r="X153" s="197"/>
      <c r="Y153" s="197"/>
      <c r="Z153" s="215" t="e">
        <f t="shared" si="67"/>
        <v>#DIV/0!</v>
      </c>
      <c r="AA153" s="193">
        <f t="shared" si="68"/>
        <v>0</v>
      </c>
    </row>
    <row r="154" spans="1:27" s="2" customFormat="1" ht="15.75" hidden="1" customHeight="1" x14ac:dyDescent="0.25">
      <c r="A154" s="41"/>
      <c r="B154" s="60"/>
      <c r="C154" s="60"/>
      <c r="D154" s="43" t="s">
        <v>407</v>
      </c>
      <c r="E154" s="195">
        <f>E180</f>
        <v>0</v>
      </c>
      <c r="F154" s="196">
        <f t="shared" ref="F154:S154" si="82">F180</f>
        <v>0</v>
      </c>
      <c r="G154" s="195">
        <f t="shared" si="82"/>
        <v>0</v>
      </c>
      <c r="H154" s="195">
        <f t="shared" si="82"/>
        <v>0</v>
      </c>
      <c r="I154" s="196">
        <f t="shared" si="82"/>
        <v>0</v>
      </c>
      <c r="J154" s="195"/>
      <c r="K154" s="195"/>
      <c r="L154" s="195"/>
      <c r="M154" s="218" t="e">
        <f t="shared" si="70"/>
        <v>#DIV/0!</v>
      </c>
      <c r="N154" s="195">
        <f t="shared" si="82"/>
        <v>0</v>
      </c>
      <c r="O154" s="195">
        <f t="shared" si="82"/>
        <v>0</v>
      </c>
      <c r="P154" s="195">
        <f t="shared" si="82"/>
        <v>0</v>
      </c>
      <c r="Q154" s="195">
        <f t="shared" si="82"/>
        <v>0</v>
      </c>
      <c r="R154" s="195">
        <f t="shared" si="82"/>
        <v>0</v>
      </c>
      <c r="S154" s="195">
        <f t="shared" si="82"/>
        <v>0</v>
      </c>
      <c r="T154" s="197"/>
      <c r="U154" s="197"/>
      <c r="V154" s="197"/>
      <c r="W154" s="197"/>
      <c r="X154" s="197"/>
      <c r="Y154" s="197"/>
      <c r="Z154" s="215" t="e">
        <f t="shared" si="67"/>
        <v>#DIV/0!</v>
      </c>
      <c r="AA154" s="193">
        <f t="shared" si="68"/>
        <v>0</v>
      </c>
    </row>
    <row r="155" spans="1:27" s="2" customFormat="1" ht="15.75" hidden="1" customHeight="1" x14ac:dyDescent="0.25">
      <c r="A155" s="41"/>
      <c r="B155" s="60"/>
      <c r="C155" s="60"/>
      <c r="D155" s="43" t="s">
        <v>653</v>
      </c>
      <c r="E155" s="195">
        <f>E182</f>
        <v>0</v>
      </c>
      <c r="F155" s="196">
        <f t="shared" ref="F155:S155" si="83">F182</f>
        <v>0</v>
      </c>
      <c r="G155" s="195">
        <f t="shared" si="83"/>
        <v>0</v>
      </c>
      <c r="H155" s="195">
        <f t="shared" si="83"/>
        <v>0</v>
      </c>
      <c r="I155" s="196">
        <f t="shared" si="83"/>
        <v>0</v>
      </c>
      <c r="J155" s="195"/>
      <c r="K155" s="195"/>
      <c r="L155" s="195"/>
      <c r="M155" s="218" t="e">
        <f t="shared" si="70"/>
        <v>#DIV/0!</v>
      </c>
      <c r="N155" s="195">
        <f t="shared" si="83"/>
        <v>0</v>
      </c>
      <c r="O155" s="195">
        <f t="shared" si="83"/>
        <v>0</v>
      </c>
      <c r="P155" s="195">
        <f t="shared" si="83"/>
        <v>0</v>
      </c>
      <c r="Q155" s="195">
        <f t="shared" si="83"/>
        <v>0</v>
      </c>
      <c r="R155" s="195">
        <f t="shared" si="83"/>
        <v>0</v>
      </c>
      <c r="S155" s="195">
        <f t="shared" si="83"/>
        <v>0</v>
      </c>
      <c r="T155" s="197"/>
      <c r="U155" s="197"/>
      <c r="V155" s="197"/>
      <c r="W155" s="197"/>
      <c r="X155" s="197"/>
      <c r="Y155" s="197"/>
      <c r="Z155" s="215" t="e">
        <f t="shared" si="67"/>
        <v>#DIV/0!</v>
      </c>
      <c r="AA155" s="193">
        <f t="shared" si="68"/>
        <v>0</v>
      </c>
    </row>
    <row r="156" spans="1:27" s="22" customFormat="1" ht="48" customHeight="1" x14ac:dyDescent="0.25">
      <c r="A156" s="106" t="s">
        <v>168</v>
      </c>
      <c r="B156" s="107" t="str">
        <f>'дод 5'!A20</f>
        <v>0160</v>
      </c>
      <c r="C156" s="107" t="str">
        <f>'дод 5'!B20</f>
        <v>0111</v>
      </c>
      <c r="D156" s="46" t="str">
        <f>'дод 5'!C20</f>
        <v>Керівництво і управління у відповідній сфері у містах (місті Києві), селищах, селах, територіальних громадах</v>
      </c>
      <c r="E156" s="198">
        <v>3131500</v>
      </c>
      <c r="F156" s="199">
        <v>3131500</v>
      </c>
      <c r="G156" s="198">
        <v>2288600</v>
      </c>
      <c r="H156" s="198">
        <v>72400</v>
      </c>
      <c r="I156" s="199"/>
      <c r="J156" s="198">
        <v>600113.22</v>
      </c>
      <c r="K156" s="198">
        <v>450025.35</v>
      </c>
      <c r="L156" s="198">
        <v>22505.25</v>
      </c>
      <c r="M156" s="216">
        <f t="shared" si="70"/>
        <v>19.16376241417851</v>
      </c>
      <c r="N156" s="198">
        <f>P156+S156</f>
        <v>0</v>
      </c>
      <c r="O156" s="198"/>
      <c r="P156" s="198"/>
      <c r="Q156" s="198"/>
      <c r="R156" s="198"/>
      <c r="S156" s="198"/>
      <c r="T156" s="200">
        <f t="shared" ref="T156:T184" si="84">V156+Y156</f>
        <v>0</v>
      </c>
      <c r="U156" s="200"/>
      <c r="V156" s="200"/>
      <c r="W156" s="200"/>
      <c r="X156" s="200"/>
      <c r="Y156" s="200"/>
      <c r="Z156" s="213"/>
      <c r="AA156" s="193">
        <f t="shared" si="68"/>
        <v>600113.22</v>
      </c>
    </row>
    <row r="157" spans="1:27" s="22" customFormat="1" ht="33" customHeight="1" x14ac:dyDescent="0.25">
      <c r="A157" s="106" t="s">
        <v>169</v>
      </c>
      <c r="B157" s="107" t="str">
        <f>'дод 5'!A95</f>
        <v>2010</v>
      </c>
      <c r="C157" s="107" t="str">
        <f>'дод 5'!B95</f>
        <v>0731</v>
      </c>
      <c r="D157" s="49" t="str">
        <f>'дод 5'!C95</f>
        <v>Багатопрофільна стаціонарна медична допомога населенню</v>
      </c>
      <c r="E157" s="198">
        <v>66664700</v>
      </c>
      <c r="F157" s="199">
        <v>66664700</v>
      </c>
      <c r="G157" s="198"/>
      <c r="H157" s="198"/>
      <c r="I157" s="199"/>
      <c r="J157" s="198">
        <v>17035457.710000001</v>
      </c>
      <c r="K157" s="198"/>
      <c r="L157" s="198"/>
      <c r="M157" s="216">
        <f t="shared" si="70"/>
        <v>25.553940406241988</v>
      </c>
      <c r="N157" s="198">
        <f t="shared" ref="N157:N179" si="85">P157+S157</f>
        <v>13000000</v>
      </c>
      <c r="O157" s="198">
        <v>13000000</v>
      </c>
      <c r="P157" s="198"/>
      <c r="Q157" s="198"/>
      <c r="R157" s="198"/>
      <c r="S157" s="198">
        <v>13000000</v>
      </c>
      <c r="T157" s="200">
        <f t="shared" si="84"/>
        <v>0</v>
      </c>
      <c r="U157" s="200"/>
      <c r="V157" s="200"/>
      <c r="W157" s="200"/>
      <c r="X157" s="200"/>
      <c r="Y157" s="200"/>
      <c r="Z157" s="213">
        <f t="shared" si="67"/>
        <v>0</v>
      </c>
      <c r="AA157" s="193">
        <f t="shared" si="68"/>
        <v>17035457.710000001</v>
      </c>
    </row>
    <row r="158" spans="1:27" s="1" customFormat="1" ht="31.5" hidden="1" customHeight="1" x14ac:dyDescent="0.25">
      <c r="A158" s="108"/>
      <c r="B158" s="98"/>
      <c r="C158" s="98"/>
      <c r="D158" s="47" t="s">
        <v>384</v>
      </c>
      <c r="E158" s="201">
        <v>0</v>
      </c>
      <c r="F158" s="202"/>
      <c r="G158" s="201"/>
      <c r="H158" s="201"/>
      <c r="I158" s="202"/>
      <c r="J158" s="201"/>
      <c r="K158" s="201"/>
      <c r="L158" s="201"/>
      <c r="M158" s="217" t="e">
        <f t="shared" si="70"/>
        <v>#DIV/0!</v>
      </c>
      <c r="N158" s="198">
        <f t="shared" si="85"/>
        <v>0</v>
      </c>
      <c r="O158" s="201"/>
      <c r="P158" s="201"/>
      <c r="Q158" s="201"/>
      <c r="R158" s="201"/>
      <c r="S158" s="201"/>
      <c r="T158" s="200">
        <f t="shared" si="84"/>
        <v>0</v>
      </c>
      <c r="U158" s="203"/>
      <c r="V158" s="203"/>
      <c r="W158" s="203"/>
      <c r="X158" s="203"/>
      <c r="Y158" s="203"/>
      <c r="Z158" s="214" t="e">
        <f t="shared" si="67"/>
        <v>#DIV/0!</v>
      </c>
      <c r="AA158" s="193">
        <f t="shared" si="68"/>
        <v>0</v>
      </c>
    </row>
    <row r="159" spans="1:27" s="1" customFormat="1" ht="47.25" hidden="1" customHeight="1" x14ac:dyDescent="0.25">
      <c r="A159" s="108"/>
      <c r="B159" s="98"/>
      <c r="C159" s="98"/>
      <c r="D159" s="47" t="s">
        <v>385</v>
      </c>
      <c r="E159" s="201">
        <v>0</v>
      </c>
      <c r="F159" s="202"/>
      <c r="G159" s="201"/>
      <c r="H159" s="201"/>
      <c r="I159" s="202"/>
      <c r="J159" s="201"/>
      <c r="K159" s="201"/>
      <c r="L159" s="201"/>
      <c r="M159" s="217" t="e">
        <f t="shared" si="70"/>
        <v>#DIV/0!</v>
      </c>
      <c r="N159" s="198">
        <f t="shared" si="85"/>
        <v>0</v>
      </c>
      <c r="O159" s="201"/>
      <c r="P159" s="201"/>
      <c r="Q159" s="201"/>
      <c r="R159" s="201"/>
      <c r="S159" s="201"/>
      <c r="T159" s="200">
        <f t="shared" si="84"/>
        <v>0</v>
      </c>
      <c r="U159" s="203"/>
      <c r="V159" s="203"/>
      <c r="W159" s="203"/>
      <c r="X159" s="203"/>
      <c r="Y159" s="203"/>
      <c r="Z159" s="214" t="e">
        <f t="shared" si="67"/>
        <v>#DIV/0!</v>
      </c>
      <c r="AA159" s="193">
        <f t="shared" si="68"/>
        <v>0</v>
      </c>
    </row>
    <row r="160" spans="1:27" s="1" customFormat="1" ht="15.75" hidden="1" customHeight="1" x14ac:dyDescent="0.25">
      <c r="A160" s="108"/>
      <c r="B160" s="98"/>
      <c r="C160" s="98"/>
      <c r="D160" s="47" t="s">
        <v>387</v>
      </c>
      <c r="E160" s="201">
        <v>0</v>
      </c>
      <c r="F160" s="202"/>
      <c r="G160" s="201"/>
      <c r="H160" s="201"/>
      <c r="I160" s="202"/>
      <c r="J160" s="201"/>
      <c r="K160" s="201"/>
      <c r="L160" s="201"/>
      <c r="M160" s="217" t="e">
        <f t="shared" si="70"/>
        <v>#DIV/0!</v>
      </c>
      <c r="N160" s="198">
        <f t="shared" si="85"/>
        <v>0</v>
      </c>
      <c r="O160" s="201"/>
      <c r="P160" s="201"/>
      <c r="Q160" s="201"/>
      <c r="R160" s="201"/>
      <c r="S160" s="201"/>
      <c r="T160" s="200">
        <f t="shared" si="84"/>
        <v>0</v>
      </c>
      <c r="U160" s="203"/>
      <c r="V160" s="203"/>
      <c r="W160" s="203"/>
      <c r="X160" s="203"/>
      <c r="Y160" s="203"/>
      <c r="Z160" s="214" t="e">
        <f t="shared" si="67"/>
        <v>#DIV/0!</v>
      </c>
      <c r="AA160" s="193">
        <f t="shared" si="68"/>
        <v>0</v>
      </c>
    </row>
    <row r="161" spans="1:27" s="1" customFormat="1" ht="94.5" hidden="1" customHeight="1" x14ac:dyDescent="0.25">
      <c r="A161" s="108"/>
      <c r="B161" s="98"/>
      <c r="C161" s="98"/>
      <c r="D161" s="47" t="s">
        <v>600</v>
      </c>
      <c r="E161" s="201"/>
      <c r="F161" s="202"/>
      <c r="G161" s="201"/>
      <c r="H161" s="201"/>
      <c r="I161" s="202"/>
      <c r="J161" s="201"/>
      <c r="K161" s="201"/>
      <c r="L161" s="201"/>
      <c r="M161" s="217" t="e">
        <f t="shared" si="70"/>
        <v>#DIV/0!</v>
      </c>
      <c r="N161" s="198">
        <f t="shared" si="85"/>
        <v>0</v>
      </c>
      <c r="O161" s="198"/>
      <c r="P161" s="201"/>
      <c r="Q161" s="201"/>
      <c r="R161" s="201"/>
      <c r="S161" s="198"/>
      <c r="T161" s="200">
        <f t="shared" si="84"/>
        <v>0</v>
      </c>
      <c r="U161" s="203"/>
      <c r="V161" s="203"/>
      <c r="W161" s="203"/>
      <c r="X161" s="203"/>
      <c r="Y161" s="203"/>
      <c r="Z161" s="214" t="e">
        <f t="shared" si="67"/>
        <v>#DIV/0!</v>
      </c>
      <c r="AA161" s="193">
        <f t="shared" si="68"/>
        <v>0</v>
      </c>
    </row>
    <row r="162" spans="1:27" s="22" customFormat="1" ht="31.5" hidden="1" customHeight="1" x14ac:dyDescent="0.25">
      <c r="A162" s="106" t="s">
        <v>427</v>
      </c>
      <c r="B162" s="107">
        <v>2020</v>
      </c>
      <c r="C162" s="106" t="s">
        <v>428</v>
      </c>
      <c r="D162" s="46" t="str">
        <f>'дод 5'!C99</f>
        <v xml:space="preserve"> Спеціалізована стаціонарна медична допомога населенню</v>
      </c>
      <c r="E162" s="198">
        <v>0</v>
      </c>
      <c r="F162" s="199"/>
      <c r="G162" s="198"/>
      <c r="H162" s="198"/>
      <c r="I162" s="199"/>
      <c r="J162" s="198"/>
      <c r="K162" s="198"/>
      <c r="L162" s="198"/>
      <c r="M162" s="216" t="e">
        <f t="shared" si="70"/>
        <v>#DIV/0!</v>
      </c>
      <c r="N162" s="198">
        <f t="shared" si="85"/>
        <v>0</v>
      </c>
      <c r="O162" s="198"/>
      <c r="P162" s="198"/>
      <c r="Q162" s="198"/>
      <c r="R162" s="198"/>
      <c r="S162" s="198"/>
      <c r="T162" s="200">
        <f t="shared" si="84"/>
        <v>0</v>
      </c>
      <c r="U162" s="200"/>
      <c r="V162" s="200"/>
      <c r="W162" s="200"/>
      <c r="X162" s="200"/>
      <c r="Y162" s="200"/>
      <c r="Z162" s="213" t="e">
        <f t="shared" si="67"/>
        <v>#DIV/0!</v>
      </c>
      <c r="AA162" s="193">
        <f t="shared" si="68"/>
        <v>0</v>
      </c>
    </row>
    <row r="163" spans="1:27" s="22" customFormat="1" ht="31.5" x14ac:dyDescent="0.25">
      <c r="A163" s="106" t="s">
        <v>174</v>
      </c>
      <c r="B163" s="107" t="str">
        <f>'дод 5'!A101</f>
        <v>2030</v>
      </c>
      <c r="C163" s="107" t="str">
        <f>'дод 5'!B101</f>
        <v>0733</v>
      </c>
      <c r="D163" s="46" t="str">
        <f>'дод 5'!C101</f>
        <v>Лікарсько-акушерська допомога вагітним, породіллям та новонародженим</v>
      </c>
      <c r="E163" s="198">
        <v>6012400</v>
      </c>
      <c r="F163" s="199">
        <v>6012400</v>
      </c>
      <c r="G163" s="198"/>
      <c r="H163" s="198"/>
      <c r="I163" s="199"/>
      <c r="J163" s="198">
        <v>1298342.6200000001</v>
      </c>
      <c r="K163" s="198"/>
      <c r="L163" s="198"/>
      <c r="M163" s="216">
        <f t="shared" si="70"/>
        <v>21.594415208568961</v>
      </c>
      <c r="N163" s="198">
        <f t="shared" si="85"/>
        <v>0</v>
      </c>
      <c r="O163" s="198"/>
      <c r="P163" s="198"/>
      <c r="Q163" s="198"/>
      <c r="R163" s="198"/>
      <c r="S163" s="198"/>
      <c r="T163" s="200">
        <f t="shared" si="84"/>
        <v>0</v>
      </c>
      <c r="U163" s="200"/>
      <c r="V163" s="200"/>
      <c r="W163" s="200"/>
      <c r="X163" s="200"/>
      <c r="Y163" s="200"/>
      <c r="Z163" s="213"/>
      <c r="AA163" s="193">
        <f t="shared" si="68"/>
        <v>1298342.6200000001</v>
      </c>
    </row>
    <row r="164" spans="1:27" s="1" customFormat="1" ht="31.5" hidden="1" customHeight="1" x14ac:dyDescent="0.25">
      <c r="A164" s="108"/>
      <c r="B164" s="98"/>
      <c r="C164" s="98"/>
      <c r="D164" s="47" t="s">
        <v>384</v>
      </c>
      <c r="E164" s="201">
        <v>0</v>
      </c>
      <c r="F164" s="202"/>
      <c r="G164" s="201"/>
      <c r="H164" s="201"/>
      <c r="I164" s="202"/>
      <c r="J164" s="201"/>
      <c r="K164" s="201"/>
      <c r="L164" s="201"/>
      <c r="M164" s="217" t="e">
        <f t="shared" si="70"/>
        <v>#DIV/0!</v>
      </c>
      <c r="N164" s="198">
        <f t="shared" si="85"/>
        <v>0</v>
      </c>
      <c r="O164" s="201"/>
      <c r="P164" s="201"/>
      <c r="Q164" s="201"/>
      <c r="R164" s="201"/>
      <c r="S164" s="201"/>
      <c r="T164" s="200">
        <f t="shared" si="84"/>
        <v>0</v>
      </c>
      <c r="U164" s="203"/>
      <c r="V164" s="203"/>
      <c r="W164" s="203"/>
      <c r="X164" s="203"/>
      <c r="Y164" s="203"/>
      <c r="Z164" s="214"/>
      <c r="AA164" s="193">
        <f t="shared" si="68"/>
        <v>0</v>
      </c>
    </row>
    <row r="165" spans="1:27" s="1" customFormat="1" ht="21" hidden="1" customHeight="1" x14ac:dyDescent="0.25">
      <c r="A165" s="106" t="s">
        <v>576</v>
      </c>
      <c r="B165" s="107">
        <v>2070</v>
      </c>
      <c r="C165" s="96" t="s">
        <v>577</v>
      </c>
      <c r="D165" s="46" t="s">
        <v>578</v>
      </c>
      <c r="E165" s="198">
        <v>0</v>
      </c>
      <c r="F165" s="199"/>
      <c r="G165" s="198"/>
      <c r="H165" s="198"/>
      <c r="I165" s="199"/>
      <c r="J165" s="198"/>
      <c r="K165" s="198"/>
      <c r="L165" s="198"/>
      <c r="M165" s="216" t="e">
        <f t="shared" si="70"/>
        <v>#DIV/0!</v>
      </c>
      <c r="N165" s="198">
        <f t="shared" si="85"/>
        <v>0</v>
      </c>
      <c r="O165" s="198"/>
      <c r="P165" s="198"/>
      <c r="Q165" s="198"/>
      <c r="R165" s="198"/>
      <c r="S165" s="198"/>
      <c r="T165" s="200">
        <f t="shared" si="84"/>
        <v>0</v>
      </c>
      <c r="U165" s="203"/>
      <c r="V165" s="203"/>
      <c r="W165" s="203"/>
      <c r="X165" s="203"/>
      <c r="Y165" s="203"/>
      <c r="Z165" s="214"/>
      <c r="AA165" s="193">
        <f t="shared" si="68"/>
        <v>0</v>
      </c>
    </row>
    <row r="166" spans="1:27" s="22" customFormat="1" ht="24" customHeight="1" x14ac:dyDescent="0.25">
      <c r="A166" s="106" t="s">
        <v>173</v>
      </c>
      <c r="B166" s="107" t="str">
        <f>'дод 5'!A104</f>
        <v>2100</v>
      </c>
      <c r="C166" s="107" t="str">
        <f>'дод 5'!B104</f>
        <v>0722</v>
      </c>
      <c r="D166" s="46" t="str">
        <f>'дод 5'!C104</f>
        <v>Стоматологічна допомога населенню</v>
      </c>
      <c r="E166" s="198">
        <v>12460400</v>
      </c>
      <c r="F166" s="199">
        <v>12460400</v>
      </c>
      <c r="G166" s="198"/>
      <c r="H166" s="198"/>
      <c r="I166" s="199"/>
      <c r="J166" s="198">
        <v>2985843.69</v>
      </c>
      <c r="K166" s="198"/>
      <c r="L166" s="198"/>
      <c r="M166" s="216">
        <f t="shared" si="70"/>
        <v>23.962663237135242</v>
      </c>
      <c r="N166" s="198">
        <f t="shared" si="85"/>
        <v>0</v>
      </c>
      <c r="O166" s="198"/>
      <c r="P166" s="198"/>
      <c r="Q166" s="198"/>
      <c r="R166" s="198"/>
      <c r="S166" s="198"/>
      <c r="T166" s="200">
        <f t="shared" si="84"/>
        <v>0</v>
      </c>
      <c r="U166" s="200"/>
      <c r="V166" s="200"/>
      <c r="W166" s="200"/>
      <c r="X166" s="200"/>
      <c r="Y166" s="200"/>
      <c r="Z166" s="213"/>
      <c r="AA166" s="193">
        <f t="shared" si="68"/>
        <v>2985843.69</v>
      </c>
    </row>
    <row r="167" spans="1:27" s="1" customFormat="1" ht="30" hidden="1" customHeight="1" x14ac:dyDescent="0.25">
      <c r="A167" s="108"/>
      <c r="B167" s="98"/>
      <c r="C167" s="98"/>
      <c r="D167" s="47" t="s">
        <v>384</v>
      </c>
      <c r="E167" s="201">
        <v>0</v>
      </c>
      <c r="F167" s="202"/>
      <c r="G167" s="201"/>
      <c r="H167" s="201"/>
      <c r="I167" s="202"/>
      <c r="J167" s="201"/>
      <c r="K167" s="201"/>
      <c r="L167" s="201"/>
      <c r="M167" s="217" t="e">
        <f t="shared" si="70"/>
        <v>#DIV/0!</v>
      </c>
      <c r="N167" s="198">
        <f t="shared" si="85"/>
        <v>0</v>
      </c>
      <c r="O167" s="201"/>
      <c r="P167" s="201"/>
      <c r="Q167" s="201"/>
      <c r="R167" s="201"/>
      <c r="S167" s="201"/>
      <c r="T167" s="200">
        <f t="shared" si="84"/>
        <v>0</v>
      </c>
      <c r="U167" s="203"/>
      <c r="V167" s="203"/>
      <c r="W167" s="203"/>
      <c r="X167" s="203"/>
      <c r="Y167" s="203"/>
      <c r="Z167" s="214" t="e">
        <f t="shared" si="67"/>
        <v>#DIV/0!</v>
      </c>
      <c r="AA167" s="193">
        <f t="shared" si="68"/>
        <v>0</v>
      </c>
    </row>
    <row r="168" spans="1:27" s="22" customFormat="1" ht="48" customHeight="1" x14ac:dyDescent="0.25">
      <c r="A168" s="106" t="s">
        <v>172</v>
      </c>
      <c r="B168" s="107" t="str">
        <f>'дод 5'!A106</f>
        <v>2111</v>
      </c>
      <c r="C168" s="107" t="str">
        <f>'дод 5'!B106</f>
        <v>0726</v>
      </c>
      <c r="D168" s="46" t="str">
        <f>'дод 5'!C106</f>
        <v>Первинна медична допомога населенню, що надається центрами первинної медичної (медико-санітарної) допомоги</v>
      </c>
      <c r="E168" s="198">
        <v>5716100</v>
      </c>
      <c r="F168" s="199">
        <v>5716100</v>
      </c>
      <c r="G168" s="198"/>
      <c r="H168" s="198"/>
      <c r="I168" s="199"/>
      <c r="J168" s="198">
        <v>1674073.18</v>
      </c>
      <c r="K168" s="198"/>
      <c r="L168" s="198"/>
      <c r="M168" s="216">
        <f t="shared" si="70"/>
        <v>29.286982033204456</v>
      </c>
      <c r="N168" s="198">
        <f t="shared" si="85"/>
        <v>1457260</v>
      </c>
      <c r="O168" s="198">
        <v>1457260</v>
      </c>
      <c r="P168" s="198"/>
      <c r="Q168" s="198"/>
      <c r="R168" s="198"/>
      <c r="S168" s="198">
        <v>1457260</v>
      </c>
      <c r="T168" s="200">
        <f t="shared" si="84"/>
        <v>0</v>
      </c>
      <c r="U168" s="200"/>
      <c r="V168" s="200"/>
      <c r="W168" s="200"/>
      <c r="X168" s="200"/>
      <c r="Y168" s="200"/>
      <c r="Z168" s="213">
        <f t="shared" si="67"/>
        <v>0</v>
      </c>
      <c r="AA168" s="193">
        <f t="shared" si="68"/>
        <v>1674073.18</v>
      </c>
    </row>
    <row r="169" spans="1:27" s="1" customFormat="1" ht="63" hidden="1" customHeight="1" x14ac:dyDescent="0.25">
      <c r="A169" s="108"/>
      <c r="B169" s="98"/>
      <c r="C169" s="98"/>
      <c r="D169" s="47" t="s">
        <v>386</v>
      </c>
      <c r="E169" s="201">
        <v>0</v>
      </c>
      <c r="F169" s="202"/>
      <c r="G169" s="201"/>
      <c r="H169" s="201"/>
      <c r="I169" s="202"/>
      <c r="J169" s="201"/>
      <c r="K169" s="201"/>
      <c r="L169" s="201"/>
      <c r="M169" s="217" t="e">
        <f t="shared" si="70"/>
        <v>#DIV/0!</v>
      </c>
      <c r="N169" s="198">
        <f t="shared" si="85"/>
        <v>0</v>
      </c>
      <c r="O169" s="201"/>
      <c r="P169" s="201"/>
      <c r="Q169" s="201"/>
      <c r="R169" s="201"/>
      <c r="S169" s="201"/>
      <c r="T169" s="200">
        <f t="shared" si="84"/>
        <v>0</v>
      </c>
      <c r="U169" s="203"/>
      <c r="V169" s="203"/>
      <c r="W169" s="203"/>
      <c r="X169" s="203"/>
      <c r="Y169" s="203"/>
      <c r="Z169" s="214" t="e">
        <f t="shared" si="67"/>
        <v>#DIV/0!</v>
      </c>
      <c r="AA169" s="193">
        <f t="shared" si="68"/>
        <v>0</v>
      </c>
    </row>
    <row r="170" spans="1:27" s="22" customFormat="1" ht="31.5" hidden="1" customHeight="1" x14ac:dyDescent="0.25">
      <c r="A170" s="106" t="s">
        <v>171</v>
      </c>
      <c r="B170" s="107">
        <f>'дод 5'!A108</f>
        <v>2144</v>
      </c>
      <c r="C170" s="107" t="str">
        <f>'дод 5'!B108</f>
        <v>0763</v>
      </c>
      <c r="D170" s="54" t="str">
        <f>'дод 5'!C108</f>
        <v>Централізовані заходи з лікування хворих на цукровий та нецукровий діабет, у т.ч. за рахунок:</v>
      </c>
      <c r="E170" s="198">
        <v>0</v>
      </c>
      <c r="F170" s="199"/>
      <c r="G170" s="198"/>
      <c r="H170" s="198"/>
      <c r="I170" s="199"/>
      <c r="J170" s="198"/>
      <c r="K170" s="198"/>
      <c r="L170" s="198"/>
      <c r="M170" s="216" t="e">
        <f t="shared" si="70"/>
        <v>#DIV/0!</v>
      </c>
      <c r="N170" s="198">
        <f t="shared" si="85"/>
        <v>0</v>
      </c>
      <c r="O170" s="198"/>
      <c r="P170" s="198"/>
      <c r="Q170" s="198"/>
      <c r="R170" s="198"/>
      <c r="S170" s="198"/>
      <c r="T170" s="200">
        <f t="shared" si="84"/>
        <v>0</v>
      </c>
      <c r="U170" s="200"/>
      <c r="V170" s="200"/>
      <c r="W170" s="200"/>
      <c r="X170" s="200"/>
      <c r="Y170" s="200"/>
      <c r="Z170" s="213" t="e">
        <f t="shared" si="67"/>
        <v>#DIV/0!</v>
      </c>
      <c r="AA170" s="193">
        <f t="shared" si="68"/>
        <v>0</v>
      </c>
    </row>
    <row r="171" spans="1:27" s="1" customFormat="1" ht="47.25" hidden="1" customHeight="1" x14ac:dyDescent="0.25">
      <c r="A171" s="108"/>
      <c r="B171" s="98"/>
      <c r="C171" s="98"/>
      <c r="D171" s="55" t="s">
        <v>385</v>
      </c>
      <c r="E171" s="201">
        <v>0</v>
      </c>
      <c r="F171" s="202"/>
      <c r="G171" s="201"/>
      <c r="H171" s="201"/>
      <c r="I171" s="202"/>
      <c r="J171" s="201"/>
      <c r="K171" s="201"/>
      <c r="L171" s="201"/>
      <c r="M171" s="217" t="e">
        <f t="shared" si="70"/>
        <v>#DIV/0!</v>
      </c>
      <c r="N171" s="198">
        <f t="shared" si="85"/>
        <v>0</v>
      </c>
      <c r="O171" s="201"/>
      <c r="P171" s="201"/>
      <c r="Q171" s="201"/>
      <c r="R171" s="201"/>
      <c r="S171" s="201"/>
      <c r="T171" s="200">
        <f t="shared" si="84"/>
        <v>0</v>
      </c>
      <c r="U171" s="203"/>
      <c r="V171" s="203"/>
      <c r="W171" s="203"/>
      <c r="X171" s="203"/>
      <c r="Y171" s="203"/>
      <c r="Z171" s="214" t="e">
        <f t="shared" si="67"/>
        <v>#DIV/0!</v>
      </c>
      <c r="AA171" s="193">
        <f t="shared" si="68"/>
        <v>0</v>
      </c>
    </row>
    <row r="172" spans="1:27" s="1" customFormat="1" ht="63" hidden="1" customHeight="1" x14ac:dyDescent="0.25">
      <c r="A172" s="108"/>
      <c r="B172" s="98"/>
      <c r="C172" s="98"/>
      <c r="D172" s="55" t="s">
        <v>386</v>
      </c>
      <c r="E172" s="201">
        <v>0</v>
      </c>
      <c r="F172" s="202"/>
      <c r="G172" s="201"/>
      <c r="H172" s="201"/>
      <c r="I172" s="202"/>
      <c r="J172" s="201"/>
      <c r="K172" s="201"/>
      <c r="L172" s="201"/>
      <c r="M172" s="217" t="e">
        <f t="shared" si="70"/>
        <v>#DIV/0!</v>
      </c>
      <c r="N172" s="198">
        <f t="shared" si="85"/>
        <v>0</v>
      </c>
      <c r="O172" s="201"/>
      <c r="P172" s="201"/>
      <c r="Q172" s="201"/>
      <c r="R172" s="201"/>
      <c r="S172" s="201"/>
      <c r="T172" s="200">
        <f t="shared" si="84"/>
        <v>0</v>
      </c>
      <c r="U172" s="203"/>
      <c r="V172" s="203"/>
      <c r="W172" s="203"/>
      <c r="X172" s="203"/>
      <c r="Y172" s="203"/>
      <c r="Z172" s="214" t="e">
        <f t="shared" si="67"/>
        <v>#DIV/0!</v>
      </c>
      <c r="AA172" s="193">
        <f t="shared" si="68"/>
        <v>0</v>
      </c>
    </row>
    <row r="173" spans="1:27" s="22" customFormat="1" ht="30" customHeight="1" x14ac:dyDescent="0.25">
      <c r="A173" s="106" t="s">
        <v>319</v>
      </c>
      <c r="B173" s="107" t="str">
        <f>'дод 5'!A111</f>
        <v>2151</v>
      </c>
      <c r="C173" s="107" t="str">
        <f>'дод 5'!B111</f>
        <v>0763</v>
      </c>
      <c r="D173" s="46" t="str">
        <f>'дод 5'!C111</f>
        <v>Забезпечення діяльності інших закладів у сфері охорони здоров'я</v>
      </c>
      <c r="E173" s="198">
        <v>4113000</v>
      </c>
      <c r="F173" s="199">
        <v>4113000</v>
      </c>
      <c r="G173" s="198">
        <v>3079800</v>
      </c>
      <c r="H173" s="198">
        <v>154200</v>
      </c>
      <c r="I173" s="199"/>
      <c r="J173" s="198">
        <v>955260.82</v>
      </c>
      <c r="K173" s="198">
        <v>730146.39</v>
      </c>
      <c r="L173" s="198">
        <v>49077.77</v>
      </c>
      <c r="M173" s="216">
        <f t="shared" si="70"/>
        <v>23.225402868952102</v>
      </c>
      <c r="N173" s="198">
        <f t="shared" si="85"/>
        <v>0</v>
      </c>
      <c r="O173" s="198"/>
      <c r="P173" s="198"/>
      <c r="Q173" s="198"/>
      <c r="R173" s="198"/>
      <c r="S173" s="198"/>
      <c r="T173" s="200">
        <f>V173+Y173</f>
        <v>0</v>
      </c>
      <c r="U173" s="200"/>
      <c r="V173" s="200"/>
      <c r="W173" s="200"/>
      <c r="X173" s="200"/>
      <c r="Y173" s="200"/>
      <c r="Z173" s="213"/>
      <c r="AA173" s="193">
        <f t="shared" si="68"/>
        <v>955260.82</v>
      </c>
    </row>
    <row r="174" spans="1:27" s="22" customFormat="1" ht="34.5" customHeight="1" x14ac:dyDescent="0.25">
      <c r="A174" s="106" t="s">
        <v>320</v>
      </c>
      <c r="B174" s="107" t="str">
        <f>'дод 5'!A112</f>
        <v>2152</v>
      </c>
      <c r="C174" s="107" t="str">
        <f>'дод 5'!B112</f>
        <v>0763</v>
      </c>
      <c r="D174" s="46" t="str">
        <f>'дод 5'!C112</f>
        <v>Інші програми та заходи у сфері охорони здоров'я</v>
      </c>
      <c r="E174" s="198">
        <v>24465400</v>
      </c>
      <c r="F174" s="199">
        <v>24465400</v>
      </c>
      <c r="G174" s="198"/>
      <c r="H174" s="198"/>
      <c r="I174" s="199"/>
      <c r="J174" s="198">
        <v>4033850.98</v>
      </c>
      <c r="K174" s="198"/>
      <c r="L174" s="198"/>
      <c r="M174" s="216">
        <f t="shared" si="70"/>
        <v>16.487982947346048</v>
      </c>
      <c r="N174" s="198">
        <f t="shared" si="85"/>
        <v>50000000</v>
      </c>
      <c r="O174" s="198">
        <v>50000000</v>
      </c>
      <c r="P174" s="198"/>
      <c r="Q174" s="198"/>
      <c r="R174" s="198"/>
      <c r="S174" s="198">
        <v>50000000</v>
      </c>
      <c r="T174" s="200">
        <f t="shared" si="84"/>
        <v>50000000</v>
      </c>
      <c r="U174" s="200">
        <v>50000000</v>
      </c>
      <c r="V174" s="200"/>
      <c r="W174" s="200"/>
      <c r="X174" s="200"/>
      <c r="Y174" s="200">
        <v>50000000</v>
      </c>
      <c r="Z174" s="213">
        <f t="shared" si="67"/>
        <v>100</v>
      </c>
      <c r="AA174" s="193">
        <f t="shared" si="68"/>
        <v>54033850.979999997</v>
      </c>
    </row>
    <row r="175" spans="1:27" s="22" customFormat="1" ht="24.75" hidden="1" customHeight="1" x14ac:dyDescent="0.25">
      <c r="A175" s="106" t="s">
        <v>404</v>
      </c>
      <c r="B175" s="107">
        <v>7322</v>
      </c>
      <c r="C175" s="106" t="s">
        <v>110</v>
      </c>
      <c r="D175" s="49" t="str">
        <f>'дод 5'!C201</f>
        <v>Будівництво1 медичних установ та закладів</v>
      </c>
      <c r="E175" s="198">
        <v>0</v>
      </c>
      <c r="F175" s="199"/>
      <c r="G175" s="198"/>
      <c r="H175" s="198"/>
      <c r="I175" s="199"/>
      <c r="J175" s="198"/>
      <c r="K175" s="198"/>
      <c r="L175" s="198"/>
      <c r="M175" s="216" t="e">
        <f t="shared" si="70"/>
        <v>#DIV/0!</v>
      </c>
      <c r="N175" s="198">
        <f t="shared" si="85"/>
        <v>0</v>
      </c>
      <c r="O175" s="198"/>
      <c r="P175" s="198"/>
      <c r="Q175" s="198"/>
      <c r="R175" s="198"/>
      <c r="S175" s="198"/>
      <c r="T175" s="200">
        <f t="shared" si="84"/>
        <v>0</v>
      </c>
      <c r="U175" s="200"/>
      <c r="V175" s="200"/>
      <c r="W175" s="200"/>
      <c r="X175" s="200"/>
      <c r="Y175" s="200"/>
      <c r="Z175" s="213" t="e">
        <f t="shared" si="67"/>
        <v>#DIV/0!</v>
      </c>
      <c r="AA175" s="193">
        <f t="shared" si="68"/>
        <v>0</v>
      </c>
    </row>
    <row r="176" spans="1:27" s="22" customFormat="1" ht="47.25" hidden="1" customHeight="1" x14ac:dyDescent="0.25">
      <c r="A176" s="106" t="s">
        <v>367</v>
      </c>
      <c r="B176" s="107">
        <f>'дод 5'!A208</f>
        <v>7361</v>
      </c>
      <c r="C176" s="107" t="str">
        <f>'дод 5'!B208</f>
        <v>0490</v>
      </c>
      <c r="D176" s="46" t="str">
        <f>'дод 5'!C208</f>
        <v>Співфінансування інвестиційних проектів, що реалізуються за рахунок коштів державного фонду регіонального розвитку</v>
      </c>
      <c r="E176" s="198">
        <v>0</v>
      </c>
      <c r="F176" s="199"/>
      <c r="G176" s="198"/>
      <c r="H176" s="198"/>
      <c r="I176" s="199"/>
      <c r="J176" s="198"/>
      <c r="K176" s="198"/>
      <c r="L176" s="198"/>
      <c r="M176" s="216" t="e">
        <f t="shared" si="70"/>
        <v>#DIV/0!</v>
      </c>
      <c r="N176" s="198">
        <f t="shared" si="85"/>
        <v>0</v>
      </c>
      <c r="O176" s="198"/>
      <c r="P176" s="198"/>
      <c r="Q176" s="198"/>
      <c r="R176" s="198"/>
      <c r="S176" s="198"/>
      <c r="T176" s="200">
        <f t="shared" si="84"/>
        <v>0</v>
      </c>
      <c r="U176" s="200"/>
      <c r="V176" s="200"/>
      <c r="W176" s="200"/>
      <c r="X176" s="200"/>
      <c r="Y176" s="200"/>
      <c r="Z176" s="213" t="e">
        <f t="shared" si="67"/>
        <v>#DIV/0!</v>
      </c>
      <c r="AA176" s="193">
        <f t="shared" si="68"/>
        <v>0</v>
      </c>
    </row>
    <row r="177" spans="1:27" s="22" customFormat="1" ht="47.25" hidden="1" customHeight="1" x14ac:dyDescent="0.25">
      <c r="A177" s="106" t="s">
        <v>411</v>
      </c>
      <c r="B177" s="107">
        <v>7363</v>
      </c>
      <c r="C177" s="106" t="s">
        <v>81</v>
      </c>
      <c r="D177" s="46" t="s">
        <v>390</v>
      </c>
      <c r="E177" s="198">
        <v>0</v>
      </c>
      <c r="F177" s="199"/>
      <c r="G177" s="198"/>
      <c r="H177" s="198"/>
      <c r="I177" s="199"/>
      <c r="J177" s="198"/>
      <c r="K177" s="198"/>
      <c r="L177" s="198"/>
      <c r="M177" s="216" t="e">
        <f t="shared" si="70"/>
        <v>#DIV/0!</v>
      </c>
      <c r="N177" s="198">
        <f t="shared" si="85"/>
        <v>0</v>
      </c>
      <c r="O177" s="198"/>
      <c r="P177" s="198"/>
      <c r="Q177" s="198"/>
      <c r="R177" s="198"/>
      <c r="S177" s="198"/>
      <c r="T177" s="200">
        <f t="shared" si="84"/>
        <v>0</v>
      </c>
      <c r="U177" s="200"/>
      <c r="V177" s="200"/>
      <c r="W177" s="200"/>
      <c r="X177" s="200"/>
      <c r="Y177" s="200"/>
      <c r="Z177" s="213" t="e">
        <f t="shared" si="67"/>
        <v>#DIV/0!</v>
      </c>
      <c r="AA177" s="193">
        <f t="shared" si="68"/>
        <v>0</v>
      </c>
    </row>
    <row r="178" spans="1:27" s="22" customFormat="1" ht="47.25" hidden="1" customHeight="1" x14ac:dyDescent="0.25">
      <c r="A178" s="106"/>
      <c r="B178" s="107"/>
      <c r="C178" s="107"/>
      <c r="D178" s="47" t="s">
        <v>382</v>
      </c>
      <c r="E178" s="201">
        <v>0</v>
      </c>
      <c r="F178" s="202"/>
      <c r="G178" s="201"/>
      <c r="H178" s="201"/>
      <c r="I178" s="202"/>
      <c r="J178" s="201"/>
      <c r="K178" s="201"/>
      <c r="L178" s="201"/>
      <c r="M178" s="217" t="e">
        <f t="shared" si="70"/>
        <v>#DIV/0!</v>
      </c>
      <c r="N178" s="198">
        <f t="shared" si="85"/>
        <v>0</v>
      </c>
      <c r="O178" s="201"/>
      <c r="P178" s="201"/>
      <c r="Q178" s="201"/>
      <c r="R178" s="201"/>
      <c r="S178" s="201"/>
      <c r="T178" s="200">
        <f t="shared" si="84"/>
        <v>0</v>
      </c>
      <c r="U178" s="200"/>
      <c r="V178" s="200"/>
      <c r="W178" s="200"/>
      <c r="X178" s="200"/>
      <c r="Y178" s="200"/>
      <c r="Z178" s="213" t="e">
        <f t="shared" si="67"/>
        <v>#DIV/0!</v>
      </c>
      <c r="AA178" s="193">
        <f t="shared" si="68"/>
        <v>0</v>
      </c>
    </row>
    <row r="179" spans="1:27" s="22" customFormat="1" ht="23.25" customHeight="1" x14ac:dyDescent="0.25">
      <c r="A179" s="106" t="s">
        <v>170</v>
      </c>
      <c r="B179" s="107" t="str">
        <f>'дод 5'!A238</f>
        <v>7640</v>
      </c>
      <c r="C179" s="107" t="str">
        <f>'дод 5'!B238</f>
        <v>0470</v>
      </c>
      <c r="D179" s="46" t="s">
        <v>410</v>
      </c>
      <c r="E179" s="198">
        <v>324600</v>
      </c>
      <c r="F179" s="199">
        <v>324600</v>
      </c>
      <c r="G179" s="198"/>
      <c r="H179" s="198"/>
      <c r="I179" s="199"/>
      <c r="J179" s="198"/>
      <c r="K179" s="198"/>
      <c r="L179" s="198"/>
      <c r="M179" s="216">
        <f t="shared" si="70"/>
        <v>0</v>
      </c>
      <c r="N179" s="198">
        <f t="shared" si="85"/>
        <v>14350000</v>
      </c>
      <c r="O179" s="198">
        <v>14350000</v>
      </c>
      <c r="P179" s="198"/>
      <c r="Q179" s="198"/>
      <c r="R179" s="198"/>
      <c r="S179" s="198">
        <v>14350000</v>
      </c>
      <c r="T179" s="200">
        <f t="shared" si="84"/>
        <v>0</v>
      </c>
      <c r="U179" s="200"/>
      <c r="V179" s="200"/>
      <c r="W179" s="200"/>
      <c r="X179" s="200"/>
      <c r="Y179" s="200"/>
      <c r="Z179" s="213">
        <f t="shared" si="67"/>
        <v>0</v>
      </c>
      <c r="AA179" s="193">
        <f t="shared" si="68"/>
        <v>0</v>
      </c>
    </row>
    <row r="180" spans="1:27" s="1" customFormat="1" ht="15" hidden="1" customHeight="1" x14ac:dyDescent="0.25">
      <c r="A180" s="108"/>
      <c r="B180" s="98"/>
      <c r="C180" s="98"/>
      <c r="D180" s="47" t="s">
        <v>407</v>
      </c>
      <c r="E180" s="201">
        <f t="shared" ref="E180:E183" si="86">F180+I180</f>
        <v>0</v>
      </c>
      <c r="F180" s="202"/>
      <c r="G180" s="201"/>
      <c r="H180" s="201"/>
      <c r="I180" s="202"/>
      <c r="J180" s="201"/>
      <c r="K180" s="201"/>
      <c r="L180" s="201"/>
      <c r="M180" s="217" t="e">
        <f t="shared" si="70"/>
        <v>#DIV/0!</v>
      </c>
      <c r="N180" s="201">
        <f t="shared" ref="N180:N184" si="87">P180+S180</f>
        <v>0</v>
      </c>
      <c r="O180" s="201"/>
      <c r="P180" s="201"/>
      <c r="Q180" s="201"/>
      <c r="R180" s="201"/>
      <c r="S180" s="201"/>
      <c r="T180" s="200">
        <f t="shared" si="84"/>
        <v>0</v>
      </c>
      <c r="U180" s="203"/>
      <c r="V180" s="203"/>
      <c r="W180" s="203"/>
      <c r="X180" s="203"/>
      <c r="Y180" s="203"/>
      <c r="Z180" s="214" t="e">
        <f t="shared" si="67"/>
        <v>#DIV/0!</v>
      </c>
      <c r="AA180" s="193">
        <f t="shared" si="68"/>
        <v>0</v>
      </c>
    </row>
    <row r="181" spans="1:27" s="22" customFormat="1" ht="78" hidden="1" customHeight="1" x14ac:dyDescent="0.25">
      <c r="A181" s="106" t="s">
        <v>355</v>
      </c>
      <c r="B181" s="107">
        <v>7700</v>
      </c>
      <c r="C181" s="106" t="s">
        <v>92</v>
      </c>
      <c r="D181" s="46" t="str">
        <f>'дод 5'!C249</f>
        <v>Реалізація програм допомоги і грантів Європейського Союзу, урядів іноземних держав, міжнародних організацій, донорських установ, у т.ч. за рахунок:</v>
      </c>
      <c r="E181" s="198">
        <f t="shared" si="86"/>
        <v>0</v>
      </c>
      <c r="F181" s="199"/>
      <c r="G181" s="198"/>
      <c r="H181" s="198"/>
      <c r="I181" s="199"/>
      <c r="J181" s="198"/>
      <c r="K181" s="198"/>
      <c r="L181" s="198"/>
      <c r="M181" s="216" t="e">
        <f t="shared" si="70"/>
        <v>#DIV/0!</v>
      </c>
      <c r="N181" s="198">
        <f t="shared" si="87"/>
        <v>0</v>
      </c>
      <c r="O181" s="198"/>
      <c r="P181" s="198"/>
      <c r="Q181" s="198"/>
      <c r="R181" s="198"/>
      <c r="S181" s="198"/>
      <c r="T181" s="200">
        <f t="shared" si="84"/>
        <v>0</v>
      </c>
      <c r="U181" s="200"/>
      <c r="V181" s="200"/>
      <c r="W181" s="200"/>
      <c r="X181" s="200"/>
      <c r="Y181" s="200"/>
      <c r="Z181" s="213" t="e">
        <f t="shared" si="67"/>
        <v>#DIV/0!</v>
      </c>
      <c r="AA181" s="193">
        <f t="shared" si="68"/>
        <v>0</v>
      </c>
    </row>
    <row r="182" spans="1:27" s="1" customFormat="1" ht="22.5" hidden="1" customHeight="1" x14ac:dyDescent="0.25">
      <c r="A182" s="108"/>
      <c r="B182" s="98"/>
      <c r="C182" s="108"/>
      <c r="D182" s="47" t="s">
        <v>653</v>
      </c>
      <c r="E182" s="201">
        <f t="shared" ref="E182" si="88">F182+I182</f>
        <v>0</v>
      </c>
      <c r="F182" s="202"/>
      <c r="G182" s="201"/>
      <c r="H182" s="201"/>
      <c r="I182" s="202"/>
      <c r="J182" s="201"/>
      <c r="K182" s="201"/>
      <c r="L182" s="201"/>
      <c r="M182" s="217" t="e">
        <f t="shared" si="70"/>
        <v>#DIV/0!</v>
      </c>
      <c r="N182" s="201">
        <f t="shared" ref="N182" si="89">P182+S182</f>
        <v>0</v>
      </c>
      <c r="O182" s="201"/>
      <c r="P182" s="201"/>
      <c r="Q182" s="201"/>
      <c r="R182" s="201"/>
      <c r="S182" s="201"/>
      <c r="T182" s="200">
        <f t="shared" si="84"/>
        <v>0</v>
      </c>
      <c r="U182" s="203"/>
      <c r="V182" s="203"/>
      <c r="W182" s="203"/>
      <c r="X182" s="203"/>
      <c r="Y182" s="203"/>
      <c r="Z182" s="214" t="e">
        <f t="shared" si="67"/>
        <v>#DIV/0!</v>
      </c>
      <c r="AA182" s="193">
        <f t="shared" si="68"/>
        <v>0</v>
      </c>
    </row>
    <row r="183" spans="1:27" s="22" customFormat="1" ht="15.75" hidden="1" customHeight="1" x14ac:dyDescent="0.25">
      <c r="A183" s="106" t="s">
        <v>416</v>
      </c>
      <c r="B183" s="107">
        <v>9770</v>
      </c>
      <c r="C183" s="106" t="s">
        <v>44</v>
      </c>
      <c r="D183" s="46" t="s">
        <v>417</v>
      </c>
      <c r="E183" s="198">
        <f t="shared" si="86"/>
        <v>0</v>
      </c>
      <c r="F183" s="199"/>
      <c r="G183" s="198"/>
      <c r="H183" s="198"/>
      <c r="I183" s="199"/>
      <c r="J183" s="198"/>
      <c r="K183" s="198"/>
      <c r="L183" s="198"/>
      <c r="M183" s="216" t="e">
        <f t="shared" si="70"/>
        <v>#DIV/0!</v>
      </c>
      <c r="N183" s="198">
        <f t="shared" si="87"/>
        <v>0</v>
      </c>
      <c r="O183" s="198"/>
      <c r="P183" s="198"/>
      <c r="Q183" s="198"/>
      <c r="R183" s="198"/>
      <c r="S183" s="198"/>
      <c r="T183" s="200">
        <f t="shared" si="84"/>
        <v>0</v>
      </c>
      <c r="U183" s="200"/>
      <c r="V183" s="200"/>
      <c r="W183" s="200"/>
      <c r="X183" s="200"/>
      <c r="Y183" s="200"/>
      <c r="Z183" s="213" t="e">
        <f t="shared" si="67"/>
        <v>#DIV/0!</v>
      </c>
      <c r="AA183" s="193">
        <f t="shared" si="68"/>
        <v>0</v>
      </c>
    </row>
    <row r="184" spans="1:27" s="22" customFormat="1" ht="38.25" hidden="1" customHeight="1" x14ac:dyDescent="0.25">
      <c r="A184" s="106" t="s">
        <v>581</v>
      </c>
      <c r="B184" s="107">
        <v>8775</v>
      </c>
      <c r="C184" s="106" t="s">
        <v>92</v>
      </c>
      <c r="D184" s="46" t="s">
        <v>580</v>
      </c>
      <c r="E184" s="198">
        <f>F184</f>
        <v>0</v>
      </c>
      <c r="F184" s="199"/>
      <c r="G184" s="198"/>
      <c r="H184" s="198"/>
      <c r="I184" s="199"/>
      <c r="J184" s="198"/>
      <c r="K184" s="198"/>
      <c r="L184" s="198"/>
      <c r="M184" s="216" t="e">
        <f t="shared" si="70"/>
        <v>#DIV/0!</v>
      </c>
      <c r="N184" s="198">
        <f t="shared" si="87"/>
        <v>0</v>
      </c>
      <c r="O184" s="198"/>
      <c r="P184" s="198"/>
      <c r="Q184" s="198"/>
      <c r="R184" s="198"/>
      <c r="S184" s="198"/>
      <c r="T184" s="200">
        <f t="shared" si="84"/>
        <v>0</v>
      </c>
      <c r="U184" s="200"/>
      <c r="V184" s="200"/>
      <c r="W184" s="200"/>
      <c r="X184" s="200"/>
      <c r="Y184" s="200"/>
      <c r="Z184" s="213" t="e">
        <f t="shared" si="67"/>
        <v>#DIV/0!</v>
      </c>
      <c r="AA184" s="193">
        <f t="shared" si="68"/>
        <v>0</v>
      </c>
    </row>
    <row r="185" spans="1:27" s="21" customFormat="1" ht="36" customHeight="1" x14ac:dyDescent="0.25">
      <c r="A185" s="122" t="s">
        <v>175</v>
      </c>
      <c r="B185" s="101"/>
      <c r="C185" s="101"/>
      <c r="D185" s="51" t="s">
        <v>37</v>
      </c>
      <c r="E185" s="193">
        <f>E186</f>
        <v>347914108.81</v>
      </c>
      <c r="F185" s="194">
        <f t="shared" ref="F185:Y185" si="90">F186</f>
        <v>347914108.81</v>
      </c>
      <c r="G185" s="193">
        <f t="shared" si="90"/>
        <v>68229100</v>
      </c>
      <c r="H185" s="193">
        <f t="shared" si="90"/>
        <v>3524300</v>
      </c>
      <c r="I185" s="194">
        <f t="shared" si="90"/>
        <v>0</v>
      </c>
      <c r="J185" s="193">
        <f t="shared" si="90"/>
        <v>98382690.169999987</v>
      </c>
      <c r="K185" s="193">
        <f t="shared" si="90"/>
        <v>14959814.209999999</v>
      </c>
      <c r="L185" s="193">
        <f t="shared" si="90"/>
        <v>791516.1</v>
      </c>
      <c r="M185" s="224">
        <f t="shared" si="70"/>
        <v>28.277867346773206</v>
      </c>
      <c r="N185" s="193">
        <f t="shared" si="90"/>
        <v>68600</v>
      </c>
      <c r="O185" s="193">
        <f t="shared" si="90"/>
        <v>0</v>
      </c>
      <c r="P185" s="193">
        <f t="shared" si="90"/>
        <v>68600</v>
      </c>
      <c r="Q185" s="193">
        <f t="shared" si="90"/>
        <v>56100</v>
      </c>
      <c r="R185" s="193">
        <f t="shared" si="90"/>
        <v>0</v>
      </c>
      <c r="S185" s="193">
        <f t="shared" si="90"/>
        <v>0</v>
      </c>
      <c r="T185" s="193">
        <f t="shared" si="90"/>
        <v>2654625.09</v>
      </c>
      <c r="U185" s="193">
        <f t="shared" si="90"/>
        <v>0</v>
      </c>
      <c r="V185" s="193">
        <f t="shared" si="90"/>
        <v>1835269.37</v>
      </c>
      <c r="W185" s="193">
        <f t="shared" si="90"/>
        <v>33175.72</v>
      </c>
      <c r="X185" s="193">
        <f t="shared" si="90"/>
        <v>0</v>
      </c>
      <c r="Y185" s="193">
        <f t="shared" si="90"/>
        <v>819355.72</v>
      </c>
      <c r="Z185" s="240" t="s">
        <v>737</v>
      </c>
      <c r="AA185" s="193">
        <f t="shared" si="68"/>
        <v>101037315.25999999</v>
      </c>
    </row>
    <row r="186" spans="1:27" s="2" customFormat="1" ht="32.25" customHeight="1" x14ac:dyDescent="0.25">
      <c r="A186" s="41" t="s">
        <v>176</v>
      </c>
      <c r="B186" s="60"/>
      <c r="C186" s="60"/>
      <c r="D186" s="43" t="s">
        <v>656</v>
      </c>
      <c r="E186" s="195">
        <f>E192+E193+E194+E195+E196+E198+E199+E200+E202+E204+E206+E208+E210+E212+E213+E214+E215+E216+E217+E219+E221+E223+E224+E226+E230+E205+E227+E229+E228</f>
        <v>347914108.81</v>
      </c>
      <c r="F186" s="196">
        <f t="shared" ref="F186:S186" si="91">F192+F193+F194+F195+F196+F198+F199+F200+F202+F204+F206+F208+F210+F212+F213+F214+F215+F216+F217+F219+F221+F223+F224+F226+F230+F205+F227+F229+F228</f>
        <v>347914108.81</v>
      </c>
      <c r="G186" s="195">
        <f t="shared" si="91"/>
        <v>68229100</v>
      </c>
      <c r="H186" s="195">
        <f t="shared" si="91"/>
        <v>3524300</v>
      </c>
      <c r="I186" s="196">
        <f t="shared" si="91"/>
        <v>0</v>
      </c>
      <c r="J186" s="195">
        <f t="shared" ref="J186:L186" si="92">J192+J193+J194+J195+J196+J198+J199+J200+J202+J204+J206+J208+J210+J212+J213+J214+J215+J216+J217+J219+J221+J223+J224+J226+J230+J205+J227+J229+J228</f>
        <v>98382690.169999987</v>
      </c>
      <c r="K186" s="195">
        <f t="shared" si="92"/>
        <v>14959814.209999999</v>
      </c>
      <c r="L186" s="195">
        <f t="shared" si="92"/>
        <v>791516.1</v>
      </c>
      <c r="M186" s="218">
        <f t="shared" si="70"/>
        <v>28.277867346773206</v>
      </c>
      <c r="N186" s="195">
        <f t="shared" si="91"/>
        <v>68600</v>
      </c>
      <c r="O186" s="195">
        <f t="shared" si="91"/>
        <v>0</v>
      </c>
      <c r="P186" s="195">
        <f t="shared" si="91"/>
        <v>68600</v>
      </c>
      <c r="Q186" s="195">
        <f t="shared" si="91"/>
        <v>56100</v>
      </c>
      <c r="R186" s="195">
        <f t="shared" si="91"/>
        <v>0</v>
      </c>
      <c r="S186" s="195">
        <f t="shared" si="91"/>
        <v>0</v>
      </c>
      <c r="T186" s="195">
        <f t="shared" ref="T186:Y186" si="93">T192+T193+T194+T195+T196+T198+T199+T200+T202+T204+T206+T208+T210+T212+T213+T214+T215+T216+T217+T219+T221+T223+T224+T226+T230+T205+T227+T229+T228</f>
        <v>2654625.09</v>
      </c>
      <c r="U186" s="195">
        <f t="shared" si="93"/>
        <v>0</v>
      </c>
      <c r="V186" s="195">
        <f t="shared" si="93"/>
        <v>1835269.37</v>
      </c>
      <c r="W186" s="195">
        <f t="shared" si="93"/>
        <v>33175.72</v>
      </c>
      <c r="X186" s="195">
        <f t="shared" si="93"/>
        <v>0</v>
      </c>
      <c r="Y186" s="195">
        <f t="shared" si="93"/>
        <v>819355.72</v>
      </c>
      <c r="Z186" s="239" t="s">
        <v>737</v>
      </c>
      <c r="AA186" s="193">
        <f t="shared" si="68"/>
        <v>101037315.25999999</v>
      </c>
    </row>
    <row r="187" spans="1:27" s="2" customFormat="1" ht="324.75" hidden="1" customHeight="1" x14ac:dyDescent="0.25">
      <c r="A187" s="41"/>
      <c r="B187" s="60"/>
      <c r="C187" s="60"/>
      <c r="D187" s="43" t="s">
        <v>694</v>
      </c>
      <c r="E187" s="195">
        <f t="shared" ref="E187:S187" si="94">E218</f>
        <v>0</v>
      </c>
      <c r="F187" s="196">
        <f t="shared" si="94"/>
        <v>0</v>
      </c>
      <c r="G187" s="195">
        <f t="shared" si="94"/>
        <v>0</v>
      </c>
      <c r="H187" s="195">
        <f t="shared" si="94"/>
        <v>0</v>
      </c>
      <c r="I187" s="196">
        <f t="shared" si="94"/>
        <v>0</v>
      </c>
      <c r="J187" s="195">
        <f t="shared" ref="J187:L187" si="95">J218</f>
        <v>0</v>
      </c>
      <c r="K187" s="195">
        <f t="shared" si="95"/>
        <v>0</v>
      </c>
      <c r="L187" s="195">
        <f t="shared" si="95"/>
        <v>0</v>
      </c>
      <c r="M187" s="218" t="e">
        <f t="shared" si="70"/>
        <v>#DIV/0!</v>
      </c>
      <c r="N187" s="195">
        <f t="shared" si="94"/>
        <v>0</v>
      </c>
      <c r="O187" s="195">
        <f t="shared" si="94"/>
        <v>0</v>
      </c>
      <c r="P187" s="195">
        <f t="shared" si="94"/>
        <v>0</v>
      </c>
      <c r="Q187" s="195">
        <f t="shared" si="94"/>
        <v>0</v>
      </c>
      <c r="R187" s="195">
        <f t="shared" si="94"/>
        <v>0</v>
      </c>
      <c r="S187" s="195">
        <f t="shared" si="94"/>
        <v>0</v>
      </c>
      <c r="T187" s="195">
        <f t="shared" ref="T187:Y187" si="96">T218</f>
        <v>0</v>
      </c>
      <c r="U187" s="195">
        <f t="shared" si="96"/>
        <v>0</v>
      </c>
      <c r="V187" s="195">
        <f t="shared" si="96"/>
        <v>0</v>
      </c>
      <c r="W187" s="195">
        <f t="shared" si="96"/>
        <v>0</v>
      </c>
      <c r="X187" s="195">
        <f t="shared" si="96"/>
        <v>0</v>
      </c>
      <c r="Y187" s="195">
        <f t="shared" si="96"/>
        <v>0</v>
      </c>
      <c r="Z187" s="218" t="e">
        <f t="shared" si="67"/>
        <v>#DIV/0!</v>
      </c>
      <c r="AA187" s="193">
        <f t="shared" si="68"/>
        <v>0</v>
      </c>
    </row>
    <row r="188" spans="1:27" s="2" customFormat="1" ht="315" hidden="1" customHeight="1" x14ac:dyDescent="0.25">
      <c r="A188" s="41"/>
      <c r="B188" s="60"/>
      <c r="C188" s="60"/>
      <c r="D188" s="43" t="s">
        <v>696</v>
      </c>
      <c r="E188" s="195">
        <f>E222</f>
        <v>0</v>
      </c>
      <c r="F188" s="196">
        <f t="shared" ref="F188:I188" si="97">F222</f>
        <v>0</v>
      </c>
      <c r="G188" s="195">
        <f t="shared" si="97"/>
        <v>0</v>
      </c>
      <c r="H188" s="195">
        <f t="shared" si="97"/>
        <v>0</v>
      </c>
      <c r="I188" s="196">
        <f t="shared" si="97"/>
        <v>0</v>
      </c>
      <c r="J188" s="195">
        <f t="shared" ref="J188:L188" si="98">J222</f>
        <v>0</v>
      </c>
      <c r="K188" s="195">
        <f t="shared" si="98"/>
        <v>0</v>
      </c>
      <c r="L188" s="195">
        <f t="shared" si="98"/>
        <v>0</v>
      </c>
      <c r="M188" s="218" t="e">
        <f t="shared" si="70"/>
        <v>#DIV/0!</v>
      </c>
      <c r="N188" s="195">
        <f>N220</f>
        <v>0</v>
      </c>
      <c r="O188" s="195">
        <f t="shared" ref="O188:S188" si="99">O220</f>
        <v>0</v>
      </c>
      <c r="P188" s="195">
        <f t="shared" si="99"/>
        <v>0</v>
      </c>
      <c r="Q188" s="195">
        <f t="shared" si="99"/>
        <v>0</v>
      </c>
      <c r="R188" s="195">
        <f t="shared" si="99"/>
        <v>0</v>
      </c>
      <c r="S188" s="195">
        <f t="shared" si="99"/>
        <v>0</v>
      </c>
      <c r="T188" s="195">
        <f>T220</f>
        <v>0</v>
      </c>
      <c r="U188" s="195">
        <f t="shared" ref="U188:Y188" si="100">U220</f>
        <v>0</v>
      </c>
      <c r="V188" s="195">
        <f t="shared" si="100"/>
        <v>0</v>
      </c>
      <c r="W188" s="195">
        <f t="shared" si="100"/>
        <v>0</v>
      </c>
      <c r="X188" s="195">
        <f t="shared" si="100"/>
        <v>0</v>
      </c>
      <c r="Y188" s="195">
        <f t="shared" si="100"/>
        <v>0</v>
      </c>
      <c r="Z188" s="218" t="e">
        <f t="shared" si="67"/>
        <v>#DIV/0!</v>
      </c>
      <c r="AA188" s="193">
        <f t="shared" si="68"/>
        <v>0</v>
      </c>
    </row>
    <row r="189" spans="1:27" s="2" customFormat="1" ht="21" customHeight="1" x14ac:dyDescent="0.25">
      <c r="A189" s="41"/>
      <c r="B189" s="60"/>
      <c r="C189" s="60"/>
      <c r="D189" s="43" t="s">
        <v>388</v>
      </c>
      <c r="E189" s="195">
        <f>E197+E201+E203+E209+E211+E225</f>
        <v>3122808.81</v>
      </c>
      <c r="F189" s="196">
        <f t="shared" ref="F189:S189" si="101">F197+F201+F203+F209+F211+F225</f>
        <v>3122808.81</v>
      </c>
      <c r="G189" s="195">
        <f t="shared" si="101"/>
        <v>0</v>
      </c>
      <c r="H189" s="195">
        <f t="shared" si="101"/>
        <v>0</v>
      </c>
      <c r="I189" s="196">
        <f t="shared" si="101"/>
        <v>0</v>
      </c>
      <c r="J189" s="195">
        <f t="shared" ref="J189:L189" si="102">J197+J201+J203+J209+J211+J225</f>
        <v>291855.77</v>
      </c>
      <c r="K189" s="195">
        <f t="shared" si="102"/>
        <v>0</v>
      </c>
      <c r="L189" s="195">
        <f t="shared" si="102"/>
        <v>0</v>
      </c>
      <c r="M189" s="218">
        <f t="shared" si="70"/>
        <v>9.3459378321659088</v>
      </c>
      <c r="N189" s="195">
        <f>N197+N201+N203+N209+N211+N225</f>
        <v>0</v>
      </c>
      <c r="O189" s="195">
        <f t="shared" si="101"/>
        <v>0</v>
      </c>
      <c r="P189" s="195">
        <f t="shared" si="101"/>
        <v>0</v>
      </c>
      <c r="Q189" s="195">
        <f t="shared" si="101"/>
        <v>0</v>
      </c>
      <c r="R189" s="195">
        <f t="shared" si="101"/>
        <v>0</v>
      </c>
      <c r="S189" s="195">
        <f t="shared" si="101"/>
        <v>0</v>
      </c>
      <c r="T189" s="195">
        <f>T197+T201+T203+T209+T211+T225</f>
        <v>0</v>
      </c>
      <c r="U189" s="195">
        <f t="shared" ref="U189:Y189" si="103">U197+U201+U203+U209+U211+U225</f>
        <v>0</v>
      </c>
      <c r="V189" s="195">
        <f t="shared" si="103"/>
        <v>0</v>
      </c>
      <c r="W189" s="195">
        <f t="shared" si="103"/>
        <v>0</v>
      </c>
      <c r="X189" s="195">
        <f t="shared" si="103"/>
        <v>0</v>
      </c>
      <c r="Y189" s="195">
        <f t="shared" si="103"/>
        <v>0</v>
      </c>
      <c r="Z189" s="218"/>
      <c r="AA189" s="193">
        <f t="shared" si="68"/>
        <v>291855.77</v>
      </c>
    </row>
    <row r="190" spans="1:27" s="2" customFormat="1" ht="120.75" customHeight="1" x14ac:dyDescent="0.25">
      <c r="A190" s="41"/>
      <c r="B190" s="60"/>
      <c r="C190" s="60"/>
      <c r="D190" s="43" t="s">
        <v>723</v>
      </c>
      <c r="E190" s="195">
        <f>E207</f>
        <v>1495257</v>
      </c>
      <c r="F190" s="196">
        <f t="shared" ref="F190:S190" si="104">F207</f>
        <v>1495257</v>
      </c>
      <c r="G190" s="195">
        <f t="shared" si="104"/>
        <v>0</v>
      </c>
      <c r="H190" s="195">
        <f t="shared" si="104"/>
        <v>0</v>
      </c>
      <c r="I190" s="196">
        <f t="shared" si="104"/>
        <v>0</v>
      </c>
      <c r="J190" s="195">
        <f t="shared" ref="J190:L190" si="105">J207</f>
        <v>0</v>
      </c>
      <c r="K190" s="195">
        <f t="shared" si="105"/>
        <v>0</v>
      </c>
      <c r="L190" s="195">
        <f t="shared" si="105"/>
        <v>0</v>
      </c>
      <c r="M190" s="218">
        <f t="shared" si="70"/>
        <v>0</v>
      </c>
      <c r="N190" s="195">
        <f t="shared" si="104"/>
        <v>0</v>
      </c>
      <c r="O190" s="195">
        <f t="shared" si="104"/>
        <v>0</v>
      </c>
      <c r="P190" s="195">
        <f t="shared" si="104"/>
        <v>0</v>
      </c>
      <c r="Q190" s="195">
        <f t="shared" si="104"/>
        <v>0</v>
      </c>
      <c r="R190" s="195">
        <f t="shared" si="104"/>
        <v>0</v>
      </c>
      <c r="S190" s="195">
        <f t="shared" si="104"/>
        <v>0</v>
      </c>
      <c r="T190" s="195">
        <f t="shared" ref="T190:Y190" si="106">T207</f>
        <v>0</v>
      </c>
      <c r="U190" s="195">
        <f t="shared" si="106"/>
        <v>0</v>
      </c>
      <c r="V190" s="195">
        <f t="shared" si="106"/>
        <v>0</v>
      </c>
      <c r="W190" s="195">
        <f t="shared" si="106"/>
        <v>0</v>
      </c>
      <c r="X190" s="195">
        <f t="shared" si="106"/>
        <v>0</v>
      </c>
      <c r="Y190" s="195">
        <f t="shared" si="106"/>
        <v>0</v>
      </c>
      <c r="Z190" s="218"/>
      <c r="AA190" s="193">
        <f t="shared" si="68"/>
        <v>0</v>
      </c>
    </row>
    <row r="191" spans="1:27" s="2" customFormat="1" ht="224.25" hidden="1" customHeight="1" x14ac:dyDescent="0.25">
      <c r="A191" s="41"/>
      <c r="B191" s="60"/>
      <c r="C191" s="60"/>
      <c r="D191" s="43" t="s">
        <v>695</v>
      </c>
      <c r="E191" s="195">
        <f>E221</f>
        <v>0</v>
      </c>
      <c r="F191" s="196">
        <f t="shared" ref="F191:S191" si="107">F221</f>
        <v>0</v>
      </c>
      <c r="G191" s="195">
        <f t="shared" si="107"/>
        <v>0</v>
      </c>
      <c r="H191" s="195">
        <f t="shared" si="107"/>
        <v>0</v>
      </c>
      <c r="I191" s="196">
        <f t="shared" si="107"/>
        <v>0</v>
      </c>
      <c r="J191" s="195"/>
      <c r="K191" s="195"/>
      <c r="L191" s="195"/>
      <c r="M191" s="218" t="e">
        <f t="shared" si="70"/>
        <v>#DIV/0!</v>
      </c>
      <c r="N191" s="195">
        <f t="shared" si="107"/>
        <v>0</v>
      </c>
      <c r="O191" s="195">
        <f t="shared" si="107"/>
        <v>0</v>
      </c>
      <c r="P191" s="195">
        <f t="shared" si="107"/>
        <v>0</v>
      </c>
      <c r="Q191" s="195">
        <f t="shared" si="107"/>
        <v>0</v>
      </c>
      <c r="R191" s="195">
        <f t="shared" si="107"/>
        <v>0</v>
      </c>
      <c r="S191" s="195">
        <f t="shared" si="107"/>
        <v>0</v>
      </c>
      <c r="T191" s="197"/>
      <c r="U191" s="197"/>
      <c r="V191" s="197"/>
      <c r="W191" s="197"/>
      <c r="X191" s="197"/>
      <c r="Y191" s="197"/>
      <c r="Z191" s="215" t="e">
        <f t="shared" si="67"/>
        <v>#DIV/0!</v>
      </c>
      <c r="AA191" s="193">
        <f t="shared" si="68"/>
        <v>0</v>
      </c>
    </row>
    <row r="192" spans="1:27" s="22" customFormat="1" ht="50.25" customHeight="1" x14ac:dyDescent="0.25">
      <c r="A192" s="106" t="s">
        <v>177</v>
      </c>
      <c r="B192" s="107" t="str">
        <f>'дод 5'!A20</f>
        <v>0160</v>
      </c>
      <c r="C192" s="107" t="str">
        <f>'дод 5'!B20</f>
        <v>0111</v>
      </c>
      <c r="D192" s="46" t="str">
        <f>'дод 5'!C20</f>
        <v>Керівництво і управління у відповідній сфері у містах (місті Києві), селищах, селах, територіальних громадах</v>
      </c>
      <c r="E192" s="198">
        <v>58927500</v>
      </c>
      <c r="F192" s="199">
        <v>58927500</v>
      </c>
      <c r="G192" s="198">
        <v>45101400</v>
      </c>
      <c r="H192" s="198">
        <v>1900500</v>
      </c>
      <c r="I192" s="199"/>
      <c r="J192" s="198">
        <v>13088869.609999999</v>
      </c>
      <c r="K192" s="198">
        <v>10230605.189999999</v>
      </c>
      <c r="L192" s="198">
        <v>296337.59999999998</v>
      </c>
      <c r="M192" s="216">
        <f t="shared" si="70"/>
        <v>22.211818947011157</v>
      </c>
      <c r="N192" s="198">
        <f>P192+S192</f>
        <v>0</v>
      </c>
      <c r="O192" s="198"/>
      <c r="P192" s="198"/>
      <c r="Q192" s="198"/>
      <c r="R192" s="198"/>
      <c r="S192" s="198"/>
      <c r="T192" s="200">
        <f>V192+Y192</f>
        <v>1355966.05</v>
      </c>
      <c r="U192" s="200"/>
      <c r="V192" s="200">
        <v>1355966.05</v>
      </c>
      <c r="W192" s="200"/>
      <c r="X192" s="200"/>
      <c r="Y192" s="200"/>
      <c r="Z192" s="213"/>
      <c r="AA192" s="193">
        <f t="shared" si="68"/>
        <v>14444835.66</v>
      </c>
    </row>
    <row r="193" spans="1:27" s="22" customFormat="1" ht="23.25" hidden="1" customHeight="1" x14ac:dyDescent="0.25">
      <c r="A193" s="106" t="s">
        <v>495</v>
      </c>
      <c r="B193" s="106" t="s">
        <v>44</v>
      </c>
      <c r="C193" s="106" t="s">
        <v>92</v>
      </c>
      <c r="D193" s="46" t="str">
        <f>'дод 5'!C22</f>
        <v>Інша діяльність у сфері державного управління</v>
      </c>
      <c r="E193" s="198">
        <v>0</v>
      </c>
      <c r="F193" s="199"/>
      <c r="G193" s="198"/>
      <c r="H193" s="198"/>
      <c r="I193" s="199"/>
      <c r="J193" s="198"/>
      <c r="K193" s="198"/>
      <c r="L193" s="198"/>
      <c r="M193" s="216" t="e">
        <f t="shared" si="70"/>
        <v>#DIV/0!</v>
      </c>
      <c r="N193" s="198">
        <f t="shared" ref="N193:N225" si="108">P193+S193</f>
        <v>0</v>
      </c>
      <c r="O193" s="198"/>
      <c r="P193" s="198"/>
      <c r="Q193" s="198"/>
      <c r="R193" s="198"/>
      <c r="S193" s="198"/>
      <c r="T193" s="200">
        <f t="shared" ref="T193:T225" si="109">V193+Y193</f>
        <v>0</v>
      </c>
      <c r="U193" s="200"/>
      <c r="V193" s="200"/>
      <c r="W193" s="200"/>
      <c r="X193" s="200"/>
      <c r="Y193" s="200"/>
      <c r="Z193" s="213"/>
      <c r="AA193" s="193">
        <f t="shared" si="68"/>
        <v>0</v>
      </c>
    </row>
    <row r="194" spans="1:27" s="22" customFormat="1" ht="36" customHeight="1" x14ac:dyDescent="0.25">
      <c r="A194" s="106" t="s">
        <v>178</v>
      </c>
      <c r="B194" s="107" t="str">
        <f>'дод 5'!A119</f>
        <v>3031</v>
      </c>
      <c r="C194" s="107" t="str">
        <f>'дод 5'!B119</f>
        <v>1030</v>
      </c>
      <c r="D194" s="46" t="str">
        <f>'дод 5'!C119</f>
        <v>Надання інших пільг окремим категоріям громадян відповідно до законодавства</v>
      </c>
      <c r="E194" s="198">
        <v>466000</v>
      </c>
      <c r="F194" s="199">
        <v>466000</v>
      </c>
      <c r="G194" s="198"/>
      <c r="H194" s="198"/>
      <c r="I194" s="199"/>
      <c r="J194" s="198">
        <v>71234.820000000007</v>
      </c>
      <c r="K194" s="198"/>
      <c r="L194" s="198"/>
      <c r="M194" s="216">
        <f t="shared" si="70"/>
        <v>15.28644206008584</v>
      </c>
      <c r="N194" s="198">
        <f t="shared" si="108"/>
        <v>0</v>
      </c>
      <c r="O194" s="198"/>
      <c r="P194" s="198"/>
      <c r="Q194" s="198"/>
      <c r="R194" s="198"/>
      <c r="S194" s="198"/>
      <c r="T194" s="200">
        <f t="shared" si="109"/>
        <v>0</v>
      </c>
      <c r="U194" s="200"/>
      <c r="V194" s="200"/>
      <c r="W194" s="200"/>
      <c r="X194" s="200"/>
      <c r="Y194" s="200"/>
      <c r="Z194" s="213"/>
      <c r="AA194" s="193">
        <f t="shared" si="68"/>
        <v>71234.820000000007</v>
      </c>
    </row>
    <row r="195" spans="1:27" s="22" customFormat="1" ht="33" customHeight="1" x14ac:dyDescent="0.25">
      <c r="A195" s="106" t="s">
        <v>179</v>
      </c>
      <c r="B195" s="107" t="str">
        <f>'дод 5'!A120</f>
        <v>3032</v>
      </c>
      <c r="C195" s="107" t="str">
        <f>'дод 5'!B120</f>
        <v>1070</v>
      </c>
      <c r="D195" s="46" t="str">
        <f>'дод 5'!C120</f>
        <v>Надання пільг окремим категоріям громадян з оплати послуг зв'язку</v>
      </c>
      <c r="E195" s="198">
        <v>830000</v>
      </c>
      <c r="F195" s="199">
        <v>830000</v>
      </c>
      <c r="G195" s="198"/>
      <c r="H195" s="198"/>
      <c r="I195" s="199"/>
      <c r="J195" s="198">
        <v>156151.69</v>
      </c>
      <c r="K195" s="198"/>
      <c r="L195" s="198"/>
      <c r="M195" s="216">
        <f t="shared" si="70"/>
        <v>18.813456626506024</v>
      </c>
      <c r="N195" s="198">
        <f t="shared" si="108"/>
        <v>0</v>
      </c>
      <c r="O195" s="198"/>
      <c r="P195" s="198"/>
      <c r="Q195" s="198"/>
      <c r="R195" s="198"/>
      <c r="S195" s="198"/>
      <c r="T195" s="200">
        <f t="shared" si="109"/>
        <v>0</v>
      </c>
      <c r="U195" s="200"/>
      <c r="V195" s="200"/>
      <c r="W195" s="200"/>
      <c r="X195" s="200"/>
      <c r="Y195" s="200"/>
      <c r="Z195" s="213"/>
      <c r="AA195" s="193">
        <f t="shared" si="68"/>
        <v>156151.69</v>
      </c>
    </row>
    <row r="196" spans="1:27" s="22" customFormat="1" ht="48.75" customHeight="1" x14ac:dyDescent="0.25">
      <c r="A196" s="106" t="s">
        <v>346</v>
      </c>
      <c r="B196" s="107" t="str">
        <f>'дод 5'!A121</f>
        <v>3033</v>
      </c>
      <c r="C196" s="107" t="str">
        <f>'дод 5'!B121</f>
        <v>1070</v>
      </c>
      <c r="D196" s="46" t="s">
        <v>399</v>
      </c>
      <c r="E196" s="198">
        <v>20260679.810000002</v>
      </c>
      <c r="F196" s="199">
        <v>20260679.810000002</v>
      </c>
      <c r="G196" s="198"/>
      <c r="H196" s="198"/>
      <c r="I196" s="199"/>
      <c r="J196" s="198">
        <v>1711085.61</v>
      </c>
      <c r="K196" s="198"/>
      <c r="L196" s="198"/>
      <c r="M196" s="216">
        <f t="shared" si="70"/>
        <v>8.4453514198248403</v>
      </c>
      <c r="N196" s="198">
        <f t="shared" si="108"/>
        <v>0</v>
      </c>
      <c r="O196" s="198"/>
      <c r="P196" s="198"/>
      <c r="Q196" s="198"/>
      <c r="R196" s="198"/>
      <c r="S196" s="198"/>
      <c r="T196" s="200">
        <f t="shared" si="109"/>
        <v>0</v>
      </c>
      <c r="U196" s="200"/>
      <c r="V196" s="200"/>
      <c r="W196" s="200"/>
      <c r="X196" s="200"/>
      <c r="Y196" s="200"/>
      <c r="Z196" s="213"/>
      <c r="AA196" s="193">
        <f t="shared" si="68"/>
        <v>1711085.61</v>
      </c>
    </row>
    <row r="197" spans="1:27" s="1" customFormat="1" ht="18.75" customHeight="1" x14ac:dyDescent="0.25">
      <c r="A197" s="108"/>
      <c r="B197" s="98"/>
      <c r="C197" s="98"/>
      <c r="D197" s="47" t="s">
        <v>387</v>
      </c>
      <c r="E197" s="201">
        <v>1780679.81</v>
      </c>
      <c r="F197" s="202">
        <v>1780679.81</v>
      </c>
      <c r="G197" s="201"/>
      <c r="H197" s="201"/>
      <c r="I197" s="202"/>
      <c r="J197" s="201"/>
      <c r="K197" s="201"/>
      <c r="L197" s="201"/>
      <c r="M197" s="217">
        <f t="shared" si="70"/>
        <v>0</v>
      </c>
      <c r="N197" s="198">
        <f t="shared" si="108"/>
        <v>0</v>
      </c>
      <c r="O197" s="201"/>
      <c r="P197" s="201"/>
      <c r="Q197" s="201"/>
      <c r="R197" s="201"/>
      <c r="S197" s="201"/>
      <c r="T197" s="200">
        <f t="shared" si="109"/>
        <v>0</v>
      </c>
      <c r="U197" s="203"/>
      <c r="V197" s="203"/>
      <c r="W197" s="203"/>
      <c r="X197" s="203"/>
      <c r="Y197" s="203"/>
      <c r="Z197" s="214"/>
      <c r="AA197" s="193">
        <f t="shared" si="68"/>
        <v>0</v>
      </c>
    </row>
    <row r="198" spans="1:27" s="22" customFormat="1" ht="51" customHeight="1" x14ac:dyDescent="0.25">
      <c r="A198" s="106" t="s">
        <v>318</v>
      </c>
      <c r="B198" s="107" t="str">
        <f>'дод 5'!A123</f>
        <v>3035</v>
      </c>
      <c r="C198" s="107" t="str">
        <f>'дод 5'!B123</f>
        <v>1070</v>
      </c>
      <c r="D198" s="46" t="str">
        <f>'дод 5'!C123</f>
        <v>Компенсаційні виплати за пільговий проїзд окремих категорій громадян на залізничному транспорті</v>
      </c>
      <c r="E198" s="198">
        <v>1000000</v>
      </c>
      <c r="F198" s="199">
        <v>1000000</v>
      </c>
      <c r="G198" s="198"/>
      <c r="H198" s="198"/>
      <c r="I198" s="199"/>
      <c r="J198" s="198">
        <v>166666</v>
      </c>
      <c r="K198" s="198"/>
      <c r="L198" s="198"/>
      <c r="M198" s="216">
        <f t="shared" si="70"/>
        <v>16.666600000000003</v>
      </c>
      <c r="N198" s="198">
        <f t="shared" si="108"/>
        <v>0</v>
      </c>
      <c r="O198" s="198"/>
      <c r="P198" s="198"/>
      <c r="Q198" s="198"/>
      <c r="R198" s="198"/>
      <c r="S198" s="198"/>
      <c r="T198" s="200">
        <f t="shared" si="109"/>
        <v>0</v>
      </c>
      <c r="U198" s="200"/>
      <c r="V198" s="200"/>
      <c r="W198" s="200"/>
      <c r="X198" s="200"/>
      <c r="Y198" s="200"/>
      <c r="Z198" s="213"/>
      <c r="AA198" s="193">
        <f t="shared" si="68"/>
        <v>166666</v>
      </c>
    </row>
    <row r="199" spans="1:27" s="22" customFormat="1" ht="52.5" customHeight="1" x14ac:dyDescent="0.25">
      <c r="A199" s="106" t="s">
        <v>180</v>
      </c>
      <c r="B199" s="107" t="str">
        <f>'дод 5'!A124</f>
        <v>3036</v>
      </c>
      <c r="C199" s="107" t="str">
        <f>'дод 5'!B124</f>
        <v>1070</v>
      </c>
      <c r="D199" s="46" t="str">
        <f>'дод 5'!C124</f>
        <v>Компенсаційні виплати на пільговий проїзд електротранспортом окремим категоріям громадян</v>
      </c>
      <c r="E199" s="198">
        <v>44688000</v>
      </c>
      <c r="F199" s="199">
        <v>44688000</v>
      </c>
      <c r="G199" s="198"/>
      <c r="H199" s="198"/>
      <c r="I199" s="199"/>
      <c r="J199" s="198">
        <v>5375648.2199999997</v>
      </c>
      <c r="K199" s="198"/>
      <c r="L199" s="198"/>
      <c r="M199" s="216">
        <f t="shared" si="70"/>
        <v>12.029287996777658</v>
      </c>
      <c r="N199" s="198">
        <f t="shared" si="108"/>
        <v>0</v>
      </c>
      <c r="O199" s="198"/>
      <c r="P199" s="198"/>
      <c r="Q199" s="198"/>
      <c r="R199" s="198"/>
      <c r="S199" s="198"/>
      <c r="T199" s="200">
        <f t="shared" si="109"/>
        <v>0</v>
      </c>
      <c r="U199" s="200"/>
      <c r="V199" s="200"/>
      <c r="W199" s="200"/>
      <c r="X199" s="200"/>
      <c r="Y199" s="200"/>
      <c r="Z199" s="213"/>
      <c r="AA199" s="193">
        <f t="shared" si="68"/>
        <v>5375648.2199999997</v>
      </c>
    </row>
    <row r="200" spans="1:27" s="22" customFormat="1" ht="49.5" customHeight="1" x14ac:dyDescent="0.25">
      <c r="A200" s="106" t="s">
        <v>344</v>
      </c>
      <c r="B200" s="107" t="str">
        <f>'дод 5'!A125</f>
        <v>3050</v>
      </c>
      <c r="C200" s="107" t="str">
        <f>'дод 5'!B125</f>
        <v>1070</v>
      </c>
      <c r="D200" s="46" t="str">
        <f>'дод 5'!C125</f>
        <v>Пільгове медичне обслуговування осіб, які постраждали внаслідок Чорнобильської катастрофи, у т.ч. за рахунок:</v>
      </c>
      <c r="E200" s="198">
        <v>782300</v>
      </c>
      <c r="F200" s="199">
        <v>782300</v>
      </c>
      <c r="G200" s="198"/>
      <c r="H200" s="198"/>
      <c r="I200" s="199"/>
      <c r="J200" s="198">
        <v>117555.87</v>
      </c>
      <c r="K200" s="198"/>
      <c r="L200" s="198"/>
      <c r="M200" s="216">
        <f t="shared" si="70"/>
        <v>15.026955132302186</v>
      </c>
      <c r="N200" s="198">
        <f t="shared" si="108"/>
        <v>0</v>
      </c>
      <c r="O200" s="198"/>
      <c r="P200" s="198"/>
      <c r="Q200" s="198"/>
      <c r="R200" s="198"/>
      <c r="S200" s="198"/>
      <c r="T200" s="200">
        <f t="shared" si="109"/>
        <v>0</v>
      </c>
      <c r="U200" s="200"/>
      <c r="V200" s="200"/>
      <c r="W200" s="200"/>
      <c r="X200" s="200"/>
      <c r="Y200" s="200"/>
      <c r="Z200" s="213"/>
      <c r="AA200" s="193">
        <f t="shared" si="68"/>
        <v>117555.87</v>
      </c>
    </row>
    <row r="201" spans="1:27" s="1" customFormat="1" x14ac:dyDescent="0.25">
      <c r="A201" s="108"/>
      <c r="B201" s="98"/>
      <c r="C201" s="98"/>
      <c r="D201" s="47" t="s">
        <v>387</v>
      </c>
      <c r="E201" s="201">
        <v>782300</v>
      </c>
      <c r="F201" s="202">
        <v>782300</v>
      </c>
      <c r="G201" s="201"/>
      <c r="H201" s="201"/>
      <c r="I201" s="202"/>
      <c r="J201" s="201">
        <v>117555.87</v>
      </c>
      <c r="K201" s="201"/>
      <c r="L201" s="201"/>
      <c r="M201" s="217">
        <f t="shared" si="70"/>
        <v>15.026955132302186</v>
      </c>
      <c r="N201" s="198">
        <f t="shared" si="108"/>
        <v>0</v>
      </c>
      <c r="O201" s="201"/>
      <c r="P201" s="201"/>
      <c r="Q201" s="201"/>
      <c r="R201" s="201"/>
      <c r="S201" s="201"/>
      <c r="T201" s="200">
        <f t="shared" si="109"/>
        <v>0</v>
      </c>
      <c r="U201" s="203"/>
      <c r="V201" s="203"/>
      <c r="W201" s="203"/>
      <c r="X201" s="203"/>
      <c r="Y201" s="203"/>
      <c r="Z201" s="214"/>
      <c r="AA201" s="193">
        <f t="shared" si="68"/>
        <v>117555.87</v>
      </c>
    </row>
    <row r="202" spans="1:27" s="22" customFormat="1" ht="51" customHeight="1" x14ac:dyDescent="0.25">
      <c r="A202" s="106" t="s">
        <v>345</v>
      </c>
      <c r="B202" s="107" t="str">
        <f>'дод 5'!A127</f>
        <v>3090</v>
      </c>
      <c r="C202" s="107" t="str">
        <f>'дод 5'!B127</f>
        <v>1030</v>
      </c>
      <c r="D202" s="46" t="str">
        <f>'дод 5'!C127</f>
        <v>Видатки на поховання учасників бойових дій та осіб з інвалідністю внаслідок війни, у т.ч. за рахунок:</v>
      </c>
      <c r="E202" s="198">
        <v>83100</v>
      </c>
      <c r="F202" s="199">
        <v>83100</v>
      </c>
      <c r="G202" s="198"/>
      <c r="H202" s="198"/>
      <c r="I202" s="199"/>
      <c r="J202" s="198">
        <v>20150.09</v>
      </c>
      <c r="K202" s="198"/>
      <c r="L202" s="198"/>
      <c r="M202" s="216">
        <f t="shared" si="70"/>
        <v>24.24800240673887</v>
      </c>
      <c r="N202" s="198">
        <f t="shared" si="108"/>
        <v>0</v>
      </c>
      <c r="O202" s="198"/>
      <c r="P202" s="198"/>
      <c r="Q202" s="198"/>
      <c r="R202" s="198"/>
      <c r="S202" s="198"/>
      <c r="T202" s="200">
        <f t="shared" si="109"/>
        <v>0</v>
      </c>
      <c r="U202" s="200"/>
      <c r="V202" s="200"/>
      <c r="W202" s="200"/>
      <c r="X202" s="200"/>
      <c r="Y202" s="200"/>
      <c r="Z202" s="213"/>
      <c r="AA202" s="193">
        <f t="shared" si="68"/>
        <v>20150.09</v>
      </c>
    </row>
    <row r="203" spans="1:27" s="1" customFormat="1" ht="15.75" customHeight="1" x14ac:dyDescent="0.25">
      <c r="A203" s="108"/>
      <c r="B203" s="98"/>
      <c r="C203" s="98"/>
      <c r="D203" s="47" t="s">
        <v>387</v>
      </c>
      <c r="E203" s="201">
        <v>83100</v>
      </c>
      <c r="F203" s="202">
        <v>83100</v>
      </c>
      <c r="G203" s="201"/>
      <c r="H203" s="201"/>
      <c r="I203" s="202"/>
      <c r="J203" s="201">
        <v>20150.09</v>
      </c>
      <c r="K203" s="201"/>
      <c r="L203" s="201"/>
      <c r="M203" s="217">
        <f t="shared" si="70"/>
        <v>24.24800240673887</v>
      </c>
      <c r="N203" s="198">
        <f t="shared" si="108"/>
        <v>0</v>
      </c>
      <c r="O203" s="201"/>
      <c r="P203" s="201"/>
      <c r="Q203" s="201"/>
      <c r="R203" s="201"/>
      <c r="S203" s="201"/>
      <c r="T203" s="200">
        <f t="shared" si="109"/>
        <v>0</v>
      </c>
      <c r="U203" s="203"/>
      <c r="V203" s="203"/>
      <c r="W203" s="203"/>
      <c r="X203" s="203"/>
      <c r="Y203" s="203"/>
      <c r="Z203" s="214"/>
      <c r="AA203" s="193">
        <f t="shared" si="68"/>
        <v>20150.09</v>
      </c>
    </row>
    <row r="204" spans="1:27" s="22" customFormat="1" ht="64.5" customHeight="1" x14ac:dyDescent="0.25">
      <c r="A204" s="106" t="s">
        <v>181</v>
      </c>
      <c r="B204" s="107" t="str">
        <f>'дод 5'!A129</f>
        <v>3104</v>
      </c>
      <c r="C204" s="107" t="str">
        <f>'дод 5'!B129</f>
        <v>1020</v>
      </c>
      <c r="D204" s="46" t="str">
        <f>'дод 5'!C129</f>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
      <c r="E204" s="198">
        <v>26125300</v>
      </c>
      <c r="F204" s="199">
        <v>26125300</v>
      </c>
      <c r="G204" s="198">
        <v>19405100</v>
      </c>
      <c r="H204" s="198">
        <v>1117300</v>
      </c>
      <c r="I204" s="199"/>
      <c r="J204" s="198">
        <v>5427347.8099999996</v>
      </c>
      <c r="K204" s="198">
        <v>4068645.71</v>
      </c>
      <c r="L204" s="198">
        <v>358866.92</v>
      </c>
      <c r="M204" s="216">
        <f t="shared" si="70"/>
        <v>20.77429851523236</v>
      </c>
      <c r="N204" s="198">
        <f t="shared" si="108"/>
        <v>68600</v>
      </c>
      <c r="O204" s="198"/>
      <c r="P204" s="198">
        <v>68600</v>
      </c>
      <c r="Q204" s="198">
        <v>56100</v>
      </c>
      <c r="R204" s="198"/>
      <c r="S204" s="198"/>
      <c r="T204" s="200">
        <f t="shared" si="109"/>
        <v>70057.84</v>
      </c>
      <c r="U204" s="200"/>
      <c r="V204" s="200">
        <v>70057.84</v>
      </c>
      <c r="W204" s="200">
        <v>33175.72</v>
      </c>
      <c r="X204" s="200"/>
      <c r="Y204" s="200"/>
      <c r="Z204" s="213">
        <f t="shared" si="67"/>
        <v>102.12513119533526</v>
      </c>
      <c r="AA204" s="193">
        <f t="shared" si="68"/>
        <v>5497405.6499999994</v>
      </c>
    </row>
    <row r="205" spans="1:27" s="22" customFormat="1" ht="64.5" hidden="1" customHeight="1" x14ac:dyDescent="0.25">
      <c r="A205" s="106" t="s">
        <v>549</v>
      </c>
      <c r="B205" s="107">
        <v>3140</v>
      </c>
      <c r="C205" s="95" t="s">
        <v>99</v>
      </c>
      <c r="D205" s="49" t="str">
        <f>'дод 5'!C135</f>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
      <c r="E205" s="198">
        <v>0</v>
      </c>
      <c r="F205" s="199">
        <v>0</v>
      </c>
      <c r="G205" s="198"/>
      <c r="H205" s="198"/>
      <c r="I205" s="199"/>
      <c r="J205" s="198"/>
      <c r="K205" s="198"/>
      <c r="L205" s="198"/>
      <c r="M205" s="216" t="e">
        <f t="shared" si="70"/>
        <v>#DIV/0!</v>
      </c>
      <c r="N205" s="198">
        <f t="shared" si="108"/>
        <v>0</v>
      </c>
      <c r="O205" s="198"/>
      <c r="P205" s="198"/>
      <c r="Q205" s="198"/>
      <c r="R205" s="198"/>
      <c r="S205" s="198"/>
      <c r="T205" s="200">
        <f t="shared" si="109"/>
        <v>0</v>
      </c>
      <c r="U205" s="200"/>
      <c r="V205" s="200"/>
      <c r="W205" s="200"/>
      <c r="X205" s="200"/>
      <c r="Y205" s="200"/>
      <c r="Z205" s="213" t="e">
        <f t="shared" si="67"/>
        <v>#DIV/0!</v>
      </c>
      <c r="AA205" s="193">
        <f t="shared" si="68"/>
        <v>0</v>
      </c>
    </row>
    <row r="206" spans="1:27" s="22" customFormat="1" ht="96.75" customHeight="1" x14ac:dyDescent="0.25">
      <c r="A206" s="106" t="s">
        <v>182</v>
      </c>
      <c r="B206" s="107" t="str">
        <f>'дод 5'!A136</f>
        <v>3160</v>
      </c>
      <c r="C206" s="107">
        <f>'дод 5'!B136</f>
        <v>1010</v>
      </c>
      <c r="D206" s="46" t="str">
        <f>'дод 5'!C136</f>
        <v>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 у т.ч. за рахунок:</v>
      </c>
      <c r="E206" s="198">
        <v>9953900</v>
      </c>
      <c r="F206" s="199">
        <v>9953900</v>
      </c>
      <c r="G206" s="198"/>
      <c r="H206" s="198"/>
      <c r="I206" s="199"/>
      <c r="J206" s="198">
        <v>4574480.38</v>
      </c>
      <c r="K206" s="198"/>
      <c r="L206" s="198"/>
      <c r="M206" s="216">
        <f t="shared" si="70"/>
        <v>45.956664021137442</v>
      </c>
      <c r="N206" s="198">
        <f t="shared" si="108"/>
        <v>0</v>
      </c>
      <c r="O206" s="198"/>
      <c r="P206" s="198"/>
      <c r="Q206" s="198"/>
      <c r="R206" s="198"/>
      <c r="S206" s="198"/>
      <c r="T206" s="200">
        <f t="shared" si="109"/>
        <v>0</v>
      </c>
      <c r="U206" s="200"/>
      <c r="V206" s="200"/>
      <c r="W206" s="200"/>
      <c r="X206" s="200"/>
      <c r="Y206" s="200"/>
      <c r="Z206" s="213"/>
      <c r="AA206" s="193">
        <f t="shared" si="68"/>
        <v>4574480.38</v>
      </c>
    </row>
    <row r="207" spans="1:27" s="1" customFormat="1" ht="128.25" customHeight="1" x14ac:dyDescent="0.25">
      <c r="A207" s="108"/>
      <c r="B207" s="98"/>
      <c r="C207" s="98"/>
      <c r="D207" s="47" t="s">
        <v>723</v>
      </c>
      <c r="E207" s="201">
        <v>1495257</v>
      </c>
      <c r="F207" s="202">
        <v>1495257</v>
      </c>
      <c r="G207" s="201"/>
      <c r="H207" s="201"/>
      <c r="I207" s="202"/>
      <c r="J207" s="201"/>
      <c r="K207" s="201"/>
      <c r="L207" s="201"/>
      <c r="M207" s="217">
        <f t="shared" si="70"/>
        <v>0</v>
      </c>
      <c r="N207" s="198">
        <f t="shared" si="108"/>
        <v>0</v>
      </c>
      <c r="O207" s="201"/>
      <c r="P207" s="201"/>
      <c r="Q207" s="201"/>
      <c r="R207" s="201"/>
      <c r="S207" s="201"/>
      <c r="T207" s="200">
        <f t="shared" si="109"/>
        <v>0</v>
      </c>
      <c r="U207" s="203"/>
      <c r="V207" s="203"/>
      <c r="W207" s="203"/>
      <c r="X207" s="203"/>
      <c r="Y207" s="203"/>
      <c r="Z207" s="214"/>
      <c r="AA207" s="193">
        <f t="shared" si="68"/>
        <v>0</v>
      </c>
    </row>
    <row r="208" spans="1:27" s="22" customFormat="1" ht="63" customHeight="1" x14ac:dyDescent="0.25">
      <c r="A208" s="106" t="s">
        <v>347</v>
      </c>
      <c r="B208" s="107" t="str">
        <f>'дод 5'!A138</f>
        <v>3171</v>
      </c>
      <c r="C208" s="107">
        <f>'дод 5'!B138</f>
        <v>1010</v>
      </c>
      <c r="D208" s="46" t="s">
        <v>394</v>
      </c>
      <c r="E208" s="198">
        <v>215129</v>
      </c>
      <c r="F208" s="199">
        <v>215129</v>
      </c>
      <c r="G208" s="198"/>
      <c r="H208" s="198"/>
      <c r="I208" s="199"/>
      <c r="J208" s="198">
        <v>88149.81</v>
      </c>
      <c r="K208" s="198"/>
      <c r="L208" s="198"/>
      <c r="M208" s="216">
        <f t="shared" si="70"/>
        <v>40.975326432047751</v>
      </c>
      <c r="N208" s="198">
        <f t="shared" si="108"/>
        <v>0</v>
      </c>
      <c r="O208" s="198"/>
      <c r="P208" s="198"/>
      <c r="Q208" s="198"/>
      <c r="R208" s="198"/>
      <c r="S208" s="198"/>
      <c r="T208" s="200">
        <f t="shared" si="109"/>
        <v>0</v>
      </c>
      <c r="U208" s="200"/>
      <c r="V208" s="200"/>
      <c r="W208" s="200"/>
      <c r="X208" s="200"/>
      <c r="Y208" s="200"/>
      <c r="Z208" s="213"/>
      <c r="AA208" s="193">
        <f t="shared" ref="AA208:AA271" si="110">J208+T208</f>
        <v>88149.81</v>
      </c>
    </row>
    <row r="209" spans="1:27" s="1" customFormat="1" ht="18" customHeight="1" x14ac:dyDescent="0.25">
      <c r="A209" s="108"/>
      <c r="B209" s="98"/>
      <c r="C209" s="98"/>
      <c r="D209" s="47" t="s">
        <v>387</v>
      </c>
      <c r="E209" s="201">
        <v>215129</v>
      </c>
      <c r="F209" s="202">
        <v>215129</v>
      </c>
      <c r="G209" s="201"/>
      <c r="H209" s="201"/>
      <c r="I209" s="202"/>
      <c r="J209" s="201">
        <v>88149.81</v>
      </c>
      <c r="K209" s="201"/>
      <c r="L209" s="201"/>
      <c r="M209" s="217">
        <f t="shared" ref="M209:M272" si="111">J209/E209*100</f>
        <v>40.975326432047751</v>
      </c>
      <c r="N209" s="198">
        <f t="shared" si="108"/>
        <v>0</v>
      </c>
      <c r="O209" s="201"/>
      <c r="P209" s="201"/>
      <c r="Q209" s="201"/>
      <c r="R209" s="201"/>
      <c r="S209" s="201"/>
      <c r="T209" s="200">
        <f t="shared" si="109"/>
        <v>0</v>
      </c>
      <c r="U209" s="203"/>
      <c r="V209" s="203"/>
      <c r="W209" s="203"/>
      <c r="X209" s="203"/>
      <c r="Y209" s="203"/>
      <c r="Z209" s="214"/>
      <c r="AA209" s="193">
        <f t="shared" si="110"/>
        <v>88149.81</v>
      </c>
    </row>
    <row r="210" spans="1:27" s="22" customFormat="1" ht="31.5" hidden="1" customHeight="1" x14ac:dyDescent="0.25">
      <c r="A210" s="106" t="s">
        <v>348</v>
      </c>
      <c r="B210" s="107" t="str">
        <f>'дод 5'!A140</f>
        <v>3172</v>
      </c>
      <c r="C210" s="107">
        <f>'дод 5'!B140</f>
        <v>1010</v>
      </c>
      <c r="D210" s="46" t="str">
        <f>'дод 5'!C140</f>
        <v>Встановлення телефонів особам з інвалідністю I і II груп, у т.ч. за рахунок:</v>
      </c>
      <c r="E210" s="198">
        <v>0</v>
      </c>
      <c r="F210" s="199"/>
      <c r="G210" s="198"/>
      <c r="H210" s="198"/>
      <c r="I210" s="199"/>
      <c r="J210" s="198"/>
      <c r="K210" s="198"/>
      <c r="L210" s="198"/>
      <c r="M210" s="216" t="e">
        <f t="shared" si="111"/>
        <v>#DIV/0!</v>
      </c>
      <c r="N210" s="198">
        <f t="shared" si="108"/>
        <v>0</v>
      </c>
      <c r="O210" s="198"/>
      <c r="P210" s="198"/>
      <c r="Q210" s="198"/>
      <c r="R210" s="198"/>
      <c r="S210" s="198"/>
      <c r="T210" s="200">
        <f t="shared" si="109"/>
        <v>0</v>
      </c>
      <c r="U210" s="200"/>
      <c r="V210" s="200"/>
      <c r="W210" s="200"/>
      <c r="X210" s="200"/>
      <c r="Y210" s="200"/>
      <c r="Z210" s="213"/>
      <c r="AA210" s="193">
        <f t="shared" si="110"/>
        <v>0</v>
      </c>
    </row>
    <row r="211" spans="1:27" s="1" customFormat="1" ht="15.75" hidden="1" customHeight="1" x14ac:dyDescent="0.25">
      <c r="A211" s="108"/>
      <c r="B211" s="98"/>
      <c r="C211" s="98"/>
      <c r="D211" s="47" t="s">
        <v>387</v>
      </c>
      <c r="E211" s="201">
        <v>0</v>
      </c>
      <c r="F211" s="202"/>
      <c r="G211" s="201"/>
      <c r="H211" s="201"/>
      <c r="I211" s="202"/>
      <c r="J211" s="201"/>
      <c r="K211" s="201"/>
      <c r="L211" s="201"/>
      <c r="M211" s="217" t="e">
        <f t="shared" si="111"/>
        <v>#DIV/0!</v>
      </c>
      <c r="N211" s="198">
        <f t="shared" si="108"/>
        <v>0</v>
      </c>
      <c r="O211" s="201"/>
      <c r="P211" s="201"/>
      <c r="Q211" s="201"/>
      <c r="R211" s="201"/>
      <c r="S211" s="201"/>
      <c r="T211" s="200">
        <f t="shared" si="109"/>
        <v>0</v>
      </c>
      <c r="U211" s="203"/>
      <c r="V211" s="203"/>
      <c r="W211" s="203"/>
      <c r="X211" s="203"/>
      <c r="Y211" s="203"/>
      <c r="Z211" s="214"/>
      <c r="AA211" s="193">
        <f t="shared" si="110"/>
        <v>0</v>
      </c>
    </row>
    <row r="212" spans="1:27" s="22" customFormat="1" ht="78.75" hidden="1" customHeight="1" x14ac:dyDescent="0.25">
      <c r="A212" s="106" t="s">
        <v>183</v>
      </c>
      <c r="B212" s="107" t="str">
        <f>'дод 5'!A142</f>
        <v>3180</v>
      </c>
      <c r="C212" s="107" t="str">
        <f>'дод 5'!B142</f>
        <v>1060</v>
      </c>
      <c r="D212" s="46" t="str">
        <f>'дод 5'!C142</f>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v>
      </c>
      <c r="E212" s="198">
        <v>0</v>
      </c>
      <c r="F212" s="199"/>
      <c r="G212" s="198"/>
      <c r="H212" s="198"/>
      <c r="I212" s="199"/>
      <c r="J212" s="198"/>
      <c r="K212" s="198"/>
      <c r="L212" s="198"/>
      <c r="M212" s="216" t="e">
        <f t="shared" si="111"/>
        <v>#DIV/0!</v>
      </c>
      <c r="N212" s="198">
        <f t="shared" si="108"/>
        <v>0</v>
      </c>
      <c r="O212" s="198"/>
      <c r="P212" s="198"/>
      <c r="Q212" s="198"/>
      <c r="R212" s="198"/>
      <c r="S212" s="198"/>
      <c r="T212" s="200">
        <f t="shared" si="109"/>
        <v>0</v>
      </c>
      <c r="U212" s="200"/>
      <c r="V212" s="200"/>
      <c r="W212" s="200"/>
      <c r="X212" s="200"/>
      <c r="Y212" s="200"/>
      <c r="Z212" s="213"/>
      <c r="AA212" s="193">
        <f t="shared" si="110"/>
        <v>0</v>
      </c>
    </row>
    <row r="213" spans="1:27" s="22" customFormat="1" ht="40.5" customHeight="1" x14ac:dyDescent="0.25">
      <c r="A213" s="106" t="s">
        <v>302</v>
      </c>
      <c r="B213" s="107" t="str">
        <f>'дод 5'!A143</f>
        <v>3191</v>
      </c>
      <c r="C213" s="107" t="str">
        <f>'дод 5'!B143</f>
        <v>1030</v>
      </c>
      <c r="D213" s="46" t="str">
        <f>'дод 5'!C143</f>
        <v>Інші видатки на соціальний захист ветеранів війни та праці</v>
      </c>
      <c r="E213" s="198">
        <v>6861100</v>
      </c>
      <c r="F213" s="199">
        <v>6861100</v>
      </c>
      <c r="G213" s="198"/>
      <c r="H213" s="198"/>
      <c r="I213" s="199"/>
      <c r="J213" s="198">
        <v>1912026.5</v>
      </c>
      <c r="K213" s="198"/>
      <c r="L213" s="198"/>
      <c r="M213" s="216">
        <f t="shared" si="111"/>
        <v>27.867637842328492</v>
      </c>
      <c r="N213" s="198">
        <f t="shared" si="108"/>
        <v>0</v>
      </c>
      <c r="O213" s="198"/>
      <c r="P213" s="198"/>
      <c r="Q213" s="198"/>
      <c r="R213" s="198"/>
      <c r="S213" s="198"/>
      <c r="T213" s="200">
        <f t="shared" si="109"/>
        <v>0</v>
      </c>
      <c r="U213" s="200"/>
      <c r="V213" s="200"/>
      <c r="W213" s="200"/>
      <c r="X213" s="200"/>
      <c r="Y213" s="200"/>
      <c r="Z213" s="213"/>
      <c r="AA213" s="193">
        <f t="shared" si="110"/>
        <v>1912026.5</v>
      </c>
    </row>
    <row r="214" spans="1:27" s="22" customFormat="1" ht="54" customHeight="1" x14ac:dyDescent="0.25">
      <c r="A214" s="106" t="s">
        <v>303</v>
      </c>
      <c r="B214" s="107" t="str">
        <f>'дод 5'!A144</f>
        <v>3192</v>
      </c>
      <c r="C214" s="107" t="str">
        <f>'дод 5'!B144</f>
        <v>1030</v>
      </c>
      <c r="D214" s="46" t="str">
        <f>'дод 5'!C144</f>
        <v>Надання фінансової підтримки громадським об'єднанням ветеранів і осіб з інвалідністю, діяльність яких має соціальну спрямованість</v>
      </c>
      <c r="E214" s="198">
        <v>2072000</v>
      </c>
      <c r="F214" s="199">
        <v>2072000</v>
      </c>
      <c r="G214" s="198"/>
      <c r="H214" s="198"/>
      <c r="I214" s="199"/>
      <c r="J214" s="198">
        <v>299504.52</v>
      </c>
      <c r="K214" s="198"/>
      <c r="L214" s="198"/>
      <c r="M214" s="216">
        <f t="shared" si="111"/>
        <v>14.454851351351353</v>
      </c>
      <c r="N214" s="198">
        <f t="shared" si="108"/>
        <v>0</v>
      </c>
      <c r="O214" s="198"/>
      <c r="P214" s="198"/>
      <c r="Q214" s="198"/>
      <c r="R214" s="198"/>
      <c r="S214" s="198"/>
      <c r="T214" s="200">
        <f t="shared" si="109"/>
        <v>0</v>
      </c>
      <c r="U214" s="200"/>
      <c r="V214" s="200"/>
      <c r="W214" s="200"/>
      <c r="X214" s="200"/>
      <c r="Y214" s="200"/>
      <c r="Z214" s="213"/>
      <c r="AA214" s="193">
        <f t="shared" si="110"/>
        <v>299504.52</v>
      </c>
    </row>
    <row r="215" spans="1:27" s="22" customFormat="1" ht="34.5" customHeight="1" x14ac:dyDescent="0.25">
      <c r="A215" s="106" t="s">
        <v>184</v>
      </c>
      <c r="B215" s="107" t="str">
        <f>'дод 5'!A145</f>
        <v>3200</v>
      </c>
      <c r="C215" s="107" t="str">
        <f>'дод 5'!B145</f>
        <v>1090</v>
      </c>
      <c r="D215" s="46" t="str">
        <f>'дод 5'!C145</f>
        <v>Забезпечення обробки інформації з нарахування та виплати допомог і компенсацій</v>
      </c>
      <c r="E215" s="198">
        <v>107000</v>
      </c>
      <c r="F215" s="199">
        <v>107000</v>
      </c>
      <c r="G215" s="198"/>
      <c r="H215" s="198"/>
      <c r="I215" s="199"/>
      <c r="J215" s="198">
        <v>18750</v>
      </c>
      <c r="K215" s="198"/>
      <c r="L215" s="198"/>
      <c r="M215" s="216">
        <f t="shared" si="111"/>
        <v>17.523364485981308</v>
      </c>
      <c r="N215" s="198">
        <f t="shared" si="108"/>
        <v>0</v>
      </c>
      <c r="O215" s="198"/>
      <c r="P215" s="198"/>
      <c r="Q215" s="198"/>
      <c r="R215" s="198"/>
      <c r="S215" s="198"/>
      <c r="T215" s="200">
        <f t="shared" si="109"/>
        <v>0</v>
      </c>
      <c r="U215" s="200"/>
      <c r="V215" s="200"/>
      <c r="W215" s="200"/>
      <c r="X215" s="200"/>
      <c r="Y215" s="200"/>
      <c r="Z215" s="213"/>
      <c r="AA215" s="193">
        <f t="shared" si="110"/>
        <v>18750</v>
      </c>
    </row>
    <row r="216" spans="1:27" s="22" customFormat="1" ht="15.75" hidden="1" customHeight="1" x14ac:dyDescent="0.25">
      <c r="A216" s="106" t="s">
        <v>304</v>
      </c>
      <c r="B216" s="107" t="str">
        <f>'дод 5'!A146</f>
        <v>3210</v>
      </c>
      <c r="C216" s="107" t="str">
        <f>'дод 5'!B146</f>
        <v>1050</v>
      </c>
      <c r="D216" s="46" t="str">
        <f>'дод 5'!C146</f>
        <v>Організація та проведення громадських робіт</v>
      </c>
      <c r="E216" s="198">
        <v>0</v>
      </c>
      <c r="F216" s="199"/>
      <c r="G216" s="198"/>
      <c r="H216" s="198"/>
      <c r="I216" s="199"/>
      <c r="J216" s="198"/>
      <c r="K216" s="198"/>
      <c r="L216" s="198"/>
      <c r="M216" s="216" t="e">
        <f t="shared" si="111"/>
        <v>#DIV/0!</v>
      </c>
      <c r="N216" s="198">
        <f t="shared" si="108"/>
        <v>0</v>
      </c>
      <c r="O216" s="198"/>
      <c r="P216" s="198"/>
      <c r="Q216" s="198"/>
      <c r="R216" s="198"/>
      <c r="S216" s="198"/>
      <c r="T216" s="200">
        <f t="shared" si="109"/>
        <v>0</v>
      </c>
      <c r="U216" s="200"/>
      <c r="V216" s="200"/>
      <c r="W216" s="200"/>
      <c r="X216" s="200"/>
      <c r="Y216" s="200"/>
      <c r="Z216" s="213" t="e">
        <f t="shared" ref="Z216:Z261" si="112">T216/N216*100</f>
        <v>#DIV/0!</v>
      </c>
      <c r="AA216" s="193">
        <f t="shared" si="110"/>
        <v>0</v>
      </c>
    </row>
    <row r="217" spans="1:27" s="22" customFormat="1" ht="299.25" hidden="1" customHeight="1" x14ac:dyDescent="0.25">
      <c r="A217" s="106" t="s">
        <v>425</v>
      </c>
      <c r="B217" s="107">
        <v>3221</v>
      </c>
      <c r="C217" s="106" t="s">
        <v>52</v>
      </c>
      <c r="D217" s="46" t="str">
        <f>'дод 5'!C147</f>
        <v>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у т.ч. за рахунок:</v>
      </c>
      <c r="E217" s="198">
        <v>0</v>
      </c>
      <c r="F217" s="208"/>
      <c r="G217" s="198"/>
      <c r="H217" s="198"/>
      <c r="I217" s="199"/>
      <c r="J217" s="198"/>
      <c r="K217" s="198"/>
      <c r="L217" s="198"/>
      <c r="M217" s="216" t="e">
        <f t="shared" si="111"/>
        <v>#DIV/0!</v>
      </c>
      <c r="N217" s="198">
        <f t="shared" si="108"/>
        <v>0</v>
      </c>
      <c r="O217" s="198"/>
      <c r="P217" s="198"/>
      <c r="Q217" s="198"/>
      <c r="R217" s="198"/>
      <c r="S217" s="198"/>
      <c r="T217" s="200">
        <f t="shared" si="109"/>
        <v>0</v>
      </c>
      <c r="U217" s="200"/>
      <c r="V217" s="200"/>
      <c r="W217" s="200"/>
      <c r="X217" s="200"/>
      <c r="Y217" s="200"/>
      <c r="Z217" s="213" t="e">
        <f t="shared" si="112"/>
        <v>#DIV/0!</v>
      </c>
      <c r="AA217" s="193">
        <f t="shared" si="110"/>
        <v>0</v>
      </c>
    </row>
    <row r="218" spans="1:27" s="1" customFormat="1" ht="315" hidden="1" customHeight="1" x14ac:dyDescent="0.25">
      <c r="A218" s="108"/>
      <c r="B218" s="98"/>
      <c r="C218" s="108"/>
      <c r="D218" s="47" t="s">
        <v>694</v>
      </c>
      <c r="E218" s="198">
        <v>0</v>
      </c>
      <c r="F218" s="207"/>
      <c r="G218" s="201"/>
      <c r="H218" s="201"/>
      <c r="I218" s="202"/>
      <c r="J218" s="201"/>
      <c r="K218" s="201"/>
      <c r="L218" s="201"/>
      <c r="M218" s="217" t="e">
        <f t="shared" si="111"/>
        <v>#DIV/0!</v>
      </c>
      <c r="N218" s="198">
        <f t="shared" si="108"/>
        <v>0</v>
      </c>
      <c r="O218" s="201"/>
      <c r="P218" s="201"/>
      <c r="Q218" s="201"/>
      <c r="R218" s="201"/>
      <c r="S218" s="201"/>
      <c r="T218" s="200">
        <f t="shared" si="109"/>
        <v>0</v>
      </c>
      <c r="U218" s="203"/>
      <c r="V218" s="203"/>
      <c r="W218" s="203"/>
      <c r="X218" s="203"/>
      <c r="Y218" s="203"/>
      <c r="Z218" s="214" t="e">
        <f t="shared" si="112"/>
        <v>#DIV/0!</v>
      </c>
      <c r="AA218" s="193">
        <f t="shared" si="110"/>
        <v>0</v>
      </c>
    </row>
    <row r="219" spans="1:27" s="22" customFormat="1" ht="296.25" hidden="1" customHeight="1" x14ac:dyDescent="0.25">
      <c r="A219" s="106" t="s">
        <v>520</v>
      </c>
      <c r="B219" s="107">
        <v>3222</v>
      </c>
      <c r="C219" s="106" t="s">
        <v>52</v>
      </c>
      <c r="D219" s="46" t="str">
        <f>'дод 5'!C149</f>
        <v>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у т.ч. за рахунок:</v>
      </c>
      <c r="E219" s="198">
        <v>0</v>
      </c>
      <c r="F219" s="208"/>
      <c r="G219" s="198"/>
      <c r="H219" s="198"/>
      <c r="I219" s="199"/>
      <c r="J219" s="198"/>
      <c r="K219" s="198"/>
      <c r="L219" s="198"/>
      <c r="M219" s="216" t="e">
        <f t="shared" si="111"/>
        <v>#DIV/0!</v>
      </c>
      <c r="N219" s="198">
        <f t="shared" si="108"/>
        <v>0</v>
      </c>
      <c r="O219" s="198"/>
      <c r="P219" s="198"/>
      <c r="Q219" s="198"/>
      <c r="R219" s="198"/>
      <c r="S219" s="198"/>
      <c r="T219" s="200">
        <f t="shared" si="109"/>
        <v>0</v>
      </c>
      <c r="U219" s="200"/>
      <c r="V219" s="200"/>
      <c r="W219" s="200"/>
      <c r="X219" s="200"/>
      <c r="Y219" s="200"/>
      <c r="Z219" s="213" t="e">
        <f t="shared" si="112"/>
        <v>#DIV/0!</v>
      </c>
      <c r="AA219" s="193">
        <f t="shared" si="110"/>
        <v>0</v>
      </c>
    </row>
    <row r="220" spans="1:27" s="1" customFormat="1" ht="318" hidden="1" customHeight="1" x14ac:dyDescent="0.25">
      <c r="A220" s="108"/>
      <c r="B220" s="98"/>
      <c r="C220" s="108"/>
      <c r="D220" s="47" t="s">
        <v>696</v>
      </c>
      <c r="E220" s="201">
        <v>0</v>
      </c>
      <c r="F220" s="207"/>
      <c r="G220" s="201"/>
      <c r="H220" s="201"/>
      <c r="I220" s="202"/>
      <c r="J220" s="201"/>
      <c r="K220" s="201"/>
      <c r="L220" s="201"/>
      <c r="M220" s="217" t="e">
        <f t="shared" si="111"/>
        <v>#DIV/0!</v>
      </c>
      <c r="N220" s="198">
        <f t="shared" si="108"/>
        <v>0</v>
      </c>
      <c r="O220" s="201"/>
      <c r="P220" s="201"/>
      <c r="Q220" s="201"/>
      <c r="R220" s="201"/>
      <c r="S220" s="201"/>
      <c r="T220" s="200">
        <f t="shared" si="109"/>
        <v>0</v>
      </c>
      <c r="U220" s="203"/>
      <c r="V220" s="203"/>
      <c r="W220" s="203"/>
      <c r="X220" s="203"/>
      <c r="Y220" s="203"/>
      <c r="Z220" s="214" t="e">
        <f t="shared" si="112"/>
        <v>#DIV/0!</v>
      </c>
      <c r="AA220" s="193">
        <f t="shared" si="110"/>
        <v>0</v>
      </c>
    </row>
    <row r="221" spans="1:27" s="22" customFormat="1" ht="182.25" hidden="1" customHeight="1" x14ac:dyDescent="0.25">
      <c r="A221" s="106" t="s">
        <v>424</v>
      </c>
      <c r="B221" s="107">
        <v>3223</v>
      </c>
      <c r="C221" s="106" t="s">
        <v>52</v>
      </c>
      <c r="D221" s="46" t="str">
        <f>'дод 5'!C151</f>
        <v>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у т.ч. за рахунок:</v>
      </c>
      <c r="E221" s="198">
        <v>0</v>
      </c>
      <c r="F221" s="199"/>
      <c r="G221" s="198"/>
      <c r="H221" s="198"/>
      <c r="I221" s="199"/>
      <c r="J221" s="198"/>
      <c r="K221" s="198"/>
      <c r="L221" s="198"/>
      <c r="M221" s="216" t="e">
        <f t="shared" si="111"/>
        <v>#DIV/0!</v>
      </c>
      <c r="N221" s="198">
        <f t="shared" si="108"/>
        <v>0</v>
      </c>
      <c r="O221" s="198"/>
      <c r="P221" s="198"/>
      <c r="Q221" s="198"/>
      <c r="R221" s="198"/>
      <c r="S221" s="198"/>
      <c r="T221" s="200">
        <f t="shared" si="109"/>
        <v>0</v>
      </c>
      <c r="U221" s="200"/>
      <c r="V221" s="200"/>
      <c r="W221" s="200"/>
      <c r="X221" s="200"/>
      <c r="Y221" s="200"/>
      <c r="Z221" s="213" t="e">
        <f t="shared" si="112"/>
        <v>#DIV/0!</v>
      </c>
      <c r="AA221" s="193">
        <f t="shared" si="110"/>
        <v>0</v>
      </c>
    </row>
    <row r="222" spans="1:27" s="1" customFormat="1" ht="213" hidden="1" customHeight="1" x14ac:dyDescent="0.25">
      <c r="A222" s="108"/>
      <c r="B222" s="98"/>
      <c r="C222" s="108"/>
      <c r="D222" s="47" t="s">
        <v>695</v>
      </c>
      <c r="E222" s="201">
        <v>0</v>
      </c>
      <c r="F222" s="202"/>
      <c r="G222" s="201"/>
      <c r="H222" s="201"/>
      <c r="I222" s="202"/>
      <c r="J222" s="201"/>
      <c r="K222" s="201"/>
      <c r="L222" s="201"/>
      <c r="M222" s="217" t="e">
        <f t="shared" si="111"/>
        <v>#DIV/0!</v>
      </c>
      <c r="N222" s="198">
        <f t="shared" si="108"/>
        <v>0</v>
      </c>
      <c r="O222" s="201"/>
      <c r="P222" s="201"/>
      <c r="Q222" s="201"/>
      <c r="R222" s="201"/>
      <c r="S222" s="201"/>
      <c r="T222" s="200">
        <f t="shared" si="109"/>
        <v>0</v>
      </c>
      <c r="U222" s="203"/>
      <c r="V222" s="203"/>
      <c r="W222" s="203"/>
      <c r="X222" s="203"/>
      <c r="Y222" s="203"/>
      <c r="Z222" s="214" t="e">
        <f t="shared" si="112"/>
        <v>#DIV/0!</v>
      </c>
      <c r="AA222" s="193">
        <f t="shared" si="110"/>
        <v>0</v>
      </c>
    </row>
    <row r="223" spans="1:27" s="22" customFormat="1" ht="37.5" customHeight="1" x14ac:dyDescent="0.25">
      <c r="A223" s="106" t="s">
        <v>301</v>
      </c>
      <c r="B223" s="107" t="str">
        <f>'дод 5'!A153</f>
        <v>3241</v>
      </c>
      <c r="C223" s="107" t="str">
        <f>'дод 5'!B153</f>
        <v>1090</v>
      </c>
      <c r="D223" s="46" t="str">
        <f>'дод 5'!C153</f>
        <v>Забезпечення діяльності інших закладів у сфері соціального захисту і соціального забезпечення</v>
      </c>
      <c r="E223" s="198">
        <v>6840400</v>
      </c>
      <c r="F223" s="199">
        <v>6840400</v>
      </c>
      <c r="G223" s="198">
        <v>3722600</v>
      </c>
      <c r="H223" s="198">
        <v>506500</v>
      </c>
      <c r="I223" s="199"/>
      <c r="J223" s="198">
        <v>1230275.1200000001</v>
      </c>
      <c r="K223" s="198">
        <v>660563.31000000006</v>
      </c>
      <c r="L223" s="198">
        <v>136311.57999999999</v>
      </c>
      <c r="M223" s="216">
        <f t="shared" si="111"/>
        <v>17.985426583240748</v>
      </c>
      <c r="N223" s="198">
        <f t="shared" si="108"/>
        <v>0</v>
      </c>
      <c r="O223" s="198"/>
      <c r="P223" s="198"/>
      <c r="Q223" s="198"/>
      <c r="R223" s="198"/>
      <c r="S223" s="198"/>
      <c r="T223" s="200">
        <f t="shared" si="109"/>
        <v>1228601.2</v>
      </c>
      <c r="U223" s="200"/>
      <c r="V223" s="200">
        <v>409245.48</v>
      </c>
      <c r="W223" s="200"/>
      <c r="X223" s="200"/>
      <c r="Y223" s="200">
        <v>819355.72</v>
      </c>
      <c r="Z223" s="224"/>
      <c r="AA223" s="193">
        <f t="shared" si="110"/>
        <v>2458876.3200000003</v>
      </c>
    </row>
    <row r="224" spans="1:27" s="22" customFormat="1" ht="33" customHeight="1" x14ac:dyDescent="0.25">
      <c r="A224" s="106" t="s">
        <v>349</v>
      </c>
      <c r="B224" s="107" t="str">
        <f>'дод 5'!A154</f>
        <v>3242</v>
      </c>
      <c r="C224" s="107" t="str">
        <f>'дод 5'!B154</f>
        <v>1090</v>
      </c>
      <c r="D224" s="46" t="s">
        <v>657</v>
      </c>
      <c r="E224" s="198">
        <v>168701700</v>
      </c>
      <c r="F224" s="199">
        <v>168701700</v>
      </c>
      <c r="G224" s="198"/>
      <c r="H224" s="198"/>
      <c r="I224" s="199"/>
      <c r="J224" s="198">
        <v>64124794.119999997</v>
      </c>
      <c r="K224" s="198"/>
      <c r="L224" s="198"/>
      <c r="M224" s="216">
        <f t="shared" si="111"/>
        <v>38.010757520522908</v>
      </c>
      <c r="N224" s="198">
        <f t="shared" si="108"/>
        <v>0</v>
      </c>
      <c r="O224" s="198"/>
      <c r="P224" s="198"/>
      <c r="Q224" s="198"/>
      <c r="R224" s="198"/>
      <c r="S224" s="198"/>
      <c r="T224" s="200">
        <f t="shared" si="109"/>
        <v>0</v>
      </c>
      <c r="U224" s="200"/>
      <c r="V224" s="200"/>
      <c r="W224" s="200"/>
      <c r="X224" s="200"/>
      <c r="Y224" s="200"/>
      <c r="Z224" s="224"/>
      <c r="AA224" s="193">
        <f t="shared" si="110"/>
        <v>64124794.119999997</v>
      </c>
    </row>
    <row r="225" spans="1:27" s="1" customFormat="1" ht="25.5" customHeight="1" x14ac:dyDescent="0.25">
      <c r="A225" s="108"/>
      <c r="B225" s="98"/>
      <c r="C225" s="98"/>
      <c r="D225" s="47" t="s">
        <v>387</v>
      </c>
      <c r="E225" s="201">
        <v>261600</v>
      </c>
      <c r="F225" s="202">
        <v>261600</v>
      </c>
      <c r="G225" s="201"/>
      <c r="H225" s="201"/>
      <c r="I225" s="202"/>
      <c r="J225" s="201">
        <v>66000</v>
      </c>
      <c r="K225" s="201"/>
      <c r="L225" s="201"/>
      <c r="M225" s="217">
        <f t="shared" si="111"/>
        <v>25.229357798165136</v>
      </c>
      <c r="N225" s="198">
        <f t="shared" si="108"/>
        <v>0</v>
      </c>
      <c r="O225" s="201"/>
      <c r="P225" s="201"/>
      <c r="Q225" s="201"/>
      <c r="R225" s="201"/>
      <c r="S225" s="201"/>
      <c r="T225" s="200">
        <f t="shared" si="109"/>
        <v>0</v>
      </c>
      <c r="U225" s="203"/>
      <c r="V225" s="203"/>
      <c r="W225" s="203"/>
      <c r="X225" s="203"/>
      <c r="Y225" s="203"/>
      <c r="Z225" s="224"/>
      <c r="AA225" s="193">
        <f t="shared" si="110"/>
        <v>66000</v>
      </c>
    </row>
    <row r="226" spans="1:27" s="22" customFormat="1" ht="31.5" hidden="1" customHeight="1" x14ac:dyDescent="0.25">
      <c r="A226" s="106" t="s">
        <v>405</v>
      </c>
      <c r="B226" s="107">
        <v>7323</v>
      </c>
      <c r="C226" s="106" t="s">
        <v>110</v>
      </c>
      <c r="D226" s="49" t="str">
        <f>'дод 5'!C202</f>
        <v>Будівництво1 установ та закладів соціальної сфери</v>
      </c>
      <c r="E226" s="198">
        <f t="shared" ref="E226:E230" si="113">F226+I226</f>
        <v>0</v>
      </c>
      <c r="F226" s="199"/>
      <c r="G226" s="198"/>
      <c r="H226" s="198"/>
      <c r="I226" s="199"/>
      <c r="J226" s="198"/>
      <c r="K226" s="198"/>
      <c r="L226" s="198"/>
      <c r="M226" s="216" t="e">
        <f t="shared" si="111"/>
        <v>#DIV/0!</v>
      </c>
      <c r="N226" s="198">
        <f t="shared" ref="N226:N230" si="114">P226+S226</f>
        <v>0</v>
      </c>
      <c r="O226" s="198"/>
      <c r="P226" s="198"/>
      <c r="Q226" s="198"/>
      <c r="R226" s="198"/>
      <c r="S226" s="198"/>
      <c r="T226" s="200"/>
      <c r="U226" s="200"/>
      <c r="V226" s="200"/>
      <c r="W226" s="200"/>
      <c r="X226" s="200"/>
      <c r="Y226" s="200"/>
      <c r="Z226" s="224"/>
      <c r="AA226" s="193">
        <f t="shared" si="110"/>
        <v>0</v>
      </c>
    </row>
    <row r="227" spans="1:27" s="22" customFormat="1" hidden="1" x14ac:dyDescent="0.25">
      <c r="A227" s="106" t="s">
        <v>550</v>
      </c>
      <c r="B227" s="107">
        <v>7640</v>
      </c>
      <c r="C227" s="95" t="s">
        <v>85</v>
      </c>
      <c r="D227" s="48" t="s">
        <v>410</v>
      </c>
      <c r="E227" s="198">
        <f t="shared" si="113"/>
        <v>0</v>
      </c>
      <c r="F227" s="199"/>
      <c r="G227" s="198"/>
      <c r="H227" s="198"/>
      <c r="I227" s="199"/>
      <c r="J227" s="198"/>
      <c r="K227" s="198"/>
      <c r="L227" s="198"/>
      <c r="M227" s="216" t="e">
        <f t="shared" si="111"/>
        <v>#DIV/0!</v>
      </c>
      <c r="N227" s="198">
        <f t="shared" si="114"/>
        <v>0</v>
      </c>
      <c r="O227" s="198"/>
      <c r="P227" s="198"/>
      <c r="Q227" s="198"/>
      <c r="R227" s="198"/>
      <c r="S227" s="198"/>
      <c r="T227" s="200"/>
      <c r="U227" s="200"/>
      <c r="V227" s="200"/>
      <c r="W227" s="200"/>
      <c r="X227" s="200"/>
      <c r="Y227" s="200"/>
      <c r="Z227" s="224"/>
      <c r="AA227" s="193">
        <f t="shared" si="110"/>
        <v>0</v>
      </c>
    </row>
    <row r="228" spans="1:27" s="22" customFormat="1" ht="66" hidden="1" customHeight="1" x14ac:dyDescent="0.25">
      <c r="A228" s="106" t="s">
        <v>589</v>
      </c>
      <c r="B228" s="107">
        <f>'дод 5'!A272</f>
        <v>8751</v>
      </c>
      <c r="C228" s="107">
        <f>'дод 5'!B272</f>
        <v>1070</v>
      </c>
      <c r="D228" s="50" t="str">
        <f>'дод 5'!C272</f>
        <v>Допомога населенню, що постраждало внаслідок надзвичайної ситуації або стихійного лиха, за рахунок коштів резервного фонду місцевого бюджету</v>
      </c>
      <c r="E228" s="198">
        <f>F228</f>
        <v>0</v>
      </c>
      <c r="F228" s="199"/>
      <c r="G228" s="198"/>
      <c r="H228" s="198"/>
      <c r="I228" s="199"/>
      <c r="J228" s="198"/>
      <c r="K228" s="198"/>
      <c r="L228" s="198"/>
      <c r="M228" s="216" t="e">
        <f t="shared" si="111"/>
        <v>#DIV/0!</v>
      </c>
      <c r="N228" s="198">
        <f t="shared" ref="N228" si="115">P228+S228</f>
        <v>0</v>
      </c>
      <c r="O228" s="198"/>
      <c r="P228" s="198"/>
      <c r="Q228" s="198"/>
      <c r="R228" s="198"/>
      <c r="S228" s="198"/>
      <c r="T228" s="200"/>
      <c r="U228" s="200"/>
      <c r="V228" s="200"/>
      <c r="W228" s="200"/>
      <c r="X228" s="200"/>
      <c r="Y228" s="200"/>
      <c r="Z228" s="224"/>
      <c r="AA228" s="193">
        <f t="shared" si="110"/>
        <v>0</v>
      </c>
    </row>
    <row r="229" spans="1:27" s="22" customFormat="1" ht="38.25" hidden="1" customHeight="1" x14ac:dyDescent="0.25">
      <c r="A229" s="106" t="s">
        <v>583</v>
      </c>
      <c r="B229" s="107">
        <v>8775</v>
      </c>
      <c r="C229" s="106" t="s">
        <v>92</v>
      </c>
      <c r="D229" s="46" t="s">
        <v>580</v>
      </c>
      <c r="E229" s="198">
        <f>F229</f>
        <v>0</v>
      </c>
      <c r="F229" s="199"/>
      <c r="G229" s="198"/>
      <c r="H229" s="198"/>
      <c r="I229" s="199"/>
      <c r="J229" s="198"/>
      <c r="K229" s="198"/>
      <c r="L229" s="198"/>
      <c r="M229" s="216" t="e">
        <f t="shared" si="111"/>
        <v>#DIV/0!</v>
      </c>
      <c r="N229" s="198">
        <f t="shared" si="114"/>
        <v>0</v>
      </c>
      <c r="O229" s="198"/>
      <c r="P229" s="198"/>
      <c r="Q229" s="198"/>
      <c r="R229" s="198"/>
      <c r="S229" s="198"/>
      <c r="T229" s="200"/>
      <c r="U229" s="200"/>
      <c r="V229" s="200"/>
      <c r="W229" s="200"/>
      <c r="X229" s="200"/>
      <c r="Y229" s="200"/>
      <c r="Z229" s="224"/>
      <c r="AA229" s="193">
        <f t="shared" si="110"/>
        <v>0</v>
      </c>
    </row>
    <row r="230" spans="1:27" s="22" customFormat="1" ht="22.5" hidden="1" customHeight="1" x14ac:dyDescent="0.25">
      <c r="A230" s="106" t="s">
        <v>262</v>
      </c>
      <c r="B230" s="107" t="str">
        <f>'дод 5'!A285</f>
        <v>9770</v>
      </c>
      <c r="C230" s="107" t="str">
        <f>'дод 5'!B285</f>
        <v>0180</v>
      </c>
      <c r="D230" s="46" t="str">
        <f>'дод 5'!C285</f>
        <v>Інші субвенції з місцевого бюджету</v>
      </c>
      <c r="E230" s="198">
        <f t="shared" si="113"/>
        <v>0</v>
      </c>
      <c r="F230" s="199"/>
      <c r="G230" s="198"/>
      <c r="H230" s="198"/>
      <c r="I230" s="199"/>
      <c r="J230" s="198"/>
      <c r="K230" s="198"/>
      <c r="L230" s="198"/>
      <c r="M230" s="216" t="e">
        <f t="shared" si="111"/>
        <v>#DIV/0!</v>
      </c>
      <c r="N230" s="198">
        <f t="shared" si="114"/>
        <v>0</v>
      </c>
      <c r="O230" s="198"/>
      <c r="P230" s="198"/>
      <c r="Q230" s="198"/>
      <c r="R230" s="198"/>
      <c r="S230" s="198"/>
      <c r="T230" s="200"/>
      <c r="U230" s="200"/>
      <c r="V230" s="200"/>
      <c r="W230" s="200"/>
      <c r="X230" s="200"/>
      <c r="Y230" s="200"/>
      <c r="Z230" s="224"/>
      <c r="AA230" s="193">
        <f t="shared" si="110"/>
        <v>0</v>
      </c>
    </row>
    <row r="231" spans="1:27" s="21" customFormat="1" ht="31.5" x14ac:dyDescent="0.25">
      <c r="A231" s="122" t="s">
        <v>185</v>
      </c>
      <c r="B231" s="101"/>
      <c r="C231" s="101"/>
      <c r="D231" s="51" t="s">
        <v>357</v>
      </c>
      <c r="E231" s="193">
        <f>E232</f>
        <v>7267700</v>
      </c>
      <c r="F231" s="194">
        <f t="shared" ref="F231:N231" si="116">F232</f>
        <v>7267700</v>
      </c>
      <c r="G231" s="193">
        <f t="shared" si="116"/>
        <v>5371700</v>
      </c>
      <c r="H231" s="193">
        <f t="shared" si="116"/>
        <v>138600</v>
      </c>
      <c r="I231" s="194">
        <f t="shared" si="116"/>
        <v>0</v>
      </c>
      <c r="J231" s="193">
        <f t="shared" si="116"/>
        <v>1843496.46</v>
      </c>
      <c r="K231" s="193">
        <f t="shared" si="116"/>
        <v>1443664.28</v>
      </c>
      <c r="L231" s="193">
        <f t="shared" si="116"/>
        <v>24061.77</v>
      </c>
      <c r="M231" s="224">
        <f t="shared" si="111"/>
        <v>25.365610303122033</v>
      </c>
      <c r="N231" s="193">
        <f t="shared" si="116"/>
        <v>0</v>
      </c>
      <c r="O231" s="193">
        <f t="shared" ref="O231" si="117">O232</f>
        <v>0</v>
      </c>
      <c r="P231" s="193">
        <f t="shared" ref="P231" si="118">P232</f>
        <v>0</v>
      </c>
      <c r="Q231" s="193">
        <f t="shared" ref="Q231" si="119">Q232</f>
        <v>0</v>
      </c>
      <c r="R231" s="193">
        <f t="shared" ref="R231" si="120">R232</f>
        <v>0</v>
      </c>
      <c r="S231" s="193">
        <f t="shared" ref="S231:Y231" si="121">S232</f>
        <v>0</v>
      </c>
      <c r="T231" s="193">
        <f t="shared" si="121"/>
        <v>0</v>
      </c>
      <c r="U231" s="193">
        <f t="shared" si="121"/>
        <v>0</v>
      </c>
      <c r="V231" s="193">
        <f t="shared" si="121"/>
        <v>0</v>
      </c>
      <c r="W231" s="193">
        <f t="shared" si="121"/>
        <v>0</v>
      </c>
      <c r="X231" s="193">
        <f t="shared" si="121"/>
        <v>0</v>
      </c>
      <c r="Y231" s="193">
        <f t="shared" si="121"/>
        <v>0</v>
      </c>
      <c r="Z231" s="224"/>
      <c r="AA231" s="193">
        <f t="shared" si="110"/>
        <v>1843496.46</v>
      </c>
    </row>
    <row r="232" spans="1:27" s="2" customFormat="1" ht="31.5" x14ac:dyDescent="0.25">
      <c r="A232" s="41" t="s">
        <v>186</v>
      </c>
      <c r="B232" s="60"/>
      <c r="C232" s="60"/>
      <c r="D232" s="43" t="s">
        <v>357</v>
      </c>
      <c r="E232" s="195">
        <f>E234+E235+E236+E238+E237</f>
        <v>7267700</v>
      </c>
      <c r="F232" s="196">
        <f t="shared" ref="F232:S232" si="122">F234+F235+F236+F238+F237</f>
        <v>7267700</v>
      </c>
      <c r="G232" s="195">
        <f t="shared" si="122"/>
        <v>5371700</v>
      </c>
      <c r="H232" s="195">
        <f t="shared" si="122"/>
        <v>138600</v>
      </c>
      <c r="I232" s="196">
        <f t="shared" si="122"/>
        <v>0</v>
      </c>
      <c r="J232" s="195">
        <f t="shared" ref="J232:L232" si="123">J234+J235+J236+J238+J237</f>
        <v>1843496.46</v>
      </c>
      <c r="K232" s="195">
        <f t="shared" si="123"/>
        <v>1443664.28</v>
      </c>
      <c r="L232" s="195">
        <f t="shared" si="123"/>
        <v>24061.77</v>
      </c>
      <c r="M232" s="218">
        <f t="shared" si="111"/>
        <v>25.365610303122033</v>
      </c>
      <c r="N232" s="195">
        <f t="shared" si="122"/>
        <v>0</v>
      </c>
      <c r="O232" s="195">
        <f t="shared" si="122"/>
        <v>0</v>
      </c>
      <c r="P232" s="195">
        <f t="shared" si="122"/>
        <v>0</v>
      </c>
      <c r="Q232" s="195">
        <f t="shared" si="122"/>
        <v>0</v>
      </c>
      <c r="R232" s="195">
        <f t="shared" si="122"/>
        <v>0</v>
      </c>
      <c r="S232" s="195">
        <f t="shared" si="122"/>
        <v>0</v>
      </c>
      <c r="T232" s="195">
        <f t="shared" ref="T232:Y232" si="124">T234+T235+T236+T238+T237</f>
        <v>0</v>
      </c>
      <c r="U232" s="195">
        <f t="shared" si="124"/>
        <v>0</v>
      </c>
      <c r="V232" s="195">
        <f t="shared" si="124"/>
        <v>0</v>
      </c>
      <c r="W232" s="195">
        <f t="shared" si="124"/>
        <v>0</v>
      </c>
      <c r="X232" s="195">
        <f t="shared" si="124"/>
        <v>0</v>
      </c>
      <c r="Y232" s="195">
        <f t="shared" si="124"/>
        <v>0</v>
      </c>
      <c r="Z232" s="218"/>
      <c r="AA232" s="193">
        <f t="shared" si="110"/>
        <v>1843496.46</v>
      </c>
    </row>
    <row r="233" spans="1:27" s="2" customFormat="1" ht="141.75" hidden="1" customHeight="1" x14ac:dyDescent="0.25">
      <c r="A233" s="41"/>
      <c r="B233" s="60"/>
      <c r="C233" s="60"/>
      <c r="D233" s="56" t="s">
        <v>544</v>
      </c>
      <c r="E233" s="195">
        <f>E239</f>
        <v>0</v>
      </c>
      <c r="F233" s="196">
        <f t="shared" ref="F233:S233" si="125">F239</f>
        <v>0</v>
      </c>
      <c r="G233" s="195">
        <f t="shared" si="125"/>
        <v>0</v>
      </c>
      <c r="H233" s="195">
        <f t="shared" si="125"/>
        <v>0</v>
      </c>
      <c r="I233" s="196">
        <f t="shared" si="125"/>
        <v>0</v>
      </c>
      <c r="J233" s="195"/>
      <c r="K233" s="195"/>
      <c r="L233" s="195"/>
      <c r="M233" s="218" t="e">
        <f t="shared" si="111"/>
        <v>#DIV/0!</v>
      </c>
      <c r="N233" s="195">
        <f t="shared" si="125"/>
        <v>0</v>
      </c>
      <c r="O233" s="195">
        <f t="shared" si="125"/>
        <v>0</v>
      </c>
      <c r="P233" s="195">
        <f t="shared" si="125"/>
        <v>0</v>
      </c>
      <c r="Q233" s="195">
        <f t="shared" si="125"/>
        <v>0</v>
      </c>
      <c r="R233" s="195">
        <f t="shared" si="125"/>
        <v>0</v>
      </c>
      <c r="S233" s="195">
        <f t="shared" si="125"/>
        <v>0</v>
      </c>
      <c r="T233" s="197"/>
      <c r="U233" s="197"/>
      <c r="V233" s="197"/>
      <c r="W233" s="197"/>
      <c r="X233" s="197"/>
      <c r="Y233" s="197"/>
      <c r="Z233" s="215"/>
      <c r="AA233" s="193">
        <f t="shared" si="110"/>
        <v>0</v>
      </c>
    </row>
    <row r="234" spans="1:27" s="22" customFormat="1" ht="47.25" x14ac:dyDescent="0.25">
      <c r="A234" s="106" t="s">
        <v>187</v>
      </c>
      <c r="B234" s="107" t="str">
        <f>'дод 5'!A20</f>
        <v>0160</v>
      </c>
      <c r="C234" s="107" t="str">
        <f>'дод 5'!B20</f>
        <v>0111</v>
      </c>
      <c r="D234" s="46" t="str">
        <f>'дод 5'!C20</f>
        <v>Керівництво і управління у відповідній сфері у містах (місті Києві), селищах, селах, територіальних громадах</v>
      </c>
      <c r="E234" s="198">
        <v>6981400</v>
      </c>
      <c r="F234" s="199">
        <v>6981400</v>
      </c>
      <c r="G234" s="198">
        <v>5371700</v>
      </c>
      <c r="H234" s="198">
        <v>138600</v>
      </c>
      <c r="I234" s="199"/>
      <c r="J234" s="198">
        <v>1838941.46</v>
      </c>
      <c r="K234" s="198">
        <v>1443664.28</v>
      </c>
      <c r="L234" s="198">
        <v>24061.77</v>
      </c>
      <c r="M234" s="216">
        <f t="shared" si="111"/>
        <v>26.340582977626266</v>
      </c>
      <c r="N234" s="198">
        <f>P234+S234</f>
        <v>0</v>
      </c>
      <c r="O234" s="198">
        <f>12000-12000</f>
        <v>0</v>
      </c>
      <c r="P234" s="198"/>
      <c r="Q234" s="198"/>
      <c r="R234" s="198"/>
      <c r="S234" s="198">
        <f>12000-12000</f>
        <v>0</v>
      </c>
      <c r="T234" s="200">
        <f>V234+Y234</f>
        <v>0</v>
      </c>
      <c r="U234" s="200"/>
      <c r="V234" s="200"/>
      <c r="W234" s="200"/>
      <c r="X234" s="200"/>
      <c r="Y234" s="200"/>
      <c r="Z234" s="213"/>
      <c r="AA234" s="193">
        <f t="shared" si="110"/>
        <v>1838941.46</v>
      </c>
    </row>
    <row r="235" spans="1:27" s="22" customFormat="1" ht="84.75" customHeight="1" x14ac:dyDescent="0.25">
      <c r="A235" s="106" t="s">
        <v>328</v>
      </c>
      <c r="B235" s="107">
        <v>3111</v>
      </c>
      <c r="C235" s="107">
        <v>1040</v>
      </c>
      <c r="D235" s="46" t="str">
        <f>'дод 5'!C130</f>
        <v>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v>
      </c>
      <c r="E235" s="198">
        <v>116300</v>
      </c>
      <c r="F235" s="199">
        <v>116300</v>
      </c>
      <c r="G235" s="198"/>
      <c r="H235" s="198"/>
      <c r="I235" s="199"/>
      <c r="J235" s="198"/>
      <c r="K235" s="198"/>
      <c r="L235" s="198"/>
      <c r="M235" s="216">
        <f t="shared" si="111"/>
        <v>0</v>
      </c>
      <c r="N235" s="198">
        <f t="shared" ref="N235:N239" si="126">P235+S235</f>
        <v>0</v>
      </c>
      <c r="O235" s="198">
        <f>21140-21140</f>
        <v>0</v>
      </c>
      <c r="P235" s="198"/>
      <c r="Q235" s="198"/>
      <c r="R235" s="198"/>
      <c r="S235" s="198">
        <f>21140-21140</f>
        <v>0</v>
      </c>
      <c r="T235" s="200">
        <f t="shared" ref="T235:T236" si="127">V235+Y235</f>
        <v>0</v>
      </c>
      <c r="U235" s="200"/>
      <c r="V235" s="200"/>
      <c r="W235" s="200"/>
      <c r="X235" s="200"/>
      <c r="Y235" s="200"/>
      <c r="Z235" s="213"/>
      <c r="AA235" s="193">
        <f t="shared" si="110"/>
        <v>0</v>
      </c>
    </row>
    <row r="236" spans="1:27" s="22" customFormat="1" ht="31.5" customHeight="1" x14ac:dyDescent="0.25">
      <c r="A236" s="106" t="s">
        <v>188</v>
      </c>
      <c r="B236" s="107" t="str">
        <f>'дод 5'!A131</f>
        <v>3112</v>
      </c>
      <c r="C236" s="107" t="str">
        <f>'дод 5'!B131</f>
        <v>1040</v>
      </c>
      <c r="D236" s="46" t="str">
        <f>'дод 5'!C131</f>
        <v>Заходи державної політики з питань дітей та їх соціального захисту</v>
      </c>
      <c r="E236" s="198">
        <v>170000</v>
      </c>
      <c r="F236" s="199">
        <v>170000</v>
      </c>
      <c r="G236" s="198"/>
      <c r="H236" s="198"/>
      <c r="I236" s="199"/>
      <c r="J236" s="198">
        <v>4555</v>
      </c>
      <c r="K236" s="198"/>
      <c r="L236" s="198"/>
      <c r="M236" s="216">
        <f t="shared" si="111"/>
        <v>2.6794117647058822</v>
      </c>
      <c r="N236" s="198">
        <f t="shared" si="126"/>
        <v>0</v>
      </c>
      <c r="O236" s="198"/>
      <c r="P236" s="198"/>
      <c r="Q236" s="198"/>
      <c r="R236" s="198"/>
      <c r="S236" s="198"/>
      <c r="T236" s="200">
        <f t="shared" si="127"/>
        <v>0</v>
      </c>
      <c r="U236" s="200"/>
      <c r="V236" s="200"/>
      <c r="W236" s="200"/>
      <c r="X236" s="200"/>
      <c r="Y236" s="200"/>
      <c r="Z236" s="213"/>
      <c r="AA236" s="193">
        <f t="shared" si="110"/>
        <v>4555</v>
      </c>
    </row>
    <row r="237" spans="1:27" s="22" customFormat="1" ht="31.5" hidden="1" customHeight="1" x14ac:dyDescent="0.25">
      <c r="A237" s="106" t="s">
        <v>554</v>
      </c>
      <c r="B237" s="107">
        <v>3242</v>
      </c>
      <c r="C237" s="95" t="s">
        <v>55</v>
      </c>
      <c r="D237" s="48" t="s">
        <v>400</v>
      </c>
      <c r="E237" s="198">
        <f t="shared" ref="E237:E239" si="128">F237+I237</f>
        <v>0</v>
      </c>
      <c r="F237" s="199"/>
      <c r="G237" s="198"/>
      <c r="H237" s="198"/>
      <c r="I237" s="199"/>
      <c r="J237" s="198"/>
      <c r="K237" s="198"/>
      <c r="L237" s="198"/>
      <c r="M237" s="216" t="e">
        <f t="shared" si="111"/>
        <v>#DIV/0!</v>
      </c>
      <c r="N237" s="198">
        <f t="shared" si="126"/>
        <v>0</v>
      </c>
      <c r="O237" s="198"/>
      <c r="P237" s="198"/>
      <c r="Q237" s="198"/>
      <c r="R237" s="198"/>
      <c r="S237" s="198"/>
      <c r="T237" s="200"/>
      <c r="U237" s="200"/>
      <c r="V237" s="200"/>
      <c r="W237" s="200"/>
      <c r="X237" s="200"/>
      <c r="Y237" s="200"/>
      <c r="Z237" s="213" t="e">
        <f t="shared" si="112"/>
        <v>#DIV/0!</v>
      </c>
      <c r="AA237" s="193">
        <f t="shared" si="110"/>
        <v>0</v>
      </c>
    </row>
    <row r="238" spans="1:27" s="22" customFormat="1" ht="94.5" hidden="1" customHeight="1" x14ac:dyDescent="0.25">
      <c r="A238" s="106" t="s">
        <v>421</v>
      </c>
      <c r="B238" s="107">
        <v>6083</v>
      </c>
      <c r="C238" s="106" t="s">
        <v>67</v>
      </c>
      <c r="D238" s="52" t="s">
        <v>422</v>
      </c>
      <c r="E238" s="198">
        <f t="shared" si="128"/>
        <v>0</v>
      </c>
      <c r="F238" s="199"/>
      <c r="G238" s="198"/>
      <c r="H238" s="198"/>
      <c r="I238" s="199"/>
      <c r="J238" s="198"/>
      <c r="K238" s="198"/>
      <c r="L238" s="198"/>
      <c r="M238" s="216" t="e">
        <f t="shared" si="111"/>
        <v>#DIV/0!</v>
      </c>
      <c r="N238" s="198">
        <f t="shared" si="126"/>
        <v>0</v>
      </c>
      <c r="O238" s="198"/>
      <c r="P238" s="198"/>
      <c r="Q238" s="198"/>
      <c r="R238" s="198"/>
      <c r="S238" s="198"/>
      <c r="T238" s="200"/>
      <c r="U238" s="200"/>
      <c r="V238" s="200"/>
      <c r="W238" s="200"/>
      <c r="X238" s="200"/>
      <c r="Y238" s="200"/>
      <c r="Z238" s="213" t="e">
        <f t="shared" si="112"/>
        <v>#DIV/0!</v>
      </c>
      <c r="AA238" s="193">
        <f t="shared" si="110"/>
        <v>0</v>
      </c>
    </row>
    <row r="239" spans="1:27" s="1" customFormat="1" ht="138.75" hidden="1" customHeight="1" x14ac:dyDescent="0.25">
      <c r="A239" s="108"/>
      <c r="B239" s="98"/>
      <c r="C239" s="108"/>
      <c r="D239" s="57" t="s">
        <v>544</v>
      </c>
      <c r="E239" s="198">
        <f t="shared" si="128"/>
        <v>0</v>
      </c>
      <c r="F239" s="202"/>
      <c r="G239" s="201"/>
      <c r="H239" s="201"/>
      <c r="I239" s="202"/>
      <c r="J239" s="201"/>
      <c r="K239" s="201"/>
      <c r="L239" s="201"/>
      <c r="M239" s="217" t="e">
        <f t="shared" si="111"/>
        <v>#DIV/0!</v>
      </c>
      <c r="N239" s="198">
        <f t="shared" si="126"/>
        <v>0</v>
      </c>
      <c r="O239" s="201"/>
      <c r="P239" s="201"/>
      <c r="Q239" s="201"/>
      <c r="R239" s="201"/>
      <c r="S239" s="201"/>
      <c r="T239" s="203"/>
      <c r="U239" s="203"/>
      <c r="V239" s="203"/>
      <c r="W239" s="203"/>
      <c r="X239" s="203"/>
      <c r="Y239" s="203"/>
      <c r="Z239" s="214" t="e">
        <f t="shared" si="112"/>
        <v>#DIV/0!</v>
      </c>
      <c r="AA239" s="193">
        <f t="shared" si="110"/>
        <v>0</v>
      </c>
    </row>
    <row r="240" spans="1:27" s="21" customFormat="1" ht="22.5" customHeight="1" x14ac:dyDescent="0.25">
      <c r="A240" s="122" t="s">
        <v>25</v>
      </c>
      <c r="B240" s="101"/>
      <c r="C240" s="101"/>
      <c r="D240" s="51" t="s">
        <v>329</v>
      </c>
      <c r="E240" s="193">
        <f>E241</f>
        <v>103266600</v>
      </c>
      <c r="F240" s="194">
        <f t="shared" ref="F240:N240" si="129">F241</f>
        <v>103266600</v>
      </c>
      <c r="G240" s="193">
        <f t="shared" si="129"/>
        <v>77530000</v>
      </c>
      <c r="H240" s="193">
        <f t="shared" si="129"/>
        <v>4802700</v>
      </c>
      <c r="I240" s="194">
        <f t="shared" si="129"/>
        <v>0</v>
      </c>
      <c r="J240" s="193">
        <f t="shared" si="129"/>
        <v>21484039.460000001</v>
      </c>
      <c r="K240" s="193">
        <f t="shared" si="129"/>
        <v>16152820.109999999</v>
      </c>
      <c r="L240" s="193">
        <f t="shared" si="129"/>
        <v>1628323.56</v>
      </c>
      <c r="M240" s="224">
        <f t="shared" si="111"/>
        <v>20.804441571621414</v>
      </c>
      <c r="N240" s="193">
        <f t="shared" si="129"/>
        <v>8570035</v>
      </c>
      <c r="O240" s="193">
        <f t="shared" ref="O240" si="130">O241</f>
        <v>4860300</v>
      </c>
      <c r="P240" s="193">
        <f t="shared" ref="P240" si="131">P241</f>
        <v>3707535</v>
      </c>
      <c r="Q240" s="193">
        <f t="shared" ref="Q240" si="132">Q241</f>
        <v>3020273</v>
      </c>
      <c r="R240" s="193">
        <f t="shared" ref="R240" si="133">R241</f>
        <v>0</v>
      </c>
      <c r="S240" s="193">
        <f t="shared" ref="S240:Y240" si="134">S241</f>
        <v>4862500</v>
      </c>
      <c r="T240" s="193">
        <f t="shared" si="134"/>
        <v>1358380.7799999998</v>
      </c>
      <c r="U240" s="193">
        <f t="shared" si="134"/>
        <v>0</v>
      </c>
      <c r="V240" s="193">
        <f t="shared" si="134"/>
        <v>1321911.98</v>
      </c>
      <c r="W240" s="193">
        <f t="shared" si="134"/>
        <v>979315</v>
      </c>
      <c r="X240" s="193">
        <f t="shared" si="134"/>
        <v>0</v>
      </c>
      <c r="Y240" s="193">
        <f t="shared" si="134"/>
        <v>36468.800000000003</v>
      </c>
      <c r="Z240" s="224">
        <f t="shared" si="112"/>
        <v>15.850352769854497</v>
      </c>
      <c r="AA240" s="193">
        <f t="shared" si="110"/>
        <v>22842420.240000002</v>
      </c>
    </row>
    <row r="241" spans="1:27" s="2" customFormat="1" ht="21.75" customHeight="1" x14ac:dyDescent="0.25">
      <c r="A241" s="41" t="s">
        <v>189</v>
      </c>
      <c r="B241" s="60"/>
      <c r="C241" s="60"/>
      <c r="D241" s="43" t="s">
        <v>329</v>
      </c>
      <c r="E241" s="195">
        <f>E242+E243+E244+E246+E247++E249+E245+E248+E250</f>
        <v>103266600</v>
      </c>
      <c r="F241" s="196">
        <f t="shared" ref="F241:S241" si="135">F242+F243+F244+F246+F247++F249+F245+F248+F250</f>
        <v>103266600</v>
      </c>
      <c r="G241" s="195">
        <f t="shared" si="135"/>
        <v>77530000</v>
      </c>
      <c r="H241" s="195">
        <f t="shared" si="135"/>
        <v>4802700</v>
      </c>
      <c r="I241" s="196">
        <f t="shared" si="135"/>
        <v>0</v>
      </c>
      <c r="J241" s="195">
        <f t="shared" ref="J241:L241" si="136">J242+J243+J244+J246+J247++J249+J245+J248+J250</f>
        <v>21484039.460000001</v>
      </c>
      <c r="K241" s="195">
        <f t="shared" si="136"/>
        <v>16152820.109999999</v>
      </c>
      <c r="L241" s="195">
        <f t="shared" si="136"/>
        <v>1628323.56</v>
      </c>
      <c r="M241" s="218">
        <f t="shared" si="111"/>
        <v>20.804441571621414</v>
      </c>
      <c r="N241" s="195">
        <f t="shared" si="135"/>
        <v>8570035</v>
      </c>
      <c r="O241" s="195">
        <f t="shared" si="135"/>
        <v>4860300</v>
      </c>
      <c r="P241" s="195">
        <f t="shared" si="135"/>
        <v>3707535</v>
      </c>
      <c r="Q241" s="195">
        <f t="shared" si="135"/>
        <v>3020273</v>
      </c>
      <c r="R241" s="195">
        <f t="shared" si="135"/>
        <v>0</v>
      </c>
      <c r="S241" s="195">
        <f t="shared" si="135"/>
        <v>4862500</v>
      </c>
      <c r="T241" s="195">
        <f t="shared" ref="T241:Y241" si="137">T242+T243+T244+T246+T247++T249+T245+T248+T250</f>
        <v>1358380.7799999998</v>
      </c>
      <c r="U241" s="195">
        <f t="shared" si="137"/>
        <v>0</v>
      </c>
      <c r="V241" s="195">
        <f t="shared" si="137"/>
        <v>1321911.98</v>
      </c>
      <c r="W241" s="195">
        <f t="shared" si="137"/>
        <v>979315</v>
      </c>
      <c r="X241" s="195">
        <f t="shared" si="137"/>
        <v>0</v>
      </c>
      <c r="Y241" s="195">
        <f t="shared" si="137"/>
        <v>36468.800000000003</v>
      </c>
      <c r="Z241" s="218">
        <f t="shared" si="112"/>
        <v>15.850352769854497</v>
      </c>
      <c r="AA241" s="193">
        <f t="shared" si="110"/>
        <v>22842420.240000002</v>
      </c>
    </row>
    <row r="242" spans="1:27" s="22" customFormat="1" ht="47.25" x14ac:dyDescent="0.25">
      <c r="A242" s="106" t="s">
        <v>136</v>
      </c>
      <c r="B242" s="107" t="str">
        <f>'дод 5'!A20</f>
        <v>0160</v>
      </c>
      <c r="C242" s="107" t="str">
        <f>'дод 5'!B20</f>
        <v>0111</v>
      </c>
      <c r="D242" s="46" t="str">
        <f>'дод 5'!C20</f>
        <v>Керівництво і управління у відповідній сфері у містах (місті Києві), селищах, селах, територіальних громадах</v>
      </c>
      <c r="E242" s="198">
        <v>2410900</v>
      </c>
      <c r="F242" s="199">
        <v>2410900</v>
      </c>
      <c r="G242" s="198">
        <v>1884400</v>
      </c>
      <c r="H242" s="198">
        <v>50600</v>
      </c>
      <c r="I242" s="199"/>
      <c r="J242" s="198">
        <v>654376.6</v>
      </c>
      <c r="K242" s="198">
        <v>503789.09</v>
      </c>
      <c r="L242" s="198">
        <v>13461.46</v>
      </c>
      <c r="M242" s="216">
        <f t="shared" si="111"/>
        <v>27.142419843212078</v>
      </c>
      <c r="N242" s="198">
        <f>P242+S242</f>
        <v>0</v>
      </c>
      <c r="O242" s="198"/>
      <c r="P242" s="198"/>
      <c r="Q242" s="198"/>
      <c r="R242" s="198"/>
      <c r="S242" s="198"/>
      <c r="T242" s="200">
        <f>V242+Y242</f>
        <v>0</v>
      </c>
      <c r="U242" s="200"/>
      <c r="V242" s="200"/>
      <c r="W242" s="200"/>
      <c r="X242" s="200"/>
      <c r="Y242" s="200"/>
      <c r="Z242" s="213"/>
      <c r="AA242" s="193">
        <f t="shared" si="110"/>
        <v>654376.6</v>
      </c>
    </row>
    <row r="243" spans="1:27" s="22" customFormat="1" ht="33" customHeight="1" x14ac:dyDescent="0.25">
      <c r="A243" s="106" t="s">
        <v>480</v>
      </c>
      <c r="B243" s="107">
        <v>1080</v>
      </c>
      <c r="C243" s="106" t="s">
        <v>56</v>
      </c>
      <c r="D243" s="46" t="str">
        <f>'дод 5'!C64</f>
        <v>Надання спеціалізованої освіти мистецькими школами</v>
      </c>
      <c r="E243" s="198">
        <v>63714300</v>
      </c>
      <c r="F243" s="199">
        <v>63714300</v>
      </c>
      <c r="G243" s="198">
        <v>49963100</v>
      </c>
      <c r="H243" s="198">
        <v>1633100</v>
      </c>
      <c r="I243" s="199"/>
      <c r="J243" s="198">
        <v>13208563.92</v>
      </c>
      <c r="K243" s="198">
        <v>10316445.5</v>
      </c>
      <c r="L243" s="198">
        <v>604873.53</v>
      </c>
      <c r="M243" s="216">
        <f t="shared" si="111"/>
        <v>20.730925271092989</v>
      </c>
      <c r="N243" s="198">
        <f t="shared" ref="N243:N250" si="138">P243+S243</f>
        <v>3692735</v>
      </c>
      <c r="O243" s="198"/>
      <c r="P243" s="198">
        <v>3690535</v>
      </c>
      <c r="Q243" s="198">
        <v>3020273</v>
      </c>
      <c r="R243" s="198"/>
      <c r="S243" s="198">
        <v>2200</v>
      </c>
      <c r="T243" s="200">
        <f t="shared" ref="T243:T250" si="139">V243+Y243</f>
        <v>1232337.43</v>
      </c>
      <c r="U243" s="200"/>
      <c r="V243" s="200">
        <v>1232337.43</v>
      </c>
      <c r="W243" s="200">
        <v>979315</v>
      </c>
      <c r="X243" s="200"/>
      <c r="Y243" s="200"/>
      <c r="Z243" s="213">
        <f t="shared" si="112"/>
        <v>33.371943288646492</v>
      </c>
      <c r="AA243" s="193">
        <f t="shared" si="110"/>
        <v>14440901.35</v>
      </c>
    </row>
    <row r="244" spans="1:27" s="22" customFormat="1" ht="21" customHeight="1" x14ac:dyDescent="0.25">
      <c r="A244" s="106" t="s">
        <v>190</v>
      </c>
      <c r="B244" s="107" t="str">
        <f>'дод 5'!A157</f>
        <v>4030</v>
      </c>
      <c r="C244" s="107" t="str">
        <f>'дод 5'!B157</f>
        <v>0824</v>
      </c>
      <c r="D244" s="46" t="str">
        <f>'дод 5'!C157</f>
        <v>Забезпечення діяльності бібліотек</v>
      </c>
      <c r="E244" s="198">
        <v>27722400</v>
      </c>
      <c r="F244" s="199">
        <v>27722400</v>
      </c>
      <c r="G244" s="198">
        <v>19660500</v>
      </c>
      <c r="H244" s="198">
        <v>2672200</v>
      </c>
      <c r="I244" s="199"/>
      <c r="J244" s="198">
        <v>5989619.8200000003</v>
      </c>
      <c r="K244" s="198">
        <v>4099066.85</v>
      </c>
      <c r="L244" s="198">
        <v>939843.54</v>
      </c>
      <c r="M244" s="216">
        <f t="shared" si="111"/>
        <v>21.605704484460219</v>
      </c>
      <c r="N244" s="198">
        <f t="shared" si="138"/>
        <v>4865300</v>
      </c>
      <c r="O244" s="198">
        <v>4860300</v>
      </c>
      <c r="P244" s="198">
        <v>5000</v>
      </c>
      <c r="Q244" s="198"/>
      <c r="R244" s="198"/>
      <c r="S244" s="198">
        <v>4860300</v>
      </c>
      <c r="T244" s="200">
        <f t="shared" si="139"/>
        <v>62602.15</v>
      </c>
      <c r="U244" s="200"/>
      <c r="V244" s="200">
        <v>26133.35</v>
      </c>
      <c r="W244" s="200"/>
      <c r="X244" s="200"/>
      <c r="Y244" s="200">
        <v>36468.800000000003</v>
      </c>
      <c r="Z244" s="213">
        <f t="shared" si="112"/>
        <v>1.2867068834398703</v>
      </c>
      <c r="AA244" s="193">
        <f t="shared" si="110"/>
        <v>6052221.9700000007</v>
      </c>
    </row>
    <row r="245" spans="1:27" s="22" customFormat="1" ht="54.75" customHeight="1" x14ac:dyDescent="0.25">
      <c r="A245" s="106">
        <v>1014060</v>
      </c>
      <c r="B245" s="107" t="str">
        <f>'дод 5'!A158</f>
        <v>4060</v>
      </c>
      <c r="C245" s="107" t="str">
        <f>'дод 5'!B158</f>
        <v>0828</v>
      </c>
      <c r="D245" s="46" t="str">
        <f>'дод 5'!C158</f>
        <v>Забезпечення діяльності палаців i будинків культури, клубів, центрів дозвілля та iнших клубних закладів</v>
      </c>
      <c r="E245" s="198">
        <v>6066500</v>
      </c>
      <c r="F245" s="199">
        <v>6066500</v>
      </c>
      <c r="G245" s="198">
        <v>3872000</v>
      </c>
      <c r="H245" s="198">
        <v>370000</v>
      </c>
      <c r="I245" s="199"/>
      <c r="J245" s="198">
        <v>951005.57</v>
      </c>
      <c r="K245" s="198">
        <v>731179.36</v>
      </c>
      <c r="L245" s="198">
        <v>49653.69</v>
      </c>
      <c r="M245" s="216">
        <f t="shared" si="111"/>
        <v>15.676346657875214</v>
      </c>
      <c r="N245" s="198">
        <f t="shared" si="138"/>
        <v>0</v>
      </c>
      <c r="O245" s="198">
        <v>0</v>
      </c>
      <c r="P245" s="198"/>
      <c r="Q245" s="198"/>
      <c r="R245" s="198"/>
      <c r="S245" s="198">
        <v>0</v>
      </c>
      <c r="T245" s="200">
        <f t="shared" si="139"/>
        <v>63441.2</v>
      </c>
      <c r="U245" s="200"/>
      <c r="V245" s="200">
        <v>63441.2</v>
      </c>
      <c r="W245" s="200"/>
      <c r="X245" s="200"/>
      <c r="Y245" s="200"/>
      <c r="Z245" s="213"/>
      <c r="AA245" s="193">
        <f t="shared" si="110"/>
        <v>1014446.7699999999</v>
      </c>
    </row>
    <row r="246" spans="1:27" s="1" customFormat="1" ht="33.75" customHeight="1" x14ac:dyDescent="0.25">
      <c r="A246" s="106">
        <v>1014081</v>
      </c>
      <c r="B246" s="107" t="str">
        <f>'дод 5'!A159</f>
        <v>4081</v>
      </c>
      <c r="C246" s="107" t="str">
        <f>'дод 5'!B159</f>
        <v>0829</v>
      </c>
      <c r="D246" s="46" t="str">
        <f>'дод 5'!C159</f>
        <v>Забезпечення діяльності інших закладів в галузі культури і мистецтва</v>
      </c>
      <c r="E246" s="198">
        <v>2852500</v>
      </c>
      <c r="F246" s="199">
        <v>2852500</v>
      </c>
      <c r="G246" s="198">
        <v>2150000</v>
      </c>
      <c r="H246" s="198">
        <v>76800</v>
      </c>
      <c r="I246" s="199"/>
      <c r="J246" s="198">
        <v>673713.55</v>
      </c>
      <c r="K246" s="198">
        <v>502339.31</v>
      </c>
      <c r="L246" s="198">
        <v>20491.34</v>
      </c>
      <c r="M246" s="216">
        <f t="shared" si="111"/>
        <v>23.618354075372483</v>
      </c>
      <c r="N246" s="198">
        <f t="shared" si="138"/>
        <v>0</v>
      </c>
      <c r="O246" s="198"/>
      <c r="P246" s="198"/>
      <c r="Q246" s="198"/>
      <c r="R246" s="198"/>
      <c r="S246" s="198"/>
      <c r="T246" s="200">
        <f t="shared" si="139"/>
        <v>0</v>
      </c>
      <c r="U246" s="203"/>
      <c r="V246" s="203"/>
      <c r="W246" s="203"/>
      <c r="X246" s="203"/>
      <c r="Y246" s="203"/>
      <c r="Z246" s="214"/>
      <c r="AA246" s="193">
        <f t="shared" si="110"/>
        <v>673713.55</v>
      </c>
    </row>
    <row r="247" spans="1:27" s="1" customFormat="1" ht="25.5" customHeight="1" x14ac:dyDescent="0.25">
      <c r="A247" s="106">
        <v>1014082</v>
      </c>
      <c r="B247" s="107" t="str">
        <f>'дод 5'!A160</f>
        <v>4082</v>
      </c>
      <c r="C247" s="107" t="str">
        <f>'дод 5'!B160</f>
        <v>0829</v>
      </c>
      <c r="D247" s="46" t="str">
        <f>'дод 5'!C160</f>
        <v>Інші заходи в галузі культури і мистецтва</v>
      </c>
      <c r="E247" s="198">
        <v>500000</v>
      </c>
      <c r="F247" s="199">
        <v>500000</v>
      </c>
      <c r="G247" s="198"/>
      <c r="H247" s="198"/>
      <c r="I247" s="199"/>
      <c r="J247" s="198">
        <v>6760</v>
      </c>
      <c r="K247" s="198"/>
      <c r="L247" s="198"/>
      <c r="M247" s="216">
        <f t="shared" si="111"/>
        <v>1.3520000000000001</v>
      </c>
      <c r="N247" s="198">
        <f t="shared" si="138"/>
        <v>0</v>
      </c>
      <c r="O247" s="198"/>
      <c r="P247" s="198"/>
      <c r="Q247" s="198"/>
      <c r="R247" s="198"/>
      <c r="S247" s="198"/>
      <c r="T247" s="200">
        <f t="shared" si="139"/>
        <v>0</v>
      </c>
      <c r="U247" s="203"/>
      <c r="V247" s="203"/>
      <c r="W247" s="203"/>
      <c r="X247" s="203"/>
      <c r="Y247" s="203"/>
      <c r="Z247" s="214"/>
      <c r="AA247" s="193">
        <f t="shared" si="110"/>
        <v>6760</v>
      </c>
    </row>
    <row r="248" spans="1:27" s="1" customFormat="1" ht="21.75" hidden="1" customHeight="1" x14ac:dyDescent="0.25">
      <c r="A248" s="106" t="s">
        <v>434</v>
      </c>
      <c r="B248" s="106" t="s">
        <v>435</v>
      </c>
      <c r="C248" s="106" t="s">
        <v>110</v>
      </c>
      <c r="D248" s="49" t="str">
        <f>'дод 5'!C203</f>
        <v>Будівництво1 установ та закладів культури</v>
      </c>
      <c r="E248" s="198">
        <v>0</v>
      </c>
      <c r="F248" s="199"/>
      <c r="G248" s="198"/>
      <c r="H248" s="198"/>
      <c r="I248" s="199"/>
      <c r="J248" s="198"/>
      <c r="K248" s="198"/>
      <c r="L248" s="198"/>
      <c r="M248" s="216" t="e">
        <f t="shared" si="111"/>
        <v>#DIV/0!</v>
      </c>
      <c r="N248" s="198">
        <f t="shared" si="138"/>
        <v>0</v>
      </c>
      <c r="O248" s="198"/>
      <c r="P248" s="198"/>
      <c r="Q248" s="198"/>
      <c r="R248" s="198"/>
      <c r="S248" s="198"/>
      <c r="T248" s="200">
        <f t="shared" si="139"/>
        <v>0</v>
      </c>
      <c r="U248" s="203"/>
      <c r="V248" s="203"/>
      <c r="W248" s="203"/>
      <c r="X248" s="203"/>
      <c r="Y248" s="203"/>
      <c r="Z248" s="214" t="e">
        <f t="shared" si="112"/>
        <v>#DIV/0!</v>
      </c>
      <c r="AA248" s="193">
        <f t="shared" si="110"/>
        <v>0</v>
      </c>
    </row>
    <row r="249" spans="1:27" s="22" customFormat="1" ht="22.5" hidden="1" customHeight="1" x14ac:dyDescent="0.25">
      <c r="A249" s="106" t="s">
        <v>142</v>
      </c>
      <c r="B249" s="107" t="str">
        <f>'дод 5'!A238</f>
        <v>7640</v>
      </c>
      <c r="C249" s="107" t="str">
        <f>'дод 5'!B238</f>
        <v>0470</v>
      </c>
      <c r="D249" s="46" t="s">
        <v>410</v>
      </c>
      <c r="E249" s="198">
        <v>0</v>
      </c>
      <c r="F249" s="199"/>
      <c r="G249" s="198"/>
      <c r="H249" s="198"/>
      <c r="I249" s="199"/>
      <c r="J249" s="198"/>
      <c r="K249" s="198"/>
      <c r="L249" s="198"/>
      <c r="M249" s="216" t="e">
        <f t="shared" si="111"/>
        <v>#DIV/0!</v>
      </c>
      <c r="N249" s="198">
        <f t="shared" si="138"/>
        <v>0</v>
      </c>
      <c r="O249" s="198"/>
      <c r="P249" s="198"/>
      <c r="Q249" s="198"/>
      <c r="R249" s="198"/>
      <c r="S249" s="198"/>
      <c r="T249" s="200">
        <f t="shared" si="139"/>
        <v>0</v>
      </c>
      <c r="U249" s="200"/>
      <c r="V249" s="200"/>
      <c r="W249" s="200"/>
      <c r="X249" s="200"/>
      <c r="Y249" s="200"/>
      <c r="Z249" s="213" t="e">
        <f t="shared" si="112"/>
        <v>#DIV/0!</v>
      </c>
      <c r="AA249" s="193">
        <f t="shared" si="110"/>
        <v>0</v>
      </c>
    </row>
    <row r="250" spans="1:27" s="22" customFormat="1" ht="27" customHeight="1" x14ac:dyDescent="0.25">
      <c r="A250" s="106">
        <v>1018340</v>
      </c>
      <c r="B250" s="107" t="str">
        <f>'дод 5'!A264</f>
        <v>8340</v>
      </c>
      <c r="C250" s="107" t="str">
        <f>'дод 5'!B264</f>
        <v>0540</v>
      </c>
      <c r="D250" s="50" t="str">
        <f>'дод 5'!C264</f>
        <v>Природоохоронні заходи за рахунок цільових фондів</v>
      </c>
      <c r="E250" s="198">
        <v>0</v>
      </c>
      <c r="F250" s="199"/>
      <c r="G250" s="198"/>
      <c r="H250" s="198"/>
      <c r="I250" s="199"/>
      <c r="J250" s="198"/>
      <c r="K250" s="198"/>
      <c r="L250" s="198"/>
      <c r="M250" s="216"/>
      <c r="N250" s="198">
        <f t="shared" si="138"/>
        <v>12000</v>
      </c>
      <c r="O250" s="198"/>
      <c r="P250" s="198">
        <v>12000</v>
      </c>
      <c r="Q250" s="198"/>
      <c r="R250" s="198"/>
      <c r="S250" s="198"/>
      <c r="T250" s="200">
        <f t="shared" si="139"/>
        <v>0</v>
      </c>
      <c r="U250" s="200"/>
      <c r="V250" s="200"/>
      <c r="W250" s="200"/>
      <c r="X250" s="200"/>
      <c r="Y250" s="200"/>
      <c r="Z250" s="213">
        <f t="shared" si="112"/>
        <v>0</v>
      </c>
      <c r="AA250" s="193">
        <f t="shared" si="110"/>
        <v>0</v>
      </c>
    </row>
    <row r="251" spans="1:27" s="21" customFormat="1" ht="34.5" customHeight="1" x14ac:dyDescent="0.25">
      <c r="A251" s="122" t="s">
        <v>191</v>
      </c>
      <c r="B251" s="101"/>
      <c r="C251" s="101"/>
      <c r="D251" s="51" t="s">
        <v>31</v>
      </c>
      <c r="E251" s="193">
        <f>E252</f>
        <v>339665820</v>
      </c>
      <c r="F251" s="194">
        <f t="shared" ref="F251:L251" si="140">F252</f>
        <v>294875820</v>
      </c>
      <c r="G251" s="193">
        <f t="shared" si="140"/>
        <v>13887400</v>
      </c>
      <c r="H251" s="193">
        <f t="shared" si="140"/>
        <v>43838500</v>
      </c>
      <c r="I251" s="194">
        <f>I252</f>
        <v>44790000</v>
      </c>
      <c r="J251" s="193">
        <f t="shared" si="140"/>
        <v>67206791.039999992</v>
      </c>
      <c r="K251" s="193">
        <f t="shared" si="140"/>
        <v>3290781.01</v>
      </c>
      <c r="L251" s="193">
        <f t="shared" si="140"/>
        <v>8444185.3800000008</v>
      </c>
      <c r="M251" s="224">
        <f t="shared" si="111"/>
        <v>19.786150705419814</v>
      </c>
      <c r="N251" s="193">
        <f>N252</f>
        <v>55016674</v>
      </c>
      <c r="O251" s="193">
        <f t="shared" ref="O251:Y251" si="141">O252</f>
        <v>38159300</v>
      </c>
      <c r="P251" s="193">
        <f t="shared" si="141"/>
        <v>784400</v>
      </c>
      <c r="Q251" s="193">
        <f t="shared" si="141"/>
        <v>0</v>
      </c>
      <c r="R251" s="193">
        <f t="shared" si="141"/>
        <v>0</v>
      </c>
      <c r="S251" s="193">
        <f t="shared" si="141"/>
        <v>54232274</v>
      </c>
      <c r="T251" s="193">
        <f>T252</f>
        <v>667592.68000000005</v>
      </c>
      <c r="U251" s="193">
        <f t="shared" si="141"/>
        <v>667592.68000000005</v>
      </c>
      <c r="V251" s="193">
        <f t="shared" si="141"/>
        <v>0</v>
      </c>
      <c r="W251" s="193">
        <f t="shared" si="141"/>
        <v>0</v>
      </c>
      <c r="X251" s="193">
        <f t="shared" si="141"/>
        <v>0</v>
      </c>
      <c r="Y251" s="193">
        <f t="shared" si="141"/>
        <v>667592.68000000005</v>
      </c>
      <c r="Z251" s="224">
        <f t="shared" si="112"/>
        <v>1.2134370027530201</v>
      </c>
      <c r="AA251" s="193">
        <f t="shared" si="110"/>
        <v>67874383.719999999</v>
      </c>
    </row>
    <row r="252" spans="1:27" s="2" customFormat="1" ht="31.5" x14ac:dyDescent="0.25">
      <c r="A252" s="41" t="s">
        <v>192</v>
      </c>
      <c r="B252" s="60"/>
      <c r="C252" s="60"/>
      <c r="D252" s="43" t="s">
        <v>718</v>
      </c>
      <c r="E252" s="195">
        <f>E262+E263+E264+E265+E266+E268+E269+E270+E271+E275+E276+E278+E280+E279+E282+E284+E288+E290+E292+E299+E300+E302+E307+E311+E313+E281+E295+E304+E303+E272+E274+E312+E310+E267+E309+E314+E308+E305+E306+E294+E291+E297</f>
        <v>339665820</v>
      </c>
      <c r="F252" s="196">
        <f t="shared" ref="F252:S252" si="142">F262+F263+F264+F265+F266+F268+F269+F270+F271+F275+F276+F278+F280+F279+F282+F284+F288+F290+F292+F299+F300+F302+F307+F311+F313+F281+F295+F304+F303+F272+F274+F312+F310+F267+F309+F314+F308+F305+F306+F294+F291+F297</f>
        <v>294875820</v>
      </c>
      <c r="G252" s="195">
        <f t="shared" si="142"/>
        <v>13887400</v>
      </c>
      <c r="H252" s="195">
        <f t="shared" si="142"/>
        <v>43838500</v>
      </c>
      <c r="I252" s="196">
        <f t="shared" si="142"/>
        <v>44790000</v>
      </c>
      <c r="J252" s="195">
        <f t="shared" ref="J252:L252" si="143">J262+J263+J264+J265+J266+J268+J269+J270+J271+J275+J276+J278+J280+J279+J282+J284+J288+J290+J292+J299+J300+J302+J307+J311+J313+J281+J295+J304+J303+J272+J274+J312+J310+J267+J309+J314+J308+J305+J306+J294+J291+J297</f>
        <v>67206791.039999992</v>
      </c>
      <c r="K252" s="195">
        <f t="shared" si="143"/>
        <v>3290781.01</v>
      </c>
      <c r="L252" s="195">
        <f t="shared" si="143"/>
        <v>8444185.3800000008</v>
      </c>
      <c r="M252" s="218">
        <f t="shared" si="111"/>
        <v>19.786150705419814</v>
      </c>
      <c r="N252" s="195">
        <f t="shared" si="142"/>
        <v>55016674</v>
      </c>
      <c r="O252" s="195">
        <f t="shared" si="142"/>
        <v>38159300</v>
      </c>
      <c r="P252" s="195">
        <f t="shared" si="142"/>
        <v>784400</v>
      </c>
      <c r="Q252" s="195">
        <f t="shared" si="142"/>
        <v>0</v>
      </c>
      <c r="R252" s="195">
        <f t="shared" si="142"/>
        <v>0</v>
      </c>
      <c r="S252" s="195">
        <f t="shared" si="142"/>
        <v>54232274</v>
      </c>
      <c r="T252" s="195">
        <f t="shared" ref="T252:Y252" si="144">T262+T263+T264+T265+T266+T268+T269+T270+T271+T275+T276+T278+T280+T279+T282+T284+T288+T290+T292+T299+T300+T302+T307+T311+T313+T281+T295+T304+T303+T272+T274+T312+T310+T267+T309+T314+T308+T305+T306+T294+T291+T297</f>
        <v>667592.68000000005</v>
      </c>
      <c r="U252" s="195">
        <f t="shared" si="144"/>
        <v>667592.68000000005</v>
      </c>
      <c r="V252" s="195">
        <f t="shared" si="144"/>
        <v>0</v>
      </c>
      <c r="W252" s="195">
        <f t="shared" si="144"/>
        <v>0</v>
      </c>
      <c r="X252" s="195">
        <f t="shared" si="144"/>
        <v>0</v>
      </c>
      <c r="Y252" s="195">
        <f t="shared" si="144"/>
        <v>667592.68000000005</v>
      </c>
      <c r="Z252" s="218">
        <f t="shared" si="112"/>
        <v>1.2134370027530201</v>
      </c>
      <c r="AA252" s="193">
        <f t="shared" si="110"/>
        <v>67874383.719999999</v>
      </c>
    </row>
    <row r="253" spans="1:27" s="2" customFormat="1" ht="117.75" hidden="1" customHeight="1" x14ac:dyDescent="0.25">
      <c r="A253" s="41"/>
      <c r="B253" s="60"/>
      <c r="C253" s="60"/>
      <c r="D253" s="43" t="s">
        <v>389</v>
      </c>
      <c r="E253" s="195">
        <f>E296</f>
        <v>0</v>
      </c>
      <c r="F253" s="196">
        <f t="shared" ref="F253:S253" si="145">F296</f>
        <v>0</v>
      </c>
      <c r="G253" s="195">
        <f t="shared" si="145"/>
        <v>0</v>
      </c>
      <c r="H253" s="195">
        <f t="shared" si="145"/>
        <v>0</v>
      </c>
      <c r="I253" s="196">
        <f t="shared" si="145"/>
        <v>0</v>
      </c>
      <c r="J253" s="195">
        <f t="shared" ref="J253:L253" si="146">J296</f>
        <v>0</v>
      </c>
      <c r="K253" s="195">
        <f t="shared" si="146"/>
        <v>0</v>
      </c>
      <c r="L253" s="195">
        <f t="shared" si="146"/>
        <v>0</v>
      </c>
      <c r="M253" s="218" t="e">
        <f t="shared" si="111"/>
        <v>#DIV/0!</v>
      </c>
      <c r="N253" s="195">
        <f t="shared" si="145"/>
        <v>0</v>
      </c>
      <c r="O253" s="195">
        <f t="shared" si="145"/>
        <v>0</v>
      </c>
      <c r="P253" s="195">
        <f t="shared" si="145"/>
        <v>0</v>
      </c>
      <c r="Q253" s="195">
        <f t="shared" si="145"/>
        <v>0</v>
      </c>
      <c r="R253" s="195">
        <f t="shared" si="145"/>
        <v>0</v>
      </c>
      <c r="S253" s="195">
        <f t="shared" si="145"/>
        <v>0</v>
      </c>
      <c r="T253" s="195">
        <f t="shared" ref="T253:Y253" si="147">T296</f>
        <v>0</v>
      </c>
      <c r="U253" s="195">
        <f t="shared" si="147"/>
        <v>0</v>
      </c>
      <c r="V253" s="195">
        <f t="shared" si="147"/>
        <v>0</v>
      </c>
      <c r="W253" s="195">
        <f t="shared" si="147"/>
        <v>0</v>
      </c>
      <c r="X253" s="195">
        <f t="shared" si="147"/>
        <v>0</v>
      </c>
      <c r="Y253" s="195">
        <f t="shared" si="147"/>
        <v>0</v>
      </c>
      <c r="Z253" s="218" t="e">
        <f t="shared" si="112"/>
        <v>#DIV/0!</v>
      </c>
      <c r="AA253" s="193">
        <f t="shared" si="110"/>
        <v>0</v>
      </c>
    </row>
    <row r="254" spans="1:27" s="2" customFormat="1" ht="84" hidden="1" customHeight="1" x14ac:dyDescent="0.25">
      <c r="A254" s="41"/>
      <c r="B254" s="60"/>
      <c r="C254" s="60"/>
      <c r="D254" s="43" t="s">
        <v>500</v>
      </c>
      <c r="E254" s="195">
        <f>E287</f>
        <v>0</v>
      </c>
      <c r="F254" s="196">
        <f t="shared" ref="F254:S254" si="148">F287</f>
        <v>0</v>
      </c>
      <c r="G254" s="195">
        <f t="shared" si="148"/>
        <v>0</v>
      </c>
      <c r="H254" s="195">
        <f t="shared" si="148"/>
        <v>0</v>
      </c>
      <c r="I254" s="196">
        <f t="shared" si="148"/>
        <v>0</v>
      </c>
      <c r="J254" s="195">
        <f t="shared" ref="J254:L254" si="149">J287</f>
        <v>0</v>
      </c>
      <c r="K254" s="195">
        <f t="shared" si="149"/>
        <v>0</v>
      </c>
      <c r="L254" s="195">
        <f t="shared" si="149"/>
        <v>0</v>
      </c>
      <c r="M254" s="218" t="e">
        <f t="shared" si="111"/>
        <v>#DIV/0!</v>
      </c>
      <c r="N254" s="195">
        <f t="shared" si="148"/>
        <v>0</v>
      </c>
      <c r="O254" s="195">
        <f t="shared" si="148"/>
        <v>0</v>
      </c>
      <c r="P254" s="195">
        <f t="shared" si="148"/>
        <v>0</v>
      </c>
      <c r="Q254" s="195">
        <f t="shared" si="148"/>
        <v>0</v>
      </c>
      <c r="R254" s="195">
        <f t="shared" si="148"/>
        <v>0</v>
      </c>
      <c r="S254" s="195">
        <f t="shared" si="148"/>
        <v>0</v>
      </c>
      <c r="T254" s="195">
        <f t="shared" ref="T254:Y254" si="150">T287</f>
        <v>0</v>
      </c>
      <c r="U254" s="195">
        <f t="shared" si="150"/>
        <v>0</v>
      </c>
      <c r="V254" s="195">
        <f t="shared" si="150"/>
        <v>0</v>
      </c>
      <c r="W254" s="195">
        <f t="shared" si="150"/>
        <v>0</v>
      </c>
      <c r="X254" s="195">
        <f t="shared" si="150"/>
        <v>0</v>
      </c>
      <c r="Y254" s="195">
        <f t="shared" si="150"/>
        <v>0</v>
      </c>
      <c r="Z254" s="218" t="e">
        <f t="shared" si="112"/>
        <v>#DIV/0!</v>
      </c>
      <c r="AA254" s="193">
        <f t="shared" si="110"/>
        <v>0</v>
      </c>
    </row>
    <row r="255" spans="1:27" s="2" customFormat="1" ht="61.5" hidden="1" customHeight="1" x14ac:dyDescent="0.25">
      <c r="A255" s="41"/>
      <c r="B255" s="60"/>
      <c r="C255" s="60"/>
      <c r="D255" s="43" t="s">
        <v>382</v>
      </c>
      <c r="E255" s="195">
        <f>E283</f>
        <v>0</v>
      </c>
      <c r="F255" s="196">
        <f t="shared" ref="F255:S255" si="151">F283</f>
        <v>0</v>
      </c>
      <c r="G255" s="195">
        <f t="shared" si="151"/>
        <v>0</v>
      </c>
      <c r="H255" s="195">
        <f t="shared" si="151"/>
        <v>0</v>
      </c>
      <c r="I255" s="196">
        <f t="shared" si="151"/>
        <v>0</v>
      </c>
      <c r="J255" s="195">
        <f t="shared" ref="J255:L255" si="152">J283</f>
        <v>0</v>
      </c>
      <c r="K255" s="195">
        <f t="shared" si="152"/>
        <v>0</v>
      </c>
      <c r="L255" s="195">
        <f t="shared" si="152"/>
        <v>0</v>
      </c>
      <c r="M255" s="218" t="e">
        <f t="shared" si="111"/>
        <v>#DIV/0!</v>
      </c>
      <c r="N255" s="195">
        <f t="shared" si="151"/>
        <v>0</v>
      </c>
      <c r="O255" s="195">
        <f t="shared" si="151"/>
        <v>0</v>
      </c>
      <c r="P255" s="195">
        <f t="shared" si="151"/>
        <v>0</v>
      </c>
      <c r="Q255" s="195">
        <f t="shared" si="151"/>
        <v>0</v>
      </c>
      <c r="R255" s="195">
        <f t="shared" si="151"/>
        <v>0</v>
      </c>
      <c r="S255" s="195">
        <f t="shared" si="151"/>
        <v>0</v>
      </c>
      <c r="T255" s="195">
        <f t="shared" ref="T255:Y255" si="153">T283</f>
        <v>0</v>
      </c>
      <c r="U255" s="195">
        <f t="shared" si="153"/>
        <v>0</v>
      </c>
      <c r="V255" s="195">
        <f t="shared" si="153"/>
        <v>0</v>
      </c>
      <c r="W255" s="195">
        <f t="shared" si="153"/>
        <v>0</v>
      </c>
      <c r="X255" s="195">
        <f t="shared" si="153"/>
        <v>0</v>
      </c>
      <c r="Y255" s="195">
        <f t="shared" si="153"/>
        <v>0</v>
      </c>
      <c r="Z255" s="218" t="e">
        <f t="shared" si="112"/>
        <v>#DIV/0!</v>
      </c>
      <c r="AA255" s="193">
        <f t="shared" si="110"/>
        <v>0</v>
      </c>
    </row>
    <row r="256" spans="1:27" s="2" customFormat="1" ht="141.75" hidden="1" customHeight="1" x14ac:dyDescent="0.25">
      <c r="A256" s="41"/>
      <c r="B256" s="60"/>
      <c r="C256" s="60"/>
      <c r="D256" s="56" t="s">
        <v>544</v>
      </c>
      <c r="E256" s="195">
        <f>E272</f>
        <v>0</v>
      </c>
      <c r="F256" s="196">
        <f t="shared" ref="F256:S256" si="154">F272</f>
        <v>0</v>
      </c>
      <c r="G256" s="195">
        <f t="shared" si="154"/>
        <v>0</v>
      </c>
      <c r="H256" s="195">
        <f t="shared" si="154"/>
        <v>0</v>
      </c>
      <c r="I256" s="196">
        <f t="shared" si="154"/>
        <v>0</v>
      </c>
      <c r="J256" s="195">
        <f t="shared" ref="J256:L256" si="155">J272</f>
        <v>0</v>
      </c>
      <c r="K256" s="195">
        <f t="shared" si="155"/>
        <v>0</v>
      </c>
      <c r="L256" s="195">
        <f t="shared" si="155"/>
        <v>0</v>
      </c>
      <c r="M256" s="218" t="e">
        <f t="shared" si="111"/>
        <v>#DIV/0!</v>
      </c>
      <c r="N256" s="195">
        <f t="shared" si="154"/>
        <v>0</v>
      </c>
      <c r="O256" s="195">
        <f t="shared" si="154"/>
        <v>0</v>
      </c>
      <c r="P256" s="195">
        <f t="shared" si="154"/>
        <v>0</v>
      </c>
      <c r="Q256" s="195">
        <f t="shared" si="154"/>
        <v>0</v>
      </c>
      <c r="R256" s="195">
        <f t="shared" si="154"/>
        <v>0</v>
      </c>
      <c r="S256" s="195">
        <f t="shared" si="154"/>
        <v>0</v>
      </c>
      <c r="T256" s="195">
        <f t="shared" ref="T256:Y256" si="156">T272</f>
        <v>0</v>
      </c>
      <c r="U256" s="195">
        <f t="shared" si="156"/>
        <v>0</v>
      </c>
      <c r="V256" s="195">
        <f t="shared" si="156"/>
        <v>0</v>
      </c>
      <c r="W256" s="195">
        <f t="shared" si="156"/>
        <v>0</v>
      </c>
      <c r="X256" s="195">
        <f t="shared" si="156"/>
        <v>0</v>
      </c>
      <c r="Y256" s="195">
        <f t="shared" si="156"/>
        <v>0</v>
      </c>
      <c r="Z256" s="218" t="e">
        <f t="shared" si="112"/>
        <v>#DIV/0!</v>
      </c>
      <c r="AA256" s="193">
        <f t="shared" si="110"/>
        <v>0</v>
      </c>
    </row>
    <row r="257" spans="1:27" s="2" customFormat="1" ht="15.75" hidden="1" customHeight="1" x14ac:dyDescent="0.25">
      <c r="A257" s="41"/>
      <c r="B257" s="60"/>
      <c r="C257" s="60"/>
      <c r="D257" s="43" t="s">
        <v>387</v>
      </c>
      <c r="E257" s="195">
        <f t="shared" ref="E257:S257" si="157">E285+E289</f>
        <v>0</v>
      </c>
      <c r="F257" s="196">
        <f t="shared" si="157"/>
        <v>0</v>
      </c>
      <c r="G257" s="195">
        <f t="shared" si="157"/>
        <v>0</v>
      </c>
      <c r="H257" s="195">
        <f t="shared" si="157"/>
        <v>0</v>
      </c>
      <c r="I257" s="196">
        <f t="shared" si="157"/>
        <v>0</v>
      </c>
      <c r="J257" s="195">
        <f t="shared" ref="J257:L257" si="158">J285+J289</f>
        <v>0</v>
      </c>
      <c r="K257" s="195">
        <f t="shared" si="158"/>
        <v>0</v>
      </c>
      <c r="L257" s="195">
        <f t="shared" si="158"/>
        <v>0</v>
      </c>
      <c r="M257" s="218" t="e">
        <f t="shared" si="111"/>
        <v>#DIV/0!</v>
      </c>
      <c r="N257" s="195">
        <f t="shared" si="157"/>
        <v>0</v>
      </c>
      <c r="O257" s="195">
        <f t="shared" si="157"/>
        <v>0</v>
      </c>
      <c r="P257" s="195">
        <f t="shared" si="157"/>
        <v>0</v>
      </c>
      <c r="Q257" s="195">
        <f t="shared" si="157"/>
        <v>0</v>
      </c>
      <c r="R257" s="195">
        <f t="shared" si="157"/>
        <v>0</v>
      </c>
      <c r="S257" s="195">
        <f t="shared" si="157"/>
        <v>0</v>
      </c>
      <c r="T257" s="195">
        <f t="shared" ref="T257:Y257" si="159">T285+T289</f>
        <v>0</v>
      </c>
      <c r="U257" s="195">
        <f t="shared" si="159"/>
        <v>0</v>
      </c>
      <c r="V257" s="195">
        <f t="shared" si="159"/>
        <v>0</v>
      </c>
      <c r="W257" s="195">
        <f t="shared" si="159"/>
        <v>0</v>
      </c>
      <c r="X257" s="195">
        <f t="shared" si="159"/>
        <v>0</v>
      </c>
      <c r="Y257" s="195">
        <f t="shared" si="159"/>
        <v>0</v>
      </c>
      <c r="Z257" s="218" t="e">
        <f t="shared" si="112"/>
        <v>#DIV/0!</v>
      </c>
      <c r="AA257" s="193">
        <f t="shared" si="110"/>
        <v>0</v>
      </c>
    </row>
    <row r="258" spans="1:27" s="2" customFormat="1" ht="15.75" hidden="1" customHeight="1" x14ac:dyDescent="0.25">
      <c r="A258" s="41"/>
      <c r="B258" s="60"/>
      <c r="C258" s="60"/>
      <c r="D258" s="43" t="s">
        <v>407</v>
      </c>
      <c r="E258" s="195">
        <f>E301</f>
        <v>0</v>
      </c>
      <c r="F258" s="196">
        <f t="shared" ref="F258:S258" si="160">F301</f>
        <v>0</v>
      </c>
      <c r="G258" s="195">
        <f t="shared" si="160"/>
        <v>0</v>
      </c>
      <c r="H258" s="195">
        <f t="shared" si="160"/>
        <v>0</v>
      </c>
      <c r="I258" s="196">
        <f t="shared" si="160"/>
        <v>0</v>
      </c>
      <c r="J258" s="195">
        <f t="shared" ref="J258:L258" si="161">J301</f>
        <v>0</v>
      </c>
      <c r="K258" s="195">
        <f t="shared" si="161"/>
        <v>0</v>
      </c>
      <c r="L258" s="195">
        <f t="shared" si="161"/>
        <v>0</v>
      </c>
      <c r="M258" s="218" t="e">
        <f t="shared" si="111"/>
        <v>#DIV/0!</v>
      </c>
      <c r="N258" s="195">
        <f t="shared" si="160"/>
        <v>0</v>
      </c>
      <c r="O258" s="195">
        <f t="shared" si="160"/>
        <v>0</v>
      </c>
      <c r="P258" s="195">
        <f t="shared" si="160"/>
        <v>0</v>
      </c>
      <c r="Q258" s="195">
        <f t="shared" si="160"/>
        <v>0</v>
      </c>
      <c r="R258" s="195">
        <f t="shared" si="160"/>
        <v>0</v>
      </c>
      <c r="S258" s="195">
        <f t="shared" si="160"/>
        <v>0</v>
      </c>
      <c r="T258" s="195">
        <f t="shared" ref="T258:Y258" si="162">T301</f>
        <v>0</v>
      </c>
      <c r="U258" s="195">
        <f t="shared" si="162"/>
        <v>0</v>
      </c>
      <c r="V258" s="195">
        <f t="shared" si="162"/>
        <v>0</v>
      </c>
      <c r="W258" s="195">
        <f t="shared" si="162"/>
        <v>0</v>
      </c>
      <c r="X258" s="195">
        <f t="shared" si="162"/>
        <v>0</v>
      </c>
      <c r="Y258" s="195">
        <f t="shared" si="162"/>
        <v>0</v>
      </c>
      <c r="Z258" s="218" t="e">
        <f t="shared" si="112"/>
        <v>#DIV/0!</v>
      </c>
      <c r="AA258" s="193">
        <f t="shared" si="110"/>
        <v>0</v>
      </c>
    </row>
    <row r="259" spans="1:27" s="2" customFormat="1" ht="111.75" hidden="1" customHeight="1" x14ac:dyDescent="0.25">
      <c r="A259" s="41"/>
      <c r="B259" s="60"/>
      <c r="C259" s="60"/>
      <c r="D259" s="43" t="s">
        <v>675</v>
      </c>
      <c r="E259" s="195">
        <f>E277</f>
        <v>0</v>
      </c>
      <c r="F259" s="196">
        <f t="shared" ref="F259:S259" si="163">F277</f>
        <v>0</v>
      </c>
      <c r="G259" s="195">
        <f t="shared" si="163"/>
        <v>0</v>
      </c>
      <c r="H259" s="195">
        <f t="shared" si="163"/>
        <v>0</v>
      </c>
      <c r="I259" s="196">
        <f t="shared" si="163"/>
        <v>0</v>
      </c>
      <c r="J259" s="195">
        <f t="shared" ref="J259:L259" si="164">J277</f>
        <v>0</v>
      </c>
      <c r="K259" s="195">
        <f t="shared" si="164"/>
        <v>0</v>
      </c>
      <c r="L259" s="195">
        <f t="shared" si="164"/>
        <v>0</v>
      </c>
      <c r="M259" s="218" t="e">
        <f t="shared" si="111"/>
        <v>#DIV/0!</v>
      </c>
      <c r="N259" s="195">
        <f t="shared" si="163"/>
        <v>0</v>
      </c>
      <c r="O259" s="195">
        <f t="shared" si="163"/>
        <v>0</v>
      </c>
      <c r="P259" s="195">
        <f t="shared" si="163"/>
        <v>0</v>
      </c>
      <c r="Q259" s="195">
        <f t="shared" si="163"/>
        <v>0</v>
      </c>
      <c r="R259" s="195">
        <f t="shared" si="163"/>
        <v>0</v>
      </c>
      <c r="S259" s="195">
        <f t="shared" si="163"/>
        <v>0</v>
      </c>
      <c r="T259" s="195">
        <f t="shared" ref="T259:Y259" si="165">T277</f>
        <v>0</v>
      </c>
      <c r="U259" s="195">
        <f t="shared" si="165"/>
        <v>0</v>
      </c>
      <c r="V259" s="195">
        <f t="shared" si="165"/>
        <v>0</v>
      </c>
      <c r="W259" s="195">
        <f t="shared" si="165"/>
        <v>0</v>
      </c>
      <c r="X259" s="195">
        <f t="shared" si="165"/>
        <v>0</v>
      </c>
      <c r="Y259" s="195">
        <f t="shared" si="165"/>
        <v>0</v>
      </c>
      <c r="Z259" s="218" t="e">
        <f t="shared" si="112"/>
        <v>#DIV/0!</v>
      </c>
      <c r="AA259" s="193">
        <f t="shared" si="110"/>
        <v>0</v>
      </c>
    </row>
    <row r="260" spans="1:27" s="2" customFormat="1" ht="63" hidden="1" customHeight="1" x14ac:dyDescent="0.25">
      <c r="A260" s="41"/>
      <c r="B260" s="60"/>
      <c r="C260" s="60"/>
      <c r="D260" s="43" t="str">
        <f>D293</f>
        <v>субвенції з державного бюджету місцевим бюджетам на реалізацію проектів (об'єктів, заходів), спрямованих на ліквідацію наслідків збройної агресії</v>
      </c>
      <c r="E260" s="195">
        <f>E292</f>
        <v>0</v>
      </c>
      <c r="F260" s="196">
        <f t="shared" ref="F260:S260" si="166">F292</f>
        <v>0</v>
      </c>
      <c r="G260" s="195">
        <f t="shared" si="166"/>
        <v>0</v>
      </c>
      <c r="H260" s="195">
        <f t="shared" si="166"/>
        <v>0</v>
      </c>
      <c r="I260" s="196">
        <f t="shared" si="166"/>
        <v>0</v>
      </c>
      <c r="J260" s="195">
        <f t="shared" ref="J260:L260" si="167">J292</f>
        <v>0</v>
      </c>
      <c r="K260" s="195">
        <f t="shared" si="167"/>
        <v>0</v>
      </c>
      <c r="L260" s="195">
        <f t="shared" si="167"/>
        <v>0</v>
      </c>
      <c r="M260" s="218" t="e">
        <f t="shared" si="111"/>
        <v>#DIV/0!</v>
      </c>
      <c r="N260" s="195">
        <f t="shared" si="166"/>
        <v>0</v>
      </c>
      <c r="O260" s="195">
        <f t="shared" si="166"/>
        <v>0</v>
      </c>
      <c r="P260" s="195">
        <f t="shared" si="166"/>
        <v>0</v>
      </c>
      <c r="Q260" s="195">
        <f t="shared" si="166"/>
        <v>0</v>
      </c>
      <c r="R260" s="195">
        <f t="shared" si="166"/>
        <v>0</v>
      </c>
      <c r="S260" s="195">
        <f t="shared" si="166"/>
        <v>0</v>
      </c>
      <c r="T260" s="195">
        <f t="shared" ref="T260:Y260" si="168">T292</f>
        <v>0</v>
      </c>
      <c r="U260" s="195">
        <f t="shared" si="168"/>
        <v>0</v>
      </c>
      <c r="V260" s="195">
        <f t="shared" si="168"/>
        <v>0</v>
      </c>
      <c r="W260" s="195">
        <f t="shared" si="168"/>
        <v>0</v>
      </c>
      <c r="X260" s="195">
        <f t="shared" si="168"/>
        <v>0</v>
      </c>
      <c r="Y260" s="195">
        <f t="shared" si="168"/>
        <v>0</v>
      </c>
      <c r="Z260" s="218" t="e">
        <f t="shared" si="112"/>
        <v>#DIV/0!</v>
      </c>
      <c r="AA260" s="193">
        <f t="shared" si="110"/>
        <v>0</v>
      </c>
    </row>
    <row r="261" spans="1:27" s="2" customFormat="1" ht="118.5" customHeight="1" x14ac:dyDescent="0.25">
      <c r="A261" s="41"/>
      <c r="B261" s="60"/>
      <c r="C261" s="60"/>
      <c r="D261" s="43" t="s">
        <v>721</v>
      </c>
      <c r="E261" s="195">
        <f>E298</f>
        <v>0</v>
      </c>
      <c r="F261" s="196">
        <f t="shared" ref="F261:S261" si="169">F298</f>
        <v>0</v>
      </c>
      <c r="G261" s="195">
        <f t="shared" si="169"/>
        <v>0</v>
      </c>
      <c r="H261" s="195">
        <f t="shared" si="169"/>
        <v>0</v>
      </c>
      <c r="I261" s="196">
        <f t="shared" si="169"/>
        <v>0</v>
      </c>
      <c r="J261" s="195">
        <f t="shared" ref="J261:L261" si="170">J298</f>
        <v>0</v>
      </c>
      <c r="K261" s="195">
        <f t="shared" si="170"/>
        <v>0</v>
      </c>
      <c r="L261" s="195">
        <f t="shared" si="170"/>
        <v>0</v>
      </c>
      <c r="M261" s="218"/>
      <c r="N261" s="195">
        <f t="shared" si="169"/>
        <v>15622974</v>
      </c>
      <c r="O261" s="195">
        <f t="shared" si="169"/>
        <v>0</v>
      </c>
      <c r="P261" s="195">
        <f t="shared" si="169"/>
        <v>0</v>
      </c>
      <c r="Q261" s="195">
        <f t="shared" si="169"/>
        <v>0</v>
      </c>
      <c r="R261" s="195">
        <f t="shared" si="169"/>
        <v>0</v>
      </c>
      <c r="S261" s="195">
        <f t="shared" si="169"/>
        <v>15622974</v>
      </c>
      <c r="T261" s="195">
        <f t="shared" ref="T261:Y261" si="171">T298</f>
        <v>0</v>
      </c>
      <c r="U261" s="195">
        <f t="shared" si="171"/>
        <v>0</v>
      </c>
      <c r="V261" s="195">
        <f t="shared" si="171"/>
        <v>0</v>
      </c>
      <c r="W261" s="195">
        <f t="shared" si="171"/>
        <v>0</v>
      </c>
      <c r="X261" s="195">
        <f t="shared" si="171"/>
        <v>0</v>
      </c>
      <c r="Y261" s="195">
        <f t="shared" si="171"/>
        <v>0</v>
      </c>
      <c r="Z261" s="218">
        <f t="shared" si="112"/>
        <v>0</v>
      </c>
      <c r="AA261" s="193">
        <f t="shared" si="110"/>
        <v>0</v>
      </c>
    </row>
    <row r="262" spans="1:27" s="22" customFormat="1" ht="47.25" x14ac:dyDescent="0.25">
      <c r="A262" s="106" t="s">
        <v>193</v>
      </c>
      <c r="B262" s="106" t="str">
        <f>'дод 5'!A20</f>
        <v>0160</v>
      </c>
      <c r="C262" s="106" t="str">
        <f>'дод 5'!B20</f>
        <v>0111</v>
      </c>
      <c r="D262" s="46" t="str">
        <f>'дод 5'!C20</f>
        <v>Керівництво і управління у відповідній сфері у містах (місті Києві), селищах, селах, територіальних громадах</v>
      </c>
      <c r="E262" s="198">
        <v>18028900</v>
      </c>
      <c r="F262" s="199">
        <v>18028900</v>
      </c>
      <c r="G262" s="198">
        <v>13887400</v>
      </c>
      <c r="H262" s="198">
        <v>453500</v>
      </c>
      <c r="I262" s="199"/>
      <c r="J262" s="198">
        <v>4210091.24</v>
      </c>
      <c r="K262" s="198">
        <v>3290781.01</v>
      </c>
      <c r="L262" s="198">
        <v>122129.99</v>
      </c>
      <c r="M262" s="216">
        <f t="shared" si="111"/>
        <v>23.351903000183043</v>
      </c>
      <c r="N262" s="198">
        <f>P262+S262</f>
        <v>0</v>
      </c>
      <c r="O262" s="198"/>
      <c r="P262" s="198"/>
      <c r="Q262" s="198"/>
      <c r="R262" s="198"/>
      <c r="S262" s="198"/>
      <c r="T262" s="200">
        <f>V262+Y262</f>
        <v>0</v>
      </c>
      <c r="U262" s="200"/>
      <c r="V262" s="200"/>
      <c r="W262" s="200"/>
      <c r="X262" s="200"/>
      <c r="Y262" s="200"/>
      <c r="Z262" s="213"/>
      <c r="AA262" s="193">
        <f t="shared" si="110"/>
        <v>4210091.24</v>
      </c>
    </row>
    <row r="263" spans="1:27" s="22" customFormat="1" ht="23.25" hidden="1" customHeight="1" x14ac:dyDescent="0.25">
      <c r="A263" s="106" t="s">
        <v>503</v>
      </c>
      <c r="B263" s="106" t="s">
        <v>44</v>
      </c>
      <c r="C263" s="106" t="s">
        <v>92</v>
      </c>
      <c r="D263" s="52" t="s">
        <v>239</v>
      </c>
      <c r="E263" s="198">
        <v>0</v>
      </c>
      <c r="F263" s="199"/>
      <c r="G263" s="198"/>
      <c r="H263" s="198"/>
      <c r="I263" s="199"/>
      <c r="J263" s="198"/>
      <c r="K263" s="198"/>
      <c r="L263" s="198"/>
      <c r="M263" s="216" t="e">
        <f t="shared" si="111"/>
        <v>#DIV/0!</v>
      </c>
      <c r="N263" s="198">
        <f t="shared" ref="N263:N321" si="172">P263+S263</f>
        <v>0</v>
      </c>
      <c r="O263" s="198"/>
      <c r="P263" s="198"/>
      <c r="Q263" s="198"/>
      <c r="R263" s="198"/>
      <c r="S263" s="198"/>
      <c r="T263" s="200">
        <f t="shared" ref="T263:T313" si="173">V263+Y263</f>
        <v>0</v>
      </c>
      <c r="U263" s="200"/>
      <c r="V263" s="200"/>
      <c r="W263" s="200"/>
      <c r="X263" s="200"/>
      <c r="Y263" s="200"/>
      <c r="Z263" s="213"/>
      <c r="AA263" s="193">
        <f t="shared" si="110"/>
        <v>0</v>
      </c>
    </row>
    <row r="264" spans="1:27" s="22" customFormat="1" ht="19.5" customHeight="1" x14ac:dyDescent="0.25">
      <c r="A264" s="106" t="s">
        <v>296</v>
      </c>
      <c r="B264" s="107" t="str">
        <f>'дод 5'!A146</f>
        <v>3210</v>
      </c>
      <c r="C264" s="107" t="str">
        <f>'дод 5'!B146</f>
        <v>1050</v>
      </c>
      <c r="D264" s="46" t="str">
        <f>'дод 5'!C146</f>
        <v>Організація та проведення громадських робіт</v>
      </c>
      <c r="E264" s="198">
        <v>100000</v>
      </c>
      <c r="F264" s="199">
        <v>100000</v>
      </c>
      <c r="G264" s="198"/>
      <c r="H264" s="198"/>
      <c r="I264" s="199"/>
      <c r="J264" s="198"/>
      <c r="K264" s="198"/>
      <c r="L264" s="198"/>
      <c r="M264" s="216">
        <f t="shared" si="111"/>
        <v>0</v>
      </c>
      <c r="N264" s="198">
        <f t="shared" si="172"/>
        <v>0</v>
      </c>
      <c r="O264" s="198"/>
      <c r="P264" s="198"/>
      <c r="Q264" s="198"/>
      <c r="R264" s="198"/>
      <c r="S264" s="198"/>
      <c r="T264" s="200">
        <f t="shared" si="173"/>
        <v>0</v>
      </c>
      <c r="U264" s="200"/>
      <c r="V264" s="200"/>
      <c r="W264" s="200"/>
      <c r="X264" s="200"/>
      <c r="Y264" s="200"/>
      <c r="Z264" s="213"/>
      <c r="AA264" s="193">
        <f t="shared" si="110"/>
        <v>0</v>
      </c>
    </row>
    <row r="265" spans="1:27" s="22" customFormat="1" ht="33.75" hidden="1" customHeight="1" x14ac:dyDescent="0.25">
      <c r="A265" s="106" t="s">
        <v>194</v>
      </c>
      <c r="B265" s="107" t="str">
        <f>'дод 5'!A172</f>
        <v>6011</v>
      </c>
      <c r="C265" s="107" t="str">
        <f>'дод 5'!B172</f>
        <v>0610</v>
      </c>
      <c r="D265" s="46" t="str">
        <f>'дод 5'!C172</f>
        <v>Експлуатація та технічне обслуговування житлового фонду</v>
      </c>
      <c r="E265" s="198">
        <v>0</v>
      </c>
      <c r="F265" s="199"/>
      <c r="G265" s="198"/>
      <c r="H265" s="198"/>
      <c r="I265" s="199"/>
      <c r="J265" s="198"/>
      <c r="K265" s="198"/>
      <c r="L265" s="198"/>
      <c r="M265" s="216" t="e">
        <f t="shared" si="111"/>
        <v>#DIV/0!</v>
      </c>
      <c r="N265" s="198">
        <f t="shared" si="172"/>
        <v>0</v>
      </c>
      <c r="O265" s="198"/>
      <c r="P265" s="198"/>
      <c r="Q265" s="198"/>
      <c r="R265" s="198"/>
      <c r="S265" s="198"/>
      <c r="T265" s="200">
        <f t="shared" si="173"/>
        <v>0</v>
      </c>
      <c r="U265" s="200"/>
      <c r="V265" s="200"/>
      <c r="W265" s="200"/>
      <c r="X265" s="200"/>
      <c r="Y265" s="200"/>
      <c r="Z265" s="213"/>
      <c r="AA265" s="193">
        <f t="shared" si="110"/>
        <v>0</v>
      </c>
    </row>
    <row r="266" spans="1:27" s="22" customFormat="1" ht="31.5" x14ac:dyDescent="0.25">
      <c r="A266" s="106" t="s">
        <v>195</v>
      </c>
      <c r="B266" s="107" t="str">
        <f>'дод 5'!A173</f>
        <v>6013</v>
      </c>
      <c r="C266" s="107" t="str">
        <f>'дод 5'!B173</f>
        <v>0620</v>
      </c>
      <c r="D266" s="46" t="str">
        <f>'дод 5'!C173</f>
        <v>Забезпечення діяльності водопровідно-каналізаційного господарства</v>
      </c>
      <c r="E266" s="198">
        <v>40685000</v>
      </c>
      <c r="F266" s="199">
        <v>685000</v>
      </c>
      <c r="G266" s="198"/>
      <c r="H266" s="198"/>
      <c r="I266" s="199">
        <f>30000000+10000000</f>
        <v>40000000</v>
      </c>
      <c r="J266" s="198">
        <v>16955132.399999999</v>
      </c>
      <c r="K266" s="198"/>
      <c r="L266" s="198"/>
      <c r="M266" s="216">
        <f t="shared" si="111"/>
        <v>41.674160992994956</v>
      </c>
      <c r="N266" s="198">
        <f t="shared" si="172"/>
        <v>0</v>
      </c>
      <c r="O266" s="198"/>
      <c r="P266" s="198"/>
      <c r="Q266" s="198"/>
      <c r="R266" s="198"/>
      <c r="S266" s="198"/>
      <c r="T266" s="200">
        <f t="shared" si="173"/>
        <v>0</v>
      </c>
      <c r="U266" s="200"/>
      <c r="V266" s="200"/>
      <c r="W266" s="200"/>
      <c r="X266" s="200"/>
      <c r="Y266" s="200"/>
      <c r="Z266" s="213"/>
      <c r="AA266" s="193">
        <f t="shared" si="110"/>
        <v>16955132.399999999</v>
      </c>
    </row>
    <row r="267" spans="1:27" s="22" customFormat="1" ht="22.5" hidden="1" customHeight="1" x14ac:dyDescent="0.25">
      <c r="A267" s="106" t="s">
        <v>587</v>
      </c>
      <c r="B267" s="107">
        <f>'дод 5'!A174</f>
        <v>6014</v>
      </c>
      <c r="C267" s="107" t="str">
        <f>'дод 5'!B174</f>
        <v>0620</v>
      </c>
      <c r="D267" s="50" t="str">
        <f>'дод 5'!C174</f>
        <v>Забезпечення збору та вивезення сміття і відходів</v>
      </c>
      <c r="E267" s="198">
        <v>0</v>
      </c>
      <c r="F267" s="199"/>
      <c r="G267" s="198"/>
      <c r="H267" s="198"/>
      <c r="I267" s="199"/>
      <c r="J267" s="198"/>
      <c r="K267" s="198"/>
      <c r="L267" s="198"/>
      <c r="M267" s="216" t="e">
        <f t="shared" si="111"/>
        <v>#DIV/0!</v>
      </c>
      <c r="N267" s="198">
        <f t="shared" si="172"/>
        <v>0</v>
      </c>
      <c r="O267" s="198"/>
      <c r="P267" s="198"/>
      <c r="Q267" s="198"/>
      <c r="R267" s="198"/>
      <c r="S267" s="198"/>
      <c r="T267" s="200">
        <f t="shared" si="173"/>
        <v>0</v>
      </c>
      <c r="U267" s="200"/>
      <c r="V267" s="200"/>
      <c r="W267" s="200"/>
      <c r="X267" s="200"/>
      <c r="Y267" s="200"/>
      <c r="Z267" s="213"/>
      <c r="AA267" s="193">
        <f t="shared" si="110"/>
        <v>0</v>
      </c>
    </row>
    <row r="268" spans="1:27" s="22" customFormat="1" ht="33" hidden="1" customHeight="1" x14ac:dyDescent="0.25">
      <c r="A268" s="106" t="s">
        <v>256</v>
      </c>
      <c r="B268" s="107" t="str">
        <f>'дод 5'!A175</f>
        <v>6015</v>
      </c>
      <c r="C268" s="107" t="str">
        <f>'дод 5'!B175</f>
        <v>0620</v>
      </c>
      <c r="D268" s="46" t="str">
        <f>'дод 5'!C175</f>
        <v>Забезпечення надійної та безперебійної експлуатації ліфтів</v>
      </c>
      <c r="E268" s="198">
        <v>0</v>
      </c>
      <c r="F268" s="199"/>
      <c r="G268" s="198"/>
      <c r="H268" s="198"/>
      <c r="I268" s="199"/>
      <c r="J268" s="198"/>
      <c r="K268" s="198"/>
      <c r="L268" s="198"/>
      <c r="M268" s="216" t="e">
        <f t="shared" si="111"/>
        <v>#DIV/0!</v>
      </c>
      <c r="N268" s="198">
        <f t="shared" si="172"/>
        <v>0</v>
      </c>
      <c r="O268" s="198"/>
      <c r="P268" s="198"/>
      <c r="Q268" s="198"/>
      <c r="R268" s="198"/>
      <c r="S268" s="200"/>
      <c r="T268" s="200">
        <f t="shared" si="173"/>
        <v>0</v>
      </c>
      <c r="U268" s="200"/>
      <c r="V268" s="200"/>
      <c r="W268" s="200"/>
      <c r="X268" s="200"/>
      <c r="Y268" s="200"/>
      <c r="Z268" s="213"/>
      <c r="AA268" s="193">
        <f t="shared" si="110"/>
        <v>0</v>
      </c>
    </row>
    <row r="269" spans="1:27" s="22" customFormat="1" ht="32.25" customHeight="1" x14ac:dyDescent="0.25">
      <c r="A269" s="106" t="s">
        <v>259</v>
      </c>
      <c r="B269" s="107" t="str">
        <f>'дод 5'!A176</f>
        <v>6017</v>
      </c>
      <c r="C269" s="107" t="str">
        <f>'дод 5'!B176</f>
        <v>0620</v>
      </c>
      <c r="D269" s="46" t="str">
        <f>'дод 5'!C176</f>
        <v>Інша діяльність, пов’язана з експлуатацією об’єктів житлово-комунального господарства</v>
      </c>
      <c r="E269" s="198">
        <v>400000</v>
      </c>
      <c r="F269" s="199">
        <v>400000</v>
      </c>
      <c r="G269" s="198"/>
      <c r="H269" s="198"/>
      <c r="I269" s="199"/>
      <c r="J269" s="198"/>
      <c r="K269" s="198"/>
      <c r="L269" s="198"/>
      <c r="M269" s="216">
        <f t="shared" si="111"/>
        <v>0</v>
      </c>
      <c r="N269" s="198">
        <f t="shared" si="172"/>
        <v>0</v>
      </c>
      <c r="O269" s="198"/>
      <c r="P269" s="198"/>
      <c r="Q269" s="198"/>
      <c r="R269" s="198"/>
      <c r="S269" s="198"/>
      <c r="T269" s="200">
        <f t="shared" si="173"/>
        <v>0</v>
      </c>
      <c r="U269" s="200"/>
      <c r="V269" s="200"/>
      <c r="W269" s="200"/>
      <c r="X269" s="200"/>
      <c r="Y269" s="200"/>
      <c r="Z269" s="213"/>
      <c r="AA269" s="193">
        <f t="shared" si="110"/>
        <v>0</v>
      </c>
    </row>
    <row r="270" spans="1:27" s="22" customFormat="1" ht="63.75" customHeight="1" x14ac:dyDescent="0.25">
      <c r="A270" s="106" t="s">
        <v>196</v>
      </c>
      <c r="B270" s="107" t="str">
        <f>'дод 5'!A177</f>
        <v>6020</v>
      </c>
      <c r="C270" s="107" t="str">
        <f>'дод 5'!B177</f>
        <v>0620</v>
      </c>
      <c r="D270" s="46" t="str">
        <f>'дод 5'!C177</f>
        <v>Забезпечення функціонування підприємств, установ та організацій, що виробляють, виконують та/або надають житлово-комунальні послуги</v>
      </c>
      <c r="E270" s="198">
        <v>600000</v>
      </c>
      <c r="F270" s="205"/>
      <c r="G270" s="198"/>
      <c r="H270" s="198"/>
      <c r="I270" s="199">
        <f>400000+200000</f>
        <v>600000</v>
      </c>
      <c r="J270" s="198">
        <v>96120.84</v>
      </c>
      <c r="K270" s="198"/>
      <c r="L270" s="198"/>
      <c r="M270" s="216">
        <f t="shared" si="111"/>
        <v>16.020139999999998</v>
      </c>
      <c r="N270" s="198">
        <f t="shared" si="172"/>
        <v>0</v>
      </c>
      <c r="O270" s="198"/>
      <c r="P270" s="198"/>
      <c r="Q270" s="198"/>
      <c r="R270" s="198"/>
      <c r="S270" s="198"/>
      <c r="T270" s="200">
        <f t="shared" si="173"/>
        <v>0</v>
      </c>
      <c r="U270" s="200"/>
      <c r="V270" s="200"/>
      <c r="W270" s="200"/>
      <c r="X270" s="200"/>
      <c r="Y270" s="200"/>
      <c r="Z270" s="213"/>
      <c r="AA270" s="193">
        <f t="shared" si="110"/>
        <v>96120.84</v>
      </c>
    </row>
    <row r="271" spans="1:27" s="22" customFormat="1" ht="24.75" customHeight="1" x14ac:dyDescent="0.25">
      <c r="A271" s="106" t="s">
        <v>197</v>
      </c>
      <c r="B271" s="107" t="str">
        <f>'дод 5'!A178</f>
        <v>6030</v>
      </c>
      <c r="C271" s="107" t="str">
        <f>'дод 5'!B178</f>
        <v>0620</v>
      </c>
      <c r="D271" s="46" t="str">
        <f>'дод 5'!C178</f>
        <v>Організація благоустрою населених пунктів</v>
      </c>
      <c r="E271" s="198">
        <v>248225000</v>
      </c>
      <c r="F271" s="199">
        <v>247155000</v>
      </c>
      <c r="G271" s="198"/>
      <c r="H271" s="198">
        <v>43380000</v>
      </c>
      <c r="I271" s="199">
        <f>200000+870000</f>
        <v>1070000</v>
      </c>
      <c r="J271" s="198">
        <v>44883049.159999996</v>
      </c>
      <c r="K271" s="198"/>
      <c r="L271" s="198">
        <v>8321971.2300000004</v>
      </c>
      <c r="M271" s="216">
        <f t="shared" si="111"/>
        <v>18.081599017020846</v>
      </c>
      <c r="N271" s="198">
        <f t="shared" si="172"/>
        <v>0</v>
      </c>
      <c r="O271" s="198"/>
      <c r="P271" s="198"/>
      <c r="Q271" s="198"/>
      <c r="R271" s="198"/>
      <c r="S271" s="198"/>
      <c r="T271" s="200">
        <f t="shared" si="173"/>
        <v>0</v>
      </c>
      <c r="U271" s="200"/>
      <c r="V271" s="200"/>
      <c r="W271" s="200"/>
      <c r="X271" s="200"/>
      <c r="Y271" s="200"/>
      <c r="Z271" s="213"/>
      <c r="AA271" s="193">
        <f t="shared" si="110"/>
        <v>44883049.159999996</v>
      </c>
    </row>
    <row r="272" spans="1:27" s="22" customFormat="1" ht="99.75" hidden="1" customHeight="1" x14ac:dyDescent="0.25">
      <c r="A272" s="106" t="s">
        <v>541</v>
      </c>
      <c r="B272" s="107">
        <v>6083</v>
      </c>
      <c r="C272" s="106" t="s">
        <v>67</v>
      </c>
      <c r="D272" s="52" t="s">
        <v>422</v>
      </c>
      <c r="E272" s="198">
        <v>0</v>
      </c>
      <c r="F272" s="199"/>
      <c r="G272" s="198"/>
      <c r="H272" s="198"/>
      <c r="I272" s="199"/>
      <c r="J272" s="198"/>
      <c r="K272" s="198"/>
      <c r="L272" s="198"/>
      <c r="M272" s="216" t="e">
        <f t="shared" si="111"/>
        <v>#DIV/0!</v>
      </c>
      <c r="N272" s="198">
        <f t="shared" si="172"/>
        <v>0</v>
      </c>
      <c r="O272" s="198"/>
      <c r="P272" s="198"/>
      <c r="Q272" s="198"/>
      <c r="R272" s="198"/>
      <c r="S272" s="198"/>
      <c r="T272" s="200">
        <f t="shared" si="173"/>
        <v>0</v>
      </c>
      <c r="U272" s="200"/>
      <c r="V272" s="200"/>
      <c r="W272" s="200"/>
      <c r="X272" s="200"/>
      <c r="Y272" s="200"/>
      <c r="Z272" s="213" t="e">
        <f t="shared" ref="Z272:Z335" si="174">T272/N272*100</f>
        <v>#DIV/0!</v>
      </c>
      <c r="AA272" s="193">
        <f t="shared" ref="AA272:AA335" si="175">J272+T272</f>
        <v>0</v>
      </c>
    </row>
    <row r="273" spans="1:27" s="22" customFormat="1" ht="141.75" hidden="1" customHeight="1" x14ac:dyDescent="0.25">
      <c r="A273" s="108"/>
      <c r="B273" s="98"/>
      <c r="C273" s="108"/>
      <c r="D273" s="57" t="s">
        <v>544</v>
      </c>
      <c r="E273" s="198">
        <v>0</v>
      </c>
      <c r="F273" s="202"/>
      <c r="G273" s="201"/>
      <c r="H273" s="201"/>
      <c r="I273" s="202"/>
      <c r="J273" s="201"/>
      <c r="K273" s="201"/>
      <c r="L273" s="201"/>
      <c r="M273" s="217" t="e">
        <f t="shared" ref="M273:M332" si="176">J273/E273*100</f>
        <v>#DIV/0!</v>
      </c>
      <c r="N273" s="198">
        <f t="shared" si="172"/>
        <v>0</v>
      </c>
      <c r="O273" s="201"/>
      <c r="P273" s="201"/>
      <c r="Q273" s="201"/>
      <c r="R273" s="201"/>
      <c r="S273" s="201"/>
      <c r="T273" s="200">
        <f t="shared" si="173"/>
        <v>0</v>
      </c>
      <c r="U273" s="200"/>
      <c r="V273" s="200"/>
      <c r="W273" s="200"/>
      <c r="X273" s="200"/>
      <c r="Y273" s="200"/>
      <c r="Z273" s="213" t="e">
        <f t="shared" si="174"/>
        <v>#DIV/0!</v>
      </c>
      <c r="AA273" s="193">
        <f t="shared" si="175"/>
        <v>0</v>
      </c>
    </row>
    <row r="274" spans="1:27" s="22" customFormat="1" ht="94.5" hidden="1" customHeight="1" x14ac:dyDescent="0.25">
      <c r="A274" s="106" t="s">
        <v>551</v>
      </c>
      <c r="B274" s="107">
        <v>6071</v>
      </c>
      <c r="C274" s="106" t="s">
        <v>306</v>
      </c>
      <c r="D274" s="46" t="str">
        <f>'дод 5'!C179</f>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
      <c r="E274" s="198">
        <v>0</v>
      </c>
      <c r="F274" s="205"/>
      <c r="G274" s="198"/>
      <c r="H274" s="198"/>
      <c r="I274" s="199"/>
      <c r="J274" s="198"/>
      <c r="K274" s="198"/>
      <c r="L274" s="198"/>
      <c r="M274" s="216" t="e">
        <f t="shared" si="176"/>
        <v>#DIV/0!</v>
      </c>
      <c r="N274" s="198">
        <f t="shared" si="172"/>
        <v>0</v>
      </c>
      <c r="O274" s="198"/>
      <c r="P274" s="198"/>
      <c r="Q274" s="198"/>
      <c r="R274" s="198"/>
      <c r="S274" s="198"/>
      <c r="T274" s="200">
        <f t="shared" si="173"/>
        <v>0</v>
      </c>
      <c r="U274" s="200"/>
      <c r="V274" s="200"/>
      <c r="W274" s="200"/>
      <c r="X274" s="200"/>
      <c r="Y274" s="200"/>
      <c r="Z274" s="213" t="e">
        <f t="shared" si="174"/>
        <v>#DIV/0!</v>
      </c>
      <c r="AA274" s="193">
        <f t="shared" si="175"/>
        <v>0</v>
      </c>
    </row>
    <row r="275" spans="1:27" s="22" customFormat="1" ht="30" customHeight="1" x14ac:dyDescent="0.25">
      <c r="A275" s="106" t="s">
        <v>249</v>
      </c>
      <c r="B275" s="107" t="str">
        <f>'дод 5'!A183</f>
        <v>6090</v>
      </c>
      <c r="C275" s="107" t="str">
        <f>'дод 5'!B183</f>
        <v>0640</v>
      </c>
      <c r="D275" s="46" t="str">
        <f>'дод 5'!C183</f>
        <v>Інша діяльність у сфері житлово-комунального господарства</v>
      </c>
      <c r="E275" s="198">
        <v>9300120</v>
      </c>
      <c r="F275" s="199">
        <v>8380120</v>
      </c>
      <c r="G275" s="198"/>
      <c r="H275" s="198">
        <v>5000</v>
      </c>
      <c r="I275" s="199">
        <v>920000</v>
      </c>
      <c r="J275" s="198">
        <v>467642.78</v>
      </c>
      <c r="K275" s="198"/>
      <c r="L275" s="198">
        <v>84.16</v>
      </c>
      <c r="M275" s="216">
        <f t="shared" si="176"/>
        <v>5.0283521072846371</v>
      </c>
      <c r="N275" s="198">
        <f t="shared" si="172"/>
        <v>0</v>
      </c>
      <c r="O275" s="198"/>
      <c r="P275" s="198"/>
      <c r="Q275" s="198"/>
      <c r="R275" s="198"/>
      <c r="S275" s="198"/>
      <c r="T275" s="200">
        <f t="shared" si="173"/>
        <v>0</v>
      </c>
      <c r="U275" s="200"/>
      <c r="V275" s="200"/>
      <c r="W275" s="200"/>
      <c r="X275" s="200"/>
      <c r="Y275" s="200"/>
      <c r="Z275" s="213"/>
      <c r="AA275" s="193">
        <f t="shared" si="175"/>
        <v>467642.78</v>
      </c>
    </row>
    <row r="276" spans="1:27" s="22" customFormat="1" ht="31.5" x14ac:dyDescent="0.25">
      <c r="A276" s="106" t="s">
        <v>268</v>
      </c>
      <c r="B276" s="107" t="str">
        <f>'дод 5'!A197</f>
        <v>7310</v>
      </c>
      <c r="C276" s="107" t="str">
        <f>'дод 5'!B197</f>
        <v>0443</v>
      </c>
      <c r="D276" s="49" t="str">
        <f>'дод 5'!C197</f>
        <v>Будівництво1 об'єктів житлово-комунального господарства</v>
      </c>
      <c r="E276" s="198">
        <v>0</v>
      </c>
      <c r="F276" s="199"/>
      <c r="G276" s="198"/>
      <c r="H276" s="198"/>
      <c r="I276" s="199"/>
      <c r="J276" s="198"/>
      <c r="K276" s="198"/>
      <c r="L276" s="198"/>
      <c r="M276" s="216"/>
      <c r="N276" s="198">
        <f t="shared" si="172"/>
        <v>12286100</v>
      </c>
      <c r="O276" s="198">
        <v>12286100</v>
      </c>
      <c r="P276" s="198"/>
      <c r="Q276" s="198"/>
      <c r="R276" s="198"/>
      <c r="S276" s="198">
        <v>12286100</v>
      </c>
      <c r="T276" s="200">
        <f t="shared" si="173"/>
        <v>667592.68000000005</v>
      </c>
      <c r="U276" s="200">
        <v>667592.68000000005</v>
      </c>
      <c r="V276" s="200"/>
      <c r="W276" s="200"/>
      <c r="X276" s="200"/>
      <c r="Y276" s="200">
        <v>667592.68000000005</v>
      </c>
      <c r="Z276" s="213">
        <f t="shared" si="174"/>
        <v>5.433723313337838</v>
      </c>
      <c r="AA276" s="193">
        <f t="shared" si="175"/>
        <v>667592.68000000005</v>
      </c>
    </row>
    <row r="277" spans="1:27" s="1" customFormat="1" ht="110.25" hidden="1" customHeight="1" x14ac:dyDescent="0.25">
      <c r="A277" s="108"/>
      <c r="B277" s="98"/>
      <c r="C277" s="98"/>
      <c r="D277" s="53" t="s">
        <v>675</v>
      </c>
      <c r="E277" s="201">
        <v>0</v>
      </c>
      <c r="F277" s="202"/>
      <c r="G277" s="201"/>
      <c r="H277" s="201"/>
      <c r="I277" s="202"/>
      <c r="J277" s="201"/>
      <c r="K277" s="201"/>
      <c r="L277" s="201"/>
      <c r="M277" s="217"/>
      <c r="N277" s="198">
        <f t="shared" si="172"/>
        <v>0</v>
      </c>
      <c r="O277" s="201"/>
      <c r="P277" s="201"/>
      <c r="Q277" s="201"/>
      <c r="R277" s="201"/>
      <c r="S277" s="201"/>
      <c r="T277" s="200">
        <f t="shared" si="173"/>
        <v>0</v>
      </c>
      <c r="U277" s="203"/>
      <c r="V277" s="203"/>
      <c r="W277" s="203"/>
      <c r="X277" s="203"/>
      <c r="Y277" s="203"/>
      <c r="Z277" s="214" t="e">
        <f t="shared" si="174"/>
        <v>#DIV/0!</v>
      </c>
      <c r="AA277" s="193">
        <f t="shared" si="175"/>
        <v>0</v>
      </c>
    </row>
    <row r="278" spans="1:27" s="22" customFormat="1" ht="30.75" customHeight="1" x14ac:dyDescent="0.25">
      <c r="A278" s="106" t="s">
        <v>270</v>
      </c>
      <c r="B278" s="107" t="str">
        <f>'дод 5'!A205</f>
        <v>7330</v>
      </c>
      <c r="C278" s="107" t="str">
        <f>'дод 5'!B205</f>
        <v>0443</v>
      </c>
      <c r="D278" s="49" t="str">
        <f>'дод 5'!C205</f>
        <v>Будівництво1 інших об'єктів комунальної власності</v>
      </c>
      <c r="E278" s="198">
        <v>0</v>
      </c>
      <c r="F278" s="199"/>
      <c r="G278" s="198"/>
      <c r="H278" s="198"/>
      <c r="I278" s="199"/>
      <c r="J278" s="198"/>
      <c r="K278" s="198"/>
      <c r="L278" s="198"/>
      <c r="M278" s="216"/>
      <c r="N278" s="198">
        <f t="shared" si="172"/>
        <v>11400000</v>
      </c>
      <c r="O278" s="198">
        <v>11400000</v>
      </c>
      <c r="P278" s="198"/>
      <c r="Q278" s="198"/>
      <c r="R278" s="198"/>
      <c r="S278" s="198">
        <v>11400000</v>
      </c>
      <c r="T278" s="200">
        <f t="shared" si="173"/>
        <v>0</v>
      </c>
      <c r="U278" s="200"/>
      <c r="V278" s="200"/>
      <c r="W278" s="200"/>
      <c r="X278" s="200"/>
      <c r="Y278" s="200"/>
      <c r="Z278" s="213">
        <f t="shared" si="174"/>
        <v>0</v>
      </c>
      <c r="AA278" s="193">
        <f t="shared" si="175"/>
        <v>0</v>
      </c>
    </row>
    <row r="279" spans="1:27" s="22" customFormat="1" ht="33" hidden="1" customHeight="1" x14ac:dyDescent="0.25">
      <c r="A279" s="106" t="s">
        <v>198</v>
      </c>
      <c r="B279" s="107">
        <v>7340</v>
      </c>
      <c r="C279" s="107" t="str">
        <f>'дод 5'!B204</f>
        <v>0443</v>
      </c>
      <c r="D279" s="46" t="str">
        <f>'дод 5'!C206</f>
        <v>Проектування, реставрація та охорона пам'яток архітектури</v>
      </c>
      <c r="E279" s="198">
        <v>0</v>
      </c>
      <c r="F279" s="199"/>
      <c r="G279" s="198"/>
      <c r="H279" s="198"/>
      <c r="I279" s="199"/>
      <c r="J279" s="198"/>
      <c r="K279" s="198"/>
      <c r="L279" s="198"/>
      <c r="M279" s="216" t="e">
        <f t="shared" si="176"/>
        <v>#DIV/0!</v>
      </c>
      <c r="N279" s="198">
        <f t="shared" si="172"/>
        <v>0</v>
      </c>
      <c r="O279" s="198"/>
      <c r="P279" s="198"/>
      <c r="Q279" s="198"/>
      <c r="R279" s="198"/>
      <c r="S279" s="198"/>
      <c r="T279" s="200">
        <f t="shared" si="173"/>
        <v>0</v>
      </c>
      <c r="U279" s="200"/>
      <c r="V279" s="200"/>
      <c r="W279" s="200"/>
      <c r="X279" s="200"/>
      <c r="Y279" s="200"/>
      <c r="Z279" s="213" t="e">
        <f t="shared" si="174"/>
        <v>#DIV/0!</v>
      </c>
      <c r="AA279" s="193">
        <f t="shared" si="175"/>
        <v>0</v>
      </c>
    </row>
    <row r="280" spans="1:27" s="22" customFormat="1" ht="49.5" hidden="1" customHeight="1" x14ac:dyDescent="0.25">
      <c r="A280" s="106" t="s">
        <v>364</v>
      </c>
      <c r="B280" s="107">
        <f>'дод 5'!A208</f>
        <v>7361</v>
      </c>
      <c r="C280" s="107" t="str">
        <f>'дод 5'!B208</f>
        <v>0490</v>
      </c>
      <c r="D280" s="46" t="str">
        <f>'дод 5'!C208</f>
        <v>Співфінансування інвестиційних проектів, що реалізуються за рахунок коштів державного фонду регіонального розвитку</v>
      </c>
      <c r="E280" s="198">
        <v>0</v>
      </c>
      <c r="F280" s="199"/>
      <c r="G280" s="198"/>
      <c r="H280" s="198"/>
      <c r="I280" s="199"/>
      <c r="J280" s="198"/>
      <c r="K280" s="198"/>
      <c r="L280" s="198"/>
      <c r="M280" s="216" t="e">
        <f t="shared" si="176"/>
        <v>#DIV/0!</v>
      </c>
      <c r="N280" s="198">
        <f t="shared" si="172"/>
        <v>0</v>
      </c>
      <c r="O280" s="198"/>
      <c r="P280" s="198"/>
      <c r="Q280" s="198"/>
      <c r="R280" s="198"/>
      <c r="S280" s="198"/>
      <c r="T280" s="200">
        <f t="shared" si="173"/>
        <v>0</v>
      </c>
      <c r="U280" s="200"/>
      <c r="V280" s="200"/>
      <c r="W280" s="200"/>
      <c r="X280" s="200"/>
      <c r="Y280" s="200"/>
      <c r="Z280" s="213" t="e">
        <f t="shared" si="174"/>
        <v>#DIV/0!</v>
      </c>
      <c r="AA280" s="193">
        <f t="shared" si="175"/>
        <v>0</v>
      </c>
    </row>
    <row r="281" spans="1:27" s="22" customFormat="1" ht="30" hidden="1" customHeight="1" x14ac:dyDescent="0.25">
      <c r="A281" s="106">
        <v>1217362</v>
      </c>
      <c r="B281" s="107">
        <f>'дод 5'!A209</f>
        <v>7362</v>
      </c>
      <c r="C281" s="107" t="str">
        <f>'дод 5'!B209</f>
        <v>0490</v>
      </c>
      <c r="D281" s="46" t="str">
        <f>'дод 5'!C209</f>
        <v>Виконання інвестиційних проектів в рамках підтримки розвитку об'єднаних територіальних громад</v>
      </c>
      <c r="E281" s="198">
        <v>0</v>
      </c>
      <c r="F281" s="199"/>
      <c r="G281" s="198"/>
      <c r="H281" s="198"/>
      <c r="I281" s="199"/>
      <c r="J281" s="198"/>
      <c r="K281" s="198"/>
      <c r="L281" s="198"/>
      <c r="M281" s="216" t="e">
        <f t="shared" si="176"/>
        <v>#DIV/0!</v>
      </c>
      <c r="N281" s="198">
        <f t="shared" si="172"/>
        <v>0</v>
      </c>
      <c r="O281" s="198"/>
      <c r="P281" s="198"/>
      <c r="Q281" s="198"/>
      <c r="R281" s="198"/>
      <c r="S281" s="198"/>
      <c r="T281" s="200">
        <f t="shared" si="173"/>
        <v>0</v>
      </c>
      <c r="U281" s="200"/>
      <c r="V281" s="200"/>
      <c r="W281" s="200"/>
      <c r="X281" s="200"/>
      <c r="Y281" s="200"/>
      <c r="Z281" s="213" t="e">
        <f t="shared" si="174"/>
        <v>#DIV/0!</v>
      </c>
      <c r="AA281" s="193">
        <f t="shared" si="175"/>
        <v>0</v>
      </c>
    </row>
    <row r="282" spans="1:27" s="22" customFormat="1" ht="56.25" hidden="1" customHeight="1" x14ac:dyDescent="0.25">
      <c r="A282" s="106" t="s">
        <v>362</v>
      </c>
      <c r="B282" s="107">
        <v>7363</v>
      </c>
      <c r="C282" s="95" t="s">
        <v>81</v>
      </c>
      <c r="D282" s="46" t="s">
        <v>570</v>
      </c>
      <c r="E282" s="198">
        <v>0</v>
      </c>
      <c r="F282" s="199"/>
      <c r="G282" s="198"/>
      <c r="H282" s="198"/>
      <c r="I282" s="199"/>
      <c r="J282" s="198"/>
      <c r="K282" s="198"/>
      <c r="L282" s="198"/>
      <c r="M282" s="216" t="e">
        <f t="shared" si="176"/>
        <v>#DIV/0!</v>
      </c>
      <c r="N282" s="198">
        <f t="shared" si="172"/>
        <v>0</v>
      </c>
      <c r="O282" s="198"/>
      <c r="P282" s="198"/>
      <c r="Q282" s="198"/>
      <c r="R282" s="198"/>
      <c r="S282" s="198"/>
      <c r="T282" s="200">
        <f t="shared" si="173"/>
        <v>0</v>
      </c>
      <c r="U282" s="200"/>
      <c r="V282" s="200"/>
      <c r="W282" s="200"/>
      <c r="X282" s="200"/>
      <c r="Y282" s="200"/>
      <c r="Z282" s="213" t="e">
        <f t="shared" si="174"/>
        <v>#DIV/0!</v>
      </c>
      <c r="AA282" s="193">
        <f t="shared" si="175"/>
        <v>0</v>
      </c>
    </row>
    <row r="283" spans="1:27" s="1" customFormat="1" ht="50.25" hidden="1" customHeight="1" x14ac:dyDescent="0.25">
      <c r="A283" s="108"/>
      <c r="B283" s="98"/>
      <c r="C283" s="98"/>
      <c r="D283" s="47" t="s">
        <v>382</v>
      </c>
      <c r="E283" s="198">
        <v>0</v>
      </c>
      <c r="F283" s="202"/>
      <c r="G283" s="201"/>
      <c r="H283" s="201"/>
      <c r="I283" s="202"/>
      <c r="J283" s="201"/>
      <c r="K283" s="201"/>
      <c r="L283" s="201"/>
      <c r="M283" s="217" t="e">
        <f t="shared" si="176"/>
        <v>#DIV/0!</v>
      </c>
      <c r="N283" s="198">
        <f t="shared" si="172"/>
        <v>0</v>
      </c>
      <c r="O283" s="201"/>
      <c r="P283" s="201"/>
      <c r="Q283" s="201"/>
      <c r="R283" s="201"/>
      <c r="S283" s="201"/>
      <c r="T283" s="200">
        <f t="shared" si="173"/>
        <v>0</v>
      </c>
      <c r="U283" s="203"/>
      <c r="V283" s="203"/>
      <c r="W283" s="203"/>
      <c r="X283" s="203"/>
      <c r="Y283" s="203"/>
      <c r="Z283" s="214" t="e">
        <f t="shared" si="174"/>
        <v>#DIV/0!</v>
      </c>
      <c r="AA283" s="193">
        <f t="shared" si="175"/>
        <v>0</v>
      </c>
    </row>
    <row r="284" spans="1:27" s="1" customFormat="1" ht="31.5" hidden="1" customHeight="1" x14ac:dyDescent="0.25">
      <c r="A284" s="106" t="s">
        <v>533</v>
      </c>
      <c r="B284" s="107">
        <v>7368</v>
      </c>
      <c r="C284" s="95" t="s">
        <v>81</v>
      </c>
      <c r="D284" s="46" t="s">
        <v>534</v>
      </c>
      <c r="E284" s="198">
        <v>0</v>
      </c>
      <c r="F284" s="202"/>
      <c r="G284" s="201"/>
      <c r="H284" s="201"/>
      <c r="I284" s="202"/>
      <c r="J284" s="201"/>
      <c r="K284" s="201"/>
      <c r="L284" s="201"/>
      <c r="M284" s="217" t="e">
        <f t="shared" si="176"/>
        <v>#DIV/0!</v>
      </c>
      <c r="N284" s="198">
        <f t="shared" si="172"/>
        <v>0</v>
      </c>
      <c r="O284" s="198"/>
      <c r="P284" s="198"/>
      <c r="Q284" s="198"/>
      <c r="R284" s="198"/>
      <c r="S284" s="198"/>
      <c r="T284" s="200">
        <f t="shared" si="173"/>
        <v>0</v>
      </c>
      <c r="U284" s="203"/>
      <c r="V284" s="203"/>
      <c r="W284" s="203"/>
      <c r="X284" s="203"/>
      <c r="Y284" s="203"/>
      <c r="Z284" s="214" t="e">
        <f t="shared" si="174"/>
        <v>#DIV/0!</v>
      </c>
      <c r="AA284" s="193">
        <f t="shared" si="175"/>
        <v>0</v>
      </c>
    </row>
    <row r="285" spans="1:27" s="1" customFormat="1" ht="15.75" hidden="1" customHeight="1" x14ac:dyDescent="0.25">
      <c r="A285" s="108"/>
      <c r="B285" s="98"/>
      <c r="C285" s="98"/>
      <c r="D285" s="47" t="s">
        <v>387</v>
      </c>
      <c r="E285" s="198">
        <v>0</v>
      </c>
      <c r="F285" s="202"/>
      <c r="G285" s="201"/>
      <c r="H285" s="201"/>
      <c r="I285" s="202"/>
      <c r="J285" s="201"/>
      <c r="K285" s="201"/>
      <c r="L285" s="201"/>
      <c r="M285" s="217" t="e">
        <f t="shared" si="176"/>
        <v>#DIV/0!</v>
      </c>
      <c r="N285" s="198">
        <f t="shared" si="172"/>
        <v>0</v>
      </c>
      <c r="O285" s="201"/>
      <c r="P285" s="201"/>
      <c r="Q285" s="201"/>
      <c r="R285" s="201"/>
      <c r="S285" s="201"/>
      <c r="T285" s="200">
        <f t="shared" si="173"/>
        <v>0</v>
      </c>
      <c r="U285" s="203"/>
      <c r="V285" s="203"/>
      <c r="W285" s="203"/>
      <c r="X285" s="203"/>
      <c r="Y285" s="203"/>
      <c r="Z285" s="214" t="e">
        <f t="shared" si="174"/>
        <v>#DIV/0!</v>
      </c>
      <c r="AA285" s="193">
        <f t="shared" si="175"/>
        <v>0</v>
      </c>
    </row>
    <row r="286" spans="1:27" s="1" customFormat="1" ht="110.25" hidden="1" customHeight="1" x14ac:dyDescent="0.25">
      <c r="A286" s="108"/>
      <c r="B286" s="98"/>
      <c r="C286" s="98"/>
      <c r="D286" s="47" t="s">
        <v>389</v>
      </c>
      <c r="E286" s="198">
        <v>0</v>
      </c>
      <c r="F286" s="202"/>
      <c r="G286" s="201"/>
      <c r="H286" s="201"/>
      <c r="I286" s="202"/>
      <c r="J286" s="201"/>
      <c r="K286" s="201"/>
      <c r="L286" s="201"/>
      <c r="M286" s="217" t="e">
        <f t="shared" si="176"/>
        <v>#DIV/0!</v>
      </c>
      <c r="N286" s="198">
        <f t="shared" si="172"/>
        <v>0</v>
      </c>
      <c r="O286" s="201"/>
      <c r="P286" s="201"/>
      <c r="Q286" s="201"/>
      <c r="R286" s="201"/>
      <c r="S286" s="201"/>
      <c r="T286" s="200">
        <f t="shared" si="173"/>
        <v>0</v>
      </c>
      <c r="U286" s="203"/>
      <c r="V286" s="203"/>
      <c r="W286" s="203"/>
      <c r="X286" s="203"/>
      <c r="Y286" s="203"/>
      <c r="Z286" s="214" t="e">
        <f t="shared" si="174"/>
        <v>#DIV/0!</v>
      </c>
      <c r="AA286" s="193">
        <f t="shared" si="175"/>
        <v>0</v>
      </c>
    </row>
    <row r="287" spans="1:27" s="1" customFormat="1" ht="87" hidden="1" customHeight="1" x14ac:dyDescent="0.25">
      <c r="A287" s="108"/>
      <c r="B287" s="98"/>
      <c r="C287" s="108"/>
      <c r="D287" s="47" t="s">
        <v>500</v>
      </c>
      <c r="E287" s="198">
        <v>0</v>
      </c>
      <c r="F287" s="202"/>
      <c r="G287" s="201"/>
      <c r="H287" s="201"/>
      <c r="I287" s="202"/>
      <c r="J287" s="201"/>
      <c r="K287" s="201"/>
      <c r="L287" s="201"/>
      <c r="M287" s="217" t="e">
        <f t="shared" si="176"/>
        <v>#DIV/0!</v>
      </c>
      <c r="N287" s="198">
        <f t="shared" si="172"/>
        <v>0</v>
      </c>
      <c r="O287" s="201"/>
      <c r="P287" s="201"/>
      <c r="Q287" s="201"/>
      <c r="R287" s="201"/>
      <c r="S287" s="201"/>
      <c r="T287" s="200">
        <f t="shared" si="173"/>
        <v>0</v>
      </c>
      <c r="U287" s="203"/>
      <c r="V287" s="203"/>
      <c r="W287" s="203"/>
      <c r="X287" s="203"/>
      <c r="Y287" s="203"/>
      <c r="Z287" s="214" t="e">
        <f t="shared" si="174"/>
        <v>#DIV/0!</v>
      </c>
      <c r="AA287" s="193">
        <f t="shared" si="175"/>
        <v>0</v>
      </c>
    </row>
    <row r="288" spans="1:27" s="1" customFormat="1" ht="63.75" hidden="1" customHeight="1" x14ac:dyDescent="0.25">
      <c r="A288" s="106" t="s">
        <v>531</v>
      </c>
      <c r="B288" s="107">
        <v>7463</v>
      </c>
      <c r="C288" s="106" t="s">
        <v>392</v>
      </c>
      <c r="D288" s="50" t="s">
        <v>532</v>
      </c>
      <c r="E288" s="198">
        <v>0</v>
      </c>
      <c r="F288" s="199"/>
      <c r="G288" s="201"/>
      <c r="H288" s="201"/>
      <c r="I288" s="202"/>
      <c r="J288" s="201"/>
      <c r="K288" s="201"/>
      <c r="L288" s="201"/>
      <c r="M288" s="217" t="e">
        <f t="shared" si="176"/>
        <v>#DIV/0!</v>
      </c>
      <c r="N288" s="198">
        <f t="shared" si="172"/>
        <v>0</v>
      </c>
      <c r="O288" s="201"/>
      <c r="P288" s="201"/>
      <c r="Q288" s="201"/>
      <c r="R288" s="201"/>
      <c r="S288" s="201"/>
      <c r="T288" s="200">
        <f t="shared" si="173"/>
        <v>0</v>
      </c>
      <c r="U288" s="203"/>
      <c r="V288" s="203"/>
      <c r="W288" s="203"/>
      <c r="X288" s="203"/>
      <c r="Y288" s="203"/>
      <c r="Z288" s="214" t="e">
        <f t="shared" si="174"/>
        <v>#DIV/0!</v>
      </c>
      <c r="AA288" s="193">
        <f t="shared" si="175"/>
        <v>0</v>
      </c>
    </row>
    <row r="289" spans="1:27" s="1" customFormat="1" ht="15.75" hidden="1" customHeight="1" x14ac:dyDescent="0.25">
      <c r="A289" s="108"/>
      <c r="B289" s="98"/>
      <c r="C289" s="108"/>
      <c r="D289" s="47" t="s">
        <v>387</v>
      </c>
      <c r="E289" s="198">
        <v>0</v>
      </c>
      <c r="F289" s="202"/>
      <c r="G289" s="201"/>
      <c r="H289" s="201"/>
      <c r="I289" s="202"/>
      <c r="J289" s="201"/>
      <c r="K289" s="201"/>
      <c r="L289" s="201"/>
      <c r="M289" s="217" t="e">
        <f t="shared" si="176"/>
        <v>#DIV/0!</v>
      </c>
      <c r="N289" s="198">
        <f t="shared" si="172"/>
        <v>0</v>
      </c>
      <c r="O289" s="201"/>
      <c r="P289" s="201"/>
      <c r="Q289" s="201"/>
      <c r="R289" s="201"/>
      <c r="S289" s="201"/>
      <c r="T289" s="200">
        <f t="shared" si="173"/>
        <v>0</v>
      </c>
      <c r="U289" s="203"/>
      <c r="V289" s="203"/>
      <c r="W289" s="203"/>
      <c r="X289" s="203"/>
      <c r="Y289" s="203"/>
      <c r="Z289" s="214" t="e">
        <f t="shared" si="174"/>
        <v>#DIV/0!</v>
      </c>
      <c r="AA289" s="193">
        <f t="shared" si="175"/>
        <v>0</v>
      </c>
    </row>
    <row r="290" spans="1:27" s="1" customFormat="1" ht="31.5" hidden="1" customHeight="1" x14ac:dyDescent="0.25">
      <c r="A290" s="106" t="s">
        <v>413</v>
      </c>
      <c r="B290" s="107">
        <v>7530</v>
      </c>
      <c r="C290" s="106" t="s">
        <v>233</v>
      </c>
      <c r="D290" s="52" t="s">
        <v>231</v>
      </c>
      <c r="E290" s="198">
        <v>0</v>
      </c>
      <c r="F290" s="199"/>
      <c r="G290" s="201"/>
      <c r="H290" s="201"/>
      <c r="I290" s="202"/>
      <c r="J290" s="201"/>
      <c r="K290" s="201"/>
      <c r="L290" s="201"/>
      <c r="M290" s="217" t="e">
        <f t="shared" si="176"/>
        <v>#DIV/0!</v>
      </c>
      <c r="N290" s="198">
        <f t="shared" si="172"/>
        <v>0</v>
      </c>
      <c r="O290" s="198"/>
      <c r="P290" s="198"/>
      <c r="Q290" s="198"/>
      <c r="R290" s="198"/>
      <c r="S290" s="198"/>
      <c r="T290" s="200">
        <f t="shared" si="173"/>
        <v>0</v>
      </c>
      <c r="U290" s="203"/>
      <c r="V290" s="203"/>
      <c r="W290" s="203"/>
      <c r="X290" s="203"/>
      <c r="Y290" s="203"/>
      <c r="Z290" s="214" t="e">
        <f t="shared" si="174"/>
        <v>#DIV/0!</v>
      </c>
      <c r="AA290" s="193">
        <f t="shared" si="175"/>
        <v>0</v>
      </c>
    </row>
    <row r="291" spans="1:27" s="1" customFormat="1" ht="63" x14ac:dyDescent="0.25">
      <c r="A291" s="106" t="s">
        <v>703</v>
      </c>
      <c r="B291" s="107">
        <v>7375</v>
      </c>
      <c r="C291" s="106" t="s">
        <v>81</v>
      </c>
      <c r="D291" s="52" t="s">
        <v>704</v>
      </c>
      <c r="E291" s="198">
        <v>7000000</v>
      </c>
      <c r="F291" s="199">
        <v>7000000</v>
      </c>
      <c r="G291" s="201"/>
      <c r="H291" s="201"/>
      <c r="I291" s="202"/>
      <c r="J291" s="201"/>
      <c r="K291" s="201"/>
      <c r="L291" s="201"/>
      <c r="M291" s="217">
        <f t="shared" si="176"/>
        <v>0</v>
      </c>
      <c r="N291" s="198">
        <f t="shared" si="172"/>
        <v>1500000</v>
      </c>
      <c r="O291" s="198">
        <v>1500000</v>
      </c>
      <c r="P291" s="198"/>
      <c r="Q291" s="198"/>
      <c r="R291" s="198"/>
      <c r="S291" s="198">
        <v>1500000</v>
      </c>
      <c r="T291" s="200">
        <f t="shared" si="173"/>
        <v>0</v>
      </c>
      <c r="U291" s="203"/>
      <c r="V291" s="203"/>
      <c r="W291" s="203"/>
      <c r="X291" s="203"/>
      <c r="Y291" s="203"/>
      <c r="Z291" s="214">
        <f t="shared" si="174"/>
        <v>0</v>
      </c>
      <c r="AA291" s="193">
        <f t="shared" si="175"/>
        <v>0</v>
      </c>
    </row>
    <row r="292" spans="1:27" s="1" customFormat="1" ht="49.5" hidden="1" customHeight="1" x14ac:dyDescent="0.25">
      <c r="A292" s="106" t="s">
        <v>677</v>
      </c>
      <c r="B292" s="107">
        <v>7383</v>
      </c>
      <c r="C292" s="106" t="s">
        <v>81</v>
      </c>
      <c r="D292" s="46" t="str">
        <f>'дод 5'!C216</f>
        <v>Реалізація проектів (об'єктів, заходів) за рахунок коштів фонду ліквідації наслідків збройної агресії, у т. ч. за рахунок:</v>
      </c>
      <c r="E292" s="198">
        <v>0</v>
      </c>
      <c r="F292" s="199"/>
      <c r="G292" s="201"/>
      <c r="H292" s="201"/>
      <c r="I292" s="202"/>
      <c r="J292" s="201"/>
      <c r="K292" s="201"/>
      <c r="L292" s="201"/>
      <c r="M292" s="217" t="e">
        <f t="shared" si="176"/>
        <v>#DIV/0!</v>
      </c>
      <c r="N292" s="198">
        <f t="shared" si="172"/>
        <v>0</v>
      </c>
      <c r="O292" s="198"/>
      <c r="P292" s="198"/>
      <c r="Q292" s="198"/>
      <c r="R292" s="198"/>
      <c r="S292" s="198"/>
      <c r="T292" s="200">
        <f t="shared" si="173"/>
        <v>0</v>
      </c>
      <c r="U292" s="203"/>
      <c r="V292" s="203"/>
      <c r="W292" s="203"/>
      <c r="X292" s="203"/>
      <c r="Y292" s="203"/>
      <c r="Z292" s="214" t="e">
        <f t="shared" si="174"/>
        <v>#DIV/0!</v>
      </c>
      <c r="AA292" s="193">
        <f t="shared" si="175"/>
        <v>0</v>
      </c>
    </row>
    <row r="293" spans="1:27" s="1" customFormat="1" ht="65.25" hidden="1" customHeight="1" x14ac:dyDescent="0.25">
      <c r="A293" s="106"/>
      <c r="B293" s="107"/>
      <c r="C293" s="106"/>
      <c r="D293" s="47" t="str">
        <f>'дод 5'!C217</f>
        <v>субвенції з державного бюджету місцевим бюджетам на реалізацію проектів (об'єктів, заходів), спрямованих на ліквідацію наслідків збройної агресії</v>
      </c>
      <c r="E293" s="198">
        <v>0</v>
      </c>
      <c r="F293" s="199"/>
      <c r="G293" s="201"/>
      <c r="H293" s="201"/>
      <c r="I293" s="202"/>
      <c r="J293" s="201"/>
      <c r="K293" s="201"/>
      <c r="L293" s="201"/>
      <c r="M293" s="217" t="e">
        <f t="shared" si="176"/>
        <v>#DIV/0!</v>
      </c>
      <c r="N293" s="198">
        <f t="shared" si="172"/>
        <v>0</v>
      </c>
      <c r="O293" s="198"/>
      <c r="P293" s="198"/>
      <c r="Q293" s="198"/>
      <c r="R293" s="198"/>
      <c r="S293" s="198"/>
      <c r="T293" s="200">
        <f t="shared" si="173"/>
        <v>0</v>
      </c>
      <c r="U293" s="203"/>
      <c r="V293" s="203"/>
      <c r="W293" s="203"/>
      <c r="X293" s="203"/>
      <c r="Y293" s="203"/>
      <c r="Z293" s="214" t="e">
        <f t="shared" si="174"/>
        <v>#DIV/0!</v>
      </c>
      <c r="AA293" s="193">
        <f t="shared" si="175"/>
        <v>0</v>
      </c>
    </row>
    <row r="294" spans="1:27" s="1" customFormat="1" ht="65.25" hidden="1" customHeight="1" x14ac:dyDescent="0.25">
      <c r="A294" s="106" t="s">
        <v>697</v>
      </c>
      <c r="B294" s="107" t="str">
        <f>'дод 5'!A230</f>
        <v>7461</v>
      </c>
      <c r="C294" s="107" t="str">
        <f>'дод 5'!B230</f>
        <v>0456</v>
      </c>
      <c r="D294" s="50" t="str">
        <f>'дод 5'!C230</f>
        <v>Утримання та розвиток автомобільних доріг та дорожньої інфраструктури за рахунок коштів місцевого бюджету</v>
      </c>
      <c r="E294" s="198">
        <v>0</v>
      </c>
      <c r="F294" s="199"/>
      <c r="G294" s="201"/>
      <c r="H294" s="201"/>
      <c r="I294" s="202"/>
      <c r="J294" s="201"/>
      <c r="K294" s="201"/>
      <c r="L294" s="201"/>
      <c r="M294" s="217" t="e">
        <f t="shared" si="176"/>
        <v>#DIV/0!</v>
      </c>
      <c r="N294" s="198">
        <f t="shared" si="172"/>
        <v>0</v>
      </c>
      <c r="O294" s="198"/>
      <c r="P294" s="198"/>
      <c r="Q294" s="198"/>
      <c r="R294" s="198"/>
      <c r="S294" s="198"/>
      <c r="T294" s="200">
        <f t="shared" si="173"/>
        <v>0</v>
      </c>
      <c r="U294" s="203"/>
      <c r="V294" s="203"/>
      <c r="W294" s="203"/>
      <c r="X294" s="203"/>
      <c r="Y294" s="203"/>
      <c r="Z294" s="214" t="e">
        <f t="shared" si="174"/>
        <v>#DIV/0!</v>
      </c>
      <c r="AA294" s="193">
        <f t="shared" si="175"/>
        <v>0</v>
      </c>
    </row>
    <row r="295" spans="1:27" s="22" customFormat="1" ht="47.25" hidden="1" customHeight="1" x14ac:dyDescent="0.25">
      <c r="A295" s="106" t="s">
        <v>368</v>
      </c>
      <c r="B295" s="107" t="str">
        <f>'дод 5'!A231</f>
        <v>7462</v>
      </c>
      <c r="C295" s="107" t="str">
        <f>'дод 5'!B231</f>
        <v>0456</v>
      </c>
      <c r="D295" s="50" t="str">
        <f>'дод 5'!C231</f>
        <v>Утримання та розвиток автомобільних доріг та дорожньої інфраструктури за рахунок субвенції з державного бюджету, у т.ч. за рахунок:</v>
      </c>
      <c r="E295" s="198">
        <v>0</v>
      </c>
      <c r="F295" s="199"/>
      <c r="G295" s="198"/>
      <c r="H295" s="198"/>
      <c r="I295" s="199"/>
      <c r="J295" s="198"/>
      <c r="K295" s="198"/>
      <c r="L295" s="198"/>
      <c r="M295" s="216" t="e">
        <f t="shared" si="176"/>
        <v>#DIV/0!</v>
      </c>
      <c r="N295" s="198">
        <f t="shared" si="172"/>
        <v>0</v>
      </c>
      <c r="O295" s="198"/>
      <c r="P295" s="198"/>
      <c r="Q295" s="198"/>
      <c r="R295" s="198"/>
      <c r="S295" s="198"/>
      <c r="T295" s="200">
        <f t="shared" si="173"/>
        <v>0</v>
      </c>
      <c r="U295" s="200"/>
      <c r="V295" s="200"/>
      <c r="W295" s="200"/>
      <c r="X295" s="200"/>
      <c r="Y295" s="200"/>
      <c r="Z295" s="213" t="e">
        <f t="shared" si="174"/>
        <v>#DIV/0!</v>
      </c>
      <c r="AA295" s="193">
        <f t="shared" si="175"/>
        <v>0</v>
      </c>
    </row>
    <row r="296" spans="1:27" s="22" customFormat="1" ht="111" hidden="1" customHeight="1" x14ac:dyDescent="0.25">
      <c r="A296" s="106"/>
      <c r="B296" s="107"/>
      <c r="C296" s="106"/>
      <c r="D296" s="59" t="s">
        <v>700</v>
      </c>
      <c r="E296" s="198">
        <v>0</v>
      </c>
      <c r="F296" s="199"/>
      <c r="G296" s="198"/>
      <c r="H296" s="198"/>
      <c r="I296" s="199"/>
      <c r="J296" s="198"/>
      <c r="K296" s="198"/>
      <c r="L296" s="198"/>
      <c r="M296" s="216" t="e">
        <f t="shared" si="176"/>
        <v>#DIV/0!</v>
      </c>
      <c r="N296" s="198">
        <f t="shared" si="172"/>
        <v>0</v>
      </c>
      <c r="O296" s="201"/>
      <c r="P296" s="201"/>
      <c r="Q296" s="201"/>
      <c r="R296" s="201"/>
      <c r="S296" s="201"/>
      <c r="T296" s="200">
        <f t="shared" si="173"/>
        <v>0</v>
      </c>
      <c r="U296" s="200"/>
      <c r="V296" s="200"/>
      <c r="W296" s="200"/>
      <c r="X296" s="200"/>
      <c r="Y296" s="200"/>
      <c r="Z296" s="213" t="e">
        <f t="shared" si="174"/>
        <v>#DIV/0!</v>
      </c>
      <c r="AA296" s="193">
        <f t="shared" si="175"/>
        <v>0</v>
      </c>
    </row>
    <row r="297" spans="1:27" s="22" customFormat="1" ht="94.15" customHeight="1" x14ac:dyDescent="0.25">
      <c r="A297" s="106" t="s">
        <v>719</v>
      </c>
      <c r="B297" s="107">
        <v>7384</v>
      </c>
      <c r="C297" s="106" t="s">
        <v>81</v>
      </c>
      <c r="D297" s="48" t="s">
        <v>717</v>
      </c>
      <c r="E297" s="198">
        <v>0</v>
      </c>
      <c r="F297" s="199">
        <v>0</v>
      </c>
      <c r="G297" s="198">
        <v>0</v>
      </c>
      <c r="H297" s="198">
        <v>0</v>
      </c>
      <c r="I297" s="199"/>
      <c r="J297" s="198"/>
      <c r="K297" s="198"/>
      <c r="L297" s="198"/>
      <c r="M297" s="216"/>
      <c r="N297" s="198">
        <f t="shared" si="172"/>
        <v>15622974</v>
      </c>
      <c r="O297" s="198"/>
      <c r="P297" s="201"/>
      <c r="Q297" s="201"/>
      <c r="R297" s="201"/>
      <c r="S297" s="198">
        <v>15622974</v>
      </c>
      <c r="T297" s="200">
        <f t="shared" si="173"/>
        <v>0</v>
      </c>
      <c r="U297" s="200"/>
      <c r="V297" s="200"/>
      <c r="W297" s="200"/>
      <c r="X297" s="200"/>
      <c r="Y297" s="200"/>
      <c r="Z297" s="213">
        <f t="shared" si="174"/>
        <v>0</v>
      </c>
      <c r="AA297" s="193">
        <f t="shared" si="175"/>
        <v>0</v>
      </c>
    </row>
    <row r="298" spans="1:27" s="22" customFormat="1" ht="111" customHeight="1" x14ac:dyDescent="0.25">
      <c r="A298" s="108"/>
      <c r="B298" s="98"/>
      <c r="C298" s="108"/>
      <c r="D298" s="53" t="s">
        <v>721</v>
      </c>
      <c r="E298" s="201">
        <v>0</v>
      </c>
      <c r="F298" s="202">
        <v>0</v>
      </c>
      <c r="G298" s="201">
        <v>0</v>
      </c>
      <c r="H298" s="201">
        <v>0</v>
      </c>
      <c r="I298" s="202"/>
      <c r="J298" s="201"/>
      <c r="K298" s="201"/>
      <c r="L298" s="201"/>
      <c r="M298" s="217"/>
      <c r="N298" s="198">
        <f t="shared" si="172"/>
        <v>15622974</v>
      </c>
      <c r="O298" s="201"/>
      <c r="P298" s="201"/>
      <c r="Q298" s="201"/>
      <c r="R298" s="201"/>
      <c r="S298" s="201">
        <v>15622974</v>
      </c>
      <c r="T298" s="200">
        <f t="shared" si="173"/>
        <v>0</v>
      </c>
      <c r="U298" s="200"/>
      <c r="V298" s="200"/>
      <c r="W298" s="200"/>
      <c r="X298" s="200"/>
      <c r="Y298" s="200"/>
      <c r="Z298" s="213">
        <f t="shared" si="174"/>
        <v>0</v>
      </c>
      <c r="AA298" s="193">
        <f t="shared" si="175"/>
        <v>0</v>
      </c>
    </row>
    <row r="299" spans="1:27" s="22" customFormat="1" ht="20.25" customHeight="1" x14ac:dyDescent="0.25">
      <c r="A299" s="106" t="s">
        <v>199</v>
      </c>
      <c r="B299" s="107" t="str">
        <f>'дод 5'!A238</f>
        <v>7640</v>
      </c>
      <c r="C299" s="106" t="str">
        <f>'дод 5'!B238</f>
        <v>0470</v>
      </c>
      <c r="D299" s="46" t="s">
        <v>410</v>
      </c>
      <c r="E299" s="198">
        <v>2300000</v>
      </c>
      <c r="F299" s="199">
        <v>100000</v>
      </c>
      <c r="G299" s="198"/>
      <c r="H299" s="198"/>
      <c r="I299" s="199">
        <f>2300000-100000</f>
        <v>2200000</v>
      </c>
      <c r="J299" s="198">
        <v>89095.5</v>
      </c>
      <c r="K299" s="198"/>
      <c r="L299" s="198"/>
      <c r="M299" s="216">
        <f t="shared" si="176"/>
        <v>3.8737173913043481</v>
      </c>
      <c r="N299" s="198">
        <f t="shared" si="172"/>
        <v>0</v>
      </c>
      <c r="O299" s="198"/>
      <c r="P299" s="198"/>
      <c r="Q299" s="198"/>
      <c r="R299" s="198"/>
      <c r="S299" s="198"/>
      <c r="T299" s="200">
        <f t="shared" si="173"/>
        <v>0</v>
      </c>
      <c r="U299" s="200"/>
      <c r="V299" s="200"/>
      <c r="W299" s="200"/>
      <c r="X299" s="200"/>
      <c r="Y299" s="200"/>
      <c r="Z299" s="213"/>
      <c r="AA299" s="193">
        <f t="shared" si="175"/>
        <v>89095.5</v>
      </c>
    </row>
    <row r="300" spans="1:27" s="22" customFormat="1" ht="32.25" customHeight="1" x14ac:dyDescent="0.25">
      <c r="A300" s="106" t="s">
        <v>325</v>
      </c>
      <c r="B300" s="107" t="str">
        <f>'дод 5'!A242</f>
        <v>7670</v>
      </c>
      <c r="C300" s="106" t="str">
        <f>'дод 5'!B242</f>
        <v>0490</v>
      </c>
      <c r="D300" s="46" t="str">
        <f>'дод 5'!C242</f>
        <v>Внески до статутного капіталу суб'єктів господарювання</v>
      </c>
      <c r="E300" s="198">
        <v>0</v>
      </c>
      <c r="F300" s="199"/>
      <c r="G300" s="198"/>
      <c r="H300" s="198"/>
      <c r="I300" s="199"/>
      <c r="J300" s="198"/>
      <c r="K300" s="198"/>
      <c r="L300" s="198"/>
      <c r="M300" s="216"/>
      <c r="N300" s="198">
        <f t="shared" si="172"/>
        <v>2000000</v>
      </c>
      <c r="O300" s="198">
        <v>2000000</v>
      </c>
      <c r="P300" s="198"/>
      <c r="Q300" s="198"/>
      <c r="R300" s="198">
        <v>0</v>
      </c>
      <c r="S300" s="198">
        <v>2000000</v>
      </c>
      <c r="T300" s="200">
        <f t="shared" si="173"/>
        <v>0</v>
      </c>
      <c r="U300" s="200"/>
      <c r="V300" s="200"/>
      <c r="W300" s="200"/>
      <c r="X300" s="200"/>
      <c r="Y300" s="200"/>
      <c r="Z300" s="213">
        <f t="shared" si="174"/>
        <v>0</v>
      </c>
      <c r="AA300" s="193">
        <f t="shared" si="175"/>
        <v>0</v>
      </c>
    </row>
    <row r="301" spans="1:27" s="1" customFormat="1" ht="18.75" hidden="1" customHeight="1" x14ac:dyDescent="0.25">
      <c r="A301" s="108"/>
      <c r="B301" s="98"/>
      <c r="C301" s="98"/>
      <c r="D301" s="47" t="s">
        <v>407</v>
      </c>
      <c r="E301" s="201">
        <v>0</v>
      </c>
      <c r="F301" s="202"/>
      <c r="G301" s="201"/>
      <c r="H301" s="201"/>
      <c r="I301" s="202"/>
      <c r="J301" s="201"/>
      <c r="K301" s="201"/>
      <c r="L301" s="201"/>
      <c r="M301" s="217" t="e">
        <f t="shared" si="176"/>
        <v>#DIV/0!</v>
      </c>
      <c r="N301" s="198">
        <f t="shared" si="172"/>
        <v>0</v>
      </c>
      <c r="O301" s="201"/>
      <c r="P301" s="201"/>
      <c r="Q301" s="201"/>
      <c r="R301" s="201"/>
      <c r="S301" s="201"/>
      <c r="T301" s="200">
        <f t="shared" si="173"/>
        <v>0</v>
      </c>
      <c r="U301" s="203"/>
      <c r="V301" s="203"/>
      <c r="W301" s="203"/>
      <c r="X301" s="203"/>
      <c r="Y301" s="203"/>
      <c r="Z301" s="214" t="e">
        <f t="shared" si="174"/>
        <v>#DIV/0!</v>
      </c>
      <c r="AA301" s="193">
        <f t="shared" si="175"/>
        <v>0</v>
      </c>
    </row>
    <row r="302" spans="1:27" s="22" customFormat="1" ht="112.5" customHeight="1" x14ac:dyDescent="0.25">
      <c r="A302" s="106" t="s">
        <v>294</v>
      </c>
      <c r="B302" s="107">
        <v>7691</v>
      </c>
      <c r="C302" s="107" t="s">
        <v>81</v>
      </c>
      <c r="D302" s="46" t="str">
        <f>'дод 5'!C245</f>
        <v>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v>
      </c>
      <c r="E302" s="198">
        <v>0</v>
      </c>
      <c r="F302" s="199"/>
      <c r="G302" s="198"/>
      <c r="H302" s="198"/>
      <c r="I302" s="199"/>
      <c r="J302" s="198"/>
      <c r="K302" s="198"/>
      <c r="L302" s="198"/>
      <c r="M302" s="216"/>
      <c r="N302" s="198">
        <f t="shared" si="172"/>
        <v>60000</v>
      </c>
      <c r="O302" s="198"/>
      <c r="P302" s="198">
        <v>60000</v>
      </c>
      <c r="Q302" s="198"/>
      <c r="R302" s="198"/>
      <c r="S302" s="198"/>
      <c r="T302" s="200">
        <f t="shared" si="173"/>
        <v>0</v>
      </c>
      <c r="U302" s="200"/>
      <c r="V302" s="200"/>
      <c r="W302" s="200"/>
      <c r="X302" s="200"/>
      <c r="Y302" s="200"/>
      <c r="Z302" s="213">
        <f t="shared" si="174"/>
        <v>0</v>
      </c>
      <c r="AA302" s="193">
        <f t="shared" si="175"/>
        <v>0</v>
      </c>
    </row>
    <row r="303" spans="1:27" s="22" customFormat="1" ht="39" customHeight="1" x14ac:dyDescent="0.25">
      <c r="A303" s="106" t="s">
        <v>374</v>
      </c>
      <c r="B303" s="107" t="str">
        <f>'дод 5'!A255</f>
        <v>8110</v>
      </c>
      <c r="C303" s="107" t="str">
        <f>'дод 5'!B255</f>
        <v>0320</v>
      </c>
      <c r="D303" s="50" t="str">
        <f>'дод 5'!C255</f>
        <v>Заходи із запобігання та ліквідації надзвичайних ситуацій та наслідків стихійного лиха</v>
      </c>
      <c r="E303" s="198">
        <v>7000000</v>
      </c>
      <c r="F303" s="199">
        <v>7000000</v>
      </c>
      <c r="G303" s="198"/>
      <c r="H303" s="198"/>
      <c r="I303" s="199"/>
      <c r="J303" s="198">
        <v>78891.12</v>
      </c>
      <c r="K303" s="198"/>
      <c r="L303" s="198"/>
      <c r="M303" s="216">
        <f t="shared" si="176"/>
        <v>1.127016</v>
      </c>
      <c r="N303" s="198">
        <f t="shared" si="172"/>
        <v>0</v>
      </c>
      <c r="O303" s="198">
        <v>0</v>
      </c>
      <c r="P303" s="198"/>
      <c r="Q303" s="198"/>
      <c r="R303" s="198"/>
      <c r="S303" s="198">
        <v>0</v>
      </c>
      <c r="T303" s="200">
        <f t="shared" si="173"/>
        <v>0</v>
      </c>
      <c r="U303" s="200"/>
      <c r="V303" s="200"/>
      <c r="W303" s="200"/>
      <c r="X303" s="200"/>
      <c r="Y303" s="200"/>
      <c r="Z303" s="213"/>
      <c r="AA303" s="193">
        <f t="shared" si="175"/>
        <v>78891.12</v>
      </c>
    </row>
    <row r="304" spans="1:27" s="22" customFormat="1" ht="15.75" hidden="1" customHeight="1" x14ac:dyDescent="0.25">
      <c r="A304" s="106" t="s">
        <v>373</v>
      </c>
      <c r="B304" s="107" t="str">
        <f>'дод 5'!A259</f>
        <v>8230</v>
      </c>
      <c r="C304" s="107" t="str">
        <f>'дод 5'!B259</f>
        <v>0380</v>
      </c>
      <c r="D304" s="50" t="str">
        <f>'дод 5'!C259</f>
        <v>Інші заходи громадського порядку та безпеки</v>
      </c>
      <c r="E304" s="198">
        <v>0</v>
      </c>
      <c r="F304" s="199"/>
      <c r="G304" s="198"/>
      <c r="H304" s="198"/>
      <c r="I304" s="199"/>
      <c r="J304" s="198"/>
      <c r="K304" s="198"/>
      <c r="L304" s="198"/>
      <c r="M304" s="216" t="e">
        <f t="shared" si="176"/>
        <v>#DIV/0!</v>
      </c>
      <c r="N304" s="198">
        <f t="shared" si="172"/>
        <v>0</v>
      </c>
      <c r="O304" s="198"/>
      <c r="P304" s="198"/>
      <c r="Q304" s="198"/>
      <c r="R304" s="198"/>
      <c r="S304" s="198"/>
      <c r="T304" s="200">
        <f t="shared" si="173"/>
        <v>0</v>
      </c>
      <c r="U304" s="200"/>
      <c r="V304" s="200"/>
      <c r="W304" s="200"/>
      <c r="X304" s="200"/>
      <c r="Y304" s="200"/>
      <c r="Z304" s="213"/>
      <c r="AA304" s="193">
        <f t="shared" si="175"/>
        <v>0</v>
      </c>
    </row>
    <row r="305" spans="1:27" s="22" customFormat="1" ht="27" customHeight="1" x14ac:dyDescent="0.25">
      <c r="A305" s="106" t="s">
        <v>669</v>
      </c>
      <c r="B305" s="107">
        <v>8240</v>
      </c>
      <c r="C305" s="107" t="str">
        <f>'дод 5'!B260</f>
        <v>0380</v>
      </c>
      <c r="D305" s="50" t="str">
        <f>'дод 5'!C260</f>
        <v>Заходи та роботи з територіальної оборони</v>
      </c>
      <c r="E305" s="198">
        <v>2000000</v>
      </c>
      <c r="F305" s="199">
        <v>2000000</v>
      </c>
      <c r="G305" s="198"/>
      <c r="H305" s="198"/>
      <c r="I305" s="199"/>
      <c r="J305" s="198">
        <v>426768</v>
      </c>
      <c r="K305" s="198"/>
      <c r="L305" s="198"/>
      <c r="M305" s="216">
        <f t="shared" si="176"/>
        <v>21.3384</v>
      </c>
      <c r="N305" s="198">
        <f t="shared" si="172"/>
        <v>0</v>
      </c>
      <c r="O305" s="198"/>
      <c r="P305" s="198"/>
      <c r="Q305" s="198"/>
      <c r="R305" s="198"/>
      <c r="S305" s="198"/>
      <c r="T305" s="200">
        <f t="shared" si="173"/>
        <v>0</v>
      </c>
      <c r="U305" s="200"/>
      <c r="V305" s="200"/>
      <c r="W305" s="200"/>
      <c r="X305" s="200"/>
      <c r="Y305" s="200"/>
      <c r="Z305" s="213"/>
      <c r="AA305" s="193">
        <f t="shared" si="175"/>
        <v>426768</v>
      </c>
    </row>
    <row r="306" spans="1:27" s="22" customFormat="1" ht="27" hidden="1" customHeight="1" x14ac:dyDescent="0.25">
      <c r="A306" s="106" t="s">
        <v>670</v>
      </c>
      <c r="B306" s="107">
        <v>8312</v>
      </c>
      <c r="C306" s="106" t="s">
        <v>671</v>
      </c>
      <c r="D306" s="50" t="s">
        <v>672</v>
      </c>
      <c r="E306" s="198">
        <v>0</v>
      </c>
      <c r="F306" s="199"/>
      <c r="G306" s="198"/>
      <c r="H306" s="198"/>
      <c r="I306" s="199"/>
      <c r="J306" s="198"/>
      <c r="K306" s="198"/>
      <c r="L306" s="198"/>
      <c r="M306" s="216" t="e">
        <f t="shared" si="176"/>
        <v>#DIV/0!</v>
      </c>
      <c r="N306" s="198">
        <f t="shared" si="172"/>
        <v>0</v>
      </c>
      <c r="O306" s="198"/>
      <c r="P306" s="198"/>
      <c r="Q306" s="198"/>
      <c r="R306" s="198"/>
      <c r="S306" s="198"/>
      <c r="T306" s="200">
        <f t="shared" si="173"/>
        <v>0</v>
      </c>
      <c r="U306" s="200"/>
      <c r="V306" s="200"/>
      <c r="W306" s="200"/>
      <c r="X306" s="200"/>
      <c r="Y306" s="200"/>
      <c r="Z306" s="213" t="e">
        <f t="shared" si="174"/>
        <v>#DIV/0!</v>
      </c>
      <c r="AA306" s="193">
        <f t="shared" si="175"/>
        <v>0</v>
      </c>
    </row>
    <row r="307" spans="1:27" s="22" customFormat="1" ht="31.5" customHeight="1" x14ac:dyDescent="0.25">
      <c r="A307" s="106" t="s">
        <v>200</v>
      </c>
      <c r="B307" s="107" t="str">
        <f>'дод 5'!A264</f>
        <v>8340</v>
      </c>
      <c r="C307" s="107" t="str">
        <f>'дод 5'!B264</f>
        <v>0540</v>
      </c>
      <c r="D307" s="46" t="str">
        <f>'дод 5'!C264</f>
        <v>Природоохоронні заходи за рахунок цільових фондів</v>
      </c>
      <c r="E307" s="198">
        <v>0</v>
      </c>
      <c r="F307" s="199"/>
      <c r="G307" s="198"/>
      <c r="H307" s="198"/>
      <c r="I307" s="199"/>
      <c r="J307" s="198"/>
      <c r="K307" s="198"/>
      <c r="L307" s="198"/>
      <c r="M307" s="216"/>
      <c r="N307" s="198">
        <f t="shared" si="172"/>
        <v>1174400</v>
      </c>
      <c r="O307" s="198"/>
      <c r="P307" s="198">
        <v>724400</v>
      </c>
      <c r="Q307" s="198"/>
      <c r="R307" s="198"/>
      <c r="S307" s="198">
        <v>450000</v>
      </c>
      <c r="T307" s="200">
        <f t="shared" si="173"/>
        <v>0</v>
      </c>
      <c r="U307" s="200"/>
      <c r="V307" s="200"/>
      <c r="W307" s="200"/>
      <c r="X307" s="200"/>
      <c r="Y307" s="200"/>
      <c r="Z307" s="213">
        <f t="shared" si="174"/>
        <v>0</v>
      </c>
      <c r="AA307" s="193">
        <f t="shared" si="175"/>
        <v>0</v>
      </c>
    </row>
    <row r="308" spans="1:27" s="22" customFormat="1" ht="68.25" hidden="1" customHeight="1" x14ac:dyDescent="0.25">
      <c r="A308" s="106" t="s">
        <v>594</v>
      </c>
      <c r="B308" s="95">
        <v>8741</v>
      </c>
      <c r="C308" s="95">
        <v>610</v>
      </c>
      <c r="D308" s="48" t="s">
        <v>595</v>
      </c>
      <c r="E308" s="198">
        <v>0</v>
      </c>
      <c r="F308" s="199"/>
      <c r="G308" s="198"/>
      <c r="H308" s="198"/>
      <c r="I308" s="199"/>
      <c r="J308" s="198"/>
      <c r="K308" s="198"/>
      <c r="L308" s="198"/>
      <c r="M308" s="216" t="e">
        <f t="shared" si="176"/>
        <v>#DIV/0!</v>
      </c>
      <c r="N308" s="198">
        <f t="shared" si="172"/>
        <v>0</v>
      </c>
      <c r="O308" s="198"/>
      <c r="P308" s="198"/>
      <c r="Q308" s="198"/>
      <c r="R308" s="198"/>
      <c r="S308" s="198"/>
      <c r="T308" s="200">
        <f t="shared" si="173"/>
        <v>0</v>
      </c>
      <c r="U308" s="200"/>
      <c r="V308" s="200"/>
      <c r="W308" s="200"/>
      <c r="X308" s="200"/>
      <c r="Y308" s="200"/>
      <c r="Z308" s="213" t="e">
        <f t="shared" si="174"/>
        <v>#DIV/0!</v>
      </c>
      <c r="AA308" s="193">
        <f t="shared" si="175"/>
        <v>0</v>
      </c>
    </row>
    <row r="309" spans="1:27" s="22" customFormat="1" ht="69" hidden="1" customHeight="1" x14ac:dyDescent="0.25">
      <c r="A309" s="106" t="s">
        <v>590</v>
      </c>
      <c r="B309" s="107">
        <f>'дод 5'!A271</f>
        <v>8746</v>
      </c>
      <c r="C309" s="107">
        <f>'дод 5'!B271</f>
        <v>640</v>
      </c>
      <c r="D309" s="50" t="str">
        <f>'дод 5'!C271</f>
        <v>Заходи із запобігання та ліквідації наслідків надзвичайної ситуації в інших системах та об'єктах житлово-комунального господарства за рахунок коштів резервного фонду місцевого бюджету</v>
      </c>
      <c r="E309" s="198">
        <v>0</v>
      </c>
      <c r="F309" s="199"/>
      <c r="G309" s="198"/>
      <c r="H309" s="198"/>
      <c r="I309" s="199"/>
      <c r="J309" s="198"/>
      <c r="K309" s="198"/>
      <c r="L309" s="198"/>
      <c r="M309" s="216" t="e">
        <f t="shared" si="176"/>
        <v>#DIV/0!</v>
      </c>
      <c r="N309" s="198">
        <f t="shared" si="172"/>
        <v>0</v>
      </c>
      <c r="O309" s="198"/>
      <c r="P309" s="198"/>
      <c r="Q309" s="198"/>
      <c r="R309" s="198"/>
      <c r="S309" s="198"/>
      <c r="T309" s="200">
        <f t="shared" si="173"/>
        <v>0</v>
      </c>
      <c r="U309" s="200"/>
      <c r="V309" s="200"/>
      <c r="W309" s="200"/>
      <c r="X309" s="200"/>
      <c r="Y309" s="200"/>
      <c r="Z309" s="213" t="e">
        <f t="shared" si="174"/>
        <v>#DIV/0!</v>
      </c>
      <c r="AA309" s="193">
        <f t="shared" si="175"/>
        <v>0</v>
      </c>
    </row>
    <row r="310" spans="1:27" s="22" customFormat="1" ht="38.25" hidden="1" customHeight="1" x14ac:dyDescent="0.25">
      <c r="A310" s="106" t="s">
        <v>584</v>
      </c>
      <c r="B310" s="107">
        <v>8775</v>
      </c>
      <c r="C310" s="106" t="s">
        <v>92</v>
      </c>
      <c r="D310" s="46" t="s">
        <v>580</v>
      </c>
      <c r="E310" s="198">
        <v>0</v>
      </c>
      <c r="F310" s="199"/>
      <c r="G310" s="198"/>
      <c r="H310" s="198"/>
      <c r="I310" s="199"/>
      <c r="J310" s="198"/>
      <c r="K310" s="198"/>
      <c r="L310" s="198"/>
      <c r="M310" s="216" t="e">
        <f t="shared" si="176"/>
        <v>#DIV/0!</v>
      </c>
      <c r="N310" s="198">
        <f t="shared" si="172"/>
        <v>0</v>
      </c>
      <c r="O310" s="198"/>
      <c r="P310" s="198"/>
      <c r="Q310" s="198"/>
      <c r="R310" s="198"/>
      <c r="S310" s="198"/>
      <c r="T310" s="200">
        <f t="shared" si="173"/>
        <v>0</v>
      </c>
      <c r="U310" s="200"/>
      <c r="V310" s="200"/>
      <c r="W310" s="200"/>
      <c r="X310" s="200"/>
      <c r="Y310" s="200"/>
      <c r="Z310" s="213" t="e">
        <f t="shared" si="174"/>
        <v>#DIV/0!</v>
      </c>
      <c r="AA310" s="193">
        <f t="shared" si="175"/>
        <v>0</v>
      </c>
    </row>
    <row r="311" spans="1:27" s="22" customFormat="1" ht="78.75" hidden="1" customHeight="1" x14ac:dyDescent="0.25">
      <c r="A311" s="106" t="s">
        <v>528</v>
      </c>
      <c r="B311" s="107">
        <v>9730</v>
      </c>
      <c r="C311" s="106" t="s">
        <v>44</v>
      </c>
      <c r="D311" s="46" t="s">
        <v>529</v>
      </c>
      <c r="E311" s="198">
        <v>0</v>
      </c>
      <c r="F311" s="199"/>
      <c r="G311" s="198"/>
      <c r="H311" s="198"/>
      <c r="I311" s="199"/>
      <c r="J311" s="198"/>
      <c r="K311" s="198"/>
      <c r="L311" s="198"/>
      <c r="M311" s="216" t="e">
        <f t="shared" si="176"/>
        <v>#DIV/0!</v>
      </c>
      <c r="N311" s="198">
        <f t="shared" si="172"/>
        <v>0</v>
      </c>
      <c r="O311" s="198"/>
      <c r="P311" s="198"/>
      <c r="Q311" s="198"/>
      <c r="R311" s="198"/>
      <c r="S311" s="198"/>
      <c r="T311" s="200">
        <f t="shared" si="173"/>
        <v>0</v>
      </c>
      <c r="U311" s="200"/>
      <c r="V311" s="200"/>
      <c r="W311" s="200"/>
      <c r="X311" s="200"/>
      <c r="Y311" s="200"/>
      <c r="Z311" s="213" t="e">
        <f t="shared" si="174"/>
        <v>#DIV/0!</v>
      </c>
      <c r="AA311" s="193">
        <f t="shared" si="175"/>
        <v>0</v>
      </c>
    </row>
    <row r="312" spans="1:27" s="22" customFormat="1" ht="36" hidden="1" customHeight="1" x14ac:dyDescent="0.25">
      <c r="A312" s="106" t="s">
        <v>572</v>
      </c>
      <c r="B312" s="107">
        <v>9750</v>
      </c>
      <c r="C312" s="106" t="s">
        <v>44</v>
      </c>
      <c r="D312" s="46" t="s">
        <v>492</v>
      </c>
      <c r="E312" s="198">
        <v>0</v>
      </c>
      <c r="F312" s="199"/>
      <c r="G312" s="198"/>
      <c r="H312" s="198"/>
      <c r="I312" s="199"/>
      <c r="J312" s="198"/>
      <c r="K312" s="198"/>
      <c r="L312" s="198"/>
      <c r="M312" s="216" t="e">
        <f t="shared" si="176"/>
        <v>#DIV/0!</v>
      </c>
      <c r="N312" s="198">
        <f t="shared" si="172"/>
        <v>0</v>
      </c>
      <c r="O312" s="198"/>
      <c r="P312" s="198"/>
      <c r="Q312" s="198"/>
      <c r="R312" s="198"/>
      <c r="S312" s="198"/>
      <c r="T312" s="200">
        <f t="shared" si="173"/>
        <v>0</v>
      </c>
      <c r="U312" s="200"/>
      <c r="V312" s="200"/>
      <c r="W312" s="200"/>
      <c r="X312" s="200"/>
      <c r="Y312" s="200"/>
      <c r="Z312" s="213" t="e">
        <f t="shared" si="174"/>
        <v>#DIV/0!</v>
      </c>
      <c r="AA312" s="193">
        <f t="shared" si="175"/>
        <v>0</v>
      </c>
    </row>
    <row r="313" spans="1:27" s="22" customFormat="1" ht="26.25" customHeight="1" x14ac:dyDescent="0.25">
      <c r="A313" s="106" t="s">
        <v>201</v>
      </c>
      <c r="B313" s="107" t="str">
        <f>'дод 5'!A285</f>
        <v>9770</v>
      </c>
      <c r="C313" s="107" t="str">
        <f>'дод 5'!B285</f>
        <v>0180</v>
      </c>
      <c r="D313" s="46" t="str">
        <f>'дод 5'!C285</f>
        <v>Інші субвенції з місцевого бюджету</v>
      </c>
      <c r="E313" s="198">
        <v>4026800</v>
      </c>
      <c r="F313" s="199">
        <v>4026800</v>
      </c>
      <c r="G313" s="198"/>
      <c r="H313" s="198"/>
      <c r="I313" s="199"/>
      <c r="J313" s="198"/>
      <c r="K313" s="198"/>
      <c r="L313" s="198"/>
      <c r="M313" s="216">
        <f t="shared" si="176"/>
        <v>0</v>
      </c>
      <c r="N313" s="198">
        <f t="shared" si="172"/>
        <v>10973200</v>
      </c>
      <c r="O313" s="198">
        <v>10973200</v>
      </c>
      <c r="P313" s="198"/>
      <c r="Q313" s="198"/>
      <c r="R313" s="198"/>
      <c r="S313" s="198">
        <v>10973200</v>
      </c>
      <c r="T313" s="200">
        <f t="shared" si="173"/>
        <v>0</v>
      </c>
      <c r="U313" s="200"/>
      <c r="V313" s="200"/>
      <c r="W313" s="200"/>
      <c r="X313" s="200"/>
      <c r="Y313" s="200"/>
      <c r="Z313" s="213">
        <f t="shared" si="174"/>
        <v>0</v>
      </c>
      <c r="AA313" s="193">
        <f t="shared" si="175"/>
        <v>0</v>
      </c>
    </row>
    <row r="314" spans="1:27" s="22" customFormat="1" ht="52.5" hidden="1" customHeight="1" x14ac:dyDescent="0.25">
      <c r="A314" s="106" t="s">
        <v>591</v>
      </c>
      <c r="B314" s="107">
        <f>'дод 5'!A286</f>
        <v>9800</v>
      </c>
      <c r="C314" s="107" t="str">
        <f>'дод 5'!B286</f>
        <v>0180</v>
      </c>
      <c r="D314" s="50" t="str">
        <f>'дод 5'!C286</f>
        <v xml:space="preserve">Субвенція з місцевого бюджету державному бюджету на виконання програм соціально-економічного розвитку регіонів </v>
      </c>
      <c r="E314" s="198">
        <f>F314</f>
        <v>0</v>
      </c>
      <c r="F314" s="199"/>
      <c r="G314" s="198"/>
      <c r="H314" s="198"/>
      <c r="I314" s="199"/>
      <c r="J314" s="198"/>
      <c r="K314" s="198"/>
      <c r="L314" s="198"/>
      <c r="M314" s="216" t="e">
        <f t="shared" si="176"/>
        <v>#DIV/0!</v>
      </c>
      <c r="N314" s="198">
        <f t="shared" si="172"/>
        <v>0</v>
      </c>
      <c r="O314" s="198"/>
      <c r="P314" s="198"/>
      <c r="Q314" s="198"/>
      <c r="R314" s="198"/>
      <c r="S314" s="198"/>
      <c r="T314" s="200"/>
      <c r="U314" s="200"/>
      <c r="V314" s="200"/>
      <c r="W314" s="200"/>
      <c r="X314" s="200"/>
      <c r="Y314" s="200"/>
      <c r="Z314" s="213" t="e">
        <f t="shared" si="174"/>
        <v>#DIV/0!</v>
      </c>
      <c r="AA314" s="193">
        <f t="shared" si="175"/>
        <v>0</v>
      </c>
    </row>
    <row r="315" spans="1:27" s="21" customFormat="1" ht="33.75" hidden="1" customHeight="1" x14ac:dyDescent="0.25">
      <c r="A315" s="122" t="s">
        <v>26</v>
      </c>
      <c r="B315" s="101"/>
      <c r="C315" s="101"/>
      <c r="D315" s="51" t="s">
        <v>33</v>
      </c>
      <c r="E315" s="193">
        <f>E316</f>
        <v>0</v>
      </c>
      <c r="F315" s="194">
        <f t="shared" ref="F315:I318" si="177">F316</f>
        <v>0</v>
      </c>
      <c r="G315" s="193">
        <f t="shared" si="177"/>
        <v>0</v>
      </c>
      <c r="H315" s="193">
        <f t="shared" si="177"/>
        <v>0</v>
      </c>
      <c r="I315" s="194">
        <f t="shared" si="177"/>
        <v>0</v>
      </c>
      <c r="J315" s="193"/>
      <c r="K315" s="193"/>
      <c r="L315" s="193"/>
      <c r="M315" s="224" t="e">
        <f t="shared" si="176"/>
        <v>#DIV/0!</v>
      </c>
      <c r="N315" s="198">
        <f t="shared" si="172"/>
        <v>0</v>
      </c>
      <c r="O315" s="193">
        <f t="shared" ref="O315:O318" si="178">O316</f>
        <v>0</v>
      </c>
      <c r="P315" s="193">
        <f t="shared" ref="P315:P318" si="179">P316</f>
        <v>0</v>
      </c>
      <c r="Q315" s="193">
        <f t="shared" ref="Q315:Q318" si="180">Q316</f>
        <v>0</v>
      </c>
      <c r="R315" s="193">
        <f t="shared" ref="R315:R318" si="181">R316</f>
        <v>0</v>
      </c>
      <c r="S315" s="193">
        <f t="shared" ref="S315:S318" si="182">S316</f>
        <v>0</v>
      </c>
      <c r="T315" s="209"/>
      <c r="U315" s="209"/>
      <c r="V315" s="209"/>
      <c r="W315" s="209"/>
      <c r="X315" s="209"/>
      <c r="Y315" s="209"/>
      <c r="Z315" s="212" t="e">
        <f t="shared" si="174"/>
        <v>#DIV/0!</v>
      </c>
      <c r="AA315" s="193">
        <f t="shared" si="175"/>
        <v>0</v>
      </c>
    </row>
    <row r="316" spans="1:27" s="2" customFormat="1" ht="36.75" hidden="1" customHeight="1" x14ac:dyDescent="0.25">
      <c r="A316" s="41" t="s">
        <v>116</v>
      </c>
      <c r="B316" s="60"/>
      <c r="C316" s="60"/>
      <c r="D316" s="43" t="s">
        <v>33</v>
      </c>
      <c r="E316" s="195">
        <f>E317</f>
        <v>0</v>
      </c>
      <c r="F316" s="196">
        <f t="shared" si="177"/>
        <v>0</v>
      </c>
      <c r="G316" s="195">
        <f t="shared" si="177"/>
        <v>0</v>
      </c>
      <c r="H316" s="195">
        <f t="shared" si="177"/>
        <v>0</v>
      </c>
      <c r="I316" s="196">
        <f t="shared" si="177"/>
        <v>0</v>
      </c>
      <c r="J316" s="195"/>
      <c r="K316" s="195"/>
      <c r="L316" s="195"/>
      <c r="M316" s="218" t="e">
        <f t="shared" si="176"/>
        <v>#DIV/0!</v>
      </c>
      <c r="N316" s="198">
        <f t="shared" si="172"/>
        <v>0</v>
      </c>
      <c r="O316" s="195">
        <f t="shared" si="178"/>
        <v>0</v>
      </c>
      <c r="P316" s="195">
        <f t="shared" si="179"/>
        <v>0</v>
      </c>
      <c r="Q316" s="195">
        <f t="shared" si="180"/>
        <v>0</v>
      </c>
      <c r="R316" s="195">
        <f t="shared" si="181"/>
        <v>0</v>
      </c>
      <c r="S316" s="195">
        <f t="shared" si="182"/>
        <v>0</v>
      </c>
      <c r="T316" s="197"/>
      <c r="U316" s="197"/>
      <c r="V316" s="197"/>
      <c r="W316" s="197"/>
      <c r="X316" s="197"/>
      <c r="Y316" s="197"/>
      <c r="Z316" s="215" t="e">
        <f t="shared" si="174"/>
        <v>#DIV/0!</v>
      </c>
      <c r="AA316" s="193">
        <f t="shared" si="175"/>
        <v>0</v>
      </c>
    </row>
    <row r="317" spans="1:27" s="22" customFormat="1" ht="51.75" hidden="1" customHeight="1" x14ac:dyDescent="0.25">
      <c r="A317" s="106" t="s">
        <v>0</v>
      </c>
      <c r="B317" s="107" t="str">
        <f>'дод 5'!A20</f>
        <v>0160</v>
      </c>
      <c r="C317" s="107" t="str">
        <f>'дод 5'!B20</f>
        <v>0111</v>
      </c>
      <c r="D317" s="46" t="str">
        <f>'дод 5'!C20</f>
        <v>Керівництво і управління у відповідній сфері у містах (місті Києві), селищах, селах, територіальних громадах</v>
      </c>
      <c r="E317" s="198">
        <f>F317+I317</f>
        <v>0</v>
      </c>
      <c r="F317" s="199"/>
      <c r="G317" s="198"/>
      <c r="H317" s="198"/>
      <c r="I317" s="199"/>
      <c r="J317" s="198"/>
      <c r="K317" s="198"/>
      <c r="L317" s="198"/>
      <c r="M317" s="216" t="e">
        <f t="shared" si="176"/>
        <v>#DIV/0!</v>
      </c>
      <c r="N317" s="198">
        <f t="shared" si="172"/>
        <v>0</v>
      </c>
      <c r="O317" s="198"/>
      <c r="P317" s="198"/>
      <c r="Q317" s="198"/>
      <c r="R317" s="198"/>
      <c r="S317" s="198"/>
      <c r="T317" s="200"/>
      <c r="U317" s="200"/>
      <c r="V317" s="200"/>
      <c r="W317" s="200"/>
      <c r="X317" s="200"/>
      <c r="Y317" s="200"/>
      <c r="Z317" s="213" t="e">
        <f t="shared" si="174"/>
        <v>#DIV/0!</v>
      </c>
      <c r="AA317" s="193">
        <f t="shared" si="175"/>
        <v>0</v>
      </c>
    </row>
    <row r="318" spans="1:27" s="21" customFormat="1" ht="33.75" hidden="1" customHeight="1" x14ac:dyDescent="0.25">
      <c r="A318" s="122" t="s">
        <v>26</v>
      </c>
      <c r="B318" s="101"/>
      <c r="C318" s="101"/>
      <c r="D318" s="51" t="s">
        <v>631</v>
      </c>
      <c r="E318" s="193">
        <f>E319</f>
        <v>0</v>
      </c>
      <c r="F318" s="194">
        <f t="shared" si="177"/>
        <v>0</v>
      </c>
      <c r="G318" s="193">
        <f t="shared" si="177"/>
        <v>0</v>
      </c>
      <c r="H318" s="193">
        <f t="shared" si="177"/>
        <v>0</v>
      </c>
      <c r="I318" s="194">
        <f t="shared" si="177"/>
        <v>0</v>
      </c>
      <c r="J318" s="193"/>
      <c r="K318" s="193"/>
      <c r="L318" s="193"/>
      <c r="M318" s="224" t="e">
        <f t="shared" si="176"/>
        <v>#DIV/0!</v>
      </c>
      <c r="N318" s="198">
        <f t="shared" si="172"/>
        <v>0</v>
      </c>
      <c r="O318" s="193">
        <f t="shared" si="178"/>
        <v>0</v>
      </c>
      <c r="P318" s="193">
        <f t="shared" si="179"/>
        <v>0</v>
      </c>
      <c r="Q318" s="193">
        <f t="shared" si="180"/>
        <v>0</v>
      </c>
      <c r="R318" s="193">
        <f t="shared" si="181"/>
        <v>0</v>
      </c>
      <c r="S318" s="193">
        <f t="shared" si="182"/>
        <v>0</v>
      </c>
      <c r="T318" s="209"/>
      <c r="U318" s="209"/>
      <c r="V318" s="209"/>
      <c r="W318" s="209"/>
      <c r="X318" s="209"/>
      <c r="Y318" s="209"/>
      <c r="Z318" s="212" t="e">
        <f t="shared" si="174"/>
        <v>#DIV/0!</v>
      </c>
      <c r="AA318" s="193">
        <f t="shared" si="175"/>
        <v>0</v>
      </c>
    </row>
    <row r="319" spans="1:27" s="2" customFormat="1" ht="36.75" hidden="1" customHeight="1" x14ac:dyDescent="0.25">
      <c r="A319" s="41" t="s">
        <v>116</v>
      </c>
      <c r="B319" s="60"/>
      <c r="C319" s="60"/>
      <c r="D319" s="43" t="s">
        <v>631</v>
      </c>
      <c r="E319" s="195">
        <f>E320+E321</f>
        <v>0</v>
      </c>
      <c r="F319" s="196">
        <f t="shared" ref="F319:S319" si="183">F320+F321</f>
        <v>0</v>
      </c>
      <c r="G319" s="195">
        <f t="shared" si="183"/>
        <v>0</v>
      </c>
      <c r="H319" s="195">
        <f t="shared" si="183"/>
        <v>0</v>
      </c>
      <c r="I319" s="196">
        <f t="shared" si="183"/>
        <v>0</v>
      </c>
      <c r="J319" s="195"/>
      <c r="K319" s="195"/>
      <c r="L319" s="195"/>
      <c r="M319" s="218" t="e">
        <f t="shared" si="176"/>
        <v>#DIV/0!</v>
      </c>
      <c r="N319" s="198">
        <f t="shared" si="172"/>
        <v>0</v>
      </c>
      <c r="O319" s="195">
        <f t="shared" si="183"/>
        <v>0</v>
      </c>
      <c r="P319" s="195">
        <f t="shared" si="183"/>
        <v>0</v>
      </c>
      <c r="Q319" s="195">
        <f t="shared" si="183"/>
        <v>0</v>
      </c>
      <c r="R319" s="195">
        <f t="shared" si="183"/>
        <v>0</v>
      </c>
      <c r="S319" s="195">
        <f t="shared" si="183"/>
        <v>0</v>
      </c>
      <c r="T319" s="197"/>
      <c r="U319" s="197"/>
      <c r="V319" s="197"/>
      <c r="W319" s="197"/>
      <c r="X319" s="197"/>
      <c r="Y319" s="197"/>
      <c r="Z319" s="215" t="e">
        <f t="shared" si="174"/>
        <v>#DIV/0!</v>
      </c>
      <c r="AA319" s="193">
        <f t="shared" si="175"/>
        <v>0</v>
      </c>
    </row>
    <row r="320" spans="1:27" s="22" customFormat="1" ht="51.75" hidden="1" customHeight="1" x14ac:dyDescent="0.25">
      <c r="A320" s="106" t="s">
        <v>0</v>
      </c>
      <c r="B320" s="107" t="str">
        <f>'дод 5'!A20</f>
        <v>0160</v>
      </c>
      <c r="C320" s="107" t="str">
        <f>'дод 5'!B20</f>
        <v>0111</v>
      </c>
      <c r="D320" s="46" t="str">
        <f>'дод 5'!C20</f>
        <v>Керівництво і управління у відповідній сфері у містах (місті Києві), селищах, селах, територіальних громадах</v>
      </c>
      <c r="E320" s="198">
        <f>F320+I320</f>
        <v>0</v>
      </c>
      <c r="F320" s="199">
        <f>10047900-10047900</f>
        <v>0</v>
      </c>
      <c r="G320" s="198">
        <f>7966500-7966500</f>
        <v>0</v>
      </c>
      <c r="H320" s="198">
        <f>122300-122300</f>
        <v>0</v>
      </c>
      <c r="I320" s="199"/>
      <c r="J320" s="198"/>
      <c r="K320" s="198"/>
      <c r="L320" s="198"/>
      <c r="M320" s="216" t="e">
        <f t="shared" si="176"/>
        <v>#DIV/0!</v>
      </c>
      <c r="N320" s="198">
        <f t="shared" si="172"/>
        <v>0</v>
      </c>
      <c r="O320" s="198">
        <f>8000-8000</f>
        <v>0</v>
      </c>
      <c r="P320" s="198"/>
      <c r="Q320" s="198"/>
      <c r="R320" s="198"/>
      <c r="S320" s="198">
        <f>8000-8000</f>
        <v>0</v>
      </c>
      <c r="T320" s="200"/>
      <c r="U320" s="200"/>
      <c r="V320" s="200"/>
      <c r="W320" s="200"/>
      <c r="X320" s="200"/>
      <c r="Y320" s="200"/>
      <c r="Z320" s="213" t="e">
        <f t="shared" si="174"/>
        <v>#DIV/0!</v>
      </c>
      <c r="AA320" s="193">
        <f t="shared" si="175"/>
        <v>0</v>
      </c>
    </row>
    <row r="321" spans="1:27" s="22" customFormat="1" ht="40.5" hidden="1" customHeight="1" x14ac:dyDescent="0.25">
      <c r="A321" s="106" t="s">
        <v>648</v>
      </c>
      <c r="B321" s="107" t="str">
        <f>'дод 5'!A237</f>
        <v>7610</v>
      </c>
      <c r="C321" s="107" t="str">
        <f>'дод 5'!B237</f>
        <v>0411</v>
      </c>
      <c r="D321" s="50" t="str">
        <f>'дод 5'!C237</f>
        <v>Сприяння розвитку малого та середнього підприємництва</v>
      </c>
      <c r="E321" s="198">
        <f>F321+I321</f>
        <v>0</v>
      </c>
      <c r="F321" s="199">
        <f>270000-50000-220000</f>
        <v>0</v>
      </c>
      <c r="G321" s="198"/>
      <c r="H321" s="198"/>
      <c r="I321" s="199">
        <f>250000+50000-300000</f>
        <v>0</v>
      </c>
      <c r="J321" s="198"/>
      <c r="K321" s="198"/>
      <c r="L321" s="198"/>
      <c r="M321" s="216" t="e">
        <f t="shared" si="176"/>
        <v>#DIV/0!</v>
      </c>
      <c r="N321" s="198">
        <f t="shared" si="172"/>
        <v>0</v>
      </c>
      <c r="O321" s="198">
        <f>8000-8000</f>
        <v>0</v>
      </c>
      <c r="P321" s="198"/>
      <c r="Q321" s="198"/>
      <c r="R321" s="198"/>
      <c r="S321" s="198">
        <f>8000-8000</f>
        <v>0</v>
      </c>
      <c r="T321" s="200"/>
      <c r="U321" s="200"/>
      <c r="V321" s="200"/>
      <c r="W321" s="200"/>
      <c r="X321" s="200"/>
      <c r="Y321" s="200"/>
      <c r="Z321" s="213" t="e">
        <f t="shared" si="174"/>
        <v>#DIV/0!</v>
      </c>
      <c r="AA321" s="193">
        <f t="shared" si="175"/>
        <v>0</v>
      </c>
    </row>
    <row r="322" spans="1:27" s="21" customFormat="1" ht="47.25" customHeight="1" x14ac:dyDescent="0.25">
      <c r="A322" s="122" t="s">
        <v>27</v>
      </c>
      <c r="B322" s="101"/>
      <c r="C322" s="101"/>
      <c r="D322" s="51" t="s">
        <v>32</v>
      </c>
      <c r="E322" s="193">
        <f>E323</f>
        <v>7067924</v>
      </c>
      <c r="F322" s="194">
        <f t="shared" ref="F322:N322" si="184">F323</f>
        <v>7067924</v>
      </c>
      <c r="G322" s="193">
        <f t="shared" si="184"/>
        <v>4985700</v>
      </c>
      <c r="H322" s="193">
        <f t="shared" si="184"/>
        <v>0</v>
      </c>
      <c r="I322" s="194">
        <f t="shared" si="184"/>
        <v>0</v>
      </c>
      <c r="J322" s="193">
        <f t="shared" si="184"/>
        <v>1438808</v>
      </c>
      <c r="K322" s="193">
        <f t="shared" si="184"/>
        <v>1208068.75</v>
      </c>
      <c r="L322" s="193">
        <f t="shared" si="184"/>
        <v>0</v>
      </c>
      <c r="M322" s="224">
        <f t="shared" si="176"/>
        <v>20.356868579797972</v>
      </c>
      <c r="N322" s="193">
        <f t="shared" si="184"/>
        <v>144810266</v>
      </c>
      <c r="O322" s="193">
        <f t="shared" ref="O322" si="185">O323</f>
        <v>143195724.65000001</v>
      </c>
      <c r="P322" s="193">
        <f t="shared" ref="P322" si="186">P323</f>
        <v>369000</v>
      </c>
      <c r="Q322" s="193">
        <f t="shared" ref="Q322" si="187">Q323</f>
        <v>0</v>
      </c>
      <c r="R322" s="193">
        <f t="shared" ref="R322" si="188">R323</f>
        <v>208200</v>
      </c>
      <c r="S322" s="193">
        <f t="shared" ref="S322:Y322" si="189">S323</f>
        <v>144441266</v>
      </c>
      <c r="T322" s="193">
        <f t="shared" si="189"/>
        <v>10318975.869999999</v>
      </c>
      <c r="U322" s="193">
        <f t="shared" si="189"/>
        <v>10199783</v>
      </c>
      <c r="V322" s="193">
        <f t="shared" si="189"/>
        <v>119192.87</v>
      </c>
      <c r="W322" s="193">
        <f t="shared" si="189"/>
        <v>0</v>
      </c>
      <c r="X322" s="193">
        <f t="shared" si="189"/>
        <v>65339.74</v>
      </c>
      <c r="Y322" s="193">
        <f t="shared" si="189"/>
        <v>10199783</v>
      </c>
      <c r="Z322" s="224">
        <f t="shared" si="174"/>
        <v>7.1258593434252777</v>
      </c>
      <c r="AA322" s="193">
        <f t="shared" si="175"/>
        <v>11757783.869999999</v>
      </c>
    </row>
    <row r="323" spans="1:27" s="2" customFormat="1" ht="47.25" x14ac:dyDescent="0.25">
      <c r="A323" s="41" t="s">
        <v>28</v>
      </c>
      <c r="B323" s="60"/>
      <c r="C323" s="60"/>
      <c r="D323" s="43" t="s">
        <v>408</v>
      </c>
      <c r="E323" s="195">
        <f>SUM(E327+E328+E329+E330+E331+E332+E336+E337+E338+E339+E340+E342+E343+E344+E345+E347+E348+E341+E350+E351+E333+E334)</f>
        <v>7067924</v>
      </c>
      <c r="F323" s="196">
        <f t="shared" ref="F323:S323" si="190">SUM(F327+F328+F329+F330+F331+F332+F336+F337+F338+F339+F340+F342+F343+F344+F345+F347+F348+F341+F350+F351+F333+F334)</f>
        <v>7067924</v>
      </c>
      <c r="G323" s="195">
        <f t="shared" si="190"/>
        <v>4985700</v>
      </c>
      <c r="H323" s="195">
        <f t="shared" si="190"/>
        <v>0</v>
      </c>
      <c r="I323" s="196">
        <f t="shared" si="190"/>
        <v>0</v>
      </c>
      <c r="J323" s="195">
        <f t="shared" ref="J323:L323" si="191">SUM(J327+J328+J329+J330+J331+J332+J336+J337+J338+J339+J340+J342+J343+J344+J345+J347+J348+J341+J350+J351+J333+J334)</f>
        <v>1438808</v>
      </c>
      <c r="K323" s="195">
        <f t="shared" si="191"/>
        <v>1208068.75</v>
      </c>
      <c r="L323" s="195">
        <f t="shared" si="191"/>
        <v>0</v>
      </c>
      <c r="M323" s="218">
        <f t="shared" si="176"/>
        <v>20.356868579797972</v>
      </c>
      <c r="N323" s="195">
        <f t="shared" si="190"/>
        <v>144810266</v>
      </c>
      <c r="O323" s="195">
        <f t="shared" si="190"/>
        <v>143195724.65000001</v>
      </c>
      <c r="P323" s="195">
        <f t="shared" si="190"/>
        <v>369000</v>
      </c>
      <c r="Q323" s="195">
        <f t="shared" si="190"/>
        <v>0</v>
      </c>
      <c r="R323" s="195">
        <f t="shared" si="190"/>
        <v>208200</v>
      </c>
      <c r="S323" s="195">
        <f t="shared" si="190"/>
        <v>144441266</v>
      </c>
      <c r="T323" s="195">
        <f t="shared" ref="T323:Y323" si="192">SUM(T327+T328+T329+T330+T331+T332+T336+T337+T338+T339+T340+T342+T343+T344+T345+T347+T348+T341+T350+T351+T333+T334)</f>
        <v>10318975.869999999</v>
      </c>
      <c r="U323" s="195">
        <f t="shared" si="192"/>
        <v>10199783</v>
      </c>
      <c r="V323" s="195">
        <f t="shared" si="192"/>
        <v>119192.87</v>
      </c>
      <c r="W323" s="195">
        <f t="shared" si="192"/>
        <v>0</v>
      </c>
      <c r="X323" s="195">
        <f t="shared" si="192"/>
        <v>65339.74</v>
      </c>
      <c r="Y323" s="195">
        <f t="shared" si="192"/>
        <v>10199783</v>
      </c>
      <c r="Z323" s="218">
        <f t="shared" si="174"/>
        <v>7.1258593434252777</v>
      </c>
      <c r="AA323" s="193">
        <f t="shared" si="175"/>
        <v>11757783.869999999</v>
      </c>
    </row>
    <row r="324" spans="1:27" s="2" customFormat="1" ht="63" hidden="1" customHeight="1" x14ac:dyDescent="0.25">
      <c r="A324" s="41"/>
      <c r="B324" s="60"/>
      <c r="C324" s="60"/>
      <c r="D324" s="43" t="s">
        <v>597</v>
      </c>
      <c r="E324" s="195">
        <f>E346</f>
        <v>0</v>
      </c>
      <c r="F324" s="196">
        <f>F346</f>
        <v>0</v>
      </c>
      <c r="G324" s="195">
        <f t="shared" ref="G324:S324" si="193">G346</f>
        <v>0</v>
      </c>
      <c r="H324" s="195">
        <f t="shared" si="193"/>
        <v>0</v>
      </c>
      <c r="I324" s="196">
        <f t="shared" si="193"/>
        <v>0</v>
      </c>
      <c r="J324" s="195">
        <f t="shared" ref="J324:L324" si="194">J346</f>
        <v>0</v>
      </c>
      <c r="K324" s="195">
        <f t="shared" si="194"/>
        <v>0</v>
      </c>
      <c r="L324" s="195">
        <f t="shared" si="194"/>
        <v>0</v>
      </c>
      <c r="M324" s="218" t="e">
        <f t="shared" si="176"/>
        <v>#DIV/0!</v>
      </c>
      <c r="N324" s="195">
        <f>N346</f>
        <v>0</v>
      </c>
      <c r="O324" s="195">
        <f t="shared" si="193"/>
        <v>0</v>
      </c>
      <c r="P324" s="195">
        <f t="shared" si="193"/>
        <v>0</v>
      </c>
      <c r="Q324" s="195">
        <f t="shared" si="193"/>
        <v>0</v>
      </c>
      <c r="R324" s="195">
        <f t="shared" si="193"/>
        <v>0</v>
      </c>
      <c r="S324" s="195">
        <f t="shared" si="193"/>
        <v>0</v>
      </c>
      <c r="T324" s="195">
        <f>T346</f>
        <v>0</v>
      </c>
      <c r="U324" s="195">
        <f t="shared" ref="U324:Y324" si="195">U346</f>
        <v>0</v>
      </c>
      <c r="V324" s="195">
        <f t="shared" si="195"/>
        <v>0</v>
      </c>
      <c r="W324" s="195">
        <f t="shared" si="195"/>
        <v>0</v>
      </c>
      <c r="X324" s="195">
        <f t="shared" si="195"/>
        <v>0</v>
      </c>
      <c r="Y324" s="195">
        <f t="shared" si="195"/>
        <v>0</v>
      </c>
      <c r="Z324" s="218" t="e">
        <f t="shared" si="174"/>
        <v>#DIV/0!</v>
      </c>
      <c r="AA324" s="193">
        <f t="shared" si="175"/>
        <v>0</v>
      </c>
    </row>
    <row r="325" spans="1:27" s="2" customFormat="1" ht="64.5" hidden="1" customHeight="1" x14ac:dyDescent="0.25">
      <c r="A325" s="41"/>
      <c r="B325" s="60"/>
      <c r="C325" s="60"/>
      <c r="D325" s="43" t="s">
        <v>684</v>
      </c>
      <c r="E325" s="195">
        <f>E335</f>
        <v>0</v>
      </c>
      <c r="F325" s="196">
        <f t="shared" ref="F325:S325" si="196">F335</f>
        <v>0</v>
      </c>
      <c r="G325" s="195">
        <f t="shared" si="196"/>
        <v>0</v>
      </c>
      <c r="H325" s="195">
        <f t="shared" si="196"/>
        <v>0</v>
      </c>
      <c r="I325" s="196">
        <f t="shared" si="196"/>
        <v>0</v>
      </c>
      <c r="J325" s="195">
        <f t="shared" ref="J325:L325" si="197">J335</f>
        <v>0</v>
      </c>
      <c r="K325" s="195">
        <f t="shared" si="197"/>
        <v>0</v>
      </c>
      <c r="L325" s="195">
        <f t="shared" si="197"/>
        <v>0</v>
      </c>
      <c r="M325" s="218" t="e">
        <f t="shared" si="176"/>
        <v>#DIV/0!</v>
      </c>
      <c r="N325" s="195">
        <f t="shared" si="196"/>
        <v>0</v>
      </c>
      <c r="O325" s="195">
        <f t="shared" si="196"/>
        <v>0</v>
      </c>
      <c r="P325" s="195">
        <f t="shared" si="196"/>
        <v>0</v>
      </c>
      <c r="Q325" s="195">
        <f t="shared" si="196"/>
        <v>0</v>
      </c>
      <c r="R325" s="195">
        <f t="shared" si="196"/>
        <v>0</v>
      </c>
      <c r="S325" s="195">
        <f t="shared" si="196"/>
        <v>0</v>
      </c>
      <c r="T325" s="195">
        <f t="shared" ref="T325:Y325" si="198">T335</f>
        <v>0</v>
      </c>
      <c r="U325" s="195">
        <f t="shared" si="198"/>
        <v>0</v>
      </c>
      <c r="V325" s="195">
        <f t="shared" si="198"/>
        <v>0</v>
      </c>
      <c r="W325" s="195">
        <f t="shared" si="198"/>
        <v>0</v>
      </c>
      <c r="X325" s="195">
        <f t="shared" si="198"/>
        <v>0</v>
      </c>
      <c r="Y325" s="195">
        <f t="shared" si="198"/>
        <v>0</v>
      </c>
      <c r="Z325" s="218" t="e">
        <f t="shared" si="174"/>
        <v>#DIV/0!</v>
      </c>
      <c r="AA325" s="193">
        <f t="shared" si="175"/>
        <v>0</v>
      </c>
    </row>
    <row r="326" spans="1:27" s="2" customFormat="1" ht="27" customHeight="1" x14ac:dyDescent="0.25">
      <c r="A326" s="41"/>
      <c r="B326" s="60"/>
      <c r="C326" s="60"/>
      <c r="D326" s="43" t="s">
        <v>407</v>
      </c>
      <c r="E326" s="195">
        <f>E349</f>
        <v>0</v>
      </c>
      <c r="F326" s="196">
        <f t="shared" ref="F326:S326" si="199">F349</f>
        <v>0</v>
      </c>
      <c r="G326" s="195">
        <f t="shared" si="199"/>
        <v>0</v>
      </c>
      <c r="H326" s="195">
        <f t="shared" si="199"/>
        <v>0</v>
      </c>
      <c r="I326" s="196">
        <f t="shared" si="199"/>
        <v>0</v>
      </c>
      <c r="J326" s="195">
        <f t="shared" ref="J326:L326" si="200">J349</f>
        <v>0</v>
      </c>
      <c r="K326" s="195">
        <f t="shared" si="200"/>
        <v>0</v>
      </c>
      <c r="L326" s="195">
        <f t="shared" si="200"/>
        <v>0</v>
      </c>
      <c r="M326" s="218"/>
      <c r="N326" s="195">
        <f>N349</f>
        <v>61868709</v>
      </c>
      <c r="O326" s="195">
        <f t="shared" si="199"/>
        <v>61868709</v>
      </c>
      <c r="P326" s="195">
        <f t="shared" si="199"/>
        <v>0</v>
      </c>
      <c r="Q326" s="195">
        <f t="shared" si="199"/>
        <v>0</v>
      </c>
      <c r="R326" s="195">
        <f t="shared" si="199"/>
        <v>0</v>
      </c>
      <c r="S326" s="195">
        <f t="shared" si="199"/>
        <v>61868709</v>
      </c>
      <c r="T326" s="195">
        <f>T349</f>
        <v>0</v>
      </c>
      <c r="U326" s="195">
        <f t="shared" ref="U326:Y326" si="201">U349</f>
        <v>0</v>
      </c>
      <c r="V326" s="195">
        <f t="shared" si="201"/>
        <v>0</v>
      </c>
      <c r="W326" s="195">
        <f t="shared" si="201"/>
        <v>0</v>
      </c>
      <c r="X326" s="195">
        <f t="shared" si="201"/>
        <v>0</v>
      </c>
      <c r="Y326" s="195">
        <f t="shared" si="201"/>
        <v>0</v>
      </c>
      <c r="Z326" s="218">
        <f t="shared" si="174"/>
        <v>0</v>
      </c>
      <c r="AA326" s="193">
        <f t="shared" si="175"/>
        <v>0</v>
      </c>
    </row>
    <row r="327" spans="1:27" s="22" customFormat="1" ht="47.25" x14ac:dyDescent="0.25">
      <c r="A327" s="106" t="s">
        <v>137</v>
      </c>
      <c r="B327" s="107" t="str">
        <f>'дод 5'!A20</f>
        <v>0160</v>
      </c>
      <c r="C327" s="107" t="str">
        <f>'дод 5'!B20</f>
        <v>0111</v>
      </c>
      <c r="D327" s="46" t="str">
        <f>'дод 5'!C20</f>
        <v>Керівництво і управління у відповідній сфері у містах (місті Києві), селищах, селах, територіальних громадах</v>
      </c>
      <c r="E327" s="198">
        <v>6082600</v>
      </c>
      <c r="F327" s="199">
        <v>6082600</v>
      </c>
      <c r="G327" s="198">
        <v>4985700</v>
      </c>
      <c r="H327" s="198"/>
      <c r="I327" s="199"/>
      <c r="J327" s="198">
        <v>1438808</v>
      </c>
      <c r="K327" s="198">
        <v>1208068.75</v>
      </c>
      <c r="L327" s="198"/>
      <c r="M327" s="216">
        <f t="shared" si="176"/>
        <v>23.654489856311443</v>
      </c>
      <c r="N327" s="198">
        <f>P327+S327</f>
        <v>369000</v>
      </c>
      <c r="O327" s="198"/>
      <c r="P327" s="198">
        <v>369000</v>
      </c>
      <c r="Q327" s="198"/>
      <c r="R327" s="198">
        <v>208200</v>
      </c>
      <c r="S327" s="198"/>
      <c r="T327" s="200">
        <f>V327+Y327</f>
        <v>119192.87</v>
      </c>
      <c r="U327" s="200"/>
      <c r="V327" s="200">
        <v>119192.87</v>
      </c>
      <c r="W327" s="200"/>
      <c r="X327" s="200">
        <v>65339.74</v>
      </c>
      <c r="Y327" s="200"/>
      <c r="Z327" s="213">
        <f t="shared" si="174"/>
        <v>32.301590785907855</v>
      </c>
      <c r="AA327" s="193">
        <f t="shared" si="175"/>
        <v>1558000.87</v>
      </c>
    </row>
    <row r="328" spans="1:27" s="22" customFormat="1" x14ac:dyDescent="0.25">
      <c r="A328" s="106" t="s">
        <v>571</v>
      </c>
      <c r="B328" s="107">
        <v>1010</v>
      </c>
      <c r="C328" s="106" t="s">
        <v>48</v>
      </c>
      <c r="D328" s="46" t="s">
        <v>477</v>
      </c>
      <c r="E328" s="198">
        <v>0</v>
      </c>
      <c r="F328" s="199"/>
      <c r="G328" s="198"/>
      <c r="H328" s="198"/>
      <c r="I328" s="199"/>
      <c r="J328" s="198"/>
      <c r="K328" s="198"/>
      <c r="L328" s="198"/>
      <c r="M328" s="216"/>
      <c r="N328" s="198">
        <f t="shared" ref="N328:N359" si="202">P328+S328</f>
        <v>26500055</v>
      </c>
      <c r="O328" s="198">
        <v>25666713.649999999</v>
      </c>
      <c r="P328" s="198"/>
      <c r="Q328" s="198"/>
      <c r="R328" s="198"/>
      <c r="S328" s="198">
        <v>26500055</v>
      </c>
      <c r="T328" s="200">
        <f t="shared" ref="T328:T349" si="203">V328+Y328</f>
        <v>615588</v>
      </c>
      <c r="U328" s="200">
        <v>615588</v>
      </c>
      <c r="V328" s="200"/>
      <c r="W328" s="200"/>
      <c r="X328" s="200"/>
      <c r="Y328" s="200">
        <v>615588</v>
      </c>
      <c r="Z328" s="213">
        <f t="shared" si="174"/>
        <v>2.3229687636497358</v>
      </c>
      <c r="AA328" s="193">
        <f t="shared" si="175"/>
        <v>615588</v>
      </c>
    </row>
    <row r="329" spans="1:27" s="22" customFormat="1" ht="31.5" customHeight="1" x14ac:dyDescent="0.25">
      <c r="A329" s="106" t="s">
        <v>573</v>
      </c>
      <c r="B329" s="107">
        <v>1021</v>
      </c>
      <c r="C329" s="106" t="s">
        <v>50</v>
      </c>
      <c r="D329" s="46" t="s">
        <v>446</v>
      </c>
      <c r="E329" s="198">
        <v>0</v>
      </c>
      <c r="F329" s="199"/>
      <c r="G329" s="198"/>
      <c r="H329" s="198"/>
      <c r="I329" s="199"/>
      <c r="J329" s="198"/>
      <c r="K329" s="198"/>
      <c r="L329" s="198"/>
      <c r="M329" s="216"/>
      <c r="N329" s="198">
        <f t="shared" si="202"/>
        <v>0</v>
      </c>
      <c r="O329" s="198"/>
      <c r="P329" s="198"/>
      <c r="Q329" s="198"/>
      <c r="R329" s="198"/>
      <c r="S329" s="198"/>
      <c r="T329" s="200">
        <f t="shared" si="203"/>
        <v>0</v>
      </c>
      <c r="U329" s="200"/>
      <c r="V329" s="200"/>
      <c r="W329" s="200"/>
      <c r="X329" s="200"/>
      <c r="Y329" s="200"/>
      <c r="Z329" s="213"/>
      <c r="AA329" s="193">
        <f t="shared" si="175"/>
        <v>0</v>
      </c>
    </row>
    <row r="330" spans="1:27" s="22" customFormat="1" ht="63" hidden="1" customHeight="1" x14ac:dyDescent="0.25">
      <c r="A330" s="106" t="s">
        <v>574</v>
      </c>
      <c r="B330" s="107">
        <v>1022</v>
      </c>
      <c r="C330" s="106" t="s">
        <v>54</v>
      </c>
      <c r="D330" s="46" t="s">
        <v>448</v>
      </c>
      <c r="E330" s="198">
        <v>0</v>
      </c>
      <c r="F330" s="199"/>
      <c r="G330" s="198"/>
      <c r="H330" s="198"/>
      <c r="I330" s="199"/>
      <c r="J330" s="198"/>
      <c r="K330" s="198"/>
      <c r="L330" s="198"/>
      <c r="M330" s="216" t="e">
        <f t="shared" si="176"/>
        <v>#DIV/0!</v>
      </c>
      <c r="N330" s="198">
        <f t="shared" si="202"/>
        <v>0</v>
      </c>
      <c r="O330" s="198"/>
      <c r="P330" s="198"/>
      <c r="Q330" s="198"/>
      <c r="R330" s="198"/>
      <c r="S330" s="198"/>
      <c r="T330" s="200">
        <f t="shared" si="203"/>
        <v>0</v>
      </c>
      <c r="U330" s="200"/>
      <c r="V330" s="200"/>
      <c r="W330" s="200"/>
      <c r="X330" s="200"/>
      <c r="Y330" s="200"/>
      <c r="Z330" s="213" t="e">
        <f t="shared" si="174"/>
        <v>#DIV/0!</v>
      </c>
      <c r="AA330" s="193">
        <f t="shared" si="175"/>
        <v>0</v>
      </c>
    </row>
    <row r="331" spans="1:27" s="22" customFormat="1" ht="31.5" hidden="1" customHeight="1" x14ac:dyDescent="0.25">
      <c r="A331" s="106" t="s">
        <v>575</v>
      </c>
      <c r="B331" s="107">
        <v>2010</v>
      </c>
      <c r="C331" s="106" t="s">
        <v>60</v>
      </c>
      <c r="D331" s="46" t="s">
        <v>556</v>
      </c>
      <c r="E331" s="198">
        <v>0</v>
      </c>
      <c r="F331" s="199"/>
      <c r="G331" s="198"/>
      <c r="H331" s="198"/>
      <c r="I331" s="199"/>
      <c r="J331" s="198"/>
      <c r="K331" s="198"/>
      <c r="L331" s="198"/>
      <c r="M331" s="216" t="e">
        <f t="shared" si="176"/>
        <v>#DIV/0!</v>
      </c>
      <c r="N331" s="198">
        <f t="shared" si="202"/>
        <v>0</v>
      </c>
      <c r="O331" s="198"/>
      <c r="P331" s="198"/>
      <c r="Q331" s="198"/>
      <c r="R331" s="198"/>
      <c r="S331" s="198"/>
      <c r="T331" s="200">
        <f t="shared" si="203"/>
        <v>0</v>
      </c>
      <c r="U331" s="200"/>
      <c r="V331" s="200"/>
      <c r="W331" s="200"/>
      <c r="X331" s="200"/>
      <c r="Y331" s="200"/>
      <c r="Z331" s="213" t="e">
        <f t="shared" si="174"/>
        <v>#DIV/0!</v>
      </c>
      <c r="AA331" s="193">
        <f t="shared" si="175"/>
        <v>0</v>
      </c>
    </row>
    <row r="332" spans="1:27" s="22" customFormat="1" ht="15.75" hidden="1" customHeight="1" x14ac:dyDescent="0.25">
      <c r="A332" s="106" t="s">
        <v>202</v>
      </c>
      <c r="B332" s="107" t="str">
        <f>'дод 5'!A178</f>
        <v>6030</v>
      </c>
      <c r="C332" s="107" t="str">
        <f>'дод 5'!B178</f>
        <v>0620</v>
      </c>
      <c r="D332" s="46" t="str">
        <f>'дод 5'!C178</f>
        <v>Організація благоустрою населених пунктів</v>
      </c>
      <c r="E332" s="198">
        <v>0</v>
      </c>
      <c r="F332" s="199"/>
      <c r="G332" s="198"/>
      <c r="H332" s="198"/>
      <c r="I332" s="199"/>
      <c r="J332" s="198"/>
      <c r="K332" s="198"/>
      <c r="L332" s="198"/>
      <c r="M332" s="216" t="e">
        <f t="shared" si="176"/>
        <v>#DIV/0!</v>
      </c>
      <c r="N332" s="198">
        <f t="shared" si="202"/>
        <v>0</v>
      </c>
      <c r="O332" s="198"/>
      <c r="P332" s="198"/>
      <c r="Q332" s="198"/>
      <c r="R332" s="198"/>
      <c r="S332" s="198"/>
      <c r="T332" s="200">
        <f t="shared" si="203"/>
        <v>0</v>
      </c>
      <c r="U332" s="200"/>
      <c r="V332" s="200"/>
      <c r="W332" s="200"/>
      <c r="X332" s="200"/>
      <c r="Y332" s="200"/>
      <c r="Z332" s="213" t="e">
        <f t="shared" si="174"/>
        <v>#DIV/0!</v>
      </c>
      <c r="AA332" s="193">
        <f t="shared" si="175"/>
        <v>0</v>
      </c>
    </row>
    <row r="333" spans="1:27" s="22" customFormat="1" ht="80.25" customHeight="1" x14ac:dyDescent="0.25">
      <c r="A333" s="106" t="s">
        <v>687</v>
      </c>
      <c r="B333" s="107">
        <v>1261</v>
      </c>
      <c r="C333" s="106" t="s">
        <v>57</v>
      </c>
      <c r="D333" s="46" t="s">
        <v>709</v>
      </c>
      <c r="E333" s="198">
        <v>0</v>
      </c>
      <c r="F333" s="199"/>
      <c r="G333" s="198"/>
      <c r="H333" s="198"/>
      <c r="I333" s="199"/>
      <c r="J333" s="198"/>
      <c r="K333" s="198"/>
      <c r="L333" s="198"/>
      <c r="M333" s="216"/>
      <c r="N333" s="198">
        <f t="shared" si="202"/>
        <v>1100000</v>
      </c>
      <c r="O333" s="198">
        <v>1100000</v>
      </c>
      <c r="P333" s="198"/>
      <c r="Q333" s="198"/>
      <c r="R333" s="198"/>
      <c r="S333" s="198">
        <v>1100000</v>
      </c>
      <c r="T333" s="200">
        <f t="shared" si="203"/>
        <v>0</v>
      </c>
      <c r="U333" s="200"/>
      <c r="V333" s="200"/>
      <c r="W333" s="200"/>
      <c r="X333" s="200"/>
      <c r="Y333" s="200"/>
      <c r="Z333" s="213">
        <f t="shared" si="174"/>
        <v>0</v>
      </c>
      <c r="AA333" s="193">
        <f t="shared" si="175"/>
        <v>0</v>
      </c>
    </row>
    <row r="334" spans="1:27" s="22" customFormat="1" ht="63.75" hidden="1" customHeight="1" x14ac:dyDescent="0.25">
      <c r="A334" s="106" t="s">
        <v>688</v>
      </c>
      <c r="B334" s="107">
        <v>1262</v>
      </c>
      <c r="C334" s="106" t="s">
        <v>57</v>
      </c>
      <c r="D334" s="46" t="s">
        <v>689</v>
      </c>
      <c r="E334" s="198">
        <v>0</v>
      </c>
      <c r="F334" s="199"/>
      <c r="G334" s="198"/>
      <c r="H334" s="198"/>
      <c r="I334" s="199"/>
      <c r="J334" s="198"/>
      <c r="K334" s="198"/>
      <c r="L334" s="198"/>
      <c r="M334" s="216"/>
      <c r="N334" s="198">
        <f t="shared" si="202"/>
        <v>0</v>
      </c>
      <c r="O334" s="198"/>
      <c r="P334" s="198"/>
      <c r="Q334" s="198"/>
      <c r="R334" s="198"/>
      <c r="S334" s="198"/>
      <c r="T334" s="200">
        <f t="shared" si="203"/>
        <v>0</v>
      </c>
      <c r="U334" s="200"/>
      <c r="V334" s="200"/>
      <c r="W334" s="200"/>
      <c r="X334" s="200"/>
      <c r="Y334" s="200"/>
      <c r="Z334" s="213" t="e">
        <f t="shared" si="174"/>
        <v>#DIV/0!</v>
      </c>
      <c r="AA334" s="193">
        <f t="shared" si="175"/>
        <v>0</v>
      </c>
    </row>
    <row r="335" spans="1:27" s="22" customFormat="1" ht="62.25" hidden="1" customHeight="1" x14ac:dyDescent="0.25">
      <c r="A335" s="106"/>
      <c r="B335" s="107"/>
      <c r="C335" s="106"/>
      <c r="D335" s="47" t="s">
        <v>684</v>
      </c>
      <c r="E335" s="198">
        <v>0</v>
      </c>
      <c r="F335" s="199"/>
      <c r="G335" s="198"/>
      <c r="H335" s="198"/>
      <c r="I335" s="199"/>
      <c r="J335" s="198"/>
      <c r="K335" s="198"/>
      <c r="L335" s="198"/>
      <c r="M335" s="216"/>
      <c r="N335" s="198">
        <f t="shared" si="202"/>
        <v>0</v>
      </c>
      <c r="O335" s="201"/>
      <c r="P335" s="201"/>
      <c r="Q335" s="201"/>
      <c r="R335" s="201"/>
      <c r="S335" s="201"/>
      <c r="T335" s="200">
        <f t="shared" si="203"/>
        <v>0</v>
      </c>
      <c r="U335" s="200"/>
      <c r="V335" s="200"/>
      <c r="W335" s="200"/>
      <c r="X335" s="200"/>
      <c r="Y335" s="200"/>
      <c r="Z335" s="213" t="e">
        <f t="shared" si="174"/>
        <v>#DIV/0!</v>
      </c>
      <c r="AA335" s="193">
        <f t="shared" si="175"/>
        <v>0</v>
      </c>
    </row>
    <row r="336" spans="1:27" s="22" customFormat="1" ht="65.25" customHeight="1" x14ac:dyDescent="0.25">
      <c r="A336" s="106" t="s">
        <v>203</v>
      </c>
      <c r="B336" s="107" t="str">
        <f>'дод 5'!A182</f>
        <v>6084</v>
      </c>
      <c r="C336" s="107" t="str">
        <f>'дод 5'!B182</f>
        <v>0610</v>
      </c>
      <c r="D336" s="46" t="str">
        <f>'дод 5'!C182</f>
        <v>Витрати, пов'язані з наданням та обслуговуванням пільгових довгострокових кредитів, наданих громадянам на будівництво/реконструкцію/придбання житла</v>
      </c>
      <c r="E336" s="198">
        <v>0</v>
      </c>
      <c r="F336" s="199"/>
      <c r="G336" s="198"/>
      <c r="H336" s="198"/>
      <c r="I336" s="199"/>
      <c r="J336" s="198"/>
      <c r="K336" s="198"/>
      <c r="L336" s="198"/>
      <c r="M336" s="216"/>
      <c r="N336" s="198">
        <f t="shared" si="202"/>
        <v>412200</v>
      </c>
      <c r="O336" s="198"/>
      <c r="P336" s="198"/>
      <c r="Q336" s="198"/>
      <c r="R336" s="198"/>
      <c r="S336" s="198">
        <v>412200</v>
      </c>
      <c r="T336" s="200">
        <f t="shared" si="203"/>
        <v>0</v>
      </c>
      <c r="U336" s="200"/>
      <c r="V336" s="200"/>
      <c r="W336" s="200"/>
      <c r="X336" s="200"/>
      <c r="Y336" s="200"/>
      <c r="Z336" s="213">
        <f t="shared" ref="Z336:Z395" si="204">T336/N336*100</f>
        <v>0</v>
      </c>
      <c r="AA336" s="193">
        <f t="shared" ref="AA336:AA399" si="205">J336+T336</f>
        <v>0</v>
      </c>
    </row>
    <row r="337" spans="1:27" s="22" customFormat="1" ht="31.5" x14ac:dyDescent="0.25">
      <c r="A337" s="106" t="s">
        <v>272</v>
      </c>
      <c r="B337" s="107" t="str">
        <f>'дод 5'!A197</f>
        <v>7310</v>
      </c>
      <c r="C337" s="107" t="str">
        <f>'дод 5'!B197</f>
        <v>0443</v>
      </c>
      <c r="D337" s="46" t="s">
        <v>676</v>
      </c>
      <c r="E337" s="198">
        <v>0</v>
      </c>
      <c r="F337" s="199"/>
      <c r="G337" s="198"/>
      <c r="H337" s="198"/>
      <c r="I337" s="199"/>
      <c r="J337" s="198"/>
      <c r="K337" s="198"/>
      <c r="L337" s="198"/>
      <c r="M337" s="216"/>
      <c r="N337" s="198">
        <f t="shared" si="202"/>
        <v>537260</v>
      </c>
      <c r="O337" s="198">
        <v>537260</v>
      </c>
      <c r="P337" s="198"/>
      <c r="Q337" s="198"/>
      <c r="R337" s="198"/>
      <c r="S337" s="198">
        <v>537260</v>
      </c>
      <c r="T337" s="200">
        <f t="shared" si="203"/>
        <v>0</v>
      </c>
      <c r="U337" s="200"/>
      <c r="V337" s="200"/>
      <c r="W337" s="200"/>
      <c r="X337" s="200"/>
      <c r="Y337" s="200"/>
      <c r="Z337" s="213">
        <f t="shared" si="204"/>
        <v>0</v>
      </c>
      <c r="AA337" s="193">
        <f t="shared" si="205"/>
        <v>0</v>
      </c>
    </row>
    <row r="338" spans="1:27" s="22" customFormat="1" ht="32.65" customHeight="1" x14ac:dyDescent="0.25">
      <c r="A338" s="106" t="s">
        <v>273</v>
      </c>
      <c r="B338" s="107" t="str">
        <f>'дод 5'!A199</f>
        <v>7321</v>
      </c>
      <c r="C338" s="107" t="str">
        <f>'дод 5'!B199</f>
        <v>0443</v>
      </c>
      <c r="D338" s="49" t="str">
        <f>'дод 5'!C199</f>
        <v>Будівництво1 освітніх установ та закладів</v>
      </c>
      <c r="E338" s="198">
        <v>0</v>
      </c>
      <c r="F338" s="199"/>
      <c r="G338" s="198"/>
      <c r="H338" s="198"/>
      <c r="I338" s="199"/>
      <c r="J338" s="198"/>
      <c r="K338" s="198"/>
      <c r="L338" s="198"/>
      <c r="M338" s="216"/>
      <c r="N338" s="198">
        <f t="shared" si="202"/>
        <v>5525574</v>
      </c>
      <c r="O338" s="198">
        <v>5525574</v>
      </c>
      <c r="P338" s="198"/>
      <c r="Q338" s="198"/>
      <c r="R338" s="198"/>
      <c r="S338" s="198">
        <v>5525574</v>
      </c>
      <c r="T338" s="200">
        <f t="shared" si="203"/>
        <v>49983</v>
      </c>
      <c r="U338" s="200">
        <v>49983</v>
      </c>
      <c r="V338" s="200"/>
      <c r="W338" s="200"/>
      <c r="X338" s="200"/>
      <c r="Y338" s="200">
        <v>49983</v>
      </c>
      <c r="Z338" s="213">
        <f t="shared" si="204"/>
        <v>0.9045757056189998</v>
      </c>
      <c r="AA338" s="193">
        <f t="shared" si="205"/>
        <v>49983</v>
      </c>
    </row>
    <row r="339" spans="1:27" s="22" customFormat="1" ht="31.5" customHeight="1" x14ac:dyDescent="0.25">
      <c r="A339" s="106" t="s">
        <v>275</v>
      </c>
      <c r="B339" s="107" t="str">
        <f>'дод 5'!A201</f>
        <v>7322</v>
      </c>
      <c r="C339" s="107" t="str">
        <f>'дод 5'!B201</f>
        <v>0443</v>
      </c>
      <c r="D339" s="49" t="str">
        <f>'дод 5'!C201</f>
        <v>Будівництво1 медичних установ та закладів</v>
      </c>
      <c r="E339" s="198">
        <v>0</v>
      </c>
      <c r="F339" s="199"/>
      <c r="G339" s="198"/>
      <c r="H339" s="198"/>
      <c r="I339" s="199"/>
      <c r="J339" s="198"/>
      <c r="K339" s="198"/>
      <c r="L339" s="198"/>
      <c r="M339" s="216"/>
      <c r="N339" s="198">
        <f t="shared" si="202"/>
        <v>9256612</v>
      </c>
      <c r="O339" s="198">
        <v>9256612</v>
      </c>
      <c r="P339" s="198"/>
      <c r="Q339" s="198"/>
      <c r="R339" s="198"/>
      <c r="S339" s="198">
        <v>9256612</v>
      </c>
      <c r="T339" s="200">
        <f t="shared" si="203"/>
        <v>82704</v>
      </c>
      <c r="U339" s="200">
        <v>82704</v>
      </c>
      <c r="V339" s="200"/>
      <c r="W339" s="200"/>
      <c r="X339" s="200"/>
      <c r="Y339" s="200">
        <v>82704</v>
      </c>
      <c r="Z339" s="213">
        <f t="shared" si="204"/>
        <v>0.89345864339998271</v>
      </c>
      <c r="AA339" s="193">
        <f t="shared" si="205"/>
        <v>82704</v>
      </c>
    </row>
    <row r="340" spans="1:27" s="22" customFormat="1" ht="26.25" hidden="1" customHeight="1" x14ac:dyDescent="0.25">
      <c r="A340" s="106" t="s">
        <v>519</v>
      </c>
      <c r="B340" s="107">
        <v>7324</v>
      </c>
      <c r="C340" s="107">
        <v>443</v>
      </c>
      <c r="D340" s="49" t="str">
        <f>'дод 5'!C203</f>
        <v>Будівництво1 установ та закладів культури</v>
      </c>
      <c r="E340" s="198">
        <v>0</v>
      </c>
      <c r="F340" s="199"/>
      <c r="G340" s="198"/>
      <c r="H340" s="198"/>
      <c r="I340" s="199"/>
      <c r="J340" s="198"/>
      <c r="K340" s="198"/>
      <c r="L340" s="198"/>
      <c r="M340" s="216"/>
      <c r="N340" s="198">
        <f t="shared" si="202"/>
        <v>0</v>
      </c>
      <c r="O340" s="198"/>
      <c r="P340" s="198"/>
      <c r="Q340" s="198"/>
      <c r="R340" s="198"/>
      <c r="S340" s="198"/>
      <c r="T340" s="200">
        <f t="shared" si="203"/>
        <v>0</v>
      </c>
      <c r="U340" s="200"/>
      <c r="V340" s="200"/>
      <c r="W340" s="200"/>
      <c r="X340" s="200"/>
      <c r="Y340" s="200"/>
      <c r="Z340" s="213" t="e">
        <f t="shared" si="204"/>
        <v>#DIV/0!</v>
      </c>
      <c r="AA340" s="193">
        <f t="shared" si="205"/>
        <v>0</v>
      </c>
    </row>
    <row r="341" spans="1:27" s="22" customFormat="1" ht="32.25" hidden="1" customHeight="1" x14ac:dyDescent="0.25">
      <c r="A341" s="106" t="s">
        <v>353</v>
      </c>
      <c r="B341" s="107">
        <f>'дод 5'!A204</f>
        <v>7325</v>
      </c>
      <c r="C341" s="106" t="s">
        <v>110</v>
      </c>
      <c r="D341" s="49" t="str">
        <f>'дод 5'!C204</f>
        <v>Будівництво1 споруд, установ та закладів фізичної культури і спорту</v>
      </c>
      <c r="E341" s="198">
        <v>0</v>
      </c>
      <c r="F341" s="199"/>
      <c r="G341" s="198"/>
      <c r="H341" s="198"/>
      <c r="I341" s="199"/>
      <c r="J341" s="198"/>
      <c r="K341" s="198"/>
      <c r="L341" s="198"/>
      <c r="M341" s="216"/>
      <c r="N341" s="198">
        <f t="shared" si="202"/>
        <v>0</v>
      </c>
      <c r="O341" s="198"/>
      <c r="P341" s="198"/>
      <c r="Q341" s="198"/>
      <c r="R341" s="198"/>
      <c r="S341" s="198"/>
      <c r="T341" s="200">
        <f t="shared" si="203"/>
        <v>0</v>
      </c>
      <c r="U341" s="200"/>
      <c r="V341" s="200"/>
      <c r="W341" s="200"/>
      <c r="X341" s="200"/>
      <c r="Y341" s="200"/>
      <c r="Z341" s="213" t="e">
        <f t="shared" si="204"/>
        <v>#DIV/0!</v>
      </c>
      <c r="AA341" s="193">
        <f t="shared" si="205"/>
        <v>0</v>
      </c>
    </row>
    <row r="342" spans="1:27" s="22" customFormat="1" ht="30.75" customHeight="1" x14ac:dyDescent="0.25">
      <c r="A342" s="106" t="s">
        <v>277</v>
      </c>
      <c r="B342" s="107" t="str">
        <f>'дод 5'!A205</f>
        <v>7330</v>
      </c>
      <c r="C342" s="107" t="str">
        <f>'дод 5'!B205</f>
        <v>0443</v>
      </c>
      <c r="D342" s="49" t="str">
        <f>'дод 5'!C205</f>
        <v>Будівництво1 інших об'єктів комунальної власності</v>
      </c>
      <c r="E342" s="198">
        <v>0</v>
      </c>
      <c r="F342" s="199"/>
      <c r="G342" s="198"/>
      <c r="H342" s="198"/>
      <c r="I342" s="199"/>
      <c r="J342" s="198"/>
      <c r="K342" s="198"/>
      <c r="L342" s="198"/>
      <c r="M342" s="216"/>
      <c r="N342" s="198">
        <f t="shared" si="202"/>
        <v>500000</v>
      </c>
      <c r="O342" s="198">
        <v>500000</v>
      </c>
      <c r="P342" s="198"/>
      <c r="Q342" s="198"/>
      <c r="R342" s="198"/>
      <c r="S342" s="198">
        <v>500000</v>
      </c>
      <c r="T342" s="200">
        <f t="shared" si="203"/>
        <v>145586</v>
      </c>
      <c r="U342" s="200">
        <v>145586</v>
      </c>
      <c r="V342" s="200"/>
      <c r="W342" s="200"/>
      <c r="X342" s="200"/>
      <c r="Y342" s="200">
        <v>145586</v>
      </c>
      <c r="Z342" s="213">
        <f t="shared" si="204"/>
        <v>29.117199999999997</v>
      </c>
      <c r="AA342" s="193">
        <f t="shared" si="205"/>
        <v>145586</v>
      </c>
    </row>
    <row r="343" spans="1:27" s="22" customFormat="1" ht="28.5" customHeight="1" x14ac:dyDescent="0.25">
      <c r="A343" s="106" t="s">
        <v>412</v>
      </c>
      <c r="B343" s="107">
        <v>7340</v>
      </c>
      <c r="C343" s="106" t="s">
        <v>110</v>
      </c>
      <c r="D343" s="46" t="s">
        <v>1</v>
      </c>
      <c r="E343" s="198">
        <v>0</v>
      </c>
      <c r="F343" s="199"/>
      <c r="G343" s="198"/>
      <c r="H343" s="198"/>
      <c r="I343" s="199"/>
      <c r="J343" s="198"/>
      <c r="K343" s="198"/>
      <c r="L343" s="198"/>
      <c r="M343" s="216"/>
      <c r="N343" s="198">
        <f t="shared" si="202"/>
        <v>7807879</v>
      </c>
      <c r="O343" s="198">
        <v>7807879</v>
      </c>
      <c r="P343" s="198"/>
      <c r="Q343" s="198"/>
      <c r="R343" s="198"/>
      <c r="S343" s="198">
        <v>7807879</v>
      </c>
      <c r="T343" s="200">
        <f t="shared" si="203"/>
        <v>0</v>
      </c>
      <c r="U343" s="200"/>
      <c r="V343" s="200"/>
      <c r="W343" s="200"/>
      <c r="X343" s="200"/>
      <c r="Y343" s="200"/>
      <c r="Z343" s="213">
        <f t="shared" si="204"/>
        <v>0</v>
      </c>
      <c r="AA343" s="193">
        <f t="shared" si="205"/>
        <v>0</v>
      </c>
    </row>
    <row r="344" spans="1:27" s="22" customFormat="1" ht="53.25" customHeight="1" x14ac:dyDescent="0.25">
      <c r="A344" s="106" t="s">
        <v>365</v>
      </c>
      <c r="B344" s="107">
        <f>'дод 5'!A208</f>
        <v>7361</v>
      </c>
      <c r="C344" s="107" t="str">
        <f>'дод 5'!B208</f>
        <v>0490</v>
      </c>
      <c r="D344" s="46" t="str">
        <f>'дод 5'!C208</f>
        <v>Співфінансування інвестиційних проектів, що реалізуються за рахунок коштів державного фонду регіонального розвитку</v>
      </c>
      <c r="E344" s="198">
        <v>0</v>
      </c>
      <c r="F344" s="199"/>
      <c r="G344" s="198"/>
      <c r="H344" s="198"/>
      <c r="I344" s="199"/>
      <c r="J344" s="198"/>
      <c r="K344" s="198"/>
      <c r="L344" s="198"/>
      <c r="M344" s="216"/>
      <c r="N344" s="198">
        <f t="shared" si="202"/>
        <v>120000</v>
      </c>
      <c r="O344" s="198">
        <v>120000</v>
      </c>
      <c r="P344" s="198"/>
      <c r="Q344" s="198"/>
      <c r="R344" s="198"/>
      <c r="S344" s="198">
        <v>120000</v>
      </c>
      <c r="T344" s="200">
        <f t="shared" si="203"/>
        <v>0</v>
      </c>
      <c r="U344" s="200"/>
      <c r="V344" s="200"/>
      <c r="W344" s="200"/>
      <c r="X344" s="200"/>
      <c r="Y344" s="200"/>
      <c r="Z344" s="213">
        <f t="shared" si="204"/>
        <v>0</v>
      </c>
      <c r="AA344" s="193">
        <f t="shared" si="205"/>
        <v>0</v>
      </c>
    </row>
    <row r="345" spans="1:27" s="22" customFormat="1" ht="47.25" hidden="1" customHeight="1" x14ac:dyDescent="0.25">
      <c r="A345" s="106" t="s">
        <v>360</v>
      </c>
      <c r="B345" s="107">
        <v>7363</v>
      </c>
      <c r="C345" s="106" t="s">
        <v>81</v>
      </c>
      <c r="D345" s="46" t="s">
        <v>628</v>
      </c>
      <c r="E345" s="198">
        <v>0</v>
      </c>
      <c r="F345" s="199"/>
      <c r="G345" s="198"/>
      <c r="H345" s="198"/>
      <c r="I345" s="199"/>
      <c r="J345" s="198"/>
      <c r="K345" s="198"/>
      <c r="L345" s="198"/>
      <c r="M345" s="216" t="e">
        <f t="shared" ref="M345:M400" si="206">J345/E345*100</f>
        <v>#DIV/0!</v>
      </c>
      <c r="N345" s="198">
        <f t="shared" si="202"/>
        <v>0</v>
      </c>
      <c r="O345" s="198"/>
      <c r="P345" s="198"/>
      <c r="Q345" s="198"/>
      <c r="R345" s="198"/>
      <c r="S345" s="198"/>
      <c r="T345" s="200">
        <f t="shared" si="203"/>
        <v>0</v>
      </c>
      <c r="U345" s="200"/>
      <c r="V345" s="200"/>
      <c r="W345" s="200"/>
      <c r="X345" s="200"/>
      <c r="Y345" s="200"/>
      <c r="Z345" s="213" t="e">
        <f t="shared" si="204"/>
        <v>#DIV/0!</v>
      </c>
      <c r="AA345" s="193">
        <f t="shared" si="205"/>
        <v>0</v>
      </c>
    </row>
    <row r="346" spans="1:27" s="1" customFormat="1" ht="63" hidden="1" customHeight="1" x14ac:dyDescent="0.25">
      <c r="A346" s="108"/>
      <c r="B346" s="98"/>
      <c r="C346" s="108"/>
      <c r="D346" s="47" t="s">
        <v>597</v>
      </c>
      <c r="E346" s="201">
        <v>0</v>
      </c>
      <c r="F346" s="202"/>
      <c r="G346" s="201"/>
      <c r="H346" s="201"/>
      <c r="I346" s="202"/>
      <c r="J346" s="201"/>
      <c r="K346" s="201"/>
      <c r="L346" s="201"/>
      <c r="M346" s="217" t="e">
        <f t="shared" si="206"/>
        <v>#DIV/0!</v>
      </c>
      <c r="N346" s="198">
        <f t="shared" si="202"/>
        <v>0</v>
      </c>
      <c r="O346" s="201"/>
      <c r="P346" s="201"/>
      <c r="Q346" s="201"/>
      <c r="R346" s="201"/>
      <c r="S346" s="201"/>
      <c r="T346" s="200">
        <f t="shared" si="203"/>
        <v>0</v>
      </c>
      <c r="U346" s="203"/>
      <c r="V346" s="203"/>
      <c r="W346" s="203"/>
      <c r="X346" s="203"/>
      <c r="Y346" s="203"/>
      <c r="Z346" s="214" t="e">
        <f t="shared" si="204"/>
        <v>#DIV/0!</v>
      </c>
      <c r="AA346" s="193">
        <f t="shared" si="205"/>
        <v>0</v>
      </c>
    </row>
    <row r="347" spans="1:27" s="22" customFormat="1" ht="31.5" hidden="1" customHeight="1" x14ac:dyDescent="0.25">
      <c r="A347" s="106" t="s">
        <v>414</v>
      </c>
      <c r="B347" s="107">
        <v>7370</v>
      </c>
      <c r="C347" s="106" t="s">
        <v>81</v>
      </c>
      <c r="D347" s="46" t="s">
        <v>415</v>
      </c>
      <c r="E347" s="198">
        <v>0</v>
      </c>
      <c r="F347" s="199"/>
      <c r="G347" s="198"/>
      <c r="H347" s="198"/>
      <c r="I347" s="199"/>
      <c r="J347" s="198"/>
      <c r="K347" s="198"/>
      <c r="L347" s="198"/>
      <c r="M347" s="216" t="e">
        <f t="shared" si="206"/>
        <v>#DIV/0!</v>
      </c>
      <c r="N347" s="198">
        <f t="shared" si="202"/>
        <v>0</v>
      </c>
      <c r="O347" s="198"/>
      <c r="P347" s="198"/>
      <c r="Q347" s="198"/>
      <c r="R347" s="198"/>
      <c r="S347" s="198"/>
      <c r="T347" s="200">
        <f t="shared" si="203"/>
        <v>0</v>
      </c>
      <c r="U347" s="200"/>
      <c r="V347" s="200"/>
      <c r="W347" s="200"/>
      <c r="X347" s="200"/>
      <c r="Y347" s="200"/>
      <c r="Z347" s="213" t="e">
        <f t="shared" si="204"/>
        <v>#DIV/0!</v>
      </c>
      <c r="AA347" s="193">
        <f t="shared" si="205"/>
        <v>0</v>
      </c>
    </row>
    <row r="348" spans="1:27" s="22" customFormat="1" ht="21" customHeight="1" x14ac:dyDescent="0.25">
      <c r="A348" s="106" t="s">
        <v>143</v>
      </c>
      <c r="B348" s="107" t="str">
        <f>'дод 5'!A238</f>
        <v>7640</v>
      </c>
      <c r="C348" s="107" t="str">
        <f>'дод 5'!B238</f>
        <v>0470</v>
      </c>
      <c r="D348" s="46" t="str">
        <f>'дод 5'!C238</f>
        <v>Заходи з енергозбереження, у т. ч. за рахунок:</v>
      </c>
      <c r="E348" s="198">
        <v>985324</v>
      </c>
      <c r="F348" s="199">
        <v>985324</v>
      </c>
      <c r="G348" s="198"/>
      <c r="H348" s="198"/>
      <c r="I348" s="199"/>
      <c r="J348" s="198"/>
      <c r="K348" s="198"/>
      <c r="L348" s="198"/>
      <c r="M348" s="216">
        <f t="shared" si="206"/>
        <v>0</v>
      </c>
      <c r="N348" s="198">
        <f t="shared" si="202"/>
        <v>92681686</v>
      </c>
      <c r="O348" s="198">
        <v>92681686</v>
      </c>
      <c r="P348" s="198"/>
      <c r="Q348" s="198"/>
      <c r="R348" s="198"/>
      <c r="S348" s="198">
        <v>92681686</v>
      </c>
      <c r="T348" s="200">
        <f t="shared" si="203"/>
        <v>9305922</v>
      </c>
      <c r="U348" s="200">
        <v>9305922</v>
      </c>
      <c r="V348" s="200"/>
      <c r="W348" s="200"/>
      <c r="X348" s="200"/>
      <c r="Y348" s="200">
        <v>9305922</v>
      </c>
      <c r="Z348" s="213">
        <f t="shared" si="204"/>
        <v>10.040734476927838</v>
      </c>
      <c r="AA348" s="193">
        <f t="shared" si="205"/>
        <v>9305922</v>
      </c>
    </row>
    <row r="349" spans="1:27" s="1" customFormat="1" ht="17.25" customHeight="1" x14ac:dyDescent="0.25">
      <c r="A349" s="108"/>
      <c r="B349" s="98"/>
      <c r="C349" s="98"/>
      <c r="D349" s="47" t="s">
        <v>407</v>
      </c>
      <c r="E349" s="201">
        <v>0</v>
      </c>
      <c r="F349" s="202"/>
      <c r="G349" s="201"/>
      <c r="H349" s="201"/>
      <c r="I349" s="202"/>
      <c r="J349" s="201"/>
      <c r="K349" s="201"/>
      <c r="L349" s="201"/>
      <c r="M349" s="217"/>
      <c r="N349" s="198">
        <f t="shared" si="202"/>
        <v>61868709</v>
      </c>
      <c r="O349" s="201">
        <v>61868709</v>
      </c>
      <c r="P349" s="201"/>
      <c r="Q349" s="201"/>
      <c r="R349" s="201"/>
      <c r="S349" s="201">
        <v>61868709</v>
      </c>
      <c r="T349" s="200">
        <f t="shared" si="203"/>
        <v>0</v>
      </c>
      <c r="U349" s="203"/>
      <c r="V349" s="203"/>
      <c r="W349" s="203"/>
      <c r="X349" s="203"/>
      <c r="Y349" s="203"/>
      <c r="Z349" s="214">
        <f t="shared" si="204"/>
        <v>0</v>
      </c>
      <c r="AA349" s="193">
        <f t="shared" si="205"/>
        <v>0</v>
      </c>
    </row>
    <row r="350" spans="1:27" s="22" customFormat="1" ht="126" hidden="1" customHeight="1" x14ac:dyDescent="0.25">
      <c r="A350" s="106" t="s">
        <v>363</v>
      </c>
      <c r="B350" s="107">
        <v>7691</v>
      </c>
      <c r="C350" s="95" t="s">
        <v>81</v>
      </c>
      <c r="D350" s="46" t="s">
        <v>308</v>
      </c>
      <c r="E350" s="198">
        <f t="shared" ref="E350" si="207">F350+I350</f>
        <v>0</v>
      </c>
      <c r="F350" s="199"/>
      <c r="G350" s="198"/>
      <c r="H350" s="198"/>
      <c r="I350" s="199"/>
      <c r="J350" s="198"/>
      <c r="K350" s="198"/>
      <c r="L350" s="198"/>
      <c r="M350" s="216" t="e">
        <f t="shared" si="206"/>
        <v>#DIV/0!</v>
      </c>
      <c r="N350" s="198">
        <f t="shared" si="202"/>
        <v>0</v>
      </c>
      <c r="O350" s="198"/>
      <c r="P350" s="198"/>
      <c r="Q350" s="198"/>
      <c r="R350" s="198"/>
      <c r="S350" s="198"/>
      <c r="T350" s="200"/>
      <c r="U350" s="200"/>
      <c r="V350" s="200"/>
      <c r="W350" s="200"/>
      <c r="X350" s="200"/>
      <c r="Y350" s="200"/>
      <c r="Z350" s="213" t="e">
        <f t="shared" si="204"/>
        <v>#DIV/0!</v>
      </c>
      <c r="AA350" s="193">
        <f t="shared" si="205"/>
        <v>0</v>
      </c>
    </row>
    <row r="351" spans="1:27" s="22" customFormat="1" ht="31.5" hidden="1" customHeight="1" x14ac:dyDescent="0.25">
      <c r="A351" s="106" t="s">
        <v>491</v>
      </c>
      <c r="B351" s="107">
        <v>9750</v>
      </c>
      <c r="C351" s="106" t="s">
        <v>44</v>
      </c>
      <c r="D351" s="46" t="s">
        <v>492</v>
      </c>
      <c r="E351" s="198">
        <f t="shared" ref="E351" si="208">F351+I351</f>
        <v>0</v>
      </c>
      <c r="F351" s="199"/>
      <c r="G351" s="198"/>
      <c r="H351" s="198"/>
      <c r="I351" s="199"/>
      <c r="J351" s="198"/>
      <c r="K351" s="198"/>
      <c r="L351" s="198"/>
      <c r="M351" s="216" t="e">
        <f t="shared" si="206"/>
        <v>#DIV/0!</v>
      </c>
      <c r="N351" s="198">
        <f t="shared" si="202"/>
        <v>0</v>
      </c>
      <c r="O351" s="198"/>
      <c r="P351" s="198"/>
      <c r="Q351" s="198"/>
      <c r="R351" s="198"/>
      <c r="S351" s="198"/>
      <c r="T351" s="200"/>
      <c r="U351" s="200"/>
      <c r="V351" s="200"/>
      <c r="W351" s="200"/>
      <c r="X351" s="200"/>
      <c r="Y351" s="200"/>
      <c r="Z351" s="213" t="e">
        <f t="shared" si="204"/>
        <v>#DIV/0!</v>
      </c>
      <c r="AA351" s="193">
        <f t="shared" si="205"/>
        <v>0</v>
      </c>
    </row>
    <row r="352" spans="1:27" s="21" customFormat="1" ht="33.75" hidden="1" customHeight="1" x14ac:dyDescent="0.25">
      <c r="A352" s="122" t="s">
        <v>204</v>
      </c>
      <c r="B352" s="101"/>
      <c r="C352" s="101"/>
      <c r="D352" s="51" t="s">
        <v>39</v>
      </c>
      <c r="E352" s="193">
        <f>E353</f>
        <v>0</v>
      </c>
      <c r="F352" s="194">
        <f t="shared" ref="F352:I352" si="209">F353</f>
        <v>0</v>
      </c>
      <c r="G352" s="193">
        <f t="shared" si="209"/>
        <v>0</v>
      </c>
      <c r="H352" s="193">
        <f t="shared" si="209"/>
        <v>0</v>
      </c>
      <c r="I352" s="194">
        <f t="shared" si="209"/>
        <v>0</v>
      </c>
      <c r="J352" s="193"/>
      <c r="K352" s="193"/>
      <c r="L352" s="193"/>
      <c r="M352" s="224" t="e">
        <f t="shared" si="206"/>
        <v>#DIV/0!</v>
      </c>
      <c r="N352" s="198">
        <f t="shared" si="202"/>
        <v>0</v>
      </c>
      <c r="O352" s="193">
        <f t="shared" ref="O352" si="210">O353</f>
        <v>0</v>
      </c>
      <c r="P352" s="193">
        <f t="shared" ref="P352" si="211">P353</f>
        <v>0</v>
      </c>
      <c r="Q352" s="193">
        <f t="shared" ref="Q352" si="212">Q353</f>
        <v>0</v>
      </c>
      <c r="R352" s="193">
        <f t="shared" ref="R352" si="213">R353</f>
        <v>0</v>
      </c>
      <c r="S352" s="193">
        <f t="shared" ref="S352" si="214">S353</f>
        <v>0</v>
      </c>
      <c r="T352" s="209"/>
      <c r="U352" s="209"/>
      <c r="V352" s="209"/>
      <c r="W352" s="209"/>
      <c r="X352" s="209"/>
      <c r="Y352" s="209"/>
      <c r="Z352" s="212" t="e">
        <f t="shared" si="204"/>
        <v>#DIV/0!</v>
      </c>
      <c r="AA352" s="193">
        <f t="shared" si="205"/>
        <v>0</v>
      </c>
    </row>
    <row r="353" spans="1:27" s="2" customFormat="1" ht="35.25" hidden="1" customHeight="1" x14ac:dyDescent="0.25">
      <c r="A353" s="41" t="s">
        <v>205</v>
      </c>
      <c r="B353" s="60"/>
      <c r="C353" s="60"/>
      <c r="D353" s="43" t="s">
        <v>39</v>
      </c>
      <c r="E353" s="195">
        <f>E354+E355+E357+E358+E359+E356</f>
        <v>0</v>
      </c>
      <c r="F353" s="196">
        <f t="shared" ref="F353:S353" si="215">F354+F355+F357+F358+F359+F356</f>
        <v>0</v>
      </c>
      <c r="G353" s="195">
        <f t="shared" si="215"/>
        <v>0</v>
      </c>
      <c r="H353" s="195">
        <f t="shared" si="215"/>
        <v>0</v>
      </c>
      <c r="I353" s="196">
        <f t="shared" si="215"/>
        <v>0</v>
      </c>
      <c r="J353" s="195"/>
      <c r="K353" s="195"/>
      <c r="L353" s="195"/>
      <c r="M353" s="218" t="e">
        <f t="shared" si="206"/>
        <v>#DIV/0!</v>
      </c>
      <c r="N353" s="198">
        <f t="shared" si="202"/>
        <v>0</v>
      </c>
      <c r="O353" s="195">
        <f t="shared" si="215"/>
        <v>0</v>
      </c>
      <c r="P353" s="195">
        <f t="shared" si="215"/>
        <v>0</v>
      </c>
      <c r="Q353" s="195">
        <f t="shared" si="215"/>
        <v>0</v>
      </c>
      <c r="R353" s="195">
        <f t="shared" si="215"/>
        <v>0</v>
      </c>
      <c r="S353" s="195">
        <f t="shared" si="215"/>
        <v>0</v>
      </c>
      <c r="T353" s="197"/>
      <c r="U353" s="197"/>
      <c r="V353" s="197"/>
      <c r="W353" s="197"/>
      <c r="X353" s="197"/>
      <c r="Y353" s="197"/>
      <c r="Z353" s="215" t="e">
        <f t="shared" si="204"/>
        <v>#DIV/0!</v>
      </c>
      <c r="AA353" s="193">
        <f t="shared" si="205"/>
        <v>0</v>
      </c>
    </row>
    <row r="354" spans="1:27" s="22" customFormat="1" ht="47.25" hidden="1" customHeight="1" x14ac:dyDescent="0.25">
      <c r="A354" s="106" t="s">
        <v>206</v>
      </c>
      <c r="B354" s="107" t="str">
        <f>'дод 5'!A20</f>
        <v>0160</v>
      </c>
      <c r="C354" s="107" t="str">
        <f>'дод 5'!B20</f>
        <v>0111</v>
      </c>
      <c r="D354" s="46" t="str">
        <f>'дод 5'!C20</f>
        <v>Керівництво і управління у відповідній сфері у містах (місті Києві), селищах, селах, територіальних громадах</v>
      </c>
      <c r="E354" s="198">
        <f t="shared" ref="E354:E359" si="216">F354+I354</f>
        <v>0</v>
      </c>
      <c r="F354" s="199"/>
      <c r="G354" s="198"/>
      <c r="H354" s="198"/>
      <c r="I354" s="199"/>
      <c r="J354" s="198"/>
      <c r="K354" s="198"/>
      <c r="L354" s="198"/>
      <c r="M354" s="216" t="e">
        <f t="shared" si="206"/>
        <v>#DIV/0!</v>
      </c>
      <c r="N354" s="198">
        <f t="shared" si="202"/>
        <v>0</v>
      </c>
      <c r="O354" s="198"/>
      <c r="P354" s="198"/>
      <c r="Q354" s="198"/>
      <c r="R354" s="198"/>
      <c r="S354" s="198"/>
      <c r="T354" s="200"/>
      <c r="U354" s="200"/>
      <c r="V354" s="200"/>
      <c r="W354" s="200"/>
      <c r="X354" s="200"/>
      <c r="Y354" s="200"/>
      <c r="Z354" s="213" t="e">
        <f t="shared" si="204"/>
        <v>#DIV/0!</v>
      </c>
      <c r="AA354" s="193">
        <f t="shared" si="205"/>
        <v>0</v>
      </c>
    </row>
    <row r="355" spans="1:27" s="22" customFormat="1" ht="31.5" hidden="1" customHeight="1" x14ac:dyDescent="0.25">
      <c r="A355" s="106" t="s">
        <v>305</v>
      </c>
      <c r="B355" s="107" t="str">
        <f>'дод 5'!A183</f>
        <v>6090</v>
      </c>
      <c r="C355" s="107" t="str">
        <f>'дод 5'!B183</f>
        <v>0640</v>
      </c>
      <c r="D355" s="46" t="str">
        <f>'дод 5'!C183</f>
        <v>Інша діяльність у сфері житлово-комунального господарства</v>
      </c>
      <c r="E355" s="198">
        <f t="shared" si="216"/>
        <v>0</v>
      </c>
      <c r="F355" s="199"/>
      <c r="G355" s="198"/>
      <c r="H355" s="198"/>
      <c r="I355" s="199"/>
      <c r="J355" s="198"/>
      <c r="K355" s="198"/>
      <c r="L355" s="198"/>
      <c r="M355" s="216" t="e">
        <f t="shared" si="206"/>
        <v>#DIV/0!</v>
      </c>
      <c r="N355" s="198">
        <f t="shared" si="202"/>
        <v>0</v>
      </c>
      <c r="O355" s="198"/>
      <c r="P355" s="198"/>
      <c r="Q355" s="198"/>
      <c r="R355" s="198"/>
      <c r="S355" s="198"/>
      <c r="T355" s="200"/>
      <c r="U355" s="200"/>
      <c r="V355" s="200"/>
      <c r="W355" s="200"/>
      <c r="X355" s="200"/>
      <c r="Y355" s="200"/>
      <c r="Z355" s="213" t="e">
        <f t="shared" si="204"/>
        <v>#DIV/0!</v>
      </c>
      <c r="AA355" s="193">
        <f t="shared" si="205"/>
        <v>0</v>
      </c>
    </row>
    <row r="356" spans="1:27" s="22" customFormat="1" ht="31.5" hidden="1" customHeight="1" x14ac:dyDescent="0.25">
      <c r="A356" s="106" t="s">
        <v>553</v>
      </c>
      <c r="B356" s="107">
        <v>7340</v>
      </c>
      <c r="C356" s="106" t="s">
        <v>110</v>
      </c>
      <c r="D356" s="46" t="str">
        <f>'дод 5'!C206</f>
        <v>Проектування, реставрація та охорона пам'яток архітектури</v>
      </c>
      <c r="E356" s="198">
        <f t="shared" si="216"/>
        <v>0</v>
      </c>
      <c r="F356" s="199"/>
      <c r="G356" s="198"/>
      <c r="H356" s="198"/>
      <c r="I356" s="199"/>
      <c r="J356" s="198"/>
      <c r="K356" s="198"/>
      <c r="L356" s="198"/>
      <c r="M356" s="216" t="e">
        <f t="shared" si="206"/>
        <v>#DIV/0!</v>
      </c>
      <c r="N356" s="198">
        <f t="shared" si="202"/>
        <v>0</v>
      </c>
      <c r="O356" s="198"/>
      <c r="P356" s="198"/>
      <c r="Q356" s="198"/>
      <c r="R356" s="198"/>
      <c r="S356" s="198"/>
      <c r="T356" s="200"/>
      <c r="U356" s="200"/>
      <c r="V356" s="200"/>
      <c r="W356" s="200"/>
      <c r="X356" s="200"/>
      <c r="Y356" s="200"/>
      <c r="Z356" s="213" t="e">
        <f t="shared" si="204"/>
        <v>#DIV/0!</v>
      </c>
      <c r="AA356" s="193">
        <f t="shared" si="205"/>
        <v>0</v>
      </c>
    </row>
    <row r="357" spans="1:27" s="22" customFormat="1" ht="31.5" hidden="1" customHeight="1" x14ac:dyDescent="0.25">
      <c r="A357" s="106" t="s">
        <v>436</v>
      </c>
      <c r="B357" s="106" t="s">
        <v>437</v>
      </c>
      <c r="C357" s="106" t="s">
        <v>110</v>
      </c>
      <c r="D357" s="46" t="s">
        <v>438</v>
      </c>
      <c r="E357" s="198">
        <f t="shared" si="216"/>
        <v>0</v>
      </c>
      <c r="F357" s="199"/>
      <c r="G357" s="198"/>
      <c r="H357" s="198"/>
      <c r="I357" s="199"/>
      <c r="J357" s="198"/>
      <c r="K357" s="198"/>
      <c r="L357" s="198"/>
      <c r="M357" s="216" t="e">
        <f t="shared" si="206"/>
        <v>#DIV/0!</v>
      </c>
      <c r="N357" s="198">
        <f t="shared" si="202"/>
        <v>0</v>
      </c>
      <c r="O357" s="198">
        <f>900000-900000</f>
        <v>0</v>
      </c>
      <c r="P357" s="198"/>
      <c r="Q357" s="198"/>
      <c r="R357" s="198"/>
      <c r="S357" s="198">
        <f>900000-900000</f>
        <v>0</v>
      </c>
      <c r="T357" s="200"/>
      <c r="U357" s="200"/>
      <c r="V357" s="200"/>
      <c r="W357" s="200"/>
      <c r="X357" s="200"/>
      <c r="Y357" s="200"/>
      <c r="Z357" s="213" t="e">
        <f t="shared" si="204"/>
        <v>#DIV/0!</v>
      </c>
      <c r="AA357" s="193">
        <f t="shared" si="205"/>
        <v>0</v>
      </c>
    </row>
    <row r="358" spans="1:27" s="22" customFormat="1" ht="31.5" hidden="1" customHeight="1" x14ac:dyDescent="0.25">
      <c r="A358" s="106" t="s">
        <v>512</v>
      </c>
      <c r="B358" s="106" t="s">
        <v>513</v>
      </c>
      <c r="C358" s="106" t="s">
        <v>81</v>
      </c>
      <c r="D358" s="46" t="str">
        <f>'дод 5'!C214</f>
        <v>Реалізація інших заходів щодо соціально-економічного розвитку територій</v>
      </c>
      <c r="E358" s="198">
        <f t="shared" si="216"/>
        <v>0</v>
      </c>
      <c r="F358" s="199"/>
      <c r="G358" s="198"/>
      <c r="H358" s="198"/>
      <c r="I358" s="199"/>
      <c r="J358" s="198"/>
      <c r="K358" s="198"/>
      <c r="L358" s="198"/>
      <c r="M358" s="216" t="e">
        <f t="shared" si="206"/>
        <v>#DIV/0!</v>
      </c>
      <c r="N358" s="198">
        <f t="shared" si="202"/>
        <v>0</v>
      </c>
      <c r="O358" s="198"/>
      <c r="P358" s="198"/>
      <c r="Q358" s="198"/>
      <c r="R358" s="198"/>
      <c r="S358" s="198"/>
      <c r="T358" s="200"/>
      <c r="U358" s="200"/>
      <c r="V358" s="200"/>
      <c r="W358" s="200"/>
      <c r="X358" s="200"/>
      <c r="Y358" s="200"/>
      <c r="Z358" s="213" t="e">
        <f t="shared" si="204"/>
        <v>#DIV/0!</v>
      </c>
      <c r="AA358" s="193">
        <f t="shared" si="205"/>
        <v>0</v>
      </c>
    </row>
    <row r="359" spans="1:27" s="22" customFormat="1" ht="123" hidden="1" customHeight="1" x14ac:dyDescent="0.25">
      <c r="A359" s="106" t="s">
        <v>293</v>
      </c>
      <c r="B359" s="107" t="str">
        <f>'дод 5'!A245</f>
        <v>7691</v>
      </c>
      <c r="C359" s="107" t="str">
        <f>'дод 5'!B245</f>
        <v>0490</v>
      </c>
      <c r="D359" s="46" t="str">
        <f>'дод 5'!C245</f>
        <v>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v>
      </c>
      <c r="E359" s="198">
        <f t="shared" si="216"/>
        <v>0</v>
      </c>
      <c r="F359" s="199"/>
      <c r="G359" s="198"/>
      <c r="H359" s="198"/>
      <c r="I359" s="199"/>
      <c r="J359" s="198"/>
      <c r="K359" s="198"/>
      <c r="L359" s="198"/>
      <c r="M359" s="216" t="e">
        <f t="shared" si="206"/>
        <v>#DIV/0!</v>
      </c>
      <c r="N359" s="198">
        <f t="shared" si="202"/>
        <v>0</v>
      </c>
      <c r="O359" s="198"/>
      <c r="P359" s="198"/>
      <c r="Q359" s="198"/>
      <c r="R359" s="198"/>
      <c r="S359" s="198"/>
      <c r="T359" s="200"/>
      <c r="U359" s="200"/>
      <c r="V359" s="200"/>
      <c r="W359" s="200"/>
      <c r="X359" s="200"/>
      <c r="Y359" s="200"/>
      <c r="Z359" s="213" t="e">
        <f t="shared" si="204"/>
        <v>#DIV/0!</v>
      </c>
      <c r="AA359" s="193">
        <f t="shared" si="205"/>
        <v>0</v>
      </c>
    </row>
    <row r="360" spans="1:27" s="21" customFormat="1" ht="38.25" customHeight="1" x14ac:dyDescent="0.25">
      <c r="A360" s="122" t="s">
        <v>209</v>
      </c>
      <c r="B360" s="101"/>
      <c r="C360" s="101"/>
      <c r="D360" s="51" t="s">
        <v>41</v>
      </c>
      <c r="E360" s="193">
        <f>E361</f>
        <v>5078400</v>
      </c>
      <c r="F360" s="194">
        <f t="shared" ref="F360:N361" si="217">F361</f>
        <v>5078400</v>
      </c>
      <c r="G360" s="193">
        <f t="shared" si="217"/>
        <v>3857700</v>
      </c>
      <c r="H360" s="193">
        <f t="shared" si="217"/>
        <v>106200</v>
      </c>
      <c r="I360" s="194">
        <f t="shared" si="217"/>
        <v>0</v>
      </c>
      <c r="J360" s="193">
        <f t="shared" si="217"/>
        <v>1138482.1599999999</v>
      </c>
      <c r="K360" s="193">
        <f t="shared" si="217"/>
        <v>911031.7</v>
      </c>
      <c r="L360" s="193">
        <f t="shared" si="217"/>
        <v>33677.980000000003</v>
      </c>
      <c r="M360" s="224">
        <f t="shared" si="206"/>
        <v>22.418126969124135</v>
      </c>
      <c r="N360" s="193">
        <f t="shared" si="217"/>
        <v>0</v>
      </c>
      <c r="O360" s="193">
        <f t="shared" ref="O360:O361" si="218">O361</f>
        <v>0</v>
      </c>
      <c r="P360" s="193">
        <f t="shared" ref="P360:P361" si="219">P361</f>
        <v>0</v>
      </c>
      <c r="Q360" s="193">
        <f t="shared" ref="Q360:Q361" si="220">Q361</f>
        <v>0</v>
      </c>
      <c r="R360" s="193">
        <f t="shared" ref="R360:R361" si="221">R361</f>
        <v>0</v>
      </c>
      <c r="S360" s="193">
        <f t="shared" ref="S360:Y361" si="222">S361</f>
        <v>0</v>
      </c>
      <c r="T360" s="193">
        <f t="shared" si="222"/>
        <v>0</v>
      </c>
      <c r="U360" s="193">
        <f t="shared" si="222"/>
        <v>0</v>
      </c>
      <c r="V360" s="193">
        <f t="shared" si="222"/>
        <v>0</v>
      </c>
      <c r="W360" s="193">
        <f t="shared" si="222"/>
        <v>0</v>
      </c>
      <c r="X360" s="193">
        <f t="shared" si="222"/>
        <v>0</v>
      </c>
      <c r="Y360" s="193">
        <f t="shared" si="222"/>
        <v>0</v>
      </c>
      <c r="Z360" s="224"/>
      <c r="AA360" s="193">
        <f t="shared" si="205"/>
        <v>1138482.1599999999</v>
      </c>
    </row>
    <row r="361" spans="1:27" s="2" customFormat="1" ht="35.25" customHeight="1" x14ac:dyDescent="0.25">
      <c r="A361" s="41" t="s">
        <v>207</v>
      </c>
      <c r="B361" s="60"/>
      <c r="C361" s="60"/>
      <c r="D361" s="43" t="s">
        <v>41</v>
      </c>
      <c r="E361" s="195">
        <f>E362</f>
        <v>5078400</v>
      </c>
      <c r="F361" s="196">
        <f t="shared" si="217"/>
        <v>5078400</v>
      </c>
      <c r="G361" s="195">
        <f t="shared" si="217"/>
        <v>3857700</v>
      </c>
      <c r="H361" s="195">
        <f t="shared" si="217"/>
        <v>106200</v>
      </c>
      <c r="I361" s="196">
        <f t="shared" si="217"/>
        <v>0</v>
      </c>
      <c r="J361" s="195">
        <f t="shared" si="217"/>
        <v>1138482.1599999999</v>
      </c>
      <c r="K361" s="195">
        <f t="shared" si="217"/>
        <v>911031.7</v>
      </c>
      <c r="L361" s="195">
        <f t="shared" si="217"/>
        <v>33677.980000000003</v>
      </c>
      <c r="M361" s="218">
        <f t="shared" si="206"/>
        <v>22.418126969124135</v>
      </c>
      <c r="N361" s="195">
        <f t="shared" si="217"/>
        <v>0</v>
      </c>
      <c r="O361" s="195">
        <f t="shared" si="218"/>
        <v>0</v>
      </c>
      <c r="P361" s="195">
        <f t="shared" si="219"/>
        <v>0</v>
      </c>
      <c r="Q361" s="195">
        <f t="shared" si="220"/>
        <v>0</v>
      </c>
      <c r="R361" s="195">
        <f t="shared" si="221"/>
        <v>0</v>
      </c>
      <c r="S361" s="195">
        <f t="shared" si="222"/>
        <v>0</v>
      </c>
      <c r="T361" s="195">
        <f t="shared" si="222"/>
        <v>0</v>
      </c>
      <c r="U361" s="195">
        <f t="shared" si="222"/>
        <v>0</v>
      </c>
      <c r="V361" s="195">
        <f t="shared" si="222"/>
        <v>0</v>
      </c>
      <c r="W361" s="195">
        <f t="shared" si="222"/>
        <v>0</v>
      </c>
      <c r="X361" s="195">
        <f t="shared" si="222"/>
        <v>0</v>
      </c>
      <c r="Y361" s="195">
        <f t="shared" si="222"/>
        <v>0</v>
      </c>
      <c r="Z361" s="218"/>
      <c r="AA361" s="193">
        <f t="shared" si="205"/>
        <v>1138482.1599999999</v>
      </c>
    </row>
    <row r="362" spans="1:27" s="22" customFormat="1" ht="49.5" customHeight="1" x14ac:dyDescent="0.25">
      <c r="A362" s="106" t="s">
        <v>208</v>
      </c>
      <c r="B362" s="107" t="str">
        <f>'дод 5'!A20</f>
        <v>0160</v>
      </c>
      <c r="C362" s="107" t="str">
        <f>'дод 5'!B20</f>
        <v>0111</v>
      </c>
      <c r="D362" s="46" t="str">
        <f>'дод 5'!C20</f>
        <v>Керівництво і управління у відповідній сфері у містах (місті Києві), селищах, селах, територіальних громадах</v>
      </c>
      <c r="E362" s="198">
        <v>5078400</v>
      </c>
      <c r="F362" s="199">
        <v>5078400</v>
      </c>
      <c r="G362" s="198">
        <v>3857700</v>
      </c>
      <c r="H362" s="198">
        <v>106200</v>
      </c>
      <c r="I362" s="199"/>
      <c r="J362" s="198">
        <v>1138482.1599999999</v>
      </c>
      <c r="K362" s="198">
        <v>911031.7</v>
      </c>
      <c r="L362" s="198">
        <v>33677.980000000003</v>
      </c>
      <c r="M362" s="216">
        <f t="shared" si="206"/>
        <v>22.418126969124135</v>
      </c>
      <c r="N362" s="198">
        <f>P362+S362</f>
        <v>0</v>
      </c>
      <c r="O362" s="198"/>
      <c r="P362" s="198"/>
      <c r="Q362" s="198"/>
      <c r="R362" s="198"/>
      <c r="S362" s="198"/>
      <c r="T362" s="200">
        <f>V362+Y362</f>
        <v>0</v>
      </c>
      <c r="U362" s="200"/>
      <c r="V362" s="200"/>
      <c r="W362" s="200"/>
      <c r="X362" s="200"/>
      <c r="Y362" s="200"/>
      <c r="Z362" s="213"/>
      <c r="AA362" s="193">
        <f t="shared" si="205"/>
        <v>1138482.1599999999</v>
      </c>
    </row>
    <row r="363" spans="1:27" s="21" customFormat="1" ht="30" customHeight="1" x14ac:dyDescent="0.25">
      <c r="A363" s="122" t="s">
        <v>665</v>
      </c>
      <c r="B363" s="101"/>
      <c r="C363" s="101"/>
      <c r="D363" s="51" t="s">
        <v>631</v>
      </c>
      <c r="E363" s="193">
        <f>E364</f>
        <v>13924100</v>
      </c>
      <c r="F363" s="194">
        <f t="shared" ref="F363:Y363" si="223">F364</f>
        <v>13444100</v>
      </c>
      <c r="G363" s="193">
        <f t="shared" si="223"/>
        <v>10491700</v>
      </c>
      <c r="H363" s="193">
        <f t="shared" si="223"/>
        <v>343500</v>
      </c>
      <c r="I363" s="194">
        <f t="shared" si="223"/>
        <v>480000</v>
      </c>
      <c r="J363" s="193">
        <f t="shared" si="223"/>
        <v>3202613.35</v>
      </c>
      <c r="K363" s="193">
        <f t="shared" si="223"/>
        <v>2501192.02</v>
      </c>
      <c r="L363" s="193">
        <f t="shared" si="223"/>
        <v>88687.47</v>
      </c>
      <c r="M363" s="224">
        <f t="shared" si="206"/>
        <v>23.000505239117789</v>
      </c>
      <c r="N363" s="193">
        <f t="shared" si="223"/>
        <v>0</v>
      </c>
      <c r="O363" s="193">
        <f t="shared" si="223"/>
        <v>0</v>
      </c>
      <c r="P363" s="193">
        <f t="shared" si="223"/>
        <v>0</v>
      </c>
      <c r="Q363" s="193">
        <f t="shared" si="223"/>
        <v>0</v>
      </c>
      <c r="R363" s="193">
        <f t="shared" si="223"/>
        <v>0</v>
      </c>
      <c r="S363" s="193">
        <f t="shared" si="223"/>
        <v>0</v>
      </c>
      <c r="T363" s="193">
        <f t="shared" si="223"/>
        <v>0</v>
      </c>
      <c r="U363" s="193">
        <f t="shared" si="223"/>
        <v>0</v>
      </c>
      <c r="V363" s="193">
        <f t="shared" si="223"/>
        <v>0</v>
      </c>
      <c r="W363" s="193">
        <f t="shared" si="223"/>
        <v>0</v>
      </c>
      <c r="X363" s="193">
        <f t="shared" si="223"/>
        <v>0</v>
      </c>
      <c r="Y363" s="193">
        <f t="shared" si="223"/>
        <v>0</v>
      </c>
      <c r="Z363" s="224"/>
      <c r="AA363" s="193">
        <f t="shared" si="205"/>
        <v>3202613.35</v>
      </c>
    </row>
    <row r="364" spans="1:27" s="2" customFormat="1" ht="31.5" customHeight="1" x14ac:dyDescent="0.25">
      <c r="A364" s="41" t="s">
        <v>667</v>
      </c>
      <c r="B364" s="60"/>
      <c r="C364" s="60"/>
      <c r="D364" s="43" t="s">
        <v>631</v>
      </c>
      <c r="E364" s="195">
        <f>E365+E366</f>
        <v>13924100</v>
      </c>
      <c r="F364" s="196">
        <f t="shared" ref="F364:S364" si="224">F365+F366</f>
        <v>13444100</v>
      </c>
      <c r="G364" s="195">
        <f t="shared" si="224"/>
        <v>10491700</v>
      </c>
      <c r="H364" s="195">
        <f t="shared" si="224"/>
        <v>343500</v>
      </c>
      <c r="I364" s="196">
        <f t="shared" si="224"/>
        <v>480000</v>
      </c>
      <c r="J364" s="195">
        <f t="shared" ref="J364:L364" si="225">J365+J366</f>
        <v>3202613.35</v>
      </c>
      <c r="K364" s="195">
        <f t="shared" si="225"/>
        <v>2501192.02</v>
      </c>
      <c r="L364" s="195">
        <f t="shared" si="225"/>
        <v>88687.47</v>
      </c>
      <c r="M364" s="218">
        <f t="shared" si="206"/>
        <v>23.000505239117789</v>
      </c>
      <c r="N364" s="195">
        <f t="shared" si="224"/>
        <v>0</v>
      </c>
      <c r="O364" s="195">
        <f t="shared" si="224"/>
        <v>0</v>
      </c>
      <c r="P364" s="195">
        <f t="shared" si="224"/>
        <v>0</v>
      </c>
      <c r="Q364" s="195">
        <f t="shared" si="224"/>
        <v>0</v>
      </c>
      <c r="R364" s="195">
        <f t="shared" si="224"/>
        <v>0</v>
      </c>
      <c r="S364" s="195">
        <f t="shared" si="224"/>
        <v>0</v>
      </c>
      <c r="T364" s="195">
        <f t="shared" ref="T364:Y364" si="226">T365+T366</f>
        <v>0</v>
      </c>
      <c r="U364" s="195">
        <f t="shared" si="226"/>
        <v>0</v>
      </c>
      <c r="V364" s="195">
        <f t="shared" si="226"/>
        <v>0</v>
      </c>
      <c r="W364" s="195">
        <f t="shared" si="226"/>
        <v>0</v>
      </c>
      <c r="X364" s="195">
        <f t="shared" si="226"/>
        <v>0</v>
      </c>
      <c r="Y364" s="195">
        <f t="shared" si="226"/>
        <v>0</v>
      </c>
      <c r="Z364" s="218"/>
      <c r="AA364" s="193">
        <f t="shared" si="205"/>
        <v>3202613.35</v>
      </c>
    </row>
    <row r="365" spans="1:27" s="22" customFormat="1" ht="47.25" x14ac:dyDescent="0.25">
      <c r="A365" s="106" t="s">
        <v>666</v>
      </c>
      <c r="B365" s="107" t="str">
        <f>'дод 5'!A20</f>
        <v>0160</v>
      </c>
      <c r="C365" s="107" t="str">
        <f>'дод 5'!B20</f>
        <v>0111</v>
      </c>
      <c r="D365" s="50" t="str">
        <f>'дод 5'!C20</f>
        <v>Керівництво і управління у відповідній сфері у містах (місті Києві), селищах, селах, територіальних громадах</v>
      </c>
      <c r="E365" s="198">
        <v>13404100</v>
      </c>
      <c r="F365" s="199">
        <v>13404100</v>
      </c>
      <c r="G365" s="198">
        <v>10491700</v>
      </c>
      <c r="H365" s="198">
        <v>343500</v>
      </c>
      <c r="I365" s="199"/>
      <c r="J365" s="198">
        <v>3202613.35</v>
      </c>
      <c r="K365" s="198">
        <v>2501192.02</v>
      </c>
      <c r="L365" s="198">
        <v>88687.47</v>
      </c>
      <c r="M365" s="216">
        <f t="shared" si="206"/>
        <v>23.8927891466044</v>
      </c>
      <c r="N365" s="198">
        <f>P365+S365</f>
        <v>0</v>
      </c>
      <c r="O365" s="198">
        <f>8000-8000</f>
        <v>0</v>
      </c>
      <c r="P365" s="198"/>
      <c r="Q365" s="198"/>
      <c r="R365" s="198"/>
      <c r="S365" s="198">
        <f>8000-8000</f>
        <v>0</v>
      </c>
      <c r="T365" s="200">
        <f>V365+Y365</f>
        <v>0</v>
      </c>
      <c r="U365" s="200"/>
      <c r="V365" s="200"/>
      <c r="W365" s="200"/>
      <c r="X365" s="200"/>
      <c r="Y365" s="200"/>
      <c r="Z365" s="213"/>
      <c r="AA365" s="193">
        <f t="shared" si="205"/>
        <v>3202613.35</v>
      </c>
    </row>
    <row r="366" spans="1:27" s="22" customFormat="1" ht="30" customHeight="1" x14ac:dyDescent="0.25">
      <c r="A366" s="106" t="s">
        <v>668</v>
      </c>
      <c r="B366" s="107" t="str">
        <f>'дод 5'!A237</f>
        <v>7610</v>
      </c>
      <c r="C366" s="107" t="str">
        <f>'дод 5'!B237</f>
        <v>0411</v>
      </c>
      <c r="D366" s="50" t="str">
        <f>'дод 5'!C237</f>
        <v>Сприяння розвитку малого та середнього підприємництва</v>
      </c>
      <c r="E366" s="198">
        <v>520000</v>
      </c>
      <c r="F366" s="199">
        <v>40000</v>
      </c>
      <c r="G366" s="198"/>
      <c r="H366" s="198"/>
      <c r="I366" s="199">
        <f>350000+130000</f>
        <v>480000</v>
      </c>
      <c r="J366" s="198"/>
      <c r="K366" s="198"/>
      <c r="L366" s="198"/>
      <c r="M366" s="216">
        <f t="shared" si="206"/>
        <v>0</v>
      </c>
      <c r="N366" s="198">
        <f>P366+S366</f>
        <v>0</v>
      </c>
      <c r="O366" s="198">
        <f>8000-8000</f>
        <v>0</v>
      </c>
      <c r="P366" s="198"/>
      <c r="Q366" s="198"/>
      <c r="R366" s="198"/>
      <c r="S366" s="198">
        <f>8000-8000</f>
        <v>0</v>
      </c>
      <c r="T366" s="200">
        <f>V366+Y366</f>
        <v>0</v>
      </c>
      <c r="U366" s="200"/>
      <c r="V366" s="200"/>
      <c r="W366" s="200"/>
      <c r="X366" s="200"/>
      <c r="Y366" s="200"/>
      <c r="Z366" s="213"/>
      <c r="AA366" s="193">
        <f t="shared" si="205"/>
        <v>0</v>
      </c>
    </row>
    <row r="367" spans="1:27" s="21" customFormat="1" ht="33.75" hidden="1" customHeight="1" x14ac:dyDescent="0.25">
      <c r="A367" s="122" t="s">
        <v>210</v>
      </c>
      <c r="B367" s="101"/>
      <c r="C367" s="101"/>
      <c r="D367" s="51" t="s">
        <v>38</v>
      </c>
      <c r="E367" s="193">
        <f>E368</f>
        <v>0</v>
      </c>
      <c r="F367" s="194">
        <f t="shared" ref="F367:N367" si="227">F368</f>
        <v>0</v>
      </c>
      <c r="G367" s="193">
        <f t="shared" si="227"/>
        <v>0</v>
      </c>
      <c r="H367" s="193">
        <f t="shared" si="227"/>
        <v>0</v>
      </c>
      <c r="I367" s="194">
        <f t="shared" si="227"/>
        <v>0</v>
      </c>
      <c r="J367" s="193"/>
      <c r="K367" s="193"/>
      <c r="L367" s="193"/>
      <c r="M367" s="224" t="e">
        <f t="shared" si="206"/>
        <v>#DIV/0!</v>
      </c>
      <c r="N367" s="193">
        <f t="shared" si="227"/>
        <v>0</v>
      </c>
      <c r="O367" s="193">
        <f t="shared" ref="O367" si="228">O368</f>
        <v>0</v>
      </c>
      <c r="P367" s="193">
        <f t="shared" ref="P367" si="229">P368</f>
        <v>0</v>
      </c>
      <c r="Q367" s="193">
        <f t="shared" ref="Q367" si="230">Q368</f>
        <v>0</v>
      </c>
      <c r="R367" s="193">
        <f t="shared" ref="R367" si="231">R368</f>
        <v>0</v>
      </c>
      <c r="S367" s="193">
        <f t="shared" ref="S367" si="232">S368</f>
        <v>0</v>
      </c>
      <c r="T367" s="209"/>
      <c r="U367" s="209"/>
      <c r="V367" s="209"/>
      <c r="W367" s="209"/>
      <c r="X367" s="209"/>
      <c r="Y367" s="209"/>
      <c r="Z367" s="212"/>
      <c r="AA367" s="193">
        <f t="shared" si="205"/>
        <v>0</v>
      </c>
    </row>
    <row r="368" spans="1:27" s="2" customFormat="1" ht="32.25" hidden="1" customHeight="1" x14ac:dyDescent="0.25">
      <c r="A368" s="41" t="s">
        <v>211</v>
      </c>
      <c r="B368" s="60"/>
      <c r="C368" s="60"/>
      <c r="D368" s="43" t="s">
        <v>38</v>
      </c>
      <c r="E368" s="195">
        <f>E369+E370++E371+E372+E373+E374</f>
        <v>0</v>
      </c>
      <c r="F368" s="196">
        <f t="shared" ref="F368:S368" si="233">F369+F370++F371+F372+F373+F374</f>
        <v>0</v>
      </c>
      <c r="G368" s="195">
        <f t="shared" si="233"/>
        <v>0</v>
      </c>
      <c r="H368" s="195">
        <f t="shared" si="233"/>
        <v>0</v>
      </c>
      <c r="I368" s="196">
        <f t="shared" si="233"/>
        <v>0</v>
      </c>
      <c r="J368" s="195"/>
      <c r="K368" s="195"/>
      <c r="L368" s="195"/>
      <c r="M368" s="218" t="e">
        <f t="shared" si="206"/>
        <v>#DIV/0!</v>
      </c>
      <c r="N368" s="195">
        <f t="shared" si="233"/>
        <v>0</v>
      </c>
      <c r="O368" s="195">
        <f>O369+O370++O371+O372+O373+O374</f>
        <v>0</v>
      </c>
      <c r="P368" s="195">
        <f t="shared" si="233"/>
        <v>0</v>
      </c>
      <c r="Q368" s="195">
        <f t="shared" si="233"/>
        <v>0</v>
      </c>
      <c r="R368" s="195">
        <f t="shared" si="233"/>
        <v>0</v>
      </c>
      <c r="S368" s="195">
        <f t="shared" si="233"/>
        <v>0</v>
      </c>
      <c r="T368" s="197"/>
      <c r="U368" s="197"/>
      <c r="V368" s="197"/>
      <c r="W368" s="197"/>
      <c r="X368" s="197"/>
      <c r="Y368" s="197"/>
      <c r="Z368" s="215"/>
      <c r="AA368" s="193">
        <f t="shared" si="205"/>
        <v>0</v>
      </c>
    </row>
    <row r="369" spans="1:27" s="22" customFormat="1" ht="50.25" hidden="1" customHeight="1" x14ac:dyDescent="0.25">
      <c r="A369" s="106" t="s">
        <v>212</v>
      </c>
      <c r="B369" s="107" t="str">
        <f>'дод 5'!A20</f>
        <v>0160</v>
      </c>
      <c r="C369" s="107" t="str">
        <f>'дод 5'!B20</f>
        <v>0111</v>
      </c>
      <c r="D369" s="46" t="str">
        <f>'дод 5'!C20</f>
        <v>Керівництво і управління у відповідній сфері у містах (місті Києві), селищах, селах, територіальних громадах</v>
      </c>
      <c r="E369" s="198">
        <f t="shared" ref="E369:E374" si="234">F369+I369</f>
        <v>0</v>
      </c>
      <c r="F369" s="199">
        <f>2935400-2935400</f>
        <v>0</v>
      </c>
      <c r="G369" s="198">
        <f>2161900-2161900</f>
        <v>0</v>
      </c>
      <c r="H369" s="198">
        <f>209200-209200</f>
        <v>0</v>
      </c>
      <c r="I369" s="199"/>
      <c r="J369" s="198"/>
      <c r="K369" s="198"/>
      <c r="L369" s="198"/>
      <c r="M369" s="216" t="e">
        <f t="shared" si="206"/>
        <v>#DIV/0!</v>
      </c>
      <c r="N369" s="198">
        <f>P369+S369</f>
        <v>0</v>
      </c>
      <c r="O369" s="198"/>
      <c r="P369" s="198"/>
      <c r="Q369" s="198"/>
      <c r="R369" s="198"/>
      <c r="S369" s="198"/>
      <c r="T369" s="200"/>
      <c r="U369" s="200"/>
      <c r="V369" s="200"/>
      <c r="W369" s="200"/>
      <c r="X369" s="200"/>
      <c r="Y369" s="200"/>
      <c r="Z369" s="213"/>
      <c r="AA369" s="193">
        <f t="shared" si="205"/>
        <v>0</v>
      </c>
    </row>
    <row r="370" spans="1:27" s="23" customFormat="1" ht="21" hidden="1" customHeight="1" x14ac:dyDescent="0.25">
      <c r="A370" s="106" t="s">
        <v>213</v>
      </c>
      <c r="B370" s="107" t="str">
        <f>'дод 5'!A192</f>
        <v>7130</v>
      </c>
      <c r="C370" s="107" t="str">
        <f>'дод 5'!B192</f>
        <v>0421</v>
      </c>
      <c r="D370" s="46" t="str">
        <f>'дод 5'!C192</f>
        <v>Здійснення заходів із землеустрою</v>
      </c>
      <c r="E370" s="198">
        <f t="shared" si="234"/>
        <v>0</v>
      </c>
      <c r="F370" s="199"/>
      <c r="G370" s="198"/>
      <c r="H370" s="198"/>
      <c r="I370" s="199"/>
      <c r="J370" s="198"/>
      <c r="K370" s="198"/>
      <c r="L370" s="198"/>
      <c r="M370" s="216" t="e">
        <f t="shared" si="206"/>
        <v>#DIV/0!</v>
      </c>
      <c r="N370" s="198">
        <f t="shared" ref="N370:N374" si="235">P370+S370</f>
        <v>0</v>
      </c>
      <c r="O370" s="198"/>
      <c r="P370" s="198"/>
      <c r="Q370" s="198"/>
      <c r="R370" s="198"/>
      <c r="S370" s="198"/>
      <c r="T370" s="200"/>
      <c r="U370" s="200"/>
      <c r="V370" s="200"/>
      <c r="W370" s="200"/>
      <c r="X370" s="200"/>
      <c r="Y370" s="200"/>
      <c r="Z370" s="213"/>
      <c r="AA370" s="193">
        <f t="shared" si="205"/>
        <v>0</v>
      </c>
    </row>
    <row r="371" spans="1:27" s="22" customFormat="1" ht="36" hidden="1" customHeight="1" x14ac:dyDescent="0.25">
      <c r="A371" s="106" t="s">
        <v>214</v>
      </c>
      <c r="B371" s="107" t="str">
        <f>'дод 5'!A237</f>
        <v>7610</v>
      </c>
      <c r="C371" s="107" t="str">
        <f>'дод 5'!B237</f>
        <v>0411</v>
      </c>
      <c r="D371" s="46" t="str">
        <f>'дод 5'!C237</f>
        <v>Сприяння розвитку малого та середнього підприємництва</v>
      </c>
      <c r="E371" s="198">
        <f t="shared" si="234"/>
        <v>0</v>
      </c>
      <c r="F371" s="199"/>
      <c r="G371" s="198"/>
      <c r="H371" s="198"/>
      <c r="I371" s="199"/>
      <c r="J371" s="198"/>
      <c r="K371" s="198"/>
      <c r="L371" s="198"/>
      <c r="M371" s="216" t="e">
        <f t="shared" si="206"/>
        <v>#DIV/0!</v>
      </c>
      <c r="N371" s="198">
        <f t="shared" si="235"/>
        <v>0</v>
      </c>
      <c r="O371" s="198"/>
      <c r="P371" s="198"/>
      <c r="Q371" s="198"/>
      <c r="R371" s="198"/>
      <c r="S371" s="198"/>
      <c r="T371" s="200"/>
      <c r="U371" s="200"/>
      <c r="V371" s="200"/>
      <c r="W371" s="200"/>
      <c r="X371" s="200"/>
      <c r="Y371" s="200"/>
      <c r="Z371" s="213"/>
      <c r="AA371" s="193">
        <f t="shared" si="205"/>
        <v>0</v>
      </c>
    </row>
    <row r="372" spans="1:27" s="22" customFormat="1" ht="32.25" hidden="1" customHeight="1" x14ac:dyDescent="0.25">
      <c r="A372" s="106" t="s">
        <v>263</v>
      </c>
      <c r="B372" s="107" t="str">
        <f>'дод 5'!A240</f>
        <v>7650</v>
      </c>
      <c r="C372" s="107" t="str">
        <f>'дод 5'!B240</f>
        <v>0490</v>
      </c>
      <c r="D372" s="46" t="str">
        <f>'дод 5'!C240</f>
        <v>Проведення експертної грошової оцінки земельної ділянки чи права на неї</v>
      </c>
      <c r="E372" s="198">
        <f t="shared" si="234"/>
        <v>0</v>
      </c>
      <c r="F372" s="199"/>
      <c r="G372" s="198"/>
      <c r="H372" s="198"/>
      <c r="I372" s="199"/>
      <c r="J372" s="198"/>
      <c r="K372" s="198"/>
      <c r="L372" s="198"/>
      <c r="M372" s="216" t="e">
        <f t="shared" si="206"/>
        <v>#DIV/0!</v>
      </c>
      <c r="N372" s="198">
        <f t="shared" si="235"/>
        <v>0</v>
      </c>
      <c r="O372" s="198"/>
      <c r="P372" s="198"/>
      <c r="Q372" s="198"/>
      <c r="R372" s="198"/>
      <c r="S372" s="198"/>
      <c r="T372" s="200"/>
      <c r="U372" s="200"/>
      <c r="V372" s="200"/>
      <c r="W372" s="200"/>
      <c r="X372" s="200"/>
      <c r="Y372" s="200"/>
      <c r="Z372" s="213"/>
      <c r="AA372" s="193">
        <f t="shared" si="205"/>
        <v>0</v>
      </c>
    </row>
    <row r="373" spans="1:27" s="22" customFormat="1" ht="63" hidden="1" customHeight="1" x14ac:dyDescent="0.25">
      <c r="A373" s="106" t="s">
        <v>265</v>
      </c>
      <c r="B373" s="107" t="str">
        <f>'дод 5'!A241</f>
        <v>7660</v>
      </c>
      <c r="C373" s="107" t="str">
        <f>'дод 5'!B241</f>
        <v>0490</v>
      </c>
      <c r="D373" s="46" t="str">
        <f>'дод 5'!C241</f>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
      <c r="E373" s="198">
        <f t="shared" si="234"/>
        <v>0</v>
      </c>
      <c r="F373" s="199"/>
      <c r="G373" s="198"/>
      <c r="H373" s="198"/>
      <c r="I373" s="199"/>
      <c r="J373" s="198"/>
      <c r="K373" s="198"/>
      <c r="L373" s="198"/>
      <c r="M373" s="216" t="e">
        <f t="shared" si="206"/>
        <v>#DIV/0!</v>
      </c>
      <c r="N373" s="198">
        <f t="shared" si="235"/>
        <v>0</v>
      </c>
      <c r="O373" s="198"/>
      <c r="P373" s="198"/>
      <c r="Q373" s="198"/>
      <c r="R373" s="198"/>
      <c r="S373" s="198"/>
      <c r="T373" s="200"/>
      <c r="U373" s="200"/>
      <c r="V373" s="200"/>
      <c r="W373" s="200"/>
      <c r="X373" s="200"/>
      <c r="Y373" s="200"/>
      <c r="Z373" s="213"/>
      <c r="AA373" s="193">
        <f t="shared" si="205"/>
        <v>0</v>
      </c>
    </row>
    <row r="374" spans="1:27" s="22" customFormat="1" ht="22.5" hidden="1" customHeight="1" x14ac:dyDescent="0.25">
      <c r="A374" s="106" t="s">
        <v>261</v>
      </c>
      <c r="B374" s="107" t="str">
        <f>'дод 5'!A246</f>
        <v>7693</v>
      </c>
      <c r="C374" s="107" t="str">
        <f>'дод 5'!B246</f>
        <v>0490</v>
      </c>
      <c r="D374" s="46" t="str">
        <f>'дод 5'!C246</f>
        <v>Інші заходи, пов'язані з економічною діяльністю</v>
      </c>
      <c r="E374" s="198">
        <f t="shared" si="234"/>
        <v>0</v>
      </c>
      <c r="F374" s="199"/>
      <c r="G374" s="198"/>
      <c r="H374" s="198"/>
      <c r="I374" s="199"/>
      <c r="J374" s="198"/>
      <c r="K374" s="198"/>
      <c r="L374" s="198"/>
      <c r="M374" s="216" t="e">
        <f t="shared" si="206"/>
        <v>#DIV/0!</v>
      </c>
      <c r="N374" s="198">
        <f t="shared" si="235"/>
        <v>0</v>
      </c>
      <c r="O374" s="198"/>
      <c r="P374" s="198"/>
      <c r="Q374" s="198"/>
      <c r="R374" s="198"/>
      <c r="S374" s="198"/>
      <c r="T374" s="200"/>
      <c r="U374" s="200"/>
      <c r="V374" s="200"/>
      <c r="W374" s="200"/>
      <c r="X374" s="200"/>
      <c r="Y374" s="200"/>
      <c r="Z374" s="213"/>
      <c r="AA374" s="193">
        <f t="shared" si="205"/>
        <v>0</v>
      </c>
    </row>
    <row r="375" spans="1:27" s="21" customFormat="1" ht="33" customHeight="1" x14ac:dyDescent="0.25">
      <c r="A375" s="122" t="s">
        <v>210</v>
      </c>
      <c r="B375" s="101"/>
      <c r="C375" s="101"/>
      <c r="D375" s="51" t="s">
        <v>635</v>
      </c>
      <c r="E375" s="193">
        <f>E376</f>
        <v>12278200</v>
      </c>
      <c r="F375" s="194">
        <f t="shared" ref="F375:Y375" si="236">F376</f>
        <v>12278200</v>
      </c>
      <c r="G375" s="193">
        <f t="shared" si="236"/>
        <v>9298600</v>
      </c>
      <c r="H375" s="193">
        <f t="shared" si="236"/>
        <v>209100</v>
      </c>
      <c r="I375" s="194">
        <f t="shared" si="236"/>
        <v>0</v>
      </c>
      <c r="J375" s="193">
        <f t="shared" si="236"/>
        <v>2893118.67</v>
      </c>
      <c r="K375" s="193">
        <f t="shared" si="236"/>
        <v>2233921.5</v>
      </c>
      <c r="L375" s="193">
        <f t="shared" si="236"/>
        <v>63810.36</v>
      </c>
      <c r="M375" s="224">
        <f t="shared" si="206"/>
        <v>23.563052157482367</v>
      </c>
      <c r="N375" s="193">
        <f t="shared" si="236"/>
        <v>0</v>
      </c>
      <c r="O375" s="193">
        <f t="shared" si="236"/>
        <v>0</v>
      </c>
      <c r="P375" s="193">
        <f t="shared" si="236"/>
        <v>0</v>
      </c>
      <c r="Q375" s="193">
        <f t="shared" si="236"/>
        <v>0</v>
      </c>
      <c r="R375" s="193">
        <f t="shared" si="236"/>
        <v>0</v>
      </c>
      <c r="S375" s="193">
        <f t="shared" si="236"/>
        <v>0</v>
      </c>
      <c r="T375" s="193">
        <f t="shared" si="236"/>
        <v>0</v>
      </c>
      <c r="U375" s="193">
        <f t="shared" si="236"/>
        <v>0</v>
      </c>
      <c r="V375" s="193">
        <f t="shared" si="236"/>
        <v>0</v>
      </c>
      <c r="W375" s="193">
        <f t="shared" si="236"/>
        <v>0</v>
      </c>
      <c r="X375" s="193">
        <f t="shared" si="236"/>
        <v>0</v>
      </c>
      <c r="Y375" s="193">
        <f t="shared" si="236"/>
        <v>0</v>
      </c>
      <c r="Z375" s="224"/>
      <c r="AA375" s="193">
        <f t="shared" si="205"/>
        <v>2893118.67</v>
      </c>
    </row>
    <row r="376" spans="1:27" s="2" customFormat="1" ht="32.25" customHeight="1" x14ac:dyDescent="0.25">
      <c r="A376" s="41" t="s">
        <v>211</v>
      </c>
      <c r="B376" s="60"/>
      <c r="C376" s="60"/>
      <c r="D376" s="43" t="s">
        <v>635</v>
      </c>
      <c r="E376" s="195">
        <f>E377+E378++E379+E380+E381+E382</f>
        <v>12278200</v>
      </c>
      <c r="F376" s="196">
        <f t="shared" ref="F376:N376" si="237">F377+F378++F379+F380+F381+F382</f>
        <v>12278200</v>
      </c>
      <c r="G376" s="195">
        <f t="shared" si="237"/>
        <v>9298600</v>
      </c>
      <c r="H376" s="195">
        <f t="shared" si="237"/>
        <v>209100</v>
      </c>
      <c r="I376" s="196">
        <f t="shared" si="237"/>
        <v>0</v>
      </c>
      <c r="J376" s="195">
        <f t="shared" ref="J376:L376" si="238">J377+J378++J379+J380+J381+J382</f>
        <v>2893118.67</v>
      </c>
      <c r="K376" s="195">
        <f t="shared" si="238"/>
        <v>2233921.5</v>
      </c>
      <c r="L376" s="195">
        <f t="shared" si="238"/>
        <v>63810.36</v>
      </c>
      <c r="M376" s="218">
        <f t="shared" si="206"/>
        <v>23.563052157482367</v>
      </c>
      <c r="N376" s="195">
        <f t="shared" si="237"/>
        <v>0</v>
      </c>
      <c r="O376" s="195">
        <f>O377+O378++O379+O380+O381+O382</f>
        <v>0</v>
      </c>
      <c r="P376" s="195">
        <f t="shared" ref="P376:T376" si="239">P377+P378++P379+P380+P381+P382</f>
        <v>0</v>
      </c>
      <c r="Q376" s="195">
        <f t="shared" si="239"/>
        <v>0</v>
      </c>
      <c r="R376" s="195">
        <f t="shared" si="239"/>
        <v>0</v>
      </c>
      <c r="S376" s="195">
        <f t="shared" si="239"/>
        <v>0</v>
      </c>
      <c r="T376" s="195">
        <f t="shared" si="239"/>
        <v>0</v>
      </c>
      <c r="U376" s="195">
        <f>U377+U378++U379+U380+U381+U382</f>
        <v>0</v>
      </c>
      <c r="V376" s="195">
        <f t="shared" ref="V376:Y376" si="240">V377+V378++V379+V380+V381+V382</f>
        <v>0</v>
      </c>
      <c r="W376" s="195">
        <f t="shared" si="240"/>
        <v>0</v>
      </c>
      <c r="X376" s="195">
        <f t="shared" si="240"/>
        <v>0</v>
      </c>
      <c r="Y376" s="195">
        <f t="shared" si="240"/>
        <v>0</v>
      </c>
      <c r="Z376" s="218"/>
      <c r="AA376" s="193">
        <f t="shared" si="205"/>
        <v>2893118.67</v>
      </c>
    </row>
    <row r="377" spans="1:27" s="22" customFormat="1" ht="50.25" customHeight="1" x14ac:dyDescent="0.25">
      <c r="A377" s="106" t="s">
        <v>212</v>
      </c>
      <c r="B377" s="107" t="str">
        <f>'дод 5'!A20</f>
        <v>0160</v>
      </c>
      <c r="C377" s="107" t="str">
        <f>'дод 5'!B20</f>
        <v>0111</v>
      </c>
      <c r="D377" s="46" t="str">
        <f>'дод 5'!C20</f>
        <v>Керівництво і управління у відповідній сфері у містах (місті Києві), селищах, селах, територіальних громадах</v>
      </c>
      <c r="E377" s="198">
        <v>11868200</v>
      </c>
      <c r="F377" s="199">
        <v>11868200</v>
      </c>
      <c r="G377" s="198">
        <v>9298600</v>
      </c>
      <c r="H377" s="198">
        <v>209100</v>
      </c>
      <c r="I377" s="199"/>
      <c r="J377" s="198">
        <v>2852627.09</v>
      </c>
      <c r="K377" s="198">
        <v>2233921.5</v>
      </c>
      <c r="L377" s="198">
        <v>63810.36</v>
      </c>
      <c r="M377" s="216">
        <f t="shared" si="206"/>
        <v>24.03588657083635</v>
      </c>
      <c r="N377" s="198">
        <f>P377+S377</f>
        <v>0</v>
      </c>
      <c r="O377" s="198"/>
      <c r="P377" s="198"/>
      <c r="Q377" s="198"/>
      <c r="R377" s="198"/>
      <c r="S377" s="198"/>
      <c r="T377" s="200">
        <f t="shared" ref="T377:T382" si="241">V377+Y377</f>
        <v>0</v>
      </c>
      <c r="U377" s="200"/>
      <c r="V377" s="200"/>
      <c r="W377" s="200"/>
      <c r="X377" s="200"/>
      <c r="Y377" s="200"/>
      <c r="Z377" s="213"/>
      <c r="AA377" s="193">
        <f t="shared" si="205"/>
        <v>2852627.09</v>
      </c>
    </row>
    <row r="378" spans="1:27" s="23" customFormat="1" ht="21" hidden="1" customHeight="1" x14ac:dyDescent="0.25">
      <c r="A378" s="106" t="s">
        <v>213</v>
      </c>
      <c r="B378" s="107" t="str">
        <f>'дод 5'!A192</f>
        <v>7130</v>
      </c>
      <c r="C378" s="107" t="str">
        <f>'дод 5'!B192</f>
        <v>0421</v>
      </c>
      <c r="D378" s="46" t="str">
        <f>'дод 5'!C192</f>
        <v>Здійснення заходів із землеустрою</v>
      </c>
      <c r="E378" s="198">
        <v>0</v>
      </c>
      <c r="F378" s="199"/>
      <c r="G378" s="198"/>
      <c r="H378" s="198"/>
      <c r="I378" s="199"/>
      <c r="J378" s="198"/>
      <c r="K378" s="198"/>
      <c r="L378" s="198"/>
      <c r="M378" s="216" t="e">
        <f t="shared" si="206"/>
        <v>#DIV/0!</v>
      </c>
      <c r="N378" s="198">
        <f t="shared" ref="N378:N382" si="242">P378+S378</f>
        <v>0</v>
      </c>
      <c r="O378" s="198"/>
      <c r="P378" s="198"/>
      <c r="Q378" s="198"/>
      <c r="R378" s="198"/>
      <c r="S378" s="198"/>
      <c r="T378" s="200">
        <f t="shared" si="241"/>
        <v>0</v>
      </c>
      <c r="U378" s="200"/>
      <c r="V378" s="200"/>
      <c r="W378" s="200"/>
      <c r="X378" s="200"/>
      <c r="Y378" s="200"/>
      <c r="Z378" s="213" t="e">
        <f t="shared" si="204"/>
        <v>#DIV/0!</v>
      </c>
      <c r="AA378" s="193">
        <f t="shared" si="205"/>
        <v>0</v>
      </c>
    </row>
    <row r="379" spans="1:27" s="22" customFormat="1" ht="33.75" hidden="1" customHeight="1" x14ac:dyDescent="0.25">
      <c r="A379" s="106" t="s">
        <v>214</v>
      </c>
      <c r="B379" s="107" t="str">
        <f>'дод 5'!A237</f>
        <v>7610</v>
      </c>
      <c r="C379" s="107" t="str">
        <f>'дод 5'!B237</f>
        <v>0411</v>
      </c>
      <c r="D379" s="46" t="str">
        <f>'дод 5'!C237</f>
        <v>Сприяння розвитку малого та середнього підприємництва</v>
      </c>
      <c r="E379" s="198">
        <v>0</v>
      </c>
      <c r="F379" s="199"/>
      <c r="G379" s="198"/>
      <c r="H379" s="198"/>
      <c r="I379" s="199"/>
      <c r="J379" s="198"/>
      <c r="K379" s="198"/>
      <c r="L379" s="198"/>
      <c r="M379" s="216" t="e">
        <f t="shared" si="206"/>
        <v>#DIV/0!</v>
      </c>
      <c r="N379" s="198">
        <f t="shared" si="242"/>
        <v>0</v>
      </c>
      <c r="O379" s="198"/>
      <c r="P379" s="198"/>
      <c r="Q379" s="198"/>
      <c r="R379" s="198"/>
      <c r="S379" s="198"/>
      <c r="T379" s="200">
        <f t="shared" si="241"/>
        <v>0</v>
      </c>
      <c r="U379" s="200"/>
      <c r="V379" s="200"/>
      <c r="W379" s="200"/>
      <c r="X379" s="200"/>
      <c r="Y379" s="200"/>
      <c r="Z379" s="213" t="e">
        <f t="shared" si="204"/>
        <v>#DIV/0!</v>
      </c>
      <c r="AA379" s="193">
        <f t="shared" si="205"/>
        <v>0</v>
      </c>
    </row>
    <row r="380" spans="1:27" s="22" customFormat="1" ht="32.25" hidden="1" customHeight="1" x14ac:dyDescent="0.25">
      <c r="A380" s="106" t="s">
        <v>263</v>
      </c>
      <c r="B380" s="107" t="str">
        <f>'дод 5'!A240</f>
        <v>7650</v>
      </c>
      <c r="C380" s="107" t="str">
        <f>'дод 5'!B240</f>
        <v>0490</v>
      </c>
      <c r="D380" s="46" t="str">
        <f>'дод 5'!C240</f>
        <v>Проведення експертної грошової оцінки земельної ділянки чи права на неї</v>
      </c>
      <c r="E380" s="198">
        <v>0</v>
      </c>
      <c r="F380" s="199"/>
      <c r="G380" s="198"/>
      <c r="H380" s="198"/>
      <c r="I380" s="199"/>
      <c r="J380" s="198"/>
      <c r="K380" s="198"/>
      <c r="L380" s="198"/>
      <c r="M380" s="216" t="e">
        <f t="shared" si="206"/>
        <v>#DIV/0!</v>
      </c>
      <c r="N380" s="198">
        <f t="shared" si="242"/>
        <v>0</v>
      </c>
      <c r="O380" s="198"/>
      <c r="P380" s="198"/>
      <c r="Q380" s="198"/>
      <c r="R380" s="198"/>
      <c r="S380" s="198"/>
      <c r="T380" s="200">
        <f t="shared" si="241"/>
        <v>0</v>
      </c>
      <c r="U380" s="200"/>
      <c r="V380" s="200"/>
      <c r="W380" s="200"/>
      <c r="X380" s="200"/>
      <c r="Y380" s="200"/>
      <c r="Z380" s="213" t="e">
        <f t="shared" si="204"/>
        <v>#DIV/0!</v>
      </c>
      <c r="AA380" s="193">
        <f t="shared" si="205"/>
        <v>0</v>
      </c>
    </row>
    <row r="381" spans="1:27" s="22" customFormat="1" ht="63" hidden="1" customHeight="1" x14ac:dyDescent="0.25">
      <c r="A381" s="106" t="s">
        <v>265</v>
      </c>
      <c r="B381" s="107" t="str">
        <f>'дод 5'!A241</f>
        <v>7660</v>
      </c>
      <c r="C381" s="107" t="str">
        <f>'дод 5'!B241</f>
        <v>0490</v>
      </c>
      <c r="D381" s="46" t="str">
        <f>'дод 5'!C241</f>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
      <c r="E381" s="198">
        <v>0</v>
      </c>
      <c r="F381" s="199"/>
      <c r="G381" s="198"/>
      <c r="H381" s="198"/>
      <c r="I381" s="199"/>
      <c r="J381" s="198"/>
      <c r="K381" s="198"/>
      <c r="L381" s="198"/>
      <c r="M381" s="216" t="e">
        <f t="shared" si="206"/>
        <v>#DIV/0!</v>
      </c>
      <c r="N381" s="198">
        <f t="shared" si="242"/>
        <v>0</v>
      </c>
      <c r="O381" s="198"/>
      <c r="P381" s="198"/>
      <c r="Q381" s="198"/>
      <c r="R381" s="198"/>
      <c r="S381" s="198"/>
      <c r="T381" s="200">
        <f t="shared" si="241"/>
        <v>0</v>
      </c>
      <c r="U381" s="200"/>
      <c r="V381" s="200"/>
      <c r="W381" s="200"/>
      <c r="X381" s="200"/>
      <c r="Y381" s="200"/>
      <c r="Z381" s="213" t="e">
        <f t="shared" si="204"/>
        <v>#DIV/0!</v>
      </c>
      <c r="AA381" s="193">
        <f t="shared" si="205"/>
        <v>0</v>
      </c>
    </row>
    <row r="382" spans="1:27" s="22" customFormat="1" ht="22.5" customHeight="1" x14ac:dyDescent="0.25">
      <c r="A382" s="106" t="s">
        <v>261</v>
      </c>
      <c r="B382" s="107" t="str">
        <f>'дод 5'!A246</f>
        <v>7693</v>
      </c>
      <c r="C382" s="107" t="str">
        <f>'дод 5'!B246</f>
        <v>0490</v>
      </c>
      <c r="D382" s="46" t="str">
        <f>'дод 5'!C246</f>
        <v>Інші заходи, пов'язані з економічною діяльністю</v>
      </c>
      <c r="E382" s="198">
        <v>410000</v>
      </c>
      <c r="F382" s="199">
        <v>410000</v>
      </c>
      <c r="G382" s="198"/>
      <c r="H382" s="198"/>
      <c r="I382" s="199"/>
      <c r="J382" s="198">
        <v>40491.58</v>
      </c>
      <c r="K382" s="198"/>
      <c r="L382" s="198"/>
      <c r="M382" s="216">
        <f t="shared" si="206"/>
        <v>9.8759951219512203</v>
      </c>
      <c r="N382" s="198">
        <f t="shared" si="242"/>
        <v>0</v>
      </c>
      <c r="O382" s="198"/>
      <c r="P382" s="198"/>
      <c r="Q382" s="198"/>
      <c r="R382" s="198"/>
      <c r="S382" s="198"/>
      <c r="T382" s="200">
        <f t="shared" si="241"/>
        <v>0</v>
      </c>
      <c r="U382" s="200"/>
      <c r="V382" s="200"/>
      <c r="W382" s="200"/>
      <c r="X382" s="200"/>
      <c r="Y382" s="200"/>
      <c r="Z382" s="213"/>
      <c r="AA382" s="193">
        <f t="shared" si="205"/>
        <v>40491.58</v>
      </c>
    </row>
    <row r="383" spans="1:27" s="21" customFormat="1" ht="33.75" customHeight="1" x14ac:dyDescent="0.25">
      <c r="A383" s="122" t="s">
        <v>632</v>
      </c>
      <c r="B383" s="101"/>
      <c r="C383" s="101"/>
      <c r="D383" s="51" t="s">
        <v>38</v>
      </c>
      <c r="E383" s="193">
        <f>E384</f>
        <v>24625400</v>
      </c>
      <c r="F383" s="194">
        <f t="shared" ref="F383:Y383" si="243">F384</f>
        <v>24625400</v>
      </c>
      <c r="G383" s="193">
        <f t="shared" si="243"/>
        <v>17509100</v>
      </c>
      <c r="H383" s="193">
        <f t="shared" si="243"/>
        <v>968000</v>
      </c>
      <c r="I383" s="194">
        <f t="shared" si="243"/>
        <v>0</v>
      </c>
      <c r="J383" s="193">
        <f t="shared" si="243"/>
        <v>5788394.8999999994</v>
      </c>
      <c r="K383" s="193">
        <f t="shared" si="243"/>
        <v>4474809.16</v>
      </c>
      <c r="L383" s="193">
        <f t="shared" si="243"/>
        <v>175500.03</v>
      </c>
      <c r="M383" s="224">
        <f t="shared" si="206"/>
        <v>23.505790362796137</v>
      </c>
      <c r="N383" s="193">
        <f t="shared" si="243"/>
        <v>230000</v>
      </c>
      <c r="O383" s="193">
        <f t="shared" si="243"/>
        <v>230000</v>
      </c>
      <c r="P383" s="193">
        <f t="shared" si="243"/>
        <v>0</v>
      </c>
      <c r="Q383" s="193">
        <f t="shared" si="243"/>
        <v>0</v>
      </c>
      <c r="R383" s="193">
        <f t="shared" si="243"/>
        <v>0</v>
      </c>
      <c r="S383" s="193">
        <f t="shared" si="243"/>
        <v>230000</v>
      </c>
      <c r="T383" s="193">
        <f t="shared" si="243"/>
        <v>0</v>
      </c>
      <c r="U383" s="193">
        <f t="shared" si="243"/>
        <v>0</v>
      </c>
      <c r="V383" s="193">
        <f t="shared" si="243"/>
        <v>0</v>
      </c>
      <c r="W383" s="193">
        <f t="shared" si="243"/>
        <v>0</v>
      </c>
      <c r="X383" s="193">
        <f t="shared" si="243"/>
        <v>0</v>
      </c>
      <c r="Y383" s="193">
        <f t="shared" si="243"/>
        <v>0</v>
      </c>
      <c r="Z383" s="224">
        <f t="shared" si="204"/>
        <v>0</v>
      </c>
      <c r="AA383" s="193">
        <f t="shared" si="205"/>
        <v>5788394.8999999994</v>
      </c>
    </row>
    <row r="384" spans="1:27" s="2" customFormat="1" ht="36.75" customHeight="1" x14ac:dyDescent="0.25">
      <c r="A384" s="41" t="s">
        <v>633</v>
      </c>
      <c r="B384" s="60"/>
      <c r="C384" s="60"/>
      <c r="D384" s="43" t="s">
        <v>38</v>
      </c>
      <c r="E384" s="195">
        <f>E385+E386+E387+E388+E389+E390+E391+E392+E393</f>
        <v>24625400</v>
      </c>
      <c r="F384" s="196">
        <f t="shared" ref="F384:S384" si="244">F385+F386+F387+F388+F389+F390+F391+F392+F393</f>
        <v>24625400</v>
      </c>
      <c r="G384" s="195">
        <f t="shared" si="244"/>
        <v>17509100</v>
      </c>
      <c r="H384" s="195">
        <f t="shared" si="244"/>
        <v>968000</v>
      </c>
      <c r="I384" s="196">
        <f t="shared" si="244"/>
        <v>0</v>
      </c>
      <c r="J384" s="195">
        <f t="shared" ref="J384:L384" si="245">J385+J386+J387+J388+J389+J390+J391+J392+J393</f>
        <v>5788394.8999999994</v>
      </c>
      <c r="K384" s="195">
        <f t="shared" si="245"/>
        <v>4474809.16</v>
      </c>
      <c r="L384" s="195">
        <f t="shared" si="245"/>
        <v>175500.03</v>
      </c>
      <c r="M384" s="218">
        <f t="shared" si="206"/>
        <v>23.505790362796137</v>
      </c>
      <c r="N384" s="195">
        <f t="shared" si="244"/>
        <v>230000</v>
      </c>
      <c r="O384" s="195">
        <f t="shared" si="244"/>
        <v>230000</v>
      </c>
      <c r="P384" s="195">
        <f t="shared" si="244"/>
        <v>0</v>
      </c>
      <c r="Q384" s="195">
        <f t="shared" si="244"/>
        <v>0</v>
      </c>
      <c r="R384" s="195">
        <f t="shared" si="244"/>
        <v>0</v>
      </c>
      <c r="S384" s="195">
        <f t="shared" si="244"/>
        <v>230000</v>
      </c>
      <c r="T384" s="195">
        <f t="shared" ref="T384:Y384" si="246">T385+T386+T387+T388+T389+T390+T391+T392+T393</f>
        <v>0</v>
      </c>
      <c r="U384" s="195">
        <f t="shared" si="246"/>
        <v>0</v>
      </c>
      <c r="V384" s="195">
        <f t="shared" si="246"/>
        <v>0</v>
      </c>
      <c r="W384" s="195">
        <f t="shared" si="246"/>
        <v>0</v>
      </c>
      <c r="X384" s="195">
        <f t="shared" si="246"/>
        <v>0</v>
      </c>
      <c r="Y384" s="195">
        <f t="shared" si="246"/>
        <v>0</v>
      </c>
      <c r="Z384" s="218">
        <f t="shared" si="204"/>
        <v>0</v>
      </c>
      <c r="AA384" s="193">
        <f t="shared" si="205"/>
        <v>5788394.8999999994</v>
      </c>
    </row>
    <row r="385" spans="1:27" s="22" customFormat="1" ht="51.75" customHeight="1" x14ac:dyDescent="0.25">
      <c r="A385" s="106" t="s">
        <v>634</v>
      </c>
      <c r="B385" s="107" t="str">
        <f>'дод 5'!A20</f>
        <v>0160</v>
      </c>
      <c r="C385" s="107" t="str">
        <f>'дод 5'!B20</f>
        <v>0111</v>
      </c>
      <c r="D385" s="46" t="str">
        <f>'дод 5'!C20</f>
        <v>Керівництво і управління у відповідній сфері у містах (місті Києві), селищах, селах, територіальних громадах</v>
      </c>
      <c r="E385" s="198">
        <v>23520400</v>
      </c>
      <c r="F385" s="199">
        <v>23520400</v>
      </c>
      <c r="G385" s="198">
        <v>17509100</v>
      </c>
      <c r="H385" s="198">
        <v>968000</v>
      </c>
      <c r="I385" s="199"/>
      <c r="J385" s="198">
        <v>5759791.0599999996</v>
      </c>
      <c r="K385" s="198">
        <v>4474809.16</v>
      </c>
      <c r="L385" s="198">
        <v>175500.03</v>
      </c>
      <c r="M385" s="216">
        <f t="shared" si="206"/>
        <v>24.488491097090183</v>
      </c>
      <c r="N385" s="198">
        <v>0</v>
      </c>
      <c r="O385" s="198"/>
      <c r="P385" s="198"/>
      <c r="Q385" s="198"/>
      <c r="R385" s="198"/>
      <c r="S385" s="198"/>
      <c r="T385" s="200">
        <f t="shared" ref="T385:T387" si="247">V385+Y385</f>
        <v>0</v>
      </c>
      <c r="U385" s="200"/>
      <c r="V385" s="200"/>
      <c r="W385" s="200"/>
      <c r="X385" s="200"/>
      <c r="Y385" s="200"/>
      <c r="Z385" s="213"/>
      <c r="AA385" s="193">
        <f t="shared" si="205"/>
        <v>5759791.0599999996</v>
      </c>
    </row>
    <row r="386" spans="1:27" s="22" customFormat="1" ht="30" customHeight="1" x14ac:dyDescent="0.25">
      <c r="A386" s="106" t="s">
        <v>636</v>
      </c>
      <c r="B386" s="107" t="str">
        <f>'дод 5'!A183</f>
        <v>6090</v>
      </c>
      <c r="C386" s="107" t="str">
        <f>'дод 5'!B183</f>
        <v>0640</v>
      </c>
      <c r="D386" s="50" t="str">
        <f>'дод 5'!C183</f>
        <v>Інша діяльність у сфері житлово-комунального господарства</v>
      </c>
      <c r="E386" s="198">
        <v>200000</v>
      </c>
      <c r="F386" s="199">
        <v>200000</v>
      </c>
      <c r="G386" s="198"/>
      <c r="H386" s="198"/>
      <c r="I386" s="199"/>
      <c r="J386" s="198"/>
      <c r="K386" s="198"/>
      <c r="L386" s="198"/>
      <c r="M386" s="216">
        <f t="shared" si="206"/>
        <v>0</v>
      </c>
      <c r="N386" s="198">
        <v>0</v>
      </c>
      <c r="O386" s="198"/>
      <c r="P386" s="198"/>
      <c r="Q386" s="198"/>
      <c r="R386" s="198"/>
      <c r="S386" s="198"/>
      <c r="T386" s="200">
        <f t="shared" si="247"/>
        <v>0</v>
      </c>
      <c r="U386" s="200"/>
      <c r="V386" s="200"/>
      <c r="W386" s="200"/>
      <c r="X386" s="200"/>
      <c r="Y386" s="200"/>
      <c r="Z386" s="213"/>
      <c r="AA386" s="193">
        <f t="shared" si="205"/>
        <v>0</v>
      </c>
    </row>
    <row r="387" spans="1:27" s="22" customFormat="1" ht="27.75" customHeight="1" x14ac:dyDescent="0.25">
      <c r="A387" s="106" t="s">
        <v>639</v>
      </c>
      <c r="B387" s="107" t="str">
        <f>'дод 5'!A192</f>
        <v>7130</v>
      </c>
      <c r="C387" s="107" t="str">
        <f>'дод 5'!B192</f>
        <v>0421</v>
      </c>
      <c r="D387" s="50" t="str">
        <f>'дод 5'!C192</f>
        <v>Здійснення заходів із землеустрою</v>
      </c>
      <c r="E387" s="198">
        <v>200000</v>
      </c>
      <c r="F387" s="199">
        <v>200000</v>
      </c>
      <c r="G387" s="198"/>
      <c r="H387" s="198"/>
      <c r="I387" s="199"/>
      <c r="J387" s="198"/>
      <c r="K387" s="198"/>
      <c r="L387" s="198"/>
      <c r="M387" s="216">
        <f t="shared" si="206"/>
        <v>0</v>
      </c>
      <c r="N387" s="198">
        <v>0</v>
      </c>
      <c r="O387" s="198"/>
      <c r="P387" s="198"/>
      <c r="Q387" s="198"/>
      <c r="R387" s="198"/>
      <c r="S387" s="198"/>
      <c r="T387" s="200">
        <f t="shared" si="247"/>
        <v>0</v>
      </c>
      <c r="U387" s="200"/>
      <c r="V387" s="200"/>
      <c r="W387" s="200"/>
      <c r="X387" s="200"/>
      <c r="Y387" s="200"/>
      <c r="Z387" s="213"/>
      <c r="AA387" s="193">
        <f t="shared" si="205"/>
        <v>0</v>
      </c>
    </row>
    <row r="388" spans="1:27" s="22" customFormat="1" ht="31.5" hidden="1" customHeight="1" x14ac:dyDescent="0.25">
      <c r="A388" s="106" t="s">
        <v>637</v>
      </c>
      <c r="B388" s="107" t="str">
        <f>'дод 5'!A206</f>
        <v>7340</v>
      </c>
      <c r="C388" s="107" t="str">
        <f>'дод 5'!B206</f>
        <v>0443</v>
      </c>
      <c r="D388" s="50" t="str">
        <f>'дод 5'!C206</f>
        <v>Проектування, реставрація та охорона пам'яток архітектури</v>
      </c>
      <c r="E388" s="198">
        <v>0</v>
      </c>
      <c r="F388" s="199"/>
      <c r="G388" s="198"/>
      <c r="H388" s="198"/>
      <c r="I388" s="199"/>
      <c r="J388" s="198"/>
      <c r="K388" s="198"/>
      <c r="L388" s="198"/>
      <c r="M388" s="216" t="e">
        <f t="shared" si="206"/>
        <v>#DIV/0!</v>
      </c>
      <c r="N388" s="198">
        <v>0</v>
      </c>
      <c r="O388" s="198"/>
      <c r="P388" s="198"/>
      <c r="Q388" s="198"/>
      <c r="R388" s="198"/>
      <c r="S388" s="198"/>
      <c r="T388" s="200"/>
      <c r="U388" s="200"/>
      <c r="V388" s="200"/>
      <c r="W388" s="200"/>
      <c r="X388" s="200"/>
      <c r="Y388" s="200"/>
      <c r="Z388" s="213" t="e">
        <f t="shared" si="204"/>
        <v>#DIV/0!</v>
      </c>
      <c r="AA388" s="193">
        <f t="shared" si="205"/>
        <v>0</v>
      </c>
    </row>
    <row r="389" spans="1:27" s="22" customFormat="1" ht="30" customHeight="1" x14ac:dyDescent="0.25">
      <c r="A389" s="106" t="s">
        <v>638</v>
      </c>
      <c r="B389" s="107">
        <f>'дод 5'!A214</f>
        <v>7370</v>
      </c>
      <c r="C389" s="107" t="str">
        <f>'дод 5'!B214</f>
        <v>0490</v>
      </c>
      <c r="D389" s="50" t="str">
        <f>'дод 5'!C214</f>
        <v>Реалізація інших заходів щодо соціально-економічного розвитку територій</v>
      </c>
      <c r="E389" s="198">
        <v>45000</v>
      </c>
      <c r="F389" s="199">
        <v>45000</v>
      </c>
      <c r="G389" s="198"/>
      <c r="H389" s="198"/>
      <c r="I389" s="199"/>
      <c r="J389" s="198"/>
      <c r="K389" s="198"/>
      <c r="L389" s="198"/>
      <c r="M389" s="216">
        <f t="shared" si="206"/>
        <v>0</v>
      </c>
      <c r="N389" s="198">
        <f>P389+S389</f>
        <v>150000</v>
      </c>
      <c r="O389" s="198">
        <v>150000</v>
      </c>
      <c r="P389" s="198"/>
      <c r="Q389" s="198"/>
      <c r="R389" s="198"/>
      <c r="S389" s="198">
        <v>150000</v>
      </c>
      <c r="T389" s="200">
        <f t="shared" ref="T389:T393" si="248">V389+Y389</f>
        <v>0</v>
      </c>
      <c r="U389" s="200"/>
      <c r="V389" s="200"/>
      <c r="W389" s="200"/>
      <c r="X389" s="200"/>
      <c r="Y389" s="200"/>
      <c r="Z389" s="213">
        <f t="shared" si="204"/>
        <v>0</v>
      </c>
      <c r="AA389" s="193">
        <f t="shared" si="205"/>
        <v>0</v>
      </c>
    </row>
    <row r="390" spans="1:27" s="22" customFormat="1" ht="33" hidden="1" customHeight="1" x14ac:dyDescent="0.25">
      <c r="A390" s="106" t="s">
        <v>640</v>
      </c>
      <c r="B390" s="107" t="str">
        <f>'дод 5'!A237</f>
        <v>7610</v>
      </c>
      <c r="C390" s="107" t="str">
        <f>'дод 5'!B237</f>
        <v>0411</v>
      </c>
      <c r="D390" s="50" t="str">
        <f>'дод 5'!C237</f>
        <v>Сприяння розвитку малого та середнього підприємництва</v>
      </c>
      <c r="E390" s="198">
        <v>0</v>
      </c>
      <c r="F390" s="199"/>
      <c r="G390" s="198"/>
      <c r="H390" s="198"/>
      <c r="I390" s="199"/>
      <c r="J390" s="198"/>
      <c r="K390" s="198"/>
      <c r="L390" s="198"/>
      <c r="M390" s="216" t="e">
        <f t="shared" si="206"/>
        <v>#DIV/0!</v>
      </c>
      <c r="N390" s="198">
        <f t="shared" ref="N390:N392" si="249">P390+S390</f>
        <v>0</v>
      </c>
      <c r="O390" s="198"/>
      <c r="P390" s="198"/>
      <c r="Q390" s="198"/>
      <c r="R390" s="198"/>
      <c r="S390" s="198"/>
      <c r="T390" s="200">
        <f t="shared" si="248"/>
        <v>0</v>
      </c>
      <c r="U390" s="200"/>
      <c r="V390" s="200"/>
      <c r="W390" s="200"/>
      <c r="X390" s="200"/>
      <c r="Y390" s="200"/>
      <c r="Z390" s="213" t="e">
        <f t="shared" si="204"/>
        <v>#DIV/0!</v>
      </c>
      <c r="AA390" s="193">
        <f t="shared" si="205"/>
        <v>0</v>
      </c>
    </row>
    <row r="391" spans="1:27" s="22" customFormat="1" ht="37.5" customHeight="1" x14ac:dyDescent="0.25">
      <c r="A391" s="106" t="s">
        <v>641</v>
      </c>
      <c r="B391" s="107" t="str">
        <f>'дод 5'!A240</f>
        <v>7650</v>
      </c>
      <c r="C391" s="107" t="str">
        <f>'дод 5'!B240</f>
        <v>0490</v>
      </c>
      <c r="D391" s="50" t="str">
        <f>'дод 5'!C240</f>
        <v>Проведення експертної грошової оцінки земельної ділянки чи права на неї</v>
      </c>
      <c r="E391" s="198">
        <v>0</v>
      </c>
      <c r="F391" s="199"/>
      <c r="G391" s="198"/>
      <c r="H391" s="198"/>
      <c r="I391" s="199"/>
      <c r="J391" s="198"/>
      <c r="K391" s="198"/>
      <c r="L391" s="198"/>
      <c r="M391" s="216"/>
      <c r="N391" s="198">
        <f t="shared" si="249"/>
        <v>30000</v>
      </c>
      <c r="O391" s="198">
        <v>30000</v>
      </c>
      <c r="P391" s="198"/>
      <c r="Q391" s="198"/>
      <c r="R391" s="198"/>
      <c r="S391" s="198">
        <v>30000</v>
      </c>
      <c r="T391" s="200">
        <f t="shared" si="248"/>
        <v>0</v>
      </c>
      <c r="U391" s="200"/>
      <c r="V391" s="200"/>
      <c r="W391" s="200"/>
      <c r="X391" s="200"/>
      <c r="Y391" s="200"/>
      <c r="Z391" s="213">
        <f t="shared" si="204"/>
        <v>0</v>
      </c>
      <c r="AA391" s="193">
        <f t="shared" si="205"/>
        <v>0</v>
      </c>
    </row>
    <row r="392" spans="1:27" s="22" customFormat="1" ht="63" x14ac:dyDescent="0.25">
      <c r="A392" s="106" t="s">
        <v>642</v>
      </c>
      <c r="B392" s="107" t="str">
        <f>'дод 5'!A241</f>
        <v>7660</v>
      </c>
      <c r="C392" s="107" t="str">
        <f>'дод 5'!B241</f>
        <v>0490</v>
      </c>
      <c r="D392" s="50" t="str">
        <f>'дод 5'!C241</f>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
      <c r="E392" s="198">
        <v>0</v>
      </c>
      <c r="F392" s="199"/>
      <c r="G392" s="198"/>
      <c r="H392" s="198"/>
      <c r="I392" s="199"/>
      <c r="J392" s="198"/>
      <c r="K392" s="198"/>
      <c r="L392" s="198"/>
      <c r="M392" s="216"/>
      <c r="N392" s="198">
        <f t="shared" si="249"/>
        <v>50000</v>
      </c>
      <c r="O392" s="198">
        <v>50000</v>
      </c>
      <c r="P392" s="198"/>
      <c r="Q392" s="198"/>
      <c r="R392" s="198"/>
      <c r="S392" s="198">
        <v>50000</v>
      </c>
      <c r="T392" s="200">
        <f t="shared" si="248"/>
        <v>0</v>
      </c>
      <c r="U392" s="200"/>
      <c r="V392" s="200"/>
      <c r="W392" s="200"/>
      <c r="X392" s="200"/>
      <c r="Y392" s="200"/>
      <c r="Z392" s="213">
        <f t="shared" si="204"/>
        <v>0</v>
      </c>
      <c r="AA392" s="193">
        <f t="shared" si="205"/>
        <v>0</v>
      </c>
    </row>
    <row r="393" spans="1:27" s="22" customFormat="1" ht="27.75" customHeight="1" x14ac:dyDescent="0.25">
      <c r="A393" s="106" t="s">
        <v>643</v>
      </c>
      <c r="B393" s="107" t="str">
        <f>'дод 5'!A246</f>
        <v>7693</v>
      </c>
      <c r="C393" s="107" t="str">
        <f>'дод 5'!B246</f>
        <v>0490</v>
      </c>
      <c r="D393" s="50" t="str">
        <f>'дод 5'!C246</f>
        <v>Інші заходи, пов'язані з економічною діяльністю</v>
      </c>
      <c r="E393" s="198">
        <v>660000</v>
      </c>
      <c r="F393" s="199">
        <v>660000</v>
      </c>
      <c r="G393" s="198"/>
      <c r="H393" s="198"/>
      <c r="I393" s="199"/>
      <c r="J393" s="198">
        <v>28603.84</v>
      </c>
      <c r="K393" s="198"/>
      <c r="L393" s="198"/>
      <c r="M393" s="216">
        <f t="shared" si="206"/>
        <v>4.3339151515151517</v>
      </c>
      <c r="N393" s="198">
        <v>0</v>
      </c>
      <c r="O393" s="198"/>
      <c r="P393" s="198"/>
      <c r="Q393" s="198"/>
      <c r="R393" s="198"/>
      <c r="S393" s="198"/>
      <c r="T393" s="200">
        <f t="shared" si="248"/>
        <v>0</v>
      </c>
      <c r="U393" s="200"/>
      <c r="V393" s="200"/>
      <c r="W393" s="200"/>
      <c r="X393" s="200"/>
      <c r="Y393" s="200"/>
      <c r="Z393" s="213"/>
      <c r="AA393" s="193">
        <f t="shared" si="205"/>
        <v>28603.84</v>
      </c>
    </row>
    <row r="394" spans="1:27" s="21" customFormat="1" ht="38.25" customHeight="1" x14ac:dyDescent="0.25">
      <c r="A394" s="122" t="s">
        <v>215</v>
      </c>
      <c r="B394" s="101"/>
      <c r="C394" s="101"/>
      <c r="D394" s="51" t="s">
        <v>40</v>
      </c>
      <c r="E394" s="193">
        <f>E395</f>
        <v>170261508</v>
      </c>
      <c r="F394" s="194">
        <f t="shared" ref="F394:N394" si="250">F395</f>
        <v>26756569</v>
      </c>
      <c r="G394" s="193">
        <f t="shared" si="250"/>
        <v>17602800</v>
      </c>
      <c r="H394" s="193">
        <f t="shared" si="250"/>
        <v>578400</v>
      </c>
      <c r="I394" s="194">
        <f t="shared" si="250"/>
        <v>0</v>
      </c>
      <c r="J394" s="193">
        <f t="shared" si="250"/>
        <v>6488636.1200000001</v>
      </c>
      <c r="K394" s="193">
        <f t="shared" si="250"/>
        <v>4992884.42</v>
      </c>
      <c r="L394" s="193">
        <f t="shared" si="250"/>
        <v>157462.97</v>
      </c>
      <c r="M394" s="224">
        <f t="shared" si="206"/>
        <v>3.8109824094827118</v>
      </c>
      <c r="N394" s="193">
        <f t="shared" si="250"/>
        <v>289600</v>
      </c>
      <c r="O394" s="193">
        <f t="shared" ref="O394" si="251">O395</f>
        <v>0</v>
      </c>
      <c r="P394" s="193">
        <f t="shared" ref="P394" si="252">P395</f>
        <v>289600</v>
      </c>
      <c r="Q394" s="193">
        <f t="shared" ref="Q394" si="253">Q395</f>
        <v>0</v>
      </c>
      <c r="R394" s="193">
        <f t="shared" ref="R394" si="254">R395</f>
        <v>0</v>
      </c>
      <c r="S394" s="193">
        <f t="shared" ref="S394:Y394" si="255">S395</f>
        <v>0</v>
      </c>
      <c r="T394" s="193">
        <f t="shared" si="255"/>
        <v>66848.5</v>
      </c>
      <c r="U394" s="193">
        <f t="shared" si="255"/>
        <v>0</v>
      </c>
      <c r="V394" s="193">
        <f t="shared" si="255"/>
        <v>7200</v>
      </c>
      <c r="W394" s="193">
        <f t="shared" si="255"/>
        <v>0</v>
      </c>
      <c r="X394" s="193">
        <f t="shared" si="255"/>
        <v>0</v>
      </c>
      <c r="Y394" s="193">
        <f t="shared" si="255"/>
        <v>59648.5</v>
      </c>
      <c r="Z394" s="224">
        <f t="shared" si="204"/>
        <v>23.083045580110497</v>
      </c>
      <c r="AA394" s="193">
        <f t="shared" si="205"/>
        <v>6555484.6200000001</v>
      </c>
    </row>
    <row r="395" spans="1:27" s="2" customFormat="1" ht="34.5" customHeight="1" x14ac:dyDescent="0.25">
      <c r="A395" s="41" t="s">
        <v>216</v>
      </c>
      <c r="B395" s="60"/>
      <c r="C395" s="60"/>
      <c r="D395" s="43" t="s">
        <v>40</v>
      </c>
      <c r="E395" s="195">
        <f>SUM(E396+E397+E398+E401+E402+E403+E404+E400+E399)</f>
        <v>170261508</v>
      </c>
      <c r="F395" s="196">
        <f t="shared" ref="F395:S395" si="256">SUM(F396+F397+F398+F401+F402+F403+F404+F400+F399)</f>
        <v>26756569</v>
      </c>
      <c r="G395" s="195">
        <f t="shared" si="256"/>
        <v>17602800</v>
      </c>
      <c r="H395" s="195">
        <f t="shared" si="256"/>
        <v>578400</v>
      </c>
      <c r="I395" s="196">
        <f t="shared" si="256"/>
        <v>0</v>
      </c>
      <c r="J395" s="195">
        <f t="shared" ref="J395:L395" si="257">SUM(J396+J397+J398+J401+J402+J403+J404+J400+J399)</f>
        <v>6488636.1200000001</v>
      </c>
      <c r="K395" s="195">
        <f t="shared" si="257"/>
        <v>4992884.42</v>
      </c>
      <c r="L395" s="195">
        <f t="shared" si="257"/>
        <v>157462.97</v>
      </c>
      <c r="M395" s="218">
        <f t="shared" si="206"/>
        <v>3.8109824094827118</v>
      </c>
      <c r="N395" s="195">
        <f t="shared" si="256"/>
        <v>289600</v>
      </c>
      <c r="O395" s="195">
        <f t="shared" si="256"/>
        <v>0</v>
      </c>
      <c r="P395" s="195">
        <f t="shared" si="256"/>
        <v>289600</v>
      </c>
      <c r="Q395" s="195">
        <f t="shared" si="256"/>
        <v>0</v>
      </c>
      <c r="R395" s="195">
        <f t="shared" si="256"/>
        <v>0</v>
      </c>
      <c r="S395" s="195">
        <f t="shared" si="256"/>
        <v>0</v>
      </c>
      <c r="T395" s="195">
        <f t="shared" ref="T395:Y395" si="258">SUM(T396+T397+T398+T401+T402+T403+T404+T400+T399)</f>
        <v>66848.5</v>
      </c>
      <c r="U395" s="195">
        <f t="shared" si="258"/>
        <v>0</v>
      </c>
      <c r="V395" s="195">
        <f t="shared" si="258"/>
        <v>7200</v>
      </c>
      <c r="W395" s="195">
        <f t="shared" si="258"/>
        <v>0</v>
      </c>
      <c r="X395" s="195">
        <f t="shared" si="258"/>
        <v>0</v>
      </c>
      <c r="Y395" s="195">
        <f t="shared" si="258"/>
        <v>59648.5</v>
      </c>
      <c r="Z395" s="218">
        <f t="shared" si="204"/>
        <v>23.083045580110497</v>
      </c>
      <c r="AA395" s="193">
        <f t="shared" si="205"/>
        <v>6555484.6200000001</v>
      </c>
    </row>
    <row r="396" spans="1:27" s="22" customFormat="1" ht="45.75" customHeight="1" x14ac:dyDescent="0.25">
      <c r="A396" s="106" t="s">
        <v>217</v>
      </c>
      <c r="B396" s="107" t="str">
        <f>'дод 5'!A20</f>
        <v>0160</v>
      </c>
      <c r="C396" s="107" t="str">
        <f>'дод 5'!B20</f>
        <v>0111</v>
      </c>
      <c r="D396" s="46" t="str">
        <f>'дод 5'!C20</f>
        <v>Керівництво і управління у відповідній сфері у містах (місті Києві), селищах, селах, територіальних громадах</v>
      </c>
      <c r="E396" s="198">
        <v>22959300</v>
      </c>
      <c r="F396" s="199">
        <v>22959300</v>
      </c>
      <c r="G396" s="198">
        <v>17602800</v>
      </c>
      <c r="H396" s="198">
        <v>578400</v>
      </c>
      <c r="I396" s="199"/>
      <c r="J396" s="198">
        <v>6454140.8300000001</v>
      </c>
      <c r="K396" s="198">
        <v>4992884.42</v>
      </c>
      <c r="L396" s="198">
        <v>157462.97</v>
      </c>
      <c r="M396" s="216">
        <f t="shared" si="206"/>
        <v>28.111226518230087</v>
      </c>
      <c r="N396" s="198">
        <v>0</v>
      </c>
      <c r="O396" s="198"/>
      <c r="P396" s="198"/>
      <c r="Q396" s="198"/>
      <c r="R396" s="198"/>
      <c r="S396" s="198"/>
      <c r="T396" s="200">
        <f t="shared" ref="T396:T402" si="259">V396+Y396</f>
        <v>59648.5</v>
      </c>
      <c r="U396" s="200"/>
      <c r="V396" s="200"/>
      <c r="W396" s="200"/>
      <c r="X396" s="200"/>
      <c r="Y396" s="200">
        <v>59648.5</v>
      </c>
      <c r="Z396" s="213"/>
      <c r="AA396" s="193">
        <f t="shared" si="205"/>
        <v>6513789.3300000001</v>
      </c>
    </row>
    <row r="397" spans="1:27" s="22" customFormat="1" ht="18.75" customHeight="1" x14ac:dyDescent="0.25">
      <c r="A397" s="106" t="s">
        <v>255</v>
      </c>
      <c r="B397" s="107" t="str">
        <f>'дод 5'!A238</f>
        <v>7640</v>
      </c>
      <c r="C397" s="107" t="str">
        <f>'дод 5'!B238</f>
        <v>0470</v>
      </c>
      <c r="D397" s="46" t="s">
        <v>410</v>
      </c>
      <c r="E397" s="198">
        <v>654400</v>
      </c>
      <c r="F397" s="199">
        <v>654400</v>
      </c>
      <c r="G397" s="198"/>
      <c r="H397" s="198"/>
      <c r="I397" s="199"/>
      <c r="J397" s="198">
        <v>13090</v>
      </c>
      <c r="K397" s="198"/>
      <c r="L397" s="198"/>
      <c r="M397" s="216">
        <f t="shared" si="206"/>
        <v>2.0003056234718826</v>
      </c>
      <c r="N397" s="198">
        <v>0</v>
      </c>
      <c r="O397" s="198"/>
      <c r="P397" s="198"/>
      <c r="Q397" s="198"/>
      <c r="R397" s="198"/>
      <c r="S397" s="198"/>
      <c r="T397" s="200">
        <f t="shared" si="259"/>
        <v>0</v>
      </c>
      <c r="U397" s="200"/>
      <c r="V397" s="200"/>
      <c r="W397" s="200"/>
      <c r="X397" s="200"/>
      <c r="Y397" s="200"/>
      <c r="Z397" s="213"/>
      <c r="AA397" s="193">
        <f t="shared" si="205"/>
        <v>13090</v>
      </c>
    </row>
    <row r="398" spans="1:27" s="22" customFormat="1" ht="17.25" customHeight="1" x14ac:dyDescent="0.25">
      <c r="A398" s="106" t="s">
        <v>324</v>
      </c>
      <c r="B398" s="107" t="str">
        <f>'дод 5'!A246</f>
        <v>7693</v>
      </c>
      <c r="C398" s="107" t="str">
        <f>'дод 5'!B246</f>
        <v>0490</v>
      </c>
      <c r="D398" s="46" t="str">
        <f>'дод 5'!C246</f>
        <v>Інші заходи, пов'язані з економічною діяльністю</v>
      </c>
      <c r="E398" s="198">
        <v>50800</v>
      </c>
      <c r="F398" s="199">
        <v>50800</v>
      </c>
      <c r="G398" s="198"/>
      <c r="H398" s="198"/>
      <c r="I398" s="199"/>
      <c r="J398" s="198"/>
      <c r="K398" s="198"/>
      <c r="L398" s="198"/>
      <c r="M398" s="216">
        <f t="shared" si="206"/>
        <v>0</v>
      </c>
      <c r="N398" s="198">
        <v>0</v>
      </c>
      <c r="O398" s="198"/>
      <c r="P398" s="198"/>
      <c r="Q398" s="198"/>
      <c r="R398" s="198"/>
      <c r="S398" s="198"/>
      <c r="T398" s="200">
        <f t="shared" si="259"/>
        <v>0</v>
      </c>
      <c r="U398" s="200"/>
      <c r="V398" s="200"/>
      <c r="W398" s="200"/>
      <c r="X398" s="200"/>
      <c r="Y398" s="200"/>
      <c r="Z398" s="213"/>
      <c r="AA398" s="193">
        <f t="shared" si="205"/>
        <v>0</v>
      </c>
    </row>
    <row r="399" spans="1:27" s="22" customFormat="1" ht="22.5" hidden="1" customHeight="1" x14ac:dyDescent="0.25">
      <c r="A399" s="106" t="s">
        <v>644</v>
      </c>
      <c r="B399" s="107">
        <v>7700</v>
      </c>
      <c r="C399" s="106" t="s">
        <v>92</v>
      </c>
      <c r="D399" s="46" t="s">
        <v>356</v>
      </c>
      <c r="E399" s="198">
        <v>0</v>
      </c>
      <c r="F399" s="199"/>
      <c r="G399" s="198"/>
      <c r="H399" s="198"/>
      <c r="I399" s="199"/>
      <c r="J399" s="198"/>
      <c r="K399" s="198"/>
      <c r="L399" s="198"/>
      <c r="M399" s="216" t="e">
        <f t="shared" si="206"/>
        <v>#DIV/0!</v>
      </c>
      <c r="N399" s="198">
        <v>0</v>
      </c>
      <c r="O399" s="198"/>
      <c r="P399" s="198"/>
      <c r="Q399" s="198"/>
      <c r="R399" s="198"/>
      <c r="S399" s="198"/>
      <c r="T399" s="200">
        <f t="shared" si="259"/>
        <v>0</v>
      </c>
      <c r="U399" s="200"/>
      <c r="V399" s="200"/>
      <c r="W399" s="200"/>
      <c r="X399" s="200"/>
      <c r="Y399" s="200"/>
      <c r="Z399" s="213"/>
      <c r="AA399" s="193">
        <f t="shared" si="205"/>
        <v>0</v>
      </c>
    </row>
    <row r="400" spans="1:27" s="22" customFormat="1" ht="31.5" customHeight="1" x14ac:dyDescent="0.25">
      <c r="A400" s="106">
        <v>3718330</v>
      </c>
      <c r="B400" s="107">
        <f>'дод 5'!A263</f>
        <v>8330</v>
      </c>
      <c r="C400" s="106" t="s">
        <v>91</v>
      </c>
      <c r="D400" s="46" t="str">
        <f>'дод 5'!C263</f>
        <v xml:space="preserve">Інша діяльність у сфері екології та охорони природних ресурсів </v>
      </c>
      <c r="E400" s="198">
        <v>75000</v>
      </c>
      <c r="F400" s="199">
        <v>75000</v>
      </c>
      <c r="G400" s="198"/>
      <c r="H400" s="198"/>
      <c r="I400" s="199"/>
      <c r="J400" s="198"/>
      <c r="K400" s="198"/>
      <c r="L400" s="198"/>
      <c r="M400" s="216">
        <f t="shared" si="206"/>
        <v>0</v>
      </c>
      <c r="N400" s="198">
        <v>0</v>
      </c>
      <c r="O400" s="198"/>
      <c r="P400" s="198"/>
      <c r="Q400" s="198"/>
      <c r="R400" s="198"/>
      <c r="S400" s="198"/>
      <c r="T400" s="200">
        <f t="shared" si="259"/>
        <v>0</v>
      </c>
      <c r="U400" s="200"/>
      <c r="V400" s="200"/>
      <c r="W400" s="200"/>
      <c r="X400" s="200"/>
      <c r="Y400" s="200"/>
      <c r="Z400" s="213"/>
      <c r="AA400" s="193">
        <f t="shared" ref="AA400:AA412" si="260">J400+T400</f>
        <v>0</v>
      </c>
    </row>
    <row r="401" spans="1:27" s="22" customFormat="1" ht="30" customHeight="1" x14ac:dyDescent="0.25">
      <c r="A401" s="106" t="s">
        <v>218</v>
      </c>
      <c r="B401" s="107" t="str">
        <f>'дод 5'!A264</f>
        <v>8340</v>
      </c>
      <c r="C401" s="106" t="str">
        <f>'дод 5'!B264</f>
        <v>0540</v>
      </c>
      <c r="D401" s="46" t="str">
        <f>'дод 5'!C264</f>
        <v>Природоохоронні заходи за рахунок цільових фондів</v>
      </c>
      <c r="E401" s="198">
        <v>0</v>
      </c>
      <c r="F401" s="199"/>
      <c r="G401" s="198"/>
      <c r="H401" s="198"/>
      <c r="I401" s="199"/>
      <c r="J401" s="198"/>
      <c r="K401" s="198"/>
      <c r="L401" s="198"/>
      <c r="M401" s="216"/>
      <c r="N401" s="198">
        <f>P401+S401</f>
        <v>289600</v>
      </c>
      <c r="O401" s="198"/>
      <c r="P401" s="198">
        <v>289600</v>
      </c>
      <c r="Q401" s="198"/>
      <c r="R401" s="198"/>
      <c r="S401" s="198"/>
      <c r="T401" s="200">
        <f t="shared" si="259"/>
        <v>7200</v>
      </c>
      <c r="U401" s="200"/>
      <c r="V401" s="200">
        <v>7200</v>
      </c>
      <c r="W401" s="200"/>
      <c r="X401" s="200"/>
      <c r="Y401" s="200"/>
      <c r="Z401" s="213">
        <f t="shared" ref="Z401:Z446" si="261">T401/N401*100</f>
        <v>2.4861878453038675</v>
      </c>
      <c r="AA401" s="193">
        <f t="shared" si="260"/>
        <v>7200</v>
      </c>
    </row>
    <row r="402" spans="1:27" s="22" customFormat="1" ht="21.75" customHeight="1" x14ac:dyDescent="0.25">
      <c r="A402" s="106" t="s">
        <v>219</v>
      </c>
      <c r="B402" s="107" t="str">
        <f>'дод 5'!A267</f>
        <v>8600</v>
      </c>
      <c r="C402" s="107" t="str">
        <f>'дод 5'!B267</f>
        <v>0170</v>
      </c>
      <c r="D402" s="46" t="str">
        <f>'дод 5'!C267</f>
        <v>Обслуговування місцевого боргу</v>
      </c>
      <c r="E402" s="198">
        <v>3017069</v>
      </c>
      <c r="F402" s="199">
        <v>3017069</v>
      </c>
      <c r="G402" s="198"/>
      <c r="H402" s="198"/>
      <c r="I402" s="199"/>
      <c r="J402" s="198">
        <v>21405.29</v>
      </c>
      <c r="K402" s="198"/>
      <c r="L402" s="198"/>
      <c r="M402" s="216">
        <f t="shared" ref="M402:M411" si="262">J402/E402*100</f>
        <v>0.70947300177755301</v>
      </c>
      <c r="N402" s="198">
        <v>0</v>
      </c>
      <c r="O402" s="198"/>
      <c r="P402" s="198"/>
      <c r="Q402" s="198"/>
      <c r="R402" s="198"/>
      <c r="S402" s="198"/>
      <c r="T402" s="200">
        <f t="shared" si="259"/>
        <v>0</v>
      </c>
      <c r="U402" s="200"/>
      <c r="V402" s="200"/>
      <c r="W402" s="200"/>
      <c r="X402" s="200"/>
      <c r="Y402" s="200"/>
      <c r="Z402" s="213"/>
      <c r="AA402" s="193">
        <f t="shared" si="260"/>
        <v>21405.29</v>
      </c>
    </row>
    <row r="403" spans="1:27" s="22" customFormat="1" ht="24.75" customHeight="1" x14ac:dyDescent="0.25">
      <c r="A403" s="106" t="s">
        <v>484</v>
      </c>
      <c r="B403" s="107">
        <v>8710</v>
      </c>
      <c r="C403" s="107" t="str">
        <f>'дод 5'!B269</f>
        <v>0133</v>
      </c>
      <c r="D403" s="46" t="str">
        <f>'дод 5'!C269</f>
        <v>Резервний фонд місцевого бюджету</v>
      </c>
      <c r="E403" s="198">
        <v>143504939</v>
      </c>
      <c r="F403" s="199"/>
      <c r="G403" s="198"/>
      <c r="H403" s="198"/>
      <c r="I403" s="199"/>
      <c r="J403" s="198"/>
      <c r="K403" s="198"/>
      <c r="L403" s="198"/>
      <c r="M403" s="216">
        <f t="shared" si="262"/>
        <v>0</v>
      </c>
      <c r="N403" s="198">
        <v>0</v>
      </c>
      <c r="O403" s="198"/>
      <c r="P403" s="198"/>
      <c r="Q403" s="198"/>
      <c r="R403" s="198"/>
      <c r="S403" s="198"/>
      <c r="T403" s="200">
        <f>V403+Y403</f>
        <v>0</v>
      </c>
      <c r="U403" s="200"/>
      <c r="V403" s="200"/>
      <c r="W403" s="200"/>
      <c r="X403" s="200"/>
      <c r="Y403" s="200"/>
      <c r="Z403" s="213"/>
      <c r="AA403" s="193">
        <f t="shared" si="260"/>
        <v>0</v>
      </c>
    </row>
    <row r="404" spans="1:27" s="22" customFormat="1" ht="24.75" hidden="1" customHeight="1" x14ac:dyDescent="0.25">
      <c r="A404" s="106" t="s">
        <v>229</v>
      </c>
      <c r="B404" s="107" t="str">
        <f>'дод 5'!A277</f>
        <v>9110</v>
      </c>
      <c r="C404" s="107" t="str">
        <f>'дод 5'!B277</f>
        <v>0180</v>
      </c>
      <c r="D404" s="46" t="str">
        <f>'дод 5'!C277</f>
        <v>Реверсна дотація</v>
      </c>
      <c r="E404" s="198">
        <f>F404+I404</f>
        <v>0</v>
      </c>
      <c r="F404" s="199"/>
      <c r="G404" s="198"/>
      <c r="H404" s="198"/>
      <c r="I404" s="199"/>
      <c r="J404" s="198"/>
      <c r="K404" s="198"/>
      <c r="L404" s="198"/>
      <c r="M404" s="216" t="e">
        <f t="shared" si="262"/>
        <v>#DIV/0!</v>
      </c>
      <c r="N404" s="198">
        <f t="shared" ref="N404" si="263">P404+S404</f>
        <v>0</v>
      </c>
      <c r="O404" s="198"/>
      <c r="P404" s="198"/>
      <c r="Q404" s="198"/>
      <c r="R404" s="198"/>
      <c r="S404" s="198"/>
      <c r="T404" s="200"/>
      <c r="U404" s="200"/>
      <c r="V404" s="200"/>
      <c r="W404" s="200"/>
      <c r="X404" s="200"/>
      <c r="Y404" s="200"/>
      <c r="Z404" s="213" t="e">
        <f t="shared" si="261"/>
        <v>#DIV/0!</v>
      </c>
      <c r="AA404" s="193">
        <f t="shared" si="260"/>
        <v>0</v>
      </c>
    </row>
    <row r="405" spans="1:27" s="22" customFormat="1" ht="36.75" customHeight="1" x14ac:dyDescent="0.25">
      <c r="A405" s="122" t="s">
        <v>701</v>
      </c>
      <c r="B405" s="107"/>
      <c r="C405" s="107"/>
      <c r="D405" s="51" t="s">
        <v>708</v>
      </c>
      <c r="E405" s="193">
        <f>E406</f>
        <v>7426100</v>
      </c>
      <c r="F405" s="194">
        <f t="shared" ref="F405:T406" si="264">F406</f>
        <v>7426100</v>
      </c>
      <c r="G405" s="193">
        <f t="shared" si="264"/>
        <v>5474700</v>
      </c>
      <c r="H405" s="193">
        <f t="shared" si="264"/>
        <v>92800</v>
      </c>
      <c r="I405" s="194">
        <f t="shared" si="264"/>
        <v>0</v>
      </c>
      <c r="J405" s="193">
        <f t="shared" si="264"/>
        <v>1102869.54</v>
      </c>
      <c r="K405" s="193">
        <f t="shared" si="264"/>
        <v>861471.84</v>
      </c>
      <c r="L405" s="193">
        <f t="shared" si="264"/>
        <v>18557.37</v>
      </c>
      <c r="M405" s="224">
        <f t="shared" si="262"/>
        <v>14.851261631273482</v>
      </c>
      <c r="N405" s="193">
        <f t="shared" si="264"/>
        <v>350000</v>
      </c>
      <c r="O405" s="193">
        <f t="shared" si="264"/>
        <v>350000</v>
      </c>
      <c r="P405" s="193">
        <f t="shared" si="264"/>
        <v>0</v>
      </c>
      <c r="Q405" s="193">
        <f t="shared" si="264"/>
        <v>0</v>
      </c>
      <c r="R405" s="193">
        <f t="shared" si="264"/>
        <v>0</v>
      </c>
      <c r="S405" s="193">
        <f t="shared" si="264"/>
        <v>350000</v>
      </c>
      <c r="T405" s="193">
        <f t="shared" si="264"/>
        <v>0</v>
      </c>
      <c r="U405" s="193">
        <f t="shared" ref="T405:Y406" si="265">U406</f>
        <v>0</v>
      </c>
      <c r="V405" s="193">
        <f t="shared" si="265"/>
        <v>0</v>
      </c>
      <c r="W405" s="193">
        <f t="shared" si="265"/>
        <v>0</v>
      </c>
      <c r="X405" s="193">
        <f t="shared" si="265"/>
        <v>0</v>
      </c>
      <c r="Y405" s="193">
        <f t="shared" si="265"/>
        <v>0</v>
      </c>
      <c r="Z405" s="224">
        <f t="shared" si="261"/>
        <v>0</v>
      </c>
      <c r="AA405" s="193">
        <f t="shared" si="260"/>
        <v>1102869.54</v>
      </c>
    </row>
    <row r="406" spans="1:27" s="22" customFormat="1" ht="38.25" customHeight="1" x14ac:dyDescent="0.25">
      <c r="A406" s="41" t="s">
        <v>701</v>
      </c>
      <c r="B406" s="107"/>
      <c r="C406" s="107"/>
      <c r="D406" s="43" t="s">
        <v>708</v>
      </c>
      <c r="E406" s="195">
        <f>E407</f>
        <v>7426100</v>
      </c>
      <c r="F406" s="196">
        <f t="shared" si="264"/>
        <v>7426100</v>
      </c>
      <c r="G406" s="195">
        <f t="shared" si="264"/>
        <v>5474700</v>
      </c>
      <c r="H406" s="195">
        <f t="shared" si="264"/>
        <v>92800</v>
      </c>
      <c r="I406" s="196">
        <f t="shared" si="264"/>
        <v>0</v>
      </c>
      <c r="J406" s="195">
        <f t="shared" si="264"/>
        <v>1102869.54</v>
      </c>
      <c r="K406" s="195">
        <f t="shared" si="264"/>
        <v>861471.84</v>
      </c>
      <c r="L406" s="195">
        <f t="shared" si="264"/>
        <v>18557.37</v>
      </c>
      <c r="M406" s="218">
        <f t="shared" si="262"/>
        <v>14.851261631273482</v>
      </c>
      <c r="N406" s="195">
        <f t="shared" si="264"/>
        <v>350000</v>
      </c>
      <c r="O406" s="195">
        <f t="shared" si="264"/>
        <v>350000</v>
      </c>
      <c r="P406" s="195">
        <f t="shared" si="264"/>
        <v>0</v>
      </c>
      <c r="Q406" s="195">
        <f t="shared" si="264"/>
        <v>0</v>
      </c>
      <c r="R406" s="195">
        <f t="shared" si="264"/>
        <v>0</v>
      </c>
      <c r="S406" s="195">
        <f t="shared" si="264"/>
        <v>350000</v>
      </c>
      <c r="T406" s="195">
        <f t="shared" si="265"/>
        <v>0</v>
      </c>
      <c r="U406" s="195">
        <f t="shared" si="265"/>
        <v>0</v>
      </c>
      <c r="V406" s="195">
        <f t="shared" si="265"/>
        <v>0</v>
      </c>
      <c r="W406" s="195">
        <f t="shared" si="265"/>
        <v>0</v>
      </c>
      <c r="X406" s="195">
        <f t="shared" si="265"/>
        <v>0</v>
      </c>
      <c r="Y406" s="195">
        <f t="shared" si="265"/>
        <v>0</v>
      </c>
      <c r="Z406" s="218">
        <f t="shared" si="261"/>
        <v>0</v>
      </c>
      <c r="AA406" s="193">
        <f t="shared" si="260"/>
        <v>1102869.54</v>
      </c>
    </row>
    <row r="407" spans="1:27" s="22" customFormat="1" ht="47.25" x14ac:dyDescent="0.25">
      <c r="A407" s="106" t="s">
        <v>702</v>
      </c>
      <c r="B407" s="106" t="s">
        <v>117</v>
      </c>
      <c r="C407" s="107" t="s">
        <v>45</v>
      </c>
      <c r="D407" s="46" t="s">
        <v>469</v>
      </c>
      <c r="E407" s="198">
        <v>7426100</v>
      </c>
      <c r="F407" s="199">
        <v>7426100</v>
      </c>
      <c r="G407" s="198">
        <v>5474700</v>
      </c>
      <c r="H407" s="198">
        <v>92800</v>
      </c>
      <c r="I407" s="199"/>
      <c r="J407" s="198">
        <v>1102869.54</v>
      </c>
      <c r="K407" s="198">
        <v>861471.84</v>
      </c>
      <c r="L407" s="198">
        <v>18557.37</v>
      </c>
      <c r="M407" s="216">
        <f t="shared" si="262"/>
        <v>14.851261631273482</v>
      </c>
      <c r="N407" s="198">
        <f>P407+S407</f>
        <v>350000</v>
      </c>
      <c r="O407" s="198">
        <v>350000</v>
      </c>
      <c r="P407" s="198"/>
      <c r="Q407" s="198"/>
      <c r="R407" s="198"/>
      <c r="S407" s="198">
        <v>350000</v>
      </c>
      <c r="T407" s="200">
        <f>V407+Y407</f>
        <v>0</v>
      </c>
      <c r="U407" s="200"/>
      <c r="V407" s="200"/>
      <c r="W407" s="200"/>
      <c r="X407" s="200"/>
      <c r="Y407" s="200"/>
      <c r="Z407" s="213">
        <f t="shared" si="261"/>
        <v>0</v>
      </c>
      <c r="AA407" s="193">
        <f t="shared" si="260"/>
        <v>1102869.54</v>
      </c>
    </row>
    <row r="408" spans="1:27" s="21" customFormat="1" ht="22.5" customHeight="1" x14ac:dyDescent="0.25">
      <c r="A408" s="122"/>
      <c r="B408" s="101"/>
      <c r="C408" s="129"/>
      <c r="D408" s="51" t="s">
        <v>396</v>
      </c>
      <c r="E408" s="193">
        <f t="shared" ref="E408:S408" si="266">E16+E68+E145+E185+E231+E240+E251+E315+E322+E352+E360+E367+E394+E318+E383+E375+E363+E405</f>
        <v>3012373741.7000003</v>
      </c>
      <c r="F408" s="194">
        <f t="shared" si="266"/>
        <v>2732538802.7000003</v>
      </c>
      <c r="G408" s="193">
        <f t="shared" si="266"/>
        <v>1403536270</v>
      </c>
      <c r="H408" s="193">
        <f t="shared" si="266"/>
        <v>214908400</v>
      </c>
      <c r="I408" s="194">
        <f t="shared" si="266"/>
        <v>136330000</v>
      </c>
      <c r="J408" s="193">
        <f t="shared" ref="J408:L408" si="267">J16+J68+J145+J185+J231+J240+J251+J315+J322+J352+J360+J367+J394+J318+J383+J375+J363+J405</f>
        <v>649814198.03999996</v>
      </c>
      <c r="K408" s="193">
        <f t="shared" si="267"/>
        <v>309317806.5399999</v>
      </c>
      <c r="L408" s="193">
        <f t="shared" si="267"/>
        <v>64325303.730000004</v>
      </c>
      <c r="M408" s="224">
        <f t="shared" si="262"/>
        <v>21.571499878806023</v>
      </c>
      <c r="N408" s="193">
        <f t="shared" si="266"/>
        <v>688499842.65999997</v>
      </c>
      <c r="O408" s="193">
        <f t="shared" si="266"/>
        <v>504962614.64999998</v>
      </c>
      <c r="P408" s="193">
        <f t="shared" si="266"/>
        <v>114396860</v>
      </c>
      <c r="Q408" s="193">
        <f t="shared" si="266"/>
        <v>10161379</v>
      </c>
      <c r="R408" s="193">
        <f t="shared" si="266"/>
        <v>5905712</v>
      </c>
      <c r="S408" s="193">
        <f t="shared" si="266"/>
        <v>574102982.65999997</v>
      </c>
      <c r="T408" s="193">
        <f t="shared" ref="T408:Y408" si="268">T16+T68+T145+T185+T231+T240+T251+T315+T322+T352+T360+T367+T394+T318+T383+T375+T363+T405</f>
        <v>120342721.40000002</v>
      </c>
      <c r="U408" s="193">
        <f t="shared" si="268"/>
        <v>92859822.719999999</v>
      </c>
      <c r="V408" s="193">
        <f t="shared" si="268"/>
        <v>19920230.560000002</v>
      </c>
      <c r="W408" s="193">
        <f t="shared" si="268"/>
        <v>3797815.83</v>
      </c>
      <c r="X408" s="193">
        <f t="shared" si="268"/>
        <v>1074851.6399999999</v>
      </c>
      <c r="Y408" s="193">
        <f t="shared" si="268"/>
        <v>100422490.84</v>
      </c>
      <c r="Z408" s="224">
        <f t="shared" si="261"/>
        <v>17.47897587529712</v>
      </c>
      <c r="AA408" s="193">
        <f t="shared" si="260"/>
        <v>770156919.43999994</v>
      </c>
    </row>
    <row r="409" spans="1:27" s="2" customFormat="1" ht="26.45" customHeight="1" x14ac:dyDescent="0.25">
      <c r="A409" s="41"/>
      <c r="B409" s="60"/>
      <c r="C409" s="42"/>
      <c r="D409" s="43" t="s">
        <v>710</v>
      </c>
      <c r="E409" s="195">
        <f>E70+E71+E324+E260+E187+E190</f>
        <v>552925324.88999999</v>
      </c>
      <c r="F409" s="196">
        <f t="shared" ref="F409:S409" si="269">F70+F71+F324+F260+F187+F190</f>
        <v>552925324.88999999</v>
      </c>
      <c r="G409" s="195">
        <f t="shared" si="269"/>
        <v>452674600</v>
      </c>
      <c r="H409" s="195">
        <f t="shared" si="269"/>
        <v>0</v>
      </c>
      <c r="I409" s="196">
        <f t="shared" si="269"/>
        <v>0</v>
      </c>
      <c r="J409" s="195">
        <f t="shared" ref="J409:L409" si="270">J70+J71+J324+J260+J187+J190</f>
        <v>120631902.84999999</v>
      </c>
      <c r="K409" s="195">
        <f t="shared" si="270"/>
        <v>99151531.189999998</v>
      </c>
      <c r="L409" s="195">
        <f t="shared" si="270"/>
        <v>0</v>
      </c>
      <c r="M409" s="218">
        <f t="shared" si="262"/>
        <v>21.817033407539927</v>
      </c>
      <c r="N409" s="195">
        <f t="shared" si="269"/>
        <v>0</v>
      </c>
      <c r="O409" s="195">
        <f t="shared" si="269"/>
        <v>0</v>
      </c>
      <c r="P409" s="195">
        <f t="shared" si="269"/>
        <v>0</v>
      </c>
      <c r="Q409" s="195">
        <f t="shared" si="269"/>
        <v>0</v>
      </c>
      <c r="R409" s="195">
        <f t="shared" si="269"/>
        <v>0</v>
      </c>
      <c r="S409" s="195">
        <f t="shared" si="269"/>
        <v>0</v>
      </c>
      <c r="T409" s="195">
        <f t="shared" ref="T409:Y409" si="271">T70+T71+T324+T260+T187+T190</f>
        <v>0</v>
      </c>
      <c r="U409" s="195">
        <f t="shared" si="271"/>
        <v>0</v>
      </c>
      <c r="V409" s="195">
        <f t="shared" si="271"/>
        <v>0</v>
      </c>
      <c r="W409" s="195">
        <f t="shared" si="271"/>
        <v>0</v>
      </c>
      <c r="X409" s="195">
        <f t="shared" si="271"/>
        <v>0</v>
      </c>
      <c r="Y409" s="195">
        <f t="shared" si="271"/>
        <v>0</v>
      </c>
      <c r="Z409" s="218"/>
      <c r="AA409" s="193">
        <f t="shared" si="260"/>
        <v>120631902.84999999</v>
      </c>
    </row>
    <row r="410" spans="1:27" s="2" customFormat="1" ht="44.65" customHeight="1" x14ac:dyDescent="0.25">
      <c r="A410" s="41"/>
      <c r="B410" s="60"/>
      <c r="C410" s="42"/>
      <c r="D410" s="43" t="s">
        <v>711</v>
      </c>
      <c r="E410" s="195">
        <f>E72+E79+E261+E73</f>
        <v>4320175</v>
      </c>
      <c r="F410" s="196">
        <f t="shared" ref="F410:S410" si="272">F72+F79+F261+F73</f>
        <v>4320175</v>
      </c>
      <c r="G410" s="195">
        <f t="shared" si="272"/>
        <v>1714570</v>
      </c>
      <c r="H410" s="195">
        <f t="shared" si="272"/>
        <v>0</v>
      </c>
      <c r="I410" s="196">
        <f t="shared" si="272"/>
        <v>0</v>
      </c>
      <c r="J410" s="195">
        <f t="shared" ref="J410:L410" si="273">J72+J79+J261+J73</f>
        <v>664433.22</v>
      </c>
      <c r="K410" s="195">
        <f t="shared" si="273"/>
        <v>354623.13</v>
      </c>
      <c r="L410" s="195">
        <f t="shared" si="273"/>
        <v>0</v>
      </c>
      <c r="M410" s="218">
        <f t="shared" si="262"/>
        <v>15.379775587794475</v>
      </c>
      <c r="N410" s="195">
        <f t="shared" si="272"/>
        <v>67412690.659999996</v>
      </c>
      <c r="O410" s="195">
        <f t="shared" si="272"/>
        <v>0</v>
      </c>
      <c r="P410" s="195">
        <f t="shared" si="272"/>
        <v>262064</v>
      </c>
      <c r="Q410" s="195">
        <f t="shared" si="272"/>
        <v>0</v>
      </c>
      <c r="R410" s="195">
        <f t="shared" si="272"/>
        <v>0</v>
      </c>
      <c r="S410" s="195">
        <f t="shared" si="272"/>
        <v>67150626.659999996</v>
      </c>
      <c r="T410" s="195">
        <f t="shared" ref="T410:Y410" si="274">T72+T79+T261+T73</f>
        <v>0</v>
      </c>
      <c r="U410" s="195">
        <f t="shared" si="274"/>
        <v>0</v>
      </c>
      <c r="V410" s="195">
        <f t="shared" si="274"/>
        <v>0</v>
      </c>
      <c r="W410" s="195">
        <f t="shared" si="274"/>
        <v>0</v>
      </c>
      <c r="X410" s="195">
        <f t="shared" si="274"/>
        <v>0</v>
      </c>
      <c r="Y410" s="195">
        <f t="shared" si="274"/>
        <v>0</v>
      </c>
      <c r="Z410" s="218">
        <f t="shared" si="261"/>
        <v>0</v>
      </c>
      <c r="AA410" s="193">
        <f t="shared" si="260"/>
        <v>664433.22</v>
      </c>
    </row>
    <row r="411" spans="1:27" s="2" customFormat="1" ht="22.35" customHeight="1" x14ac:dyDescent="0.25">
      <c r="A411" s="41"/>
      <c r="B411" s="60"/>
      <c r="C411" s="42"/>
      <c r="D411" s="43" t="s">
        <v>712</v>
      </c>
      <c r="E411" s="195">
        <f>E189+E18+E78</f>
        <v>3533408.81</v>
      </c>
      <c r="F411" s="196">
        <f t="shared" ref="F411:S411" si="275">F189+F18+F78</f>
        <v>3533408.81</v>
      </c>
      <c r="G411" s="195">
        <f t="shared" si="275"/>
        <v>336800</v>
      </c>
      <c r="H411" s="195">
        <f t="shared" si="275"/>
        <v>0</v>
      </c>
      <c r="I411" s="196">
        <f t="shared" si="275"/>
        <v>0</v>
      </c>
      <c r="J411" s="195">
        <f t="shared" ref="J411:L411" si="276">J189+J18+J78</f>
        <v>321955.77</v>
      </c>
      <c r="K411" s="195">
        <f t="shared" si="276"/>
        <v>24700</v>
      </c>
      <c r="L411" s="195">
        <f t="shared" si="276"/>
        <v>0</v>
      </c>
      <c r="M411" s="218">
        <f t="shared" si="262"/>
        <v>9.1117611154651534</v>
      </c>
      <c r="N411" s="195">
        <f t="shared" si="275"/>
        <v>6564196</v>
      </c>
      <c r="O411" s="195">
        <f t="shared" si="275"/>
        <v>0</v>
      </c>
      <c r="P411" s="195">
        <f t="shared" si="275"/>
        <v>6564196</v>
      </c>
      <c r="Q411" s="195">
        <f t="shared" si="275"/>
        <v>0</v>
      </c>
      <c r="R411" s="195">
        <f t="shared" si="275"/>
        <v>0</v>
      </c>
      <c r="S411" s="195">
        <f t="shared" si="275"/>
        <v>0</v>
      </c>
      <c r="T411" s="195">
        <f t="shared" ref="T411:Y411" si="277">T189+T18+T78</f>
        <v>0</v>
      </c>
      <c r="U411" s="195">
        <f t="shared" si="277"/>
        <v>0</v>
      </c>
      <c r="V411" s="195">
        <f t="shared" si="277"/>
        <v>0</v>
      </c>
      <c r="W411" s="195">
        <f t="shared" si="277"/>
        <v>0</v>
      </c>
      <c r="X411" s="195">
        <f t="shared" si="277"/>
        <v>0</v>
      </c>
      <c r="Y411" s="195">
        <f t="shared" si="277"/>
        <v>0</v>
      </c>
      <c r="Z411" s="218">
        <f t="shared" si="261"/>
        <v>0</v>
      </c>
      <c r="AA411" s="193">
        <f t="shared" si="260"/>
        <v>321955.77</v>
      </c>
    </row>
    <row r="412" spans="1:27" s="2" customFormat="1" ht="20.25" customHeight="1" x14ac:dyDescent="0.25">
      <c r="A412" s="41"/>
      <c r="B412" s="60"/>
      <c r="C412" s="60"/>
      <c r="D412" s="43" t="s">
        <v>407</v>
      </c>
      <c r="E412" s="195">
        <f t="shared" ref="E412:S412" si="278">E154+E326+E258</f>
        <v>0</v>
      </c>
      <c r="F412" s="196">
        <f t="shared" si="278"/>
        <v>0</v>
      </c>
      <c r="G412" s="195">
        <f t="shared" si="278"/>
        <v>0</v>
      </c>
      <c r="H412" s="195">
        <f t="shared" si="278"/>
        <v>0</v>
      </c>
      <c r="I412" s="196">
        <f t="shared" si="278"/>
        <v>0</v>
      </c>
      <c r="J412" s="195">
        <f t="shared" ref="J412:L412" si="279">J154+J326+J258</f>
        <v>0</v>
      </c>
      <c r="K412" s="195">
        <f t="shared" si="279"/>
        <v>0</v>
      </c>
      <c r="L412" s="195">
        <f t="shared" si="279"/>
        <v>0</v>
      </c>
      <c r="M412" s="218"/>
      <c r="N412" s="195">
        <f t="shared" si="278"/>
        <v>61868709</v>
      </c>
      <c r="O412" s="195">
        <f t="shared" si="278"/>
        <v>61868709</v>
      </c>
      <c r="P412" s="195">
        <f t="shared" si="278"/>
        <v>0</v>
      </c>
      <c r="Q412" s="195">
        <f t="shared" si="278"/>
        <v>0</v>
      </c>
      <c r="R412" s="195">
        <f t="shared" si="278"/>
        <v>0</v>
      </c>
      <c r="S412" s="195">
        <f t="shared" si="278"/>
        <v>61868709</v>
      </c>
      <c r="T412" s="195">
        <f t="shared" ref="T412:Y412" si="280">T154+T326+T258</f>
        <v>0</v>
      </c>
      <c r="U412" s="195">
        <f t="shared" si="280"/>
        <v>0</v>
      </c>
      <c r="V412" s="195">
        <f t="shared" si="280"/>
        <v>0</v>
      </c>
      <c r="W412" s="195">
        <f t="shared" si="280"/>
        <v>0</v>
      </c>
      <c r="X412" s="195">
        <f t="shared" si="280"/>
        <v>0</v>
      </c>
      <c r="Y412" s="195">
        <f t="shared" si="280"/>
        <v>0</v>
      </c>
      <c r="Z412" s="218">
        <f t="shared" si="261"/>
        <v>0</v>
      </c>
      <c r="AA412" s="193">
        <f t="shared" si="260"/>
        <v>0</v>
      </c>
    </row>
    <row r="413" spans="1:27" s="2" customFormat="1" ht="20.25" hidden="1" customHeight="1" x14ac:dyDescent="0.25">
      <c r="A413" s="41"/>
      <c r="B413" s="60"/>
      <c r="C413" s="60"/>
      <c r="D413" s="43" t="s">
        <v>653</v>
      </c>
      <c r="E413" s="44" t="e">
        <f>E155+#REF!</f>
        <v>#REF!</v>
      </c>
      <c r="F413" s="45" t="e">
        <f>F155+#REF!</f>
        <v>#REF!</v>
      </c>
      <c r="G413" s="44" t="e">
        <f>G155+#REF!</f>
        <v>#REF!</v>
      </c>
      <c r="H413" s="44" t="e">
        <f>H155+#REF!</f>
        <v>#REF!</v>
      </c>
      <c r="I413" s="45" t="e">
        <f>I155+#REF!</f>
        <v>#REF!</v>
      </c>
      <c r="J413" s="44"/>
      <c r="K413" s="44"/>
      <c r="L413" s="44"/>
      <c r="M413" s="144"/>
      <c r="N413" s="61" t="e">
        <f>N155+#REF!</f>
        <v>#REF!</v>
      </c>
      <c r="O413" s="61" t="e">
        <f>O155+#REF!</f>
        <v>#REF!</v>
      </c>
      <c r="P413" s="61" t="e">
        <f>P155+#REF!</f>
        <v>#REF!</v>
      </c>
      <c r="Q413" s="61" t="e">
        <f>Q155+#REF!</f>
        <v>#REF!</v>
      </c>
      <c r="R413" s="61" t="e">
        <f>R155+#REF!</f>
        <v>#REF!</v>
      </c>
      <c r="S413" s="61" t="e">
        <f>S155+#REF!</f>
        <v>#REF!</v>
      </c>
      <c r="T413" s="145"/>
      <c r="U413" s="145"/>
      <c r="V413" s="145"/>
      <c r="W413" s="145"/>
      <c r="X413" s="145"/>
      <c r="Y413" s="145"/>
      <c r="Z413" s="144" t="e">
        <f t="shared" si="261"/>
        <v>#REF!</v>
      </c>
      <c r="AA413" s="145"/>
    </row>
    <row r="414" spans="1:27" s="2" customFormat="1" ht="24" hidden="1" customHeight="1" x14ac:dyDescent="0.25">
      <c r="A414" s="41"/>
      <c r="B414" s="60"/>
      <c r="C414" s="60"/>
      <c r="D414" s="43" t="s">
        <v>630</v>
      </c>
      <c r="E414" s="44">
        <f>E408-E409-E410-E412</f>
        <v>2455128241.8100004</v>
      </c>
      <c r="F414" s="45"/>
      <c r="G414" s="44"/>
      <c r="H414" s="44"/>
      <c r="I414" s="45"/>
      <c r="J414" s="44"/>
      <c r="K414" s="44"/>
      <c r="L414" s="44"/>
      <c r="M414" s="144"/>
      <c r="N414" s="44">
        <f>N408-N409-N410-N412-N427-N428-N429-N430-N432</f>
        <v>451782286</v>
      </c>
      <c r="O414" s="44">
        <f>O408-O409-O410-O412-O427-O428-O429-O430-O432</f>
        <v>443093905.64999998</v>
      </c>
      <c r="P414" s="44"/>
      <c r="Q414" s="44"/>
      <c r="R414" s="44"/>
      <c r="S414" s="44"/>
      <c r="T414" s="145"/>
      <c r="U414" s="145"/>
      <c r="V414" s="145"/>
      <c r="W414" s="145"/>
      <c r="X414" s="145"/>
      <c r="Y414" s="145"/>
      <c r="Z414" s="144">
        <f t="shared" si="261"/>
        <v>0</v>
      </c>
      <c r="AA414" s="145"/>
    </row>
    <row r="415" spans="1:27" s="2" customFormat="1" ht="26.25" hidden="1" customHeight="1" x14ac:dyDescent="0.25">
      <c r="A415" s="62"/>
      <c r="B415" s="63"/>
      <c r="C415" s="63"/>
      <c r="D415" s="64"/>
      <c r="E415" s="65"/>
      <c r="F415" s="66"/>
      <c r="G415" s="65"/>
      <c r="H415" s="65"/>
      <c r="I415" s="66"/>
      <c r="J415" s="65"/>
      <c r="K415" s="65"/>
      <c r="L415" s="65"/>
      <c r="M415" s="225"/>
      <c r="N415" s="65"/>
      <c r="O415" s="65"/>
      <c r="P415" s="65"/>
      <c r="Q415" s="65"/>
      <c r="R415" s="65"/>
      <c r="S415" s="65"/>
      <c r="T415" s="145"/>
      <c r="U415" s="145"/>
      <c r="V415" s="145"/>
      <c r="W415" s="145"/>
      <c r="X415" s="145"/>
      <c r="Y415" s="145"/>
      <c r="Z415" s="144" t="e">
        <f t="shared" si="261"/>
        <v>#DIV/0!</v>
      </c>
      <c r="AA415" s="145"/>
    </row>
    <row r="416" spans="1:27" s="2" customFormat="1" ht="18.75" hidden="1" customHeight="1" x14ac:dyDescent="0.25">
      <c r="A416" s="62"/>
      <c r="B416" s="63"/>
      <c r="C416" s="63"/>
      <c r="D416" s="64"/>
      <c r="E416" s="65"/>
      <c r="F416" s="66"/>
      <c r="G416" s="65"/>
      <c r="H416" s="65"/>
      <c r="I416" s="66"/>
      <c r="J416" s="65"/>
      <c r="K416" s="65"/>
      <c r="L416" s="65"/>
      <c r="M416" s="225"/>
      <c r="N416" s="65"/>
      <c r="O416" s="65"/>
      <c r="P416" s="65"/>
      <c r="Q416" s="65"/>
      <c r="R416" s="65"/>
      <c r="S416" s="65"/>
      <c r="T416" s="145"/>
      <c r="U416" s="145"/>
      <c r="V416" s="145"/>
      <c r="W416" s="145"/>
      <c r="X416" s="145"/>
      <c r="Y416" s="145"/>
      <c r="Z416" s="144" t="e">
        <f t="shared" si="261"/>
        <v>#DIV/0!</v>
      </c>
      <c r="AA416" s="145"/>
    </row>
    <row r="417" spans="1:27" s="21" customFormat="1" ht="30" hidden="1" customHeight="1" x14ac:dyDescent="0.25">
      <c r="A417" s="67"/>
      <c r="B417" s="68"/>
      <c r="C417" s="69"/>
      <c r="D417" s="70"/>
      <c r="E417" s="71"/>
      <c r="F417" s="72"/>
      <c r="G417" s="71"/>
      <c r="H417" s="71"/>
      <c r="I417" s="73"/>
      <c r="J417" s="71"/>
      <c r="K417" s="71"/>
      <c r="L417" s="71"/>
      <c r="M417" s="226"/>
      <c r="N417" s="71"/>
      <c r="O417" s="71"/>
      <c r="P417" s="71"/>
      <c r="Q417" s="71"/>
      <c r="R417" s="71"/>
      <c r="S417" s="71"/>
      <c r="T417" s="146"/>
      <c r="U417" s="146"/>
      <c r="V417" s="146"/>
      <c r="W417" s="146"/>
      <c r="X417" s="146"/>
      <c r="Y417" s="146"/>
      <c r="Z417" s="144" t="e">
        <f t="shared" si="261"/>
        <v>#DIV/0!</v>
      </c>
      <c r="AA417" s="146"/>
    </row>
    <row r="418" spans="1:27" s="21" customFormat="1" ht="32.25" hidden="1" customHeight="1" x14ac:dyDescent="0.25">
      <c r="A418" s="67"/>
      <c r="B418" s="68"/>
      <c r="C418" s="69"/>
      <c r="D418" s="70"/>
      <c r="E418" s="71">
        <f>E412-'дод 5'!D292</f>
        <v>0</v>
      </c>
      <c r="F418" s="73">
        <f>F412-'дод 5'!E292</f>
        <v>0</v>
      </c>
      <c r="G418" s="71">
        <f>G412-'дод 5'!F292</f>
        <v>0</v>
      </c>
      <c r="H418" s="71">
        <f>H412-'дод 5'!G292</f>
        <v>0</v>
      </c>
      <c r="I418" s="73">
        <f>I412-'дод 5'!H292</f>
        <v>0</v>
      </c>
      <c r="J418" s="71"/>
      <c r="K418" s="71"/>
      <c r="L418" s="71"/>
      <c r="M418" s="226"/>
      <c r="N418" s="71">
        <f>N412-'дод 5'!M292</f>
        <v>0</v>
      </c>
      <c r="O418" s="71">
        <f>O412-'дод 5'!N292</f>
        <v>0</v>
      </c>
      <c r="P418" s="71">
        <f>P412-'дод 5'!O292</f>
        <v>0</v>
      </c>
      <c r="Q418" s="71">
        <f>Q412-'дод 5'!P292</f>
        <v>0</v>
      </c>
      <c r="R418" s="71">
        <f>R412-'дод 5'!Q292</f>
        <v>0</v>
      </c>
      <c r="S418" s="71">
        <f>S412-'дод 5'!R292</f>
        <v>0</v>
      </c>
      <c r="T418" s="146"/>
      <c r="U418" s="146"/>
      <c r="V418" s="146"/>
      <c r="W418" s="146"/>
      <c r="X418" s="146"/>
      <c r="Y418" s="146"/>
      <c r="Z418" s="144" t="e">
        <f t="shared" si="261"/>
        <v>#DIV/0!</v>
      </c>
      <c r="AA418" s="146"/>
    </row>
    <row r="419" spans="1:27" s="21" customFormat="1" ht="30" hidden="1" customHeight="1" x14ac:dyDescent="0.25">
      <c r="A419" s="67"/>
      <c r="B419" s="68"/>
      <c r="C419" s="69"/>
      <c r="D419" s="70"/>
      <c r="E419" s="71"/>
      <c r="F419" s="72"/>
      <c r="G419" s="71"/>
      <c r="H419" s="71"/>
      <c r="I419" s="73"/>
      <c r="J419" s="71"/>
      <c r="K419" s="71"/>
      <c r="L419" s="71"/>
      <c r="M419" s="226"/>
      <c r="N419" s="71"/>
      <c r="O419" s="71"/>
      <c r="P419" s="71"/>
      <c r="Q419" s="71"/>
      <c r="R419" s="71"/>
      <c r="S419" s="71"/>
      <c r="T419" s="146"/>
      <c r="U419" s="146"/>
      <c r="V419" s="146"/>
      <c r="W419" s="146"/>
      <c r="X419" s="146"/>
      <c r="Y419" s="146"/>
      <c r="Z419" s="144" t="e">
        <f t="shared" si="261"/>
        <v>#DIV/0!</v>
      </c>
      <c r="AA419" s="146"/>
    </row>
    <row r="420" spans="1:27" s="28" customFormat="1" ht="40.5" hidden="1" customHeight="1" x14ac:dyDescent="0.55000000000000004">
      <c r="A420" s="74" t="s">
        <v>602</v>
      </c>
      <c r="B420" s="75"/>
      <c r="C420" s="76"/>
      <c r="D420" s="77"/>
      <c r="E420" s="71"/>
      <c r="F420" s="72"/>
      <c r="G420" s="147"/>
      <c r="H420" s="147"/>
      <c r="I420" s="148"/>
      <c r="J420" s="147"/>
      <c r="K420" s="147"/>
      <c r="L420" s="147"/>
      <c r="M420" s="227"/>
      <c r="N420" s="147"/>
      <c r="O420" s="149"/>
      <c r="P420" s="149"/>
      <c r="Q420" s="147"/>
      <c r="R420" s="147" t="s">
        <v>603</v>
      </c>
      <c r="S420" s="71"/>
      <c r="T420" s="150"/>
      <c r="U420" s="150"/>
      <c r="V420" s="150"/>
      <c r="W420" s="150"/>
      <c r="X420" s="150"/>
      <c r="Y420" s="150"/>
      <c r="Z420" s="144" t="e">
        <f t="shared" si="261"/>
        <v>#DIV/0!</v>
      </c>
      <c r="AA420" s="150"/>
    </row>
    <row r="421" spans="1:27" ht="18.75" hidden="1" customHeight="1" thickBot="1" x14ac:dyDescent="0.3">
      <c r="A421" s="78"/>
      <c r="B421" s="79"/>
      <c r="C421" s="79"/>
      <c r="D421" s="37"/>
      <c r="E421" s="71"/>
      <c r="F421" s="72"/>
      <c r="G421" s="151"/>
      <c r="H421" s="151"/>
      <c r="I421" s="152"/>
      <c r="J421" s="151"/>
      <c r="K421" s="151"/>
      <c r="L421" s="151"/>
      <c r="M421" s="219"/>
      <c r="N421" s="151"/>
      <c r="O421" s="151"/>
      <c r="P421" s="151"/>
      <c r="Q421" s="151"/>
      <c r="R421" s="151"/>
      <c r="S421" s="151"/>
      <c r="T421" s="139"/>
      <c r="U421" s="139"/>
      <c r="V421" s="139"/>
      <c r="W421" s="139"/>
      <c r="X421" s="139"/>
      <c r="Y421" s="139"/>
      <c r="Z421" s="144" t="e">
        <f t="shared" si="261"/>
        <v>#DIV/0!</v>
      </c>
      <c r="AA421" s="139"/>
    </row>
    <row r="422" spans="1:27" s="29" customFormat="1" ht="15.75" hidden="1" customHeight="1" x14ac:dyDescent="0.25">
      <c r="A422" s="80"/>
      <c r="B422" s="80"/>
      <c r="C422" s="80"/>
      <c r="D422" s="287" t="s">
        <v>601</v>
      </c>
      <c r="E422" s="153">
        <f>E408-'дод 5'!D287</f>
        <v>0</v>
      </c>
      <c r="F422" s="154">
        <f>F408-'дод 5'!E287</f>
        <v>0</v>
      </c>
      <c r="G422" s="155">
        <f>G408-'дод 5'!F287</f>
        <v>0</v>
      </c>
      <c r="H422" s="155">
        <f>H408-'дод 5'!G287</f>
        <v>0</v>
      </c>
      <c r="I422" s="154">
        <f>I408-'дод 5'!H287</f>
        <v>0</v>
      </c>
      <c r="J422" s="155"/>
      <c r="K422" s="155"/>
      <c r="L422" s="155"/>
      <c r="M422" s="228"/>
      <c r="N422" s="155">
        <f>N408-'дод 5'!M287</f>
        <v>0</v>
      </c>
      <c r="O422" s="155">
        <f>O408-'дод 5'!N287</f>
        <v>0</v>
      </c>
      <c r="P422" s="155">
        <f>P408-'дод 5'!O287</f>
        <v>0</v>
      </c>
      <c r="Q422" s="155">
        <f>Q408-'дод 5'!P287</f>
        <v>0</v>
      </c>
      <c r="R422" s="155">
        <f>R408-'дод 5'!Q287</f>
        <v>0</v>
      </c>
      <c r="S422" s="155">
        <f>S408-'дод 5'!R287</f>
        <v>0</v>
      </c>
      <c r="T422" s="156"/>
      <c r="U422" s="156"/>
      <c r="V422" s="156"/>
      <c r="W422" s="156"/>
      <c r="X422" s="156"/>
      <c r="Y422" s="156"/>
      <c r="Z422" s="144" t="e">
        <f t="shared" si="261"/>
        <v>#DIV/0!</v>
      </c>
      <c r="AA422" s="156"/>
    </row>
    <row r="423" spans="1:27" s="29" customFormat="1" ht="15.75" hidden="1" customHeight="1" x14ac:dyDescent="0.25">
      <c r="A423" s="80"/>
      <c r="B423" s="80"/>
      <c r="C423" s="80"/>
      <c r="D423" s="287"/>
      <c r="E423" s="157">
        <f>E409-'дод 5'!D288</f>
        <v>0</v>
      </c>
      <c r="F423" s="158">
        <f>F409-'дод 5'!E288</f>
        <v>0</v>
      </c>
      <c r="G423" s="58">
        <f>G409-'дод 5'!F288</f>
        <v>0</v>
      </c>
      <c r="H423" s="58">
        <f>H409-'дод 5'!G288</f>
        <v>0</v>
      </c>
      <c r="I423" s="158">
        <f>I409-'дод 5'!H288</f>
        <v>0</v>
      </c>
      <c r="J423" s="58"/>
      <c r="K423" s="58"/>
      <c r="L423" s="58"/>
      <c r="M423" s="229"/>
      <c r="N423" s="58">
        <f>N409-'дод 5'!M288</f>
        <v>0</v>
      </c>
      <c r="O423" s="58">
        <f>O409-'дод 5'!N288</f>
        <v>0</v>
      </c>
      <c r="P423" s="58">
        <f>P409-'дод 5'!O288</f>
        <v>0</v>
      </c>
      <c r="Q423" s="58">
        <f>Q409-'дод 5'!P288</f>
        <v>0</v>
      </c>
      <c r="R423" s="58">
        <f>R409-'дод 5'!Q288</f>
        <v>0</v>
      </c>
      <c r="S423" s="58">
        <f>S409-'дод 5'!R288</f>
        <v>0</v>
      </c>
      <c r="T423" s="156"/>
      <c r="U423" s="156"/>
      <c r="V423" s="156"/>
      <c r="W423" s="156"/>
      <c r="X423" s="156"/>
      <c r="Y423" s="156"/>
      <c r="Z423" s="144" t="e">
        <f t="shared" si="261"/>
        <v>#DIV/0!</v>
      </c>
      <c r="AA423" s="156"/>
    </row>
    <row r="424" spans="1:27" s="29" customFormat="1" ht="15.75" hidden="1" customHeight="1" x14ac:dyDescent="0.25">
      <c r="A424" s="80"/>
      <c r="B424" s="80"/>
      <c r="C424" s="80"/>
      <c r="D424" s="287"/>
      <c r="E424" s="157">
        <f>E410-'дод 5'!D289</f>
        <v>0</v>
      </c>
      <c r="F424" s="158">
        <f>F410-'дод 5'!E289</f>
        <v>0</v>
      </c>
      <c r="G424" s="58">
        <f>G410-'дод 5'!F289</f>
        <v>0</v>
      </c>
      <c r="H424" s="58">
        <f>H410-'дод 5'!G289</f>
        <v>0</v>
      </c>
      <c r="I424" s="158">
        <f>I410-'дод 5'!H289</f>
        <v>0</v>
      </c>
      <c r="J424" s="58"/>
      <c r="K424" s="58"/>
      <c r="L424" s="58"/>
      <c r="M424" s="229"/>
      <c r="N424" s="58">
        <f>N410-'дод 5'!M289</f>
        <v>0</v>
      </c>
      <c r="O424" s="58">
        <f>O410-'дод 5'!N289</f>
        <v>0</v>
      </c>
      <c r="P424" s="58">
        <f>P410-'дод 5'!O289</f>
        <v>0</v>
      </c>
      <c r="Q424" s="58">
        <f>Q410-'дод 5'!P289</f>
        <v>0</v>
      </c>
      <c r="R424" s="58">
        <f>R410-'дод 5'!Q289</f>
        <v>0</v>
      </c>
      <c r="S424" s="58">
        <f>S410-'дод 5'!R289</f>
        <v>0</v>
      </c>
      <c r="T424" s="156"/>
      <c r="U424" s="156"/>
      <c r="V424" s="156"/>
      <c r="W424" s="156"/>
      <c r="X424" s="156"/>
      <c r="Y424" s="156"/>
      <c r="Z424" s="144" t="e">
        <f t="shared" si="261"/>
        <v>#DIV/0!</v>
      </c>
      <c r="AA424" s="156"/>
    </row>
    <row r="425" spans="1:27" s="29" customFormat="1" ht="15.75" hidden="1" customHeight="1" x14ac:dyDescent="0.25">
      <c r="A425" s="80"/>
      <c r="B425" s="80"/>
      <c r="C425" s="80"/>
      <c r="D425" s="288"/>
      <c r="E425" s="159">
        <f>E412-'дод 5'!D292</f>
        <v>0</v>
      </c>
      <c r="F425" s="160">
        <f>F412-'дод 5'!E292</f>
        <v>0</v>
      </c>
      <c r="G425" s="161">
        <f>G412-'дод 5'!F292</f>
        <v>0</v>
      </c>
      <c r="H425" s="161">
        <f>H412-'дод 5'!G292</f>
        <v>0</v>
      </c>
      <c r="I425" s="160">
        <f>I412-'дод 5'!H292</f>
        <v>0</v>
      </c>
      <c r="J425" s="161"/>
      <c r="K425" s="161"/>
      <c r="L425" s="161"/>
      <c r="M425" s="230"/>
      <c r="N425" s="161">
        <f>N412-'дод 5'!M292</f>
        <v>0</v>
      </c>
      <c r="O425" s="161">
        <f>O412-'дод 5'!N292</f>
        <v>0</v>
      </c>
      <c r="P425" s="161">
        <f>P412-'дод 5'!O292</f>
        <v>0</v>
      </c>
      <c r="Q425" s="161">
        <f>Q412-'дод 5'!P292</f>
        <v>0</v>
      </c>
      <c r="R425" s="161">
        <f>R412-'дод 5'!Q292</f>
        <v>0</v>
      </c>
      <c r="S425" s="161">
        <f>S412-'дод 5'!R292</f>
        <v>0</v>
      </c>
      <c r="T425" s="156"/>
      <c r="U425" s="156"/>
      <c r="V425" s="156"/>
      <c r="W425" s="156"/>
      <c r="X425" s="156"/>
      <c r="Y425" s="156"/>
      <c r="Z425" s="144" t="e">
        <f t="shared" si="261"/>
        <v>#DIV/0!</v>
      </c>
      <c r="AA425" s="156"/>
    </row>
    <row r="426" spans="1:27" s="29" customFormat="1" ht="15.75" hidden="1" customHeight="1" thickBot="1" x14ac:dyDescent="0.3">
      <c r="A426" s="80"/>
      <c r="B426" s="80"/>
      <c r="C426" s="80"/>
      <c r="D426" s="81"/>
      <c r="E426" s="58" t="e">
        <f>E413-'дод 5'!D293</f>
        <v>#REF!</v>
      </c>
      <c r="F426" s="158" t="e">
        <f>F413-'дод 5'!E293</f>
        <v>#REF!</v>
      </c>
      <c r="G426" s="58" t="e">
        <f>G413-'дод 5'!F293</f>
        <v>#REF!</v>
      </c>
      <c r="H426" s="58" t="e">
        <f>H413-'дод 5'!G293</f>
        <v>#REF!</v>
      </c>
      <c r="I426" s="158" t="e">
        <f>I413-'дод 5'!H293</f>
        <v>#REF!</v>
      </c>
      <c r="J426" s="58"/>
      <c r="K426" s="58"/>
      <c r="L426" s="58"/>
      <c r="M426" s="229"/>
      <c r="N426" s="58" t="e">
        <f>N413-'дод 5'!M293</f>
        <v>#REF!</v>
      </c>
      <c r="O426" s="58" t="e">
        <f>O413-'дод 5'!N293</f>
        <v>#REF!</v>
      </c>
      <c r="P426" s="58" t="e">
        <f>P413-'дод 5'!O293</f>
        <v>#REF!</v>
      </c>
      <c r="Q426" s="58" t="e">
        <f>Q413-'дод 5'!P293</f>
        <v>#REF!</v>
      </c>
      <c r="R426" s="58" t="e">
        <f>R413-'дод 5'!Q293</f>
        <v>#REF!</v>
      </c>
      <c r="S426" s="58" t="e">
        <f>S413-'дод 5'!R293</f>
        <v>#REF!</v>
      </c>
      <c r="T426" s="156"/>
      <c r="U426" s="156"/>
      <c r="V426" s="156"/>
      <c r="W426" s="156"/>
      <c r="X426" s="156"/>
      <c r="Y426" s="156"/>
      <c r="Z426" s="144" t="e">
        <f t="shared" si="261"/>
        <v>#REF!</v>
      </c>
      <c r="AA426" s="156"/>
    </row>
    <row r="427" spans="1:27" s="30" customFormat="1" ht="14.25" hidden="1" customHeight="1" x14ac:dyDescent="0.25">
      <c r="A427" s="80"/>
      <c r="B427" s="80"/>
      <c r="C427" s="80"/>
      <c r="D427" s="82" t="s">
        <v>605</v>
      </c>
      <c r="E427" s="162">
        <f>2640157271+2140000</f>
        <v>2642297271</v>
      </c>
      <c r="F427" s="163"/>
      <c r="G427" s="151"/>
      <c r="H427" s="289" t="s">
        <v>611</v>
      </c>
      <c r="I427" s="290"/>
      <c r="J427" s="164"/>
      <c r="K427" s="164"/>
      <c r="L427" s="164"/>
      <c r="M427" s="231"/>
      <c r="N427" s="164">
        <f>99571757+152500</f>
        <v>99724257</v>
      </c>
      <c r="O427" s="165"/>
      <c r="P427" s="166">
        <f>N427-P29-P40-P58-P81-P82-P99-P204-P243-P244-P245-S275-S243-S99-P327-P275</f>
        <v>-12817239</v>
      </c>
      <c r="Q427" s="151"/>
      <c r="R427" s="151"/>
      <c r="S427" s="151"/>
      <c r="T427" s="156"/>
      <c r="U427" s="156"/>
      <c r="V427" s="156"/>
      <c r="W427" s="156"/>
      <c r="X427" s="156"/>
      <c r="Y427" s="156"/>
      <c r="Z427" s="144">
        <f t="shared" si="261"/>
        <v>0</v>
      </c>
      <c r="AA427" s="156"/>
    </row>
    <row r="428" spans="1:27" ht="14.25" hidden="1" customHeight="1" x14ac:dyDescent="0.25">
      <c r="A428" s="78"/>
      <c r="B428" s="79"/>
      <c r="C428" s="79"/>
      <c r="D428" s="83" t="s">
        <v>606</v>
      </c>
      <c r="E428" s="167"/>
      <c r="F428" s="163">
        <f>E428-E409</f>
        <v>-552925324.88999999</v>
      </c>
      <c r="G428" s="151"/>
      <c r="H428" s="280" t="s">
        <v>612</v>
      </c>
      <c r="I428" s="281"/>
      <c r="J428" s="58"/>
      <c r="K428" s="58"/>
      <c r="L428" s="58"/>
      <c r="M428" s="229"/>
      <c r="N428" s="58">
        <v>3145100</v>
      </c>
      <c r="O428" s="167"/>
      <c r="P428" s="168">
        <f>N428-P401-P307-P62-P140-S401-S307-S140</f>
        <v>929600</v>
      </c>
      <c r="Q428" s="151"/>
      <c r="R428" s="151"/>
      <c r="S428" s="151"/>
      <c r="T428" s="139"/>
      <c r="U428" s="139"/>
      <c r="V428" s="139"/>
      <c r="W428" s="139"/>
      <c r="X428" s="139"/>
      <c r="Y428" s="139"/>
      <c r="Z428" s="144">
        <f t="shared" si="261"/>
        <v>0</v>
      </c>
      <c r="AA428" s="139"/>
    </row>
    <row r="429" spans="1:27" ht="14.25" hidden="1" customHeight="1" x14ac:dyDescent="0.25">
      <c r="A429" s="78"/>
      <c r="B429" s="79"/>
      <c r="C429" s="79"/>
      <c r="D429" s="83" t="s">
        <v>607</v>
      </c>
      <c r="E429" s="167"/>
      <c r="F429" s="277">
        <f>E429+E430-E410</f>
        <v>-2813832</v>
      </c>
      <c r="G429" s="151"/>
      <c r="H429" s="280" t="s">
        <v>613</v>
      </c>
      <c r="I429" s="281"/>
      <c r="J429" s="58"/>
      <c r="K429" s="58"/>
      <c r="L429" s="58"/>
      <c r="M429" s="229"/>
      <c r="N429" s="58">
        <v>225000</v>
      </c>
      <c r="O429" s="167"/>
      <c r="P429" s="168">
        <f>N429-P302-P55</f>
        <v>115000</v>
      </c>
      <c r="Q429" s="151"/>
      <c r="R429" s="151"/>
      <c r="S429" s="151"/>
      <c r="T429" s="139"/>
      <c r="U429" s="139"/>
      <c r="V429" s="139"/>
      <c r="W429" s="139"/>
      <c r="X429" s="139"/>
      <c r="Y429" s="139"/>
      <c r="Z429" s="144">
        <f t="shared" si="261"/>
        <v>0</v>
      </c>
      <c r="AA429" s="139"/>
    </row>
    <row r="430" spans="1:27" ht="14.25" hidden="1" customHeight="1" x14ac:dyDescent="0.25">
      <c r="A430" s="78"/>
      <c r="B430" s="79"/>
      <c r="C430" s="79"/>
      <c r="D430" s="83" t="s">
        <v>608</v>
      </c>
      <c r="E430" s="167">
        <v>1506343</v>
      </c>
      <c r="F430" s="277"/>
      <c r="G430" s="151"/>
      <c r="H430" s="280" t="s">
        <v>614</v>
      </c>
      <c r="I430" s="281"/>
      <c r="J430" s="58"/>
      <c r="K430" s="58"/>
      <c r="L430" s="58"/>
      <c r="M430" s="229"/>
      <c r="N430" s="58">
        <v>141800</v>
      </c>
      <c r="O430" s="167"/>
      <c r="P430" s="168">
        <f>S336-N430+N444</f>
        <v>307810</v>
      </c>
      <c r="Q430" s="151"/>
      <c r="R430" s="151"/>
      <c r="S430" s="151"/>
      <c r="T430" s="139"/>
      <c r="U430" s="139"/>
      <c r="V430" s="139"/>
      <c r="W430" s="139"/>
      <c r="X430" s="139"/>
      <c r="Y430" s="139"/>
      <c r="Z430" s="144">
        <f t="shared" si="261"/>
        <v>0</v>
      </c>
      <c r="AA430" s="139"/>
    </row>
    <row r="431" spans="1:27" ht="14.25" hidden="1" customHeight="1" x14ac:dyDescent="0.25">
      <c r="A431" s="78"/>
      <c r="B431" s="79"/>
      <c r="C431" s="79"/>
      <c r="D431" s="83" t="s">
        <v>609</v>
      </c>
      <c r="E431" s="167"/>
      <c r="F431" s="163"/>
      <c r="G431" s="151"/>
      <c r="H431" s="280" t="s">
        <v>615</v>
      </c>
      <c r="I431" s="281"/>
      <c r="J431" s="58"/>
      <c r="K431" s="58"/>
      <c r="L431" s="58"/>
      <c r="M431" s="229"/>
      <c r="N431" s="58">
        <v>2659373</v>
      </c>
      <c r="O431" s="167">
        <v>2659373</v>
      </c>
      <c r="P431" s="168"/>
      <c r="Q431" s="151"/>
      <c r="R431" s="151"/>
      <c r="S431" s="151"/>
      <c r="T431" s="139"/>
      <c r="U431" s="139"/>
      <c r="V431" s="139"/>
      <c r="W431" s="139"/>
      <c r="X431" s="139"/>
      <c r="Y431" s="139"/>
      <c r="Z431" s="144">
        <f t="shared" si="261"/>
        <v>0</v>
      </c>
      <c r="AA431" s="139"/>
    </row>
    <row r="432" spans="1:27" ht="14.25" hidden="1" customHeight="1" x14ac:dyDescent="0.25">
      <c r="A432" s="78"/>
      <c r="B432" s="79"/>
      <c r="C432" s="79"/>
      <c r="D432" s="83"/>
      <c r="E432" s="167"/>
      <c r="F432" s="152"/>
      <c r="G432" s="151"/>
      <c r="H432" s="292" t="s">
        <v>627</v>
      </c>
      <c r="I432" s="293"/>
      <c r="J432" s="169"/>
      <c r="K432" s="169"/>
      <c r="L432" s="169"/>
      <c r="M432" s="232"/>
      <c r="N432" s="58">
        <v>4200000</v>
      </c>
      <c r="O432" s="167"/>
      <c r="P432" s="168"/>
      <c r="Q432" s="151"/>
      <c r="R432" s="151"/>
      <c r="S432" s="151"/>
      <c r="T432" s="139"/>
      <c r="U432" s="139"/>
      <c r="V432" s="139"/>
      <c r="W432" s="139"/>
      <c r="X432" s="139"/>
      <c r="Y432" s="139"/>
      <c r="Z432" s="144">
        <f t="shared" si="261"/>
        <v>0</v>
      </c>
      <c r="AA432" s="139"/>
    </row>
    <row r="433" spans="1:27" s="31" customFormat="1" ht="14.25" hidden="1" customHeight="1" x14ac:dyDescent="0.25">
      <c r="A433" s="84"/>
      <c r="B433" s="85"/>
      <c r="C433" s="85"/>
      <c r="D433" s="86" t="s">
        <v>616</v>
      </c>
      <c r="E433" s="170">
        <f>E427+E428+E429+E430+E431+E432</f>
        <v>2643803614</v>
      </c>
      <c r="F433" s="171"/>
      <c r="G433" s="172"/>
      <c r="H433" s="278" t="s">
        <v>619</v>
      </c>
      <c r="I433" s="279"/>
      <c r="J433" s="173"/>
      <c r="K433" s="173"/>
      <c r="L433" s="173"/>
      <c r="M433" s="233"/>
      <c r="N433" s="173">
        <f>N427+N428+N429+N430+N431+N432</f>
        <v>110095530</v>
      </c>
      <c r="O433" s="170">
        <f>O427+O428+O429+O430+O431+O432</f>
        <v>2659373</v>
      </c>
      <c r="P433" s="174"/>
      <c r="Q433" s="172"/>
      <c r="R433" s="172"/>
      <c r="S433" s="172"/>
      <c r="T433" s="150"/>
      <c r="U433" s="150"/>
      <c r="V433" s="150"/>
      <c r="W433" s="150"/>
      <c r="X433" s="150"/>
      <c r="Y433" s="150"/>
      <c r="Z433" s="144">
        <f t="shared" si="261"/>
        <v>0</v>
      </c>
      <c r="AA433" s="150"/>
    </row>
    <row r="434" spans="1:27" ht="18" hidden="1" customHeight="1" x14ac:dyDescent="0.25">
      <c r="A434" s="78"/>
      <c r="B434" s="79"/>
      <c r="C434" s="79"/>
      <c r="D434" s="86" t="s">
        <v>617</v>
      </c>
      <c r="E434" s="167">
        <f>E414</f>
        <v>2455128241.8100004</v>
      </c>
      <c r="F434" s="163">
        <f>E408-E409-E410-E412</f>
        <v>2455128241.8100004</v>
      </c>
      <c r="G434" s="151">
        <f>F434-E434</f>
        <v>0</v>
      </c>
      <c r="H434" s="278" t="s">
        <v>610</v>
      </c>
      <c r="I434" s="279"/>
      <c r="J434" s="173"/>
      <c r="K434" s="173"/>
      <c r="L434" s="173"/>
      <c r="M434" s="233"/>
      <c r="N434" s="173">
        <f>E438</f>
        <v>187169029.18999958</v>
      </c>
      <c r="O434" s="170">
        <f>E438</f>
        <v>187169029.18999958</v>
      </c>
      <c r="P434" s="168"/>
      <c r="Q434" s="151"/>
      <c r="R434" s="151"/>
      <c r="S434" s="151"/>
      <c r="T434" s="139"/>
      <c r="U434" s="139"/>
      <c r="V434" s="139"/>
      <c r="W434" s="139"/>
      <c r="X434" s="139"/>
      <c r="Y434" s="139"/>
      <c r="Z434" s="144">
        <f t="shared" si="261"/>
        <v>0</v>
      </c>
      <c r="AA434" s="139"/>
    </row>
    <row r="435" spans="1:27" ht="18" hidden="1" customHeight="1" x14ac:dyDescent="0.25">
      <c r="A435" s="78"/>
      <c r="B435" s="79"/>
      <c r="C435" s="79"/>
      <c r="D435" s="86" t="s">
        <v>650</v>
      </c>
      <c r="E435" s="167">
        <f>E410</f>
        <v>4320175</v>
      </c>
      <c r="F435" s="163"/>
      <c r="G435" s="151"/>
      <c r="H435" s="175"/>
      <c r="I435" s="176"/>
      <c r="J435" s="173"/>
      <c r="K435" s="173"/>
      <c r="L435" s="173"/>
      <c r="M435" s="233"/>
      <c r="N435" s="173"/>
      <c r="O435" s="177"/>
      <c r="P435" s="168"/>
      <c r="Q435" s="151"/>
      <c r="R435" s="151"/>
      <c r="S435" s="151"/>
      <c r="T435" s="139"/>
      <c r="U435" s="139"/>
      <c r="V435" s="139"/>
      <c r="W435" s="139"/>
      <c r="X435" s="139"/>
      <c r="Y435" s="139"/>
      <c r="Z435" s="144" t="e">
        <f t="shared" si="261"/>
        <v>#DIV/0!</v>
      </c>
      <c r="AA435" s="139"/>
    </row>
    <row r="436" spans="1:27" ht="18" hidden="1" customHeight="1" x14ac:dyDescent="0.25">
      <c r="A436" s="78"/>
      <c r="B436" s="79"/>
      <c r="C436" s="79"/>
      <c r="D436" s="86" t="s">
        <v>651</v>
      </c>
      <c r="E436" s="167">
        <f>E434+E435</f>
        <v>2459448416.8100004</v>
      </c>
      <c r="F436" s="163">
        <f>E436-E408</f>
        <v>-552925324.88999987</v>
      </c>
      <c r="G436" s="151"/>
      <c r="H436" s="175"/>
      <c r="I436" s="176"/>
      <c r="J436" s="173"/>
      <c r="K436" s="173"/>
      <c r="L436" s="173"/>
      <c r="M436" s="233"/>
      <c r="N436" s="173"/>
      <c r="O436" s="177"/>
      <c r="P436" s="168"/>
      <c r="Q436" s="151"/>
      <c r="R436" s="151"/>
      <c r="S436" s="151"/>
      <c r="T436" s="139"/>
      <c r="U436" s="139"/>
      <c r="V436" s="139"/>
      <c r="W436" s="139"/>
      <c r="X436" s="139"/>
      <c r="Y436" s="139"/>
      <c r="Z436" s="144" t="e">
        <f t="shared" si="261"/>
        <v>#DIV/0!</v>
      </c>
      <c r="AA436" s="139"/>
    </row>
    <row r="437" spans="1:27" ht="15" hidden="1" customHeight="1" x14ac:dyDescent="0.25">
      <c r="A437" s="78"/>
      <c r="B437" s="79"/>
      <c r="C437" s="79"/>
      <c r="D437" s="86" t="s">
        <v>618</v>
      </c>
      <c r="E437" s="167"/>
      <c r="F437" s="152"/>
      <c r="G437" s="151"/>
      <c r="H437" s="278" t="s">
        <v>624</v>
      </c>
      <c r="I437" s="279"/>
      <c r="J437" s="173"/>
      <c r="K437" s="173"/>
      <c r="L437" s="173"/>
      <c r="M437" s="233"/>
      <c r="N437" s="58">
        <f>5600000+2054092+300000</f>
        <v>7954092</v>
      </c>
      <c r="O437" s="58">
        <f>5600000+2054092+300000</f>
        <v>7954092</v>
      </c>
      <c r="P437" s="168">
        <f>O437</f>
        <v>7954092</v>
      </c>
      <c r="Q437" s="151"/>
      <c r="R437" s="151"/>
      <c r="S437" s="151"/>
      <c r="T437" s="139"/>
      <c r="U437" s="139"/>
      <c r="V437" s="139"/>
      <c r="W437" s="139"/>
      <c r="X437" s="139"/>
      <c r="Y437" s="139"/>
      <c r="Z437" s="144">
        <f t="shared" si="261"/>
        <v>0</v>
      </c>
      <c r="AA437" s="139"/>
    </row>
    <row r="438" spans="1:27" ht="15.75" hidden="1" customHeight="1" thickBot="1" x14ac:dyDescent="0.3">
      <c r="A438" s="78"/>
      <c r="B438" s="79"/>
      <c r="C438" s="79"/>
      <c r="D438" s="87" t="s">
        <v>610</v>
      </c>
      <c r="E438" s="178">
        <f>E427-E434-E437</f>
        <v>187169029.18999958</v>
      </c>
      <c r="F438" s="152"/>
      <c r="G438" s="151"/>
      <c r="H438" s="280" t="s">
        <v>622</v>
      </c>
      <c r="I438" s="281"/>
      <c r="J438" s="58"/>
      <c r="K438" s="58"/>
      <c r="L438" s="58"/>
      <c r="M438" s="229"/>
      <c r="N438" s="58">
        <v>2322989</v>
      </c>
      <c r="O438" s="58">
        <v>2322989</v>
      </c>
      <c r="P438" s="168"/>
      <c r="Q438" s="151"/>
      <c r="R438" s="151"/>
      <c r="S438" s="151"/>
      <c r="T438" s="139"/>
      <c r="U438" s="139"/>
      <c r="V438" s="139"/>
      <c r="W438" s="139"/>
      <c r="X438" s="139"/>
      <c r="Y438" s="139"/>
      <c r="Z438" s="144">
        <f t="shared" si="261"/>
        <v>0</v>
      </c>
      <c r="AA438" s="139"/>
    </row>
    <row r="439" spans="1:27" ht="15" hidden="1" customHeight="1" x14ac:dyDescent="0.25">
      <c r="A439" s="78"/>
      <c r="B439" s="79"/>
      <c r="C439" s="79"/>
      <c r="D439" s="37"/>
      <c r="E439" s="151"/>
      <c r="F439" s="152"/>
      <c r="G439" s="151"/>
      <c r="H439" s="278" t="s">
        <v>625</v>
      </c>
      <c r="I439" s="279"/>
      <c r="J439" s="173"/>
      <c r="K439" s="173"/>
      <c r="L439" s="173"/>
      <c r="M439" s="233"/>
      <c r="N439" s="58">
        <v>92214546</v>
      </c>
      <c r="O439" s="167">
        <v>92214546</v>
      </c>
      <c r="P439" s="168">
        <f>N439-N412</f>
        <v>30345837</v>
      </c>
      <c r="Q439" s="151"/>
      <c r="R439" s="151"/>
      <c r="S439" s="151"/>
      <c r="T439" s="139"/>
      <c r="U439" s="139"/>
      <c r="V439" s="139"/>
      <c r="W439" s="139"/>
      <c r="X439" s="139"/>
      <c r="Y439" s="139"/>
      <c r="Z439" s="144">
        <f t="shared" si="261"/>
        <v>0</v>
      </c>
      <c r="AA439" s="139"/>
    </row>
    <row r="440" spans="1:27" hidden="1" x14ac:dyDescent="0.25">
      <c r="A440" s="78"/>
      <c r="B440" s="79"/>
      <c r="C440" s="79"/>
      <c r="D440" s="37"/>
      <c r="E440" s="151"/>
      <c r="F440" s="152"/>
      <c r="G440" s="151"/>
      <c r="H440" s="299" t="s">
        <v>620</v>
      </c>
      <c r="I440" s="300"/>
      <c r="J440" s="179"/>
      <c r="K440" s="179"/>
      <c r="L440" s="179"/>
      <c r="M440" s="234"/>
      <c r="N440" s="179">
        <f>N433+N434+N437+N438+N439</f>
        <v>399756186.18999958</v>
      </c>
      <c r="O440" s="180">
        <f>O433+O434+O437+O438+O439</f>
        <v>292320029.18999958</v>
      </c>
      <c r="P440" s="168">
        <f>N440-O440-N427-N428-N429-N430-N432-N438</f>
        <v>-2322989</v>
      </c>
      <c r="Q440" s="151"/>
      <c r="R440" s="151"/>
      <c r="S440" s="151"/>
      <c r="T440" s="139"/>
      <c r="U440" s="139"/>
      <c r="V440" s="139"/>
      <c r="W440" s="139"/>
      <c r="X440" s="139"/>
      <c r="Y440" s="139"/>
      <c r="Z440" s="144">
        <f t="shared" si="261"/>
        <v>0</v>
      </c>
      <c r="AA440" s="139"/>
    </row>
    <row r="441" spans="1:27" hidden="1" x14ac:dyDescent="0.25">
      <c r="A441" s="78"/>
      <c r="B441" s="79"/>
      <c r="C441" s="79"/>
      <c r="D441" s="37"/>
      <c r="E441" s="151"/>
      <c r="F441" s="152"/>
      <c r="G441" s="151"/>
      <c r="H441" s="280" t="s">
        <v>621</v>
      </c>
      <c r="I441" s="281"/>
      <c r="J441" s="58"/>
      <c r="K441" s="58"/>
      <c r="L441" s="58"/>
      <c r="M441" s="229"/>
      <c r="N441" s="58">
        <v>2322989</v>
      </c>
      <c r="O441" s="58">
        <v>2322989</v>
      </c>
      <c r="P441" s="181"/>
      <c r="Q441" s="151"/>
      <c r="R441" s="151"/>
      <c r="S441" s="151"/>
      <c r="T441" s="139"/>
      <c r="U441" s="139"/>
      <c r="V441" s="139"/>
      <c r="W441" s="139"/>
      <c r="X441" s="139"/>
      <c r="Y441" s="139"/>
      <c r="Z441" s="144">
        <f t="shared" si="261"/>
        <v>0</v>
      </c>
      <c r="AA441" s="139"/>
    </row>
    <row r="442" spans="1:27" hidden="1" x14ac:dyDescent="0.25">
      <c r="A442" s="78"/>
      <c r="B442" s="79"/>
      <c r="C442" s="79"/>
      <c r="D442" s="37"/>
      <c r="E442" s="151"/>
      <c r="F442" s="152"/>
      <c r="G442" s="151"/>
      <c r="H442" s="280" t="s">
        <v>623</v>
      </c>
      <c r="I442" s="281"/>
      <c r="J442" s="58"/>
      <c r="K442" s="58"/>
      <c r="L442" s="58"/>
      <c r="M442" s="229"/>
      <c r="N442" s="58">
        <v>3763568</v>
      </c>
      <c r="O442" s="167">
        <v>3763568</v>
      </c>
      <c r="P442" s="168"/>
      <c r="Q442" s="151"/>
      <c r="R442" s="151"/>
      <c r="S442" s="151"/>
      <c r="T442" s="139"/>
      <c r="U442" s="139"/>
      <c r="V442" s="139"/>
      <c r="W442" s="139"/>
      <c r="X442" s="139"/>
      <c r="Y442" s="139"/>
      <c r="Z442" s="144">
        <f t="shared" si="261"/>
        <v>0</v>
      </c>
      <c r="AA442" s="139"/>
    </row>
    <row r="443" spans="1:27" hidden="1" x14ac:dyDescent="0.25">
      <c r="A443" s="78"/>
      <c r="B443" s="79"/>
      <c r="C443" s="79"/>
      <c r="D443" s="37"/>
      <c r="E443" s="151"/>
      <c r="F443" s="152"/>
      <c r="G443" s="151"/>
      <c r="H443" s="278" t="s">
        <v>626</v>
      </c>
      <c r="I443" s="279"/>
      <c r="J443" s="173"/>
      <c r="K443" s="173"/>
      <c r="L443" s="173"/>
      <c r="M443" s="233"/>
      <c r="N443" s="58">
        <f>N408</f>
        <v>688499842.65999997</v>
      </c>
      <c r="O443" s="167">
        <f>O408</f>
        <v>504962614.64999998</v>
      </c>
      <c r="P443" s="168"/>
      <c r="Q443" s="151"/>
      <c r="R443" s="151"/>
      <c r="S443" s="151"/>
      <c r="T443" s="139"/>
      <c r="U443" s="139"/>
      <c r="V443" s="139"/>
      <c r="W443" s="139"/>
      <c r="X443" s="139"/>
      <c r="Y443" s="139"/>
      <c r="Z443" s="144">
        <f t="shared" si="261"/>
        <v>0</v>
      </c>
      <c r="AA443" s="139"/>
    </row>
    <row r="444" spans="1:27" hidden="1" x14ac:dyDescent="0.25">
      <c r="A444" s="78"/>
      <c r="B444" s="79"/>
      <c r="C444" s="79"/>
      <c r="D444" s="37"/>
      <c r="E444" s="151"/>
      <c r="F444" s="152"/>
      <c r="G444" s="151"/>
      <c r="H444" s="296" t="s">
        <v>646</v>
      </c>
      <c r="I444" s="297"/>
      <c r="J444" s="182"/>
      <c r="K444" s="182"/>
      <c r="L444" s="182"/>
      <c r="M444" s="235"/>
      <c r="N444" s="58">
        <v>37410</v>
      </c>
      <c r="O444" s="167"/>
      <c r="P444" s="168"/>
      <c r="Q444" s="151"/>
      <c r="R444" s="151"/>
      <c r="S444" s="151"/>
      <c r="T444" s="139"/>
      <c r="U444" s="139"/>
      <c r="V444" s="139"/>
      <c r="W444" s="139"/>
      <c r="X444" s="139"/>
      <c r="Y444" s="139"/>
      <c r="Z444" s="144">
        <f t="shared" si="261"/>
        <v>0</v>
      </c>
      <c r="AA444" s="139"/>
    </row>
    <row r="445" spans="1:27" hidden="1" x14ac:dyDescent="0.25">
      <c r="A445" s="78"/>
      <c r="B445" s="79"/>
      <c r="C445" s="79"/>
      <c r="D445" s="37"/>
      <c r="E445" s="151"/>
      <c r="F445" s="152"/>
      <c r="G445" s="151"/>
      <c r="H445" s="299" t="s">
        <v>647</v>
      </c>
      <c r="I445" s="300"/>
      <c r="J445" s="179"/>
      <c r="K445" s="179"/>
      <c r="L445" s="179"/>
      <c r="M445" s="234"/>
      <c r="N445" s="183">
        <f>N441+N442+N443+N444</f>
        <v>694623809.65999997</v>
      </c>
      <c r="O445" s="183">
        <f>O441+O442+O443+O444</f>
        <v>511049171.64999998</v>
      </c>
      <c r="P445" s="168"/>
      <c r="Q445" s="151"/>
      <c r="R445" s="151"/>
      <c r="S445" s="151"/>
      <c r="T445" s="139"/>
      <c r="U445" s="139"/>
      <c r="V445" s="139"/>
      <c r="W445" s="139"/>
      <c r="X445" s="139"/>
      <c r="Y445" s="139"/>
      <c r="Z445" s="144">
        <f t="shared" si="261"/>
        <v>0</v>
      </c>
      <c r="AA445" s="139"/>
    </row>
    <row r="446" spans="1:27" ht="16.5" hidden="1" thickBot="1" x14ac:dyDescent="0.3">
      <c r="A446" s="78"/>
      <c r="B446" s="79"/>
      <c r="C446" s="79"/>
      <c r="D446" s="37"/>
      <c r="E446" s="151"/>
      <c r="F446" s="152"/>
      <c r="G446" s="151"/>
      <c r="H446" s="294" t="s">
        <v>604</v>
      </c>
      <c r="I446" s="295"/>
      <c r="J446" s="184"/>
      <c r="K446" s="184"/>
      <c r="L446" s="184"/>
      <c r="M446" s="236"/>
      <c r="N446" s="184">
        <f>N440-N445</f>
        <v>-294867623.47000039</v>
      </c>
      <c r="O446" s="184">
        <f>O440-O445</f>
        <v>-218729142.4600004</v>
      </c>
      <c r="P446" s="168">
        <f>N446-O446</f>
        <v>-76138481.00999999</v>
      </c>
      <c r="Q446" s="151"/>
      <c r="R446" s="151"/>
      <c r="S446" s="151"/>
      <c r="T446" s="139"/>
      <c r="U446" s="139"/>
      <c r="V446" s="139"/>
      <c r="W446" s="139"/>
      <c r="X446" s="139"/>
      <c r="Y446" s="139"/>
      <c r="Z446" s="144">
        <f t="shared" si="261"/>
        <v>0</v>
      </c>
      <c r="AA446" s="139"/>
    </row>
    <row r="447" spans="1:27" ht="25.5" customHeight="1" x14ac:dyDescent="0.25">
      <c r="A447" s="78"/>
      <c r="B447" s="79"/>
      <c r="C447" s="79"/>
      <c r="D447" s="37"/>
      <c r="E447" s="151"/>
      <c r="F447" s="152"/>
      <c r="G447" s="151"/>
      <c r="H447" s="151"/>
      <c r="I447" s="152"/>
      <c r="J447" s="151"/>
      <c r="K447" s="151"/>
      <c r="L447" s="151"/>
      <c r="M447" s="219"/>
      <c r="N447" s="151">
        <f>N427+N428+N429+N430+N431+N432+N434+N437+N438+N439-N441-N442-N408-N446-N444</f>
        <v>0</v>
      </c>
      <c r="O447" s="151">
        <f>O431+O434+O437+O439+O438-O441-O442-O408-O446</f>
        <v>0</v>
      </c>
      <c r="P447" s="151"/>
      <c r="Q447" s="151"/>
      <c r="R447" s="151"/>
      <c r="S447" s="151"/>
      <c r="T447" s="185"/>
      <c r="U447" s="185"/>
      <c r="V447" s="185"/>
      <c r="W447" s="185"/>
      <c r="X447" s="185"/>
      <c r="Y447" s="185"/>
      <c r="Z447" s="211"/>
      <c r="AA447" s="139"/>
    </row>
    <row r="448" spans="1:27" ht="33.75" customHeight="1" x14ac:dyDescent="0.25">
      <c r="A448" s="298" t="s">
        <v>742</v>
      </c>
      <c r="B448" s="298"/>
      <c r="C448" s="298"/>
      <c r="D448" s="298"/>
      <c r="E448" s="298"/>
      <c r="F448" s="298"/>
      <c r="G448" s="151"/>
      <c r="H448" s="151"/>
      <c r="I448" s="152"/>
      <c r="J448" s="151"/>
      <c r="K448" s="151"/>
      <c r="L448" s="151"/>
      <c r="M448" s="219"/>
      <c r="N448" s="151"/>
      <c r="O448" s="151"/>
      <c r="P448" s="151"/>
      <c r="Q448" s="151"/>
      <c r="R448" s="151"/>
      <c r="S448" s="151"/>
      <c r="T448" s="185"/>
      <c r="U448" s="185"/>
      <c r="V448" s="185"/>
      <c r="W448" s="185"/>
      <c r="X448" s="268" t="s">
        <v>743</v>
      </c>
      <c r="Y448" s="268"/>
      <c r="Z448" s="268"/>
      <c r="AA448" s="268"/>
    </row>
    <row r="449" spans="1:27" ht="46.5" customHeight="1" x14ac:dyDescent="0.25">
      <c r="A449" s="260"/>
      <c r="B449" s="260"/>
      <c r="C449" s="260"/>
      <c r="D449" s="260"/>
      <c r="E449" s="260"/>
      <c r="F449" s="260"/>
      <c r="G449" s="151"/>
      <c r="H449" s="151"/>
      <c r="I449" s="152"/>
      <c r="J449" s="151"/>
      <c r="K449" s="151"/>
      <c r="L449" s="151"/>
      <c r="M449" s="219"/>
      <c r="N449" s="151"/>
      <c r="O449" s="151"/>
      <c r="P449" s="151"/>
      <c r="Q449" s="151"/>
      <c r="R449" s="151"/>
      <c r="S449" s="151"/>
      <c r="T449" s="185"/>
      <c r="U449" s="185"/>
      <c r="V449" s="185"/>
      <c r="W449" s="185"/>
      <c r="X449" s="261"/>
      <c r="Y449" s="261"/>
      <c r="Z449" s="261"/>
      <c r="AA449" s="261"/>
    </row>
    <row r="450" spans="1:27" ht="32.25" customHeight="1" x14ac:dyDescent="0.25">
      <c r="A450" s="78"/>
      <c r="B450" s="79"/>
      <c r="C450" s="79"/>
      <c r="D450" s="37"/>
      <c r="E450" s="151"/>
      <c r="F450" s="152"/>
      <c r="G450" s="151"/>
      <c r="H450" s="151"/>
      <c r="I450" s="152"/>
      <c r="J450" s="151"/>
      <c r="K450" s="151"/>
      <c r="L450" s="151"/>
      <c r="M450" s="219"/>
      <c r="N450" s="151"/>
      <c r="O450" s="151"/>
      <c r="P450" s="151"/>
      <c r="Q450" s="151"/>
      <c r="R450" s="151"/>
      <c r="S450" s="151"/>
      <c r="T450" s="185"/>
      <c r="U450" s="185"/>
      <c r="V450" s="185"/>
      <c r="W450" s="185"/>
      <c r="X450" s="185"/>
      <c r="Y450" s="185"/>
      <c r="Z450" s="211"/>
      <c r="AA450" s="139"/>
    </row>
    <row r="451" spans="1:27" ht="21.75" customHeight="1" x14ac:dyDescent="0.25">
      <c r="A451" s="78"/>
      <c r="B451" s="79"/>
      <c r="C451" s="79"/>
      <c r="D451" s="37"/>
      <c r="E451" s="151"/>
      <c r="F451" s="152"/>
      <c r="G451" s="151"/>
      <c r="H451" s="151"/>
      <c r="I451" s="152"/>
      <c r="J451" s="151"/>
      <c r="K451" s="151"/>
      <c r="L451" s="151"/>
      <c r="M451" s="219"/>
      <c r="N451" s="151"/>
      <c r="O451" s="186"/>
      <c r="P451" s="151"/>
      <c r="Q451" s="151"/>
      <c r="R451" s="151"/>
      <c r="S451" s="151"/>
      <c r="T451" s="185"/>
      <c r="U451" s="185"/>
      <c r="V451" s="185"/>
      <c r="W451" s="185"/>
      <c r="X451" s="185"/>
      <c r="Y451" s="185"/>
      <c r="Z451" s="211"/>
      <c r="AA451" s="139"/>
    </row>
    <row r="452" spans="1:27" ht="36.75" customHeight="1" x14ac:dyDescent="0.25">
      <c r="A452" s="262" t="s">
        <v>744</v>
      </c>
      <c r="B452" s="79"/>
      <c r="C452" s="79"/>
      <c r="D452" s="37"/>
      <c r="E452" s="151"/>
      <c r="F452" s="152"/>
      <c r="G452" s="151"/>
      <c r="H452" s="151"/>
      <c r="I452" s="152"/>
      <c r="J452" s="151"/>
      <c r="K452" s="151"/>
      <c r="L452" s="151"/>
      <c r="M452" s="219"/>
      <c r="N452" s="151"/>
      <c r="O452" s="186"/>
      <c r="P452" s="151"/>
      <c r="Q452" s="151"/>
      <c r="R452" s="151"/>
      <c r="S452" s="151"/>
      <c r="T452" s="185"/>
      <c r="U452" s="185"/>
      <c r="V452" s="185"/>
      <c r="W452" s="185"/>
      <c r="X452" s="185"/>
      <c r="Y452" s="185"/>
      <c r="Z452" s="211"/>
      <c r="AA452" s="139"/>
    </row>
    <row r="453" spans="1:27" s="253" customFormat="1" ht="49.5" customHeight="1" x14ac:dyDescent="0.55000000000000004">
      <c r="A453" s="285"/>
      <c r="B453" s="285"/>
      <c r="C453" s="285"/>
      <c r="D453" s="285"/>
      <c r="E453" s="285"/>
      <c r="F453" s="248"/>
      <c r="G453" s="249"/>
      <c r="H453" s="249"/>
      <c r="I453" s="250"/>
      <c r="J453" s="249"/>
      <c r="K453" s="249"/>
      <c r="L453" s="249"/>
      <c r="M453" s="251"/>
      <c r="N453" s="249"/>
      <c r="O453" s="249"/>
      <c r="P453" s="267"/>
      <c r="Q453" s="267"/>
      <c r="R453" s="267"/>
      <c r="S453" s="249"/>
      <c r="T453" s="252"/>
      <c r="U453" s="252"/>
      <c r="V453" s="252"/>
      <c r="W453" s="263"/>
      <c r="X453" s="263"/>
      <c r="Y453" s="263"/>
      <c r="Z453" s="263"/>
      <c r="AA453" s="259"/>
    </row>
    <row r="454" spans="1:27" s="253" customFormat="1" ht="38.25" customHeight="1" x14ac:dyDescent="0.55000000000000004">
      <c r="A454" s="285"/>
      <c r="B454" s="285"/>
      <c r="C454" s="285"/>
      <c r="D454" s="285"/>
      <c r="E454" s="285"/>
      <c r="F454" s="250"/>
      <c r="G454" s="249"/>
      <c r="H454" s="249"/>
      <c r="I454" s="250"/>
      <c r="J454" s="249"/>
      <c r="K454" s="249"/>
      <c r="L454" s="249"/>
      <c r="M454" s="251"/>
      <c r="N454" s="249"/>
      <c r="O454" s="249"/>
      <c r="P454" s="249"/>
      <c r="Q454" s="249"/>
      <c r="R454" s="249"/>
      <c r="S454" s="249"/>
      <c r="T454" s="252"/>
      <c r="U454" s="252"/>
      <c r="V454" s="252"/>
      <c r="W454" s="252"/>
      <c r="X454" s="252"/>
      <c r="Y454" s="252"/>
      <c r="Z454" s="254"/>
      <c r="AA454" s="252"/>
    </row>
    <row r="455" spans="1:27" ht="31.5" customHeight="1" x14ac:dyDescent="0.55000000000000004">
      <c r="A455" s="24"/>
      <c r="B455" s="25"/>
      <c r="C455" s="26"/>
      <c r="D455" s="27"/>
      <c r="E455" s="3"/>
      <c r="F455" s="33"/>
      <c r="G455" s="187"/>
      <c r="H455" s="187"/>
      <c r="I455" s="188"/>
      <c r="J455" s="187"/>
      <c r="K455" s="187"/>
      <c r="L455" s="187"/>
      <c r="M455" s="237"/>
      <c r="Q455" s="187"/>
      <c r="R455" s="187"/>
      <c r="S455" s="3"/>
    </row>
  </sheetData>
  <mergeCells count="64">
    <mergeCell ref="U4:AA4"/>
    <mergeCell ref="U5:AA5"/>
    <mergeCell ref="U6:AA6"/>
    <mergeCell ref="U1:AA1"/>
    <mergeCell ref="U2:AA2"/>
    <mergeCell ref="U3:AA3"/>
    <mergeCell ref="H446:I446"/>
    <mergeCell ref="H444:I444"/>
    <mergeCell ref="H439:I439"/>
    <mergeCell ref="A448:F448"/>
    <mergeCell ref="H445:I445"/>
    <mergeCell ref="H440:I440"/>
    <mergeCell ref="H442:I442"/>
    <mergeCell ref="A453:E454"/>
    <mergeCell ref="Q14:R14"/>
    <mergeCell ref="S14:S15"/>
    <mergeCell ref="F14:F15"/>
    <mergeCell ref="P14:P15"/>
    <mergeCell ref="D422:D425"/>
    <mergeCell ref="H427:I427"/>
    <mergeCell ref="H428:I428"/>
    <mergeCell ref="H429:I429"/>
    <mergeCell ref="A12:A15"/>
    <mergeCell ref="C12:C15"/>
    <mergeCell ref="B12:B15"/>
    <mergeCell ref="D12:D15"/>
    <mergeCell ref="G14:H14"/>
    <mergeCell ref="I14:I15"/>
    <mergeCell ref="H441:I441"/>
    <mergeCell ref="F429:F430"/>
    <mergeCell ref="H443:I443"/>
    <mergeCell ref="H430:I430"/>
    <mergeCell ref="H431:I431"/>
    <mergeCell ref="H433:I433"/>
    <mergeCell ref="H434:I434"/>
    <mergeCell ref="H437:I437"/>
    <mergeCell ref="H438:I438"/>
    <mergeCell ref="H432:I432"/>
    <mergeCell ref="O14:O15"/>
    <mergeCell ref="E14:E15"/>
    <mergeCell ref="A8:AA8"/>
    <mergeCell ref="M12:M15"/>
    <mergeCell ref="N13:S13"/>
    <mergeCell ref="A9:AA9"/>
    <mergeCell ref="E12:L12"/>
    <mergeCell ref="E13:H13"/>
    <mergeCell ref="J13:L13"/>
    <mergeCell ref="J14:J15"/>
    <mergeCell ref="K14:L14"/>
    <mergeCell ref="W453:Z453"/>
    <mergeCell ref="Y14:Y15"/>
    <mergeCell ref="N12:Y12"/>
    <mergeCell ref="Z12:Z15"/>
    <mergeCell ref="P453:R453"/>
    <mergeCell ref="X448:AA448"/>
    <mergeCell ref="AA12:AA15"/>
    <mergeCell ref="O1:R1"/>
    <mergeCell ref="T13:Y13"/>
    <mergeCell ref="T14:T15"/>
    <mergeCell ref="U14:U15"/>
    <mergeCell ref="V14:V15"/>
    <mergeCell ref="W14:X14"/>
    <mergeCell ref="A10:AA10"/>
    <mergeCell ref="N14:N15"/>
  </mergeCells>
  <phoneticPr fontId="3" type="noConversion"/>
  <printOptions horizontalCentered="1"/>
  <pageMargins left="0.19685039370078741" right="0" top="1.0236220472440944" bottom="0.31496062992125984" header="0.74803149606299213" footer="0.11811023622047245"/>
  <pageSetup paperSize="9" scale="29" fitToHeight="10000" orientation="landscape" useFirstPageNumber="1" r:id="rId1"/>
  <headerFooter scaleWithDoc="0" alignWithMargins="0">
    <oddFooter>&amp;R&amp;8Сторінка &amp;P</oddFooter>
  </headerFooter>
  <rowBreaks count="3" manualBreakCount="3">
    <brk id="260" max="26" man="1"/>
    <brk id="349" max="26" man="1"/>
    <brk id="359"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9"/>
  <sheetViews>
    <sheetView showGridLines="0" showZeros="0" tabSelected="1" view="pageBreakPreview" zoomScale="40" zoomScaleNormal="87" zoomScaleSheetLayoutView="40" workbookViewId="0">
      <selection activeCell="A10" sqref="A10:Z10"/>
    </sheetView>
  </sheetViews>
  <sheetFormatPr defaultColWidth="9.1640625" defaultRowHeight="15.75" x14ac:dyDescent="0.25"/>
  <cols>
    <col min="1" max="1" width="19.1640625" style="4" customWidth="1"/>
    <col min="2" max="2" width="22.1640625" style="5" customWidth="1"/>
    <col min="3" max="3" width="74.1640625" style="6" customWidth="1"/>
    <col min="4" max="4" width="23.1640625" style="7" customWidth="1"/>
    <col min="5" max="5" width="23.83203125" style="7" hidden="1" customWidth="1"/>
    <col min="6" max="6" width="23.6640625" style="7" customWidth="1"/>
    <col min="7" max="7" width="20.83203125" style="7" customWidth="1"/>
    <col min="8" max="8" width="21.1640625" style="7" hidden="1" customWidth="1"/>
    <col min="9" max="11" width="21.1640625" style="7" customWidth="1"/>
    <col min="12" max="12" width="13.83203125" style="210" customWidth="1"/>
    <col min="13" max="13" width="22.5" style="7" customWidth="1"/>
    <col min="14" max="14" width="21.1640625" style="7" customWidth="1"/>
    <col min="15" max="15" width="21.33203125" style="7" customWidth="1"/>
    <col min="16" max="16" width="19.1640625" style="7" customWidth="1"/>
    <col min="17" max="17" width="18.83203125" style="7" customWidth="1"/>
    <col min="18" max="18" width="22" style="7" customWidth="1"/>
    <col min="19" max="19" width="16.6640625" style="5" customWidth="1"/>
    <col min="20" max="20" width="17.83203125" style="5" customWidth="1"/>
    <col min="21" max="21" width="15.33203125" style="5" customWidth="1"/>
    <col min="22" max="23" width="14" style="5" customWidth="1"/>
    <col min="24" max="24" width="17.6640625" style="5" customWidth="1"/>
    <col min="25" max="25" width="14" style="210" customWidth="1"/>
    <col min="26" max="26" width="16.6640625" style="5" customWidth="1"/>
    <col min="27" max="27" width="9.1640625" style="5"/>
    <col min="28" max="28" width="18" style="5" bestFit="1" customWidth="1"/>
    <col min="29" max="16384" width="9.1640625" style="5"/>
  </cols>
  <sheetData>
    <row r="1" spans="1:26" ht="33.950000000000003" customHeight="1" x14ac:dyDescent="0.5">
      <c r="S1" s="301" t="s">
        <v>741</v>
      </c>
      <c r="T1" s="301"/>
      <c r="U1" s="301"/>
      <c r="V1" s="301"/>
      <c r="W1" s="255"/>
      <c r="X1" s="255"/>
    </row>
    <row r="2" spans="1:26" ht="33.950000000000003" customHeight="1" x14ac:dyDescent="0.5">
      <c r="N2" s="189"/>
      <c r="O2" s="189"/>
      <c r="P2" s="189"/>
      <c r="Q2" s="189"/>
      <c r="R2" s="189"/>
      <c r="S2" s="256" t="s">
        <v>725</v>
      </c>
      <c r="T2" s="256"/>
      <c r="U2" s="256"/>
      <c r="V2" s="256"/>
      <c r="W2" s="255"/>
      <c r="X2" s="255"/>
    </row>
    <row r="3" spans="1:26" ht="33.950000000000003" customHeight="1" x14ac:dyDescent="0.5">
      <c r="N3" s="189"/>
      <c r="O3" s="189"/>
      <c r="P3" s="189"/>
      <c r="Q3" s="189"/>
      <c r="R3" s="189"/>
      <c r="S3" s="257" t="s">
        <v>726</v>
      </c>
      <c r="T3" s="257"/>
      <c r="U3" s="257"/>
      <c r="V3" s="257"/>
      <c r="W3" s="255"/>
      <c r="X3" s="255"/>
    </row>
    <row r="4" spans="1:26" ht="33.950000000000003" customHeight="1" x14ac:dyDescent="0.5">
      <c r="N4" s="138"/>
      <c r="O4" s="138"/>
      <c r="P4" s="138"/>
      <c r="Q4" s="138"/>
      <c r="R4" s="138"/>
      <c r="S4" s="257" t="s">
        <v>727</v>
      </c>
      <c r="T4" s="257"/>
      <c r="U4" s="257"/>
      <c r="V4" s="257"/>
      <c r="W4" s="255"/>
      <c r="X4" s="255"/>
    </row>
    <row r="5" spans="1:26" ht="33.950000000000003" customHeight="1" x14ac:dyDescent="0.5">
      <c r="N5" s="190"/>
      <c r="O5" s="190"/>
      <c r="P5" s="190"/>
      <c r="Q5" s="190"/>
      <c r="R5" s="190"/>
      <c r="S5" s="257" t="s">
        <v>728</v>
      </c>
      <c r="T5" s="257"/>
      <c r="U5" s="257"/>
      <c r="V5" s="257"/>
      <c r="W5" s="255"/>
      <c r="X5" s="255"/>
    </row>
    <row r="6" spans="1:26" ht="33.950000000000003" customHeight="1" x14ac:dyDescent="0.5">
      <c r="N6" s="138"/>
      <c r="O6" s="138"/>
      <c r="P6" s="138"/>
      <c r="Q6" s="138"/>
      <c r="R6" s="138"/>
      <c r="S6" s="306" t="s">
        <v>747</v>
      </c>
      <c r="T6" s="306"/>
      <c r="U6" s="306"/>
      <c r="V6" s="306"/>
      <c r="W6" s="306"/>
      <c r="X6" s="306"/>
      <c r="Y6" s="306"/>
    </row>
    <row r="7" spans="1:26" ht="26.25" customHeight="1" x14ac:dyDescent="0.25">
      <c r="N7" s="138"/>
      <c r="O7" s="138"/>
      <c r="P7" s="138"/>
      <c r="Q7" s="138"/>
      <c r="R7" s="138"/>
    </row>
    <row r="8" spans="1:26" ht="26.25" customHeight="1" x14ac:dyDescent="0.25">
      <c r="N8" s="138"/>
      <c r="O8" s="138"/>
      <c r="P8" s="138"/>
      <c r="Q8" s="138"/>
      <c r="R8" s="138"/>
    </row>
    <row r="9" spans="1:26" ht="26.25" customHeight="1" x14ac:dyDescent="0.25"/>
    <row r="10" spans="1:26" ht="75.75" customHeight="1" x14ac:dyDescent="0.25">
      <c r="A10" s="302" t="s">
        <v>740</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row>
    <row r="11" spans="1:26" ht="23.25" customHeight="1" x14ac:dyDescent="0.25">
      <c r="A11" s="303" t="s">
        <v>674</v>
      </c>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row>
    <row r="12" spans="1:26" ht="21" customHeight="1" x14ac:dyDescent="0.25">
      <c r="A12" s="271" t="s">
        <v>530</v>
      </c>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row>
    <row r="13" spans="1:26" s="8" customFormat="1" ht="20.25" customHeight="1" x14ac:dyDescent="0.3">
      <c r="A13" s="89"/>
      <c r="B13" s="90"/>
      <c r="C13" s="91"/>
      <c r="D13" s="185"/>
      <c r="E13" s="185"/>
      <c r="F13" s="185"/>
      <c r="G13" s="185"/>
      <c r="H13" s="185"/>
      <c r="I13" s="185"/>
      <c r="J13" s="185"/>
      <c r="K13" s="185"/>
      <c r="L13" s="211"/>
      <c r="M13" s="185"/>
      <c r="N13" s="185"/>
      <c r="O13" s="185"/>
      <c r="P13" s="185"/>
      <c r="Q13" s="185"/>
      <c r="R13" s="185"/>
      <c r="S13" s="88"/>
      <c r="T13" s="88"/>
      <c r="U13" s="88"/>
      <c r="V13" s="88"/>
      <c r="W13" s="88"/>
      <c r="X13" s="88"/>
      <c r="Y13" s="211"/>
      <c r="Z13" s="88" t="s">
        <v>352</v>
      </c>
    </row>
    <row r="14" spans="1:26" s="9" customFormat="1" ht="21.75" customHeight="1" x14ac:dyDescent="0.25">
      <c r="A14" s="269" t="s">
        <v>331</v>
      </c>
      <c r="B14" s="269" t="s">
        <v>321</v>
      </c>
      <c r="C14" s="269" t="s">
        <v>333</v>
      </c>
      <c r="D14" s="282" t="s">
        <v>221</v>
      </c>
      <c r="E14" s="283"/>
      <c r="F14" s="283"/>
      <c r="G14" s="283"/>
      <c r="H14" s="283"/>
      <c r="I14" s="283"/>
      <c r="J14" s="283"/>
      <c r="K14" s="284"/>
      <c r="L14" s="273" t="s">
        <v>731</v>
      </c>
      <c r="M14" s="265" t="s">
        <v>222</v>
      </c>
      <c r="N14" s="265"/>
      <c r="O14" s="265"/>
      <c r="P14" s="265"/>
      <c r="Q14" s="265"/>
      <c r="R14" s="265"/>
      <c r="S14" s="265"/>
      <c r="T14" s="265"/>
      <c r="U14" s="265"/>
      <c r="V14" s="265"/>
      <c r="W14" s="265"/>
      <c r="X14" s="265"/>
      <c r="Y14" s="266" t="s">
        <v>731</v>
      </c>
      <c r="Z14" s="269" t="s">
        <v>223</v>
      </c>
    </row>
    <row r="15" spans="1:26" s="9" customFormat="1" ht="54" customHeight="1" x14ac:dyDescent="0.25">
      <c r="A15" s="269"/>
      <c r="B15" s="269"/>
      <c r="C15" s="269"/>
      <c r="D15" s="282" t="s">
        <v>729</v>
      </c>
      <c r="E15" s="283"/>
      <c r="F15" s="283"/>
      <c r="G15" s="284"/>
      <c r="H15" s="126"/>
      <c r="I15" s="282" t="s">
        <v>730</v>
      </c>
      <c r="J15" s="283"/>
      <c r="K15" s="284"/>
      <c r="L15" s="274"/>
      <c r="M15" s="265" t="s">
        <v>729</v>
      </c>
      <c r="N15" s="265"/>
      <c r="O15" s="265"/>
      <c r="P15" s="265"/>
      <c r="Q15" s="265"/>
      <c r="R15" s="265"/>
      <c r="S15" s="265" t="s">
        <v>730</v>
      </c>
      <c r="T15" s="265"/>
      <c r="U15" s="265"/>
      <c r="V15" s="265"/>
      <c r="W15" s="265"/>
      <c r="X15" s="265"/>
      <c r="Y15" s="266"/>
      <c r="Z15" s="269"/>
    </row>
    <row r="16" spans="1:26" s="9" customFormat="1" ht="29.25" customHeight="1" x14ac:dyDescent="0.25">
      <c r="A16" s="269"/>
      <c r="B16" s="269"/>
      <c r="C16" s="269"/>
      <c r="D16" s="265" t="s">
        <v>322</v>
      </c>
      <c r="E16" s="265" t="s">
        <v>224</v>
      </c>
      <c r="F16" s="265" t="s">
        <v>225</v>
      </c>
      <c r="G16" s="265"/>
      <c r="H16" s="265" t="s">
        <v>226</v>
      </c>
      <c r="I16" s="265" t="s">
        <v>322</v>
      </c>
      <c r="J16" s="282" t="s">
        <v>225</v>
      </c>
      <c r="K16" s="284"/>
      <c r="L16" s="274"/>
      <c r="M16" s="265" t="s">
        <v>322</v>
      </c>
      <c r="N16" s="265" t="s">
        <v>323</v>
      </c>
      <c r="O16" s="265" t="s">
        <v>224</v>
      </c>
      <c r="P16" s="265" t="s">
        <v>225</v>
      </c>
      <c r="Q16" s="265"/>
      <c r="R16" s="265" t="s">
        <v>226</v>
      </c>
      <c r="S16" s="265" t="s">
        <v>322</v>
      </c>
      <c r="T16" s="265" t="s">
        <v>323</v>
      </c>
      <c r="U16" s="265" t="s">
        <v>224</v>
      </c>
      <c r="V16" s="265" t="s">
        <v>225</v>
      </c>
      <c r="W16" s="265"/>
      <c r="X16" s="265" t="s">
        <v>226</v>
      </c>
      <c r="Y16" s="266"/>
      <c r="Z16" s="269"/>
    </row>
    <row r="17" spans="1:26" s="9" customFormat="1" ht="60.75" customHeight="1" x14ac:dyDescent="0.25">
      <c r="A17" s="269"/>
      <c r="B17" s="269"/>
      <c r="C17" s="269"/>
      <c r="D17" s="265"/>
      <c r="E17" s="265"/>
      <c r="F17" s="126" t="s">
        <v>227</v>
      </c>
      <c r="G17" s="126" t="s">
        <v>228</v>
      </c>
      <c r="H17" s="265"/>
      <c r="I17" s="265"/>
      <c r="J17" s="126" t="s">
        <v>227</v>
      </c>
      <c r="K17" s="126" t="s">
        <v>228</v>
      </c>
      <c r="L17" s="275"/>
      <c r="M17" s="265"/>
      <c r="N17" s="265"/>
      <c r="O17" s="265"/>
      <c r="P17" s="126" t="s">
        <v>227</v>
      </c>
      <c r="Q17" s="126" t="s">
        <v>228</v>
      </c>
      <c r="R17" s="265"/>
      <c r="S17" s="265"/>
      <c r="T17" s="265"/>
      <c r="U17" s="265"/>
      <c r="V17" s="126" t="s">
        <v>227</v>
      </c>
      <c r="W17" s="126" t="s">
        <v>228</v>
      </c>
      <c r="X17" s="265"/>
      <c r="Y17" s="266"/>
      <c r="Z17" s="269"/>
    </row>
    <row r="18" spans="1:26" s="9" customFormat="1" ht="21" customHeight="1" x14ac:dyDescent="0.25">
      <c r="A18" s="92" t="s">
        <v>42</v>
      </c>
      <c r="B18" s="93"/>
      <c r="C18" s="94" t="s">
        <v>43</v>
      </c>
      <c r="D18" s="209">
        <f>D20+D21+D22+D23</f>
        <v>314185900</v>
      </c>
      <c r="E18" s="209">
        <f t="shared" ref="E18:R18" si="0">E20+E21+E22+E23</f>
        <v>314185900</v>
      </c>
      <c r="F18" s="209">
        <f>F20+F21+F22+F23</f>
        <v>233487000</v>
      </c>
      <c r="G18" s="209">
        <f t="shared" si="0"/>
        <v>11292400</v>
      </c>
      <c r="H18" s="209">
        <f t="shared" ref="H18:K18" si="1">H20+H21+H22+H23</f>
        <v>0</v>
      </c>
      <c r="I18" s="209">
        <f t="shared" si="1"/>
        <v>74155266.810000002</v>
      </c>
      <c r="J18" s="209">
        <f t="shared" si="1"/>
        <v>56416415.45000001</v>
      </c>
      <c r="K18" s="209">
        <f t="shared" si="1"/>
        <v>2624500.3900000006</v>
      </c>
      <c r="L18" s="212">
        <f>I18/D18*100</f>
        <v>23.60235351427292</v>
      </c>
      <c r="M18" s="209">
        <f t="shared" si="0"/>
        <v>15309879</v>
      </c>
      <c r="N18" s="209">
        <f t="shared" si="0"/>
        <v>14940879</v>
      </c>
      <c r="O18" s="209">
        <f t="shared" si="0"/>
        <v>369000</v>
      </c>
      <c r="P18" s="209">
        <f t="shared" si="0"/>
        <v>0</v>
      </c>
      <c r="Q18" s="209">
        <f t="shared" si="0"/>
        <v>208200</v>
      </c>
      <c r="R18" s="209">
        <f t="shared" si="0"/>
        <v>14940879</v>
      </c>
      <c r="S18" s="209">
        <f t="shared" ref="S18:X18" si="2">S20+S21+S22+S23</f>
        <v>4129629.38</v>
      </c>
      <c r="T18" s="209">
        <f t="shared" si="2"/>
        <v>0</v>
      </c>
      <c r="U18" s="209">
        <f t="shared" si="2"/>
        <v>1686348.88</v>
      </c>
      <c r="V18" s="209">
        <f t="shared" si="2"/>
        <v>0</v>
      </c>
      <c r="W18" s="209">
        <f t="shared" si="2"/>
        <v>65339.74</v>
      </c>
      <c r="X18" s="209">
        <f t="shared" si="2"/>
        <v>2443280.5</v>
      </c>
      <c r="Y18" s="212">
        <f>S18/M18*100</f>
        <v>26.973625199781132</v>
      </c>
      <c r="Z18" s="209">
        <f>S18+I18</f>
        <v>78284896.189999998</v>
      </c>
    </row>
    <row r="19" spans="1:26" s="9" customFormat="1" ht="61.5" hidden="1" customHeight="1" x14ac:dyDescent="0.25">
      <c r="A19" s="92"/>
      <c r="B19" s="93"/>
      <c r="C19" s="94" t="s">
        <v>423</v>
      </c>
      <c r="D19" s="209">
        <f>D24</f>
        <v>0</v>
      </c>
      <c r="E19" s="209">
        <f t="shared" ref="E19:R19" si="3">E24</f>
        <v>0</v>
      </c>
      <c r="F19" s="209">
        <f t="shared" si="3"/>
        <v>0</v>
      </c>
      <c r="G19" s="209">
        <f t="shared" si="3"/>
        <v>0</v>
      </c>
      <c r="H19" s="209">
        <f t="shared" ref="H19:K19" si="4">H24</f>
        <v>0</v>
      </c>
      <c r="I19" s="209">
        <f t="shared" si="4"/>
        <v>0</v>
      </c>
      <c r="J19" s="209">
        <f t="shared" si="4"/>
        <v>0</v>
      </c>
      <c r="K19" s="209">
        <f t="shared" si="4"/>
        <v>0</v>
      </c>
      <c r="L19" s="212" t="e">
        <f t="shared" ref="L19:L82" si="5">I19/D19*100</f>
        <v>#DIV/0!</v>
      </c>
      <c r="M19" s="209">
        <f t="shared" si="3"/>
        <v>0</v>
      </c>
      <c r="N19" s="209">
        <f t="shared" si="3"/>
        <v>0</v>
      </c>
      <c r="O19" s="209">
        <f t="shared" si="3"/>
        <v>0</v>
      </c>
      <c r="P19" s="209">
        <f t="shared" si="3"/>
        <v>0</v>
      </c>
      <c r="Q19" s="209">
        <f t="shared" si="3"/>
        <v>0</v>
      </c>
      <c r="R19" s="209">
        <f t="shared" si="3"/>
        <v>0</v>
      </c>
      <c r="S19" s="209">
        <f t="shared" ref="S19:X19" si="6">S24</f>
        <v>0</v>
      </c>
      <c r="T19" s="209">
        <f t="shared" si="6"/>
        <v>0</v>
      </c>
      <c r="U19" s="209">
        <f t="shared" si="6"/>
        <v>0</v>
      </c>
      <c r="V19" s="209">
        <f t="shared" si="6"/>
        <v>0</v>
      </c>
      <c r="W19" s="209">
        <f t="shared" si="6"/>
        <v>0</v>
      </c>
      <c r="X19" s="209">
        <f t="shared" si="6"/>
        <v>0</v>
      </c>
      <c r="Y19" s="212" t="e">
        <f t="shared" ref="Y19:Y82" si="7">S19/M19*100</f>
        <v>#DIV/0!</v>
      </c>
      <c r="Z19" s="209">
        <f t="shared" ref="Z19:Z82" si="8">S19+I19</f>
        <v>0</v>
      </c>
    </row>
    <row r="20" spans="1:26" ht="37.5" customHeight="1" x14ac:dyDescent="0.25">
      <c r="A20" s="95" t="s">
        <v>117</v>
      </c>
      <c r="B20" s="95" t="s">
        <v>45</v>
      </c>
      <c r="C20" s="49" t="s">
        <v>469</v>
      </c>
      <c r="D20" s="200">
        <f>'дод 2'!E20+'дод 2'!E80+'дод 2'!E156+'дод 2'!E192+'дод 2'!E234+'дод 2'!E242+'дод 2'!E262+'дод 2'!E317+'дод 2'!E327+'дод 2'!E354+'дод 2'!E362+'дод 2'!E369+'дод 2'!E396+'дод 2'!E320+'дод 2'!E377+'дод 2'!E385+'дод 2'!E365+'дод 2'!E407</f>
        <v>312215900</v>
      </c>
      <c r="E20" s="200">
        <f>'дод 2'!F20+'дод 2'!F80+'дод 2'!F156+'дод 2'!F192+'дод 2'!F234+'дод 2'!F242+'дод 2'!F262+'дод 2'!F317+'дод 2'!F327+'дод 2'!F354+'дод 2'!F362+'дод 2'!F369+'дод 2'!F396+'дод 2'!F320+'дод 2'!F377+'дод 2'!F385+'дод 2'!F365+'дод 2'!F407</f>
        <v>312215900</v>
      </c>
      <c r="F20" s="200">
        <f>'дод 2'!G20+'дод 2'!G80+'дод 2'!G156+'дод 2'!G192+'дод 2'!G234+'дод 2'!G242+'дод 2'!G262+'дод 2'!G317+'дод 2'!G327+'дод 2'!G354+'дод 2'!G362+'дод 2'!G369+'дод 2'!G396+'дод 2'!G320+'дод 2'!G377+'дод 2'!G385+'дод 2'!G365+'дод 2'!G407</f>
        <v>233487000</v>
      </c>
      <c r="G20" s="200">
        <f>'дод 2'!H20+'дод 2'!H80+'дод 2'!H156+'дод 2'!H192+'дод 2'!H234+'дод 2'!H242+'дод 2'!H262+'дод 2'!H317+'дод 2'!H327+'дод 2'!H354+'дод 2'!H362+'дод 2'!H369+'дод 2'!H396+'дод 2'!H320+'дод 2'!H377+'дод 2'!H385+'дод 2'!H365+'дод 2'!H407</f>
        <v>11292400</v>
      </c>
      <c r="H20" s="200">
        <f>'дод 2'!I20+'дод 2'!I80+'дод 2'!I156+'дод 2'!I192+'дод 2'!I234+'дод 2'!I242+'дод 2'!I262+'дод 2'!I317+'дод 2'!I327+'дод 2'!I354+'дод 2'!I362+'дод 2'!I369+'дод 2'!I396+'дод 2'!I320+'дод 2'!I377+'дод 2'!I385+'дод 2'!I365+'дод 2'!I407</f>
        <v>0</v>
      </c>
      <c r="I20" s="200">
        <f>'дод 2'!J20+'дод 2'!J80+'дод 2'!J156+'дод 2'!J192+'дод 2'!J234+'дод 2'!J242+'дод 2'!J262+'дод 2'!J317+'дод 2'!J327+'дод 2'!J354+'дод 2'!J362+'дод 2'!J369+'дод 2'!J396+'дод 2'!J320+'дод 2'!J377+'дод 2'!J385+'дод 2'!J365+'дод 2'!J407</f>
        <v>73812953</v>
      </c>
      <c r="J20" s="200">
        <f>'дод 2'!K20+'дод 2'!K80+'дод 2'!K156+'дод 2'!K192+'дод 2'!K234+'дод 2'!K242+'дод 2'!K262+'дод 2'!K317+'дод 2'!K327+'дод 2'!K354+'дод 2'!K362+'дод 2'!K369+'дод 2'!K396+'дод 2'!K320+'дод 2'!K377+'дод 2'!K385+'дод 2'!K365+'дод 2'!K407</f>
        <v>56416415.45000001</v>
      </c>
      <c r="K20" s="200">
        <f>'дод 2'!L20+'дод 2'!L80+'дод 2'!L156+'дод 2'!L192+'дод 2'!L234+'дод 2'!L242+'дод 2'!L262+'дод 2'!L317+'дод 2'!L327+'дод 2'!L354+'дод 2'!L362+'дод 2'!L369+'дод 2'!L396+'дод 2'!L320+'дод 2'!L377+'дод 2'!L385+'дод 2'!L365+'дод 2'!L407</f>
        <v>2624500.3900000006</v>
      </c>
      <c r="L20" s="213">
        <f t="shared" si="5"/>
        <v>23.641638045980361</v>
      </c>
      <c r="M20" s="200">
        <f>'дод 2'!N20+'дод 2'!N80+'дод 2'!N156+'дод 2'!N192+'дод 2'!N234+'дод 2'!N242+'дод 2'!N262+'дод 2'!N317+'дод 2'!N327+'дод 2'!N354+'дод 2'!N362+'дод 2'!N369+'дод 2'!N396+'дод 2'!N320+'дод 2'!N377+'дод 2'!N385+'дод 2'!N365+'дод 2'!N407</f>
        <v>15309879</v>
      </c>
      <c r="N20" s="200">
        <f>'дод 2'!O20+'дод 2'!O80+'дод 2'!O156+'дод 2'!O192+'дод 2'!O234+'дод 2'!O242+'дод 2'!O262+'дод 2'!O317+'дод 2'!O327+'дод 2'!O354+'дод 2'!O362+'дод 2'!O369+'дод 2'!O396+'дод 2'!O320+'дод 2'!O377+'дод 2'!O385+'дод 2'!O365+'дод 2'!O407</f>
        <v>14940879</v>
      </c>
      <c r="O20" s="200">
        <f>'дод 2'!P20+'дод 2'!P80+'дод 2'!P156+'дод 2'!P192+'дод 2'!P234+'дод 2'!P242+'дод 2'!P262+'дод 2'!P317+'дод 2'!P327+'дод 2'!P354+'дод 2'!P362+'дод 2'!P369+'дод 2'!P396+'дод 2'!P320+'дод 2'!P377+'дод 2'!P385+'дод 2'!P365+'дод 2'!P407</f>
        <v>369000</v>
      </c>
      <c r="P20" s="200">
        <f>'дод 2'!Q20+'дод 2'!Q80+'дод 2'!Q156+'дод 2'!Q192+'дод 2'!Q234+'дод 2'!Q242+'дод 2'!Q262+'дод 2'!Q317+'дод 2'!Q327+'дод 2'!Q354+'дод 2'!Q362+'дод 2'!Q369+'дод 2'!Q396+'дод 2'!Q320+'дод 2'!Q377+'дод 2'!Q385+'дод 2'!Q365+'дод 2'!Q407</f>
        <v>0</v>
      </c>
      <c r="Q20" s="200">
        <f>'дод 2'!R20+'дод 2'!R80+'дод 2'!R156+'дод 2'!R192+'дод 2'!R234+'дод 2'!R242+'дод 2'!R262+'дод 2'!R317+'дод 2'!R327+'дод 2'!R354+'дод 2'!R362+'дод 2'!R369+'дод 2'!R396+'дод 2'!R320+'дод 2'!R377+'дод 2'!R385+'дод 2'!R365+'дод 2'!R407</f>
        <v>208200</v>
      </c>
      <c r="R20" s="200">
        <f>'дод 2'!S20+'дод 2'!S80+'дод 2'!S156+'дод 2'!S192+'дод 2'!S234+'дод 2'!S242+'дод 2'!S262+'дод 2'!S317+'дод 2'!S327+'дод 2'!S354+'дод 2'!S362+'дод 2'!S369+'дод 2'!S396+'дод 2'!S320+'дод 2'!S377+'дод 2'!S385+'дод 2'!S365+'дод 2'!S407</f>
        <v>14940879</v>
      </c>
      <c r="S20" s="200">
        <f>'дод 2'!T20+'дод 2'!T80+'дод 2'!T156+'дод 2'!T192+'дод 2'!T234+'дод 2'!T242+'дод 2'!T262+'дод 2'!T317+'дод 2'!T327+'дод 2'!T354+'дод 2'!T362+'дод 2'!T369+'дод 2'!T396+'дод 2'!T320+'дод 2'!T377+'дод 2'!T385+'дод 2'!T365+'дод 2'!T407</f>
        <v>4129629.38</v>
      </c>
      <c r="T20" s="200">
        <f>'дод 2'!U20+'дод 2'!U80+'дод 2'!U156+'дод 2'!U192+'дод 2'!U234+'дод 2'!U242+'дод 2'!U262+'дод 2'!U317+'дод 2'!U327+'дод 2'!U354+'дод 2'!U362+'дод 2'!U369+'дод 2'!U396+'дод 2'!U320+'дод 2'!U377+'дод 2'!U385+'дод 2'!U365+'дод 2'!U407</f>
        <v>0</v>
      </c>
      <c r="U20" s="200">
        <f>'дод 2'!V20+'дод 2'!V80+'дод 2'!V156+'дод 2'!V192+'дод 2'!V234+'дод 2'!V242+'дод 2'!V262+'дод 2'!V317+'дод 2'!V327+'дод 2'!V354+'дод 2'!V362+'дод 2'!V369+'дод 2'!V396+'дод 2'!V320+'дод 2'!V377+'дод 2'!V385+'дод 2'!V365+'дод 2'!V407</f>
        <v>1686348.88</v>
      </c>
      <c r="V20" s="200">
        <f>'дод 2'!W20+'дод 2'!W80+'дод 2'!W156+'дод 2'!W192+'дод 2'!W234+'дод 2'!W242+'дод 2'!W262+'дод 2'!W317+'дод 2'!W327+'дод 2'!W354+'дод 2'!W362+'дод 2'!W369+'дод 2'!W396+'дод 2'!W320+'дод 2'!W377+'дод 2'!W385+'дод 2'!W365+'дод 2'!W407</f>
        <v>0</v>
      </c>
      <c r="W20" s="200">
        <f>'дод 2'!X20+'дод 2'!X80+'дод 2'!X156+'дод 2'!X192+'дод 2'!X234+'дод 2'!X242+'дод 2'!X262+'дод 2'!X317+'дод 2'!X327+'дод 2'!X354+'дод 2'!X362+'дод 2'!X369+'дод 2'!X396+'дод 2'!X320+'дод 2'!X377+'дод 2'!X385+'дод 2'!X365+'дод 2'!X407</f>
        <v>65339.74</v>
      </c>
      <c r="X20" s="200">
        <f>'дод 2'!Y20+'дод 2'!Y80+'дод 2'!Y156+'дод 2'!Y192+'дод 2'!Y234+'дод 2'!Y242+'дод 2'!Y262+'дод 2'!Y317+'дод 2'!Y327+'дод 2'!Y354+'дод 2'!Y362+'дод 2'!Y369+'дод 2'!Y396+'дод 2'!Y320+'дод 2'!Y377+'дод 2'!Y385+'дод 2'!Y365+'дод 2'!Y407</f>
        <v>2443280.5</v>
      </c>
      <c r="Y20" s="213">
        <f t="shared" si="7"/>
        <v>26.973625199781132</v>
      </c>
      <c r="Z20" s="209">
        <f t="shared" si="8"/>
        <v>77942582.379999995</v>
      </c>
    </row>
    <row r="21" spans="1:26" ht="33" hidden="1" customHeight="1" x14ac:dyDescent="0.25">
      <c r="A21" s="96" t="s">
        <v>89</v>
      </c>
      <c r="B21" s="96" t="s">
        <v>440</v>
      </c>
      <c r="C21" s="49" t="s">
        <v>431</v>
      </c>
      <c r="D21" s="200">
        <f>'дод 2'!E21</f>
        <v>0</v>
      </c>
      <c r="E21" s="200">
        <f>'дод 2'!F21</f>
        <v>0</v>
      </c>
      <c r="F21" s="200">
        <f>'дод 2'!G21</f>
        <v>0</v>
      </c>
      <c r="G21" s="200">
        <f>'дод 2'!H21</f>
        <v>0</v>
      </c>
      <c r="H21" s="200">
        <f>'дод 2'!I21</f>
        <v>0</v>
      </c>
      <c r="I21" s="200">
        <f>'дод 2'!J21</f>
        <v>0</v>
      </c>
      <c r="J21" s="200">
        <f>'дод 2'!K21</f>
        <v>0</v>
      </c>
      <c r="K21" s="200">
        <f>'дод 2'!L21</f>
        <v>0</v>
      </c>
      <c r="L21" s="213" t="e">
        <f t="shared" si="5"/>
        <v>#DIV/0!</v>
      </c>
      <c r="M21" s="200">
        <f>'дод 2'!N21</f>
        <v>0</v>
      </c>
      <c r="N21" s="200">
        <f>'дод 2'!O21</f>
        <v>0</v>
      </c>
      <c r="O21" s="200">
        <f>'дод 2'!P21</f>
        <v>0</v>
      </c>
      <c r="P21" s="200">
        <f>'дод 2'!Q21</f>
        <v>0</v>
      </c>
      <c r="Q21" s="200">
        <f>'дод 2'!R21</f>
        <v>0</v>
      </c>
      <c r="R21" s="200">
        <f>'дод 2'!S21</f>
        <v>0</v>
      </c>
      <c r="S21" s="200">
        <f>'дод 2'!T21</f>
        <v>0</v>
      </c>
      <c r="T21" s="200">
        <f>'дод 2'!U21</f>
        <v>0</v>
      </c>
      <c r="U21" s="200">
        <f>'дод 2'!V21</f>
        <v>0</v>
      </c>
      <c r="V21" s="200">
        <f>'дод 2'!W21</f>
        <v>0</v>
      </c>
      <c r="W21" s="200">
        <f>'дод 2'!X21</f>
        <v>0</v>
      </c>
      <c r="X21" s="200">
        <f>'дод 2'!Y21</f>
        <v>0</v>
      </c>
      <c r="Y21" s="213" t="e">
        <f t="shared" si="7"/>
        <v>#DIV/0!</v>
      </c>
      <c r="Z21" s="209">
        <f t="shared" si="8"/>
        <v>0</v>
      </c>
    </row>
    <row r="22" spans="1:26" ht="22.5" customHeight="1" x14ac:dyDescent="0.25">
      <c r="A22" s="95" t="s">
        <v>44</v>
      </c>
      <c r="B22" s="95" t="s">
        <v>92</v>
      </c>
      <c r="C22" s="49" t="s">
        <v>239</v>
      </c>
      <c r="D22" s="200">
        <f>'дод 2'!E22+'дод 2'!E193+'дод 2'!E263</f>
        <v>1970000</v>
      </c>
      <c r="E22" s="200">
        <f>'дод 2'!F22+'дод 2'!F193+'дод 2'!F263</f>
        <v>1970000</v>
      </c>
      <c r="F22" s="200">
        <f>'дод 2'!G22+'дод 2'!G193+'дод 2'!G263</f>
        <v>0</v>
      </c>
      <c r="G22" s="200">
        <f>'дод 2'!H22+'дод 2'!H193+'дод 2'!H263</f>
        <v>0</v>
      </c>
      <c r="H22" s="200">
        <f>'дод 2'!I22+'дод 2'!I193+'дод 2'!I263</f>
        <v>0</v>
      </c>
      <c r="I22" s="200">
        <f>'дод 2'!J22+'дод 2'!J193+'дод 2'!J263</f>
        <v>342313.81</v>
      </c>
      <c r="J22" s="200">
        <f>'дод 2'!K22+'дод 2'!K193+'дод 2'!K263</f>
        <v>0</v>
      </c>
      <c r="K22" s="200">
        <f>'дод 2'!L22+'дод 2'!L193+'дод 2'!L263</f>
        <v>0</v>
      </c>
      <c r="L22" s="213">
        <f t="shared" si="5"/>
        <v>17.376335532994926</v>
      </c>
      <c r="M22" s="200">
        <f>'дод 2'!N22+'дод 2'!N193+'дод 2'!N263</f>
        <v>0</v>
      </c>
      <c r="N22" s="200">
        <f>'дод 2'!O22+'дод 2'!O193+'дод 2'!O263</f>
        <v>0</v>
      </c>
      <c r="O22" s="200">
        <f>'дод 2'!P22+'дод 2'!P193+'дод 2'!P263</f>
        <v>0</v>
      </c>
      <c r="P22" s="200">
        <f>'дод 2'!Q22+'дод 2'!Q193+'дод 2'!Q263</f>
        <v>0</v>
      </c>
      <c r="Q22" s="200">
        <f>'дод 2'!R22+'дод 2'!R193+'дод 2'!R263</f>
        <v>0</v>
      </c>
      <c r="R22" s="200">
        <f>'дод 2'!S22+'дод 2'!S193+'дод 2'!S263</f>
        <v>0</v>
      </c>
      <c r="S22" s="200">
        <f>'дод 2'!T22+'дод 2'!T193+'дод 2'!T263</f>
        <v>0</v>
      </c>
      <c r="T22" s="200">
        <f>'дод 2'!U22+'дод 2'!U193+'дод 2'!U263</f>
        <v>0</v>
      </c>
      <c r="U22" s="200">
        <f>'дод 2'!V22+'дод 2'!V193+'дод 2'!V263</f>
        <v>0</v>
      </c>
      <c r="V22" s="200">
        <f>'дод 2'!W22+'дод 2'!W193+'дод 2'!W263</f>
        <v>0</v>
      </c>
      <c r="W22" s="200">
        <f>'дод 2'!X22+'дод 2'!X193+'дод 2'!X263</f>
        <v>0</v>
      </c>
      <c r="X22" s="200">
        <f>'дод 2'!Y22+'дод 2'!Y193+'дод 2'!Y263</f>
        <v>0</v>
      </c>
      <c r="Y22" s="213"/>
      <c r="Z22" s="209">
        <f t="shared" si="8"/>
        <v>342313.81</v>
      </c>
    </row>
    <row r="23" spans="1:26" ht="27" hidden="1" customHeight="1" x14ac:dyDescent="0.25">
      <c r="A23" s="96" t="s">
        <v>419</v>
      </c>
      <c r="B23" s="96" t="s">
        <v>117</v>
      </c>
      <c r="C23" s="49" t="s">
        <v>420</v>
      </c>
      <c r="D23" s="200">
        <f>'дод 2'!E23</f>
        <v>0</v>
      </c>
      <c r="E23" s="200">
        <f>'дод 2'!F23</f>
        <v>0</v>
      </c>
      <c r="F23" s="200">
        <f>'дод 2'!G23</f>
        <v>0</v>
      </c>
      <c r="G23" s="200">
        <f>'дод 2'!H23</f>
        <v>0</v>
      </c>
      <c r="H23" s="200">
        <f>'дод 2'!I23</f>
        <v>0</v>
      </c>
      <c r="I23" s="200">
        <f>'дод 2'!J23</f>
        <v>0</v>
      </c>
      <c r="J23" s="200">
        <f>'дод 2'!K23</f>
        <v>0</v>
      </c>
      <c r="K23" s="200">
        <f>'дод 2'!L23</f>
        <v>0</v>
      </c>
      <c r="L23" s="213" t="e">
        <f t="shared" si="5"/>
        <v>#DIV/0!</v>
      </c>
      <c r="M23" s="200">
        <f>'дод 2'!N23</f>
        <v>0</v>
      </c>
      <c r="N23" s="200">
        <f>'дод 2'!O23</f>
        <v>0</v>
      </c>
      <c r="O23" s="200">
        <f>'дод 2'!P23</f>
        <v>0</v>
      </c>
      <c r="P23" s="200">
        <f>'дод 2'!Q23</f>
        <v>0</v>
      </c>
      <c r="Q23" s="200">
        <f>'дод 2'!R23</f>
        <v>0</v>
      </c>
      <c r="R23" s="200">
        <f>'дод 2'!S23</f>
        <v>0</v>
      </c>
      <c r="S23" s="200">
        <f>'дод 2'!T23</f>
        <v>0</v>
      </c>
      <c r="T23" s="200">
        <f>'дод 2'!U23</f>
        <v>0</v>
      </c>
      <c r="U23" s="200">
        <f>'дод 2'!V23</f>
        <v>0</v>
      </c>
      <c r="V23" s="200">
        <f>'дод 2'!W23</f>
        <v>0</v>
      </c>
      <c r="W23" s="200">
        <f>'дод 2'!X23</f>
        <v>0</v>
      </c>
      <c r="X23" s="200">
        <f>'дод 2'!Y23</f>
        <v>0</v>
      </c>
      <c r="Y23" s="213" t="e">
        <f t="shared" si="7"/>
        <v>#DIV/0!</v>
      </c>
      <c r="Z23" s="209">
        <f t="shared" si="8"/>
        <v>0</v>
      </c>
    </row>
    <row r="24" spans="1:26" s="10" customFormat="1" ht="63" hidden="1" customHeight="1" x14ac:dyDescent="0.25">
      <c r="A24" s="97"/>
      <c r="B24" s="98"/>
      <c r="C24" s="99" t="s">
        <v>423</v>
      </c>
      <c r="D24" s="203">
        <f>'дод 2'!E24</f>
        <v>0</v>
      </c>
      <c r="E24" s="203">
        <f>'дод 2'!F24</f>
        <v>0</v>
      </c>
      <c r="F24" s="203">
        <f>'дод 2'!G24</f>
        <v>0</v>
      </c>
      <c r="G24" s="203">
        <f>'дод 2'!H24</f>
        <v>0</v>
      </c>
      <c r="H24" s="203">
        <f>'дод 2'!I24</f>
        <v>0</v>
      </c>
      <c r="I24" s="203">
        <f>'дод 2'!J24</f>
        <v>0</v>
      </c>
      <c r="J24" s="203">
        <f>'дод 2'!K24</f>
        <v>0</v>
      </c>
      <c r="K24" s="203">
        <f>'дод 2'!L24</f>
        <v>0</v>
      </c>
      <c r="L24" s="214" t="e">
        <f t="shared" si="5"/>
        <v>#DIV/0!</v>
      </c>
      <c r="M24" s="203">
        <f>'дод 2'!N24</f>
        <v>0</v>
      </c>
      <c r="N24" s="203">
        <f>'дод 2'!O24</f>
        <v>0</v>
      </c>
      <c r="O24" s="203">
        <f>'дод 2'!P24</f>
        <v>0</v>
      </c>
      <c r="P24" s="203">
        <f>'дод 2'!Q24</f>
        <v>0</v>
      </c>
      <c r="Q24" s="203">
        <f>'дод 2'!R24</f>
        <v>0</v>
      </c>
      <c r="R24" s="203">
        <f>'дод 2'!S24</f>
        <v>0</v>
      </c>
      <c r="S24" s="203">
        <f>'дод 2'!T24</f>
        <v>0</v>
      </c>
      <c r="T24" s="203">
        <f>'дод 2'!U24</f>
        <v>0</v>
      </c>
      <c r="U24" s="203">
        <f>'дод 2'!V24</f>
        <v>0</v>
      </c>
      <c r="V24" s="203">
        <f>'дод 2'!W24</f>
        <v>0</v>
      </c>
      <c r="W24" s="203">
        <f>'дод 2'!X24</f>
        <v>0</v>
      </c>
      <c r="X24" s="203">
        <f>'дод 2'!Y24</f>
        <v>0</v>
      </c>
      <c r="Y24" s="214" t="e">
        <f t="shared" si="7"/>
        <v>#DIV/0!</v>
      </c>
      <c r="Z24" s="209">
        <f t="shared" si="8"/>
        <v>0</v>
      </c>
    </row>
    <row r="25" spans="1:26" s="9" customFormat="1" ht="18.75" customHeight="1" x14ac:dyDescent="0.25">
      <c r="A25" s="100" t="s">
        <v>46</v>
      </c>
      <c r="B25" s="101"/>
      <c r="C25" s="94" t="s">
        <v>659</v>
      </c>
      <c r="D25" s="209">
        <f>D38+D40+D48+D50+D51+D54+D56+D58+D61+D63+D64+D68+D69+D70+D71+D73+D74+D75+D77+D79+D81+D83+D65+D66+D85+D86</f>
        <v>1528523402.8900001</v>
      </c>
      <c r="E25" s="209">
        <f t="shared" ref="E25:R25" si="9">E38+E40+E48+E50+E51+E54+E56+E58+E61+E63+E64+E68+E69+E70+E71+E73+E74+E75+E77+E79+E81+E83+E65+E66+E85+E86</f>
        <v>1528523402.8900001</v>
      </c>
      <c r="F25" s="209">
        <f t="shared" si="9"/>
        <v>1069869670</v>
      </c>
      <c r="G25" s="209">
        <f t="shared" si="9"/>
        <v>142376600</v>
      </c>
      <c r="H25" s="209">
        <f t="shared" ref="H25:K25" si="10">H38+H40+H48+H50+H51+H54+H56+H58+H61+H63+H64+H68+H69+H70+H71+H73+H74+H75+H77+H79+H81+H83+H65+H66+H85+H86</f>
        <v>0</v>
      </c>
      <c r="I25" s="209">
        <f t="shared" si="10"/>
        <v>347104220.51999998</v>
      </c>
      <c r="J25" s="209">
        <f t="shared" si="10"/>
        <v>232079882.48999995</v>
      </c>
      <c r="K25" s="209">
        <f t="shared" si="10"/>
        <v>49074233.550000004</v>
      </c>
      <c r="L25" s="212">
        <f t="shared" si="5"/>
        <v>22.708466214107371</v>
      </c>
      <c r="M25" s="209">
        <f t="shared" si="9"/>
        <v>211241179</v>
      </c>
      <c r="N25" s="209">
        <f t="shared" si="9"/>
        <v>98604217.650000006</v>
      </c>
      <c r="O25" s="209">
        <f t="shared" si="9"/>
        <v>111651420</v>
      </c>
      <c r="P25" s="209">
        <f t="shared" si="9"/>
        <v>9759935</v>
      </c>
      <c r="Q25" s="209">
        <f t="shared" si="9"/>
        <v>5594400</v>
      </c>
      <c r="R25" s="209">
        <f t="shared" si="9"/>
        <v>99589759</v>
      </c>
      <c r="S25" s="209">
        <f t="shared" ref="S25:X25" si="11">S38+S40+S48+S50+S51+S54+S56+S58+S61+S63+S64+S68+S69+S70+S71+S73+S74+S75+S77+S79+S81+S83+S65+S66+S85+S86</f>
        <v>28691291.830000002</v>
      </c>
      <c r="T25" s="209">
        <f t="shared" si="11"/>
        <v>7021797.6699999999</v>
      </c>
      <c r="U25" s="209">
        <f t="shared" si="11"/>
        <v>17405931.059999999</v>
      </c>
      <c r="V25" s="209">
        <f t="shared" si="11"/>
        <v>3753467.6599999997</v>
      </c>
      <c r="W25" s="209">
        <f t="shared" si="11"/>
        <v>999643.2</v>
      </c>
      <c r="X25" s="209">
        <f t="shared" si="11"/>
        <v>11285360.77</v>
      </c>
      <c r="Y25" s="212">
        <f t="shared" si="7"/>
        <v>13.582243748980401</v>
      </c>
      <c r="Z25" s="209">
        <f t="shared" si="8"/>
        <v>375795512.34999996</v>
      </c>
    </row>
    <row r="26" spans="1:26" s="11" customFormat="1" ht="25.9" customHeight="1" x14ac:dyDescent="0.25">
      <c r="A26" s="102"/>
      <c r="B26" s="60"/>
      <c r="C26" s="103" t="s">
        <v>383</v>
      </c>
      <c r="D26" s="197">
        <f>D52+D55+D57+D67</f>
        <v>551078300</v>
      </c>
      <c r="E26" s="197">
        <f t="shared" ref="E26:R26" si="12">E52+E55+E57+E67</f>
        <v>551078300</v>
      </c>
      <c r="F26" s="197">
        <f t="shared" si="12"/>
        <v>452384600</v>
      </c>
      <c r="G26" s="197">
        <f t="shared" si="12"/>
        <v>0</v>
      </c>
      <c r="H26" s="197">
        <f t="shared" ref="H26:K26" si="13">H52+H55+H57+H67</f>
        <v>0</v>
      </c>
      <c r="I26" s="197">
        <f t="shared" si="13"/>
        <v>120631902.84999999</v>
      </c>
      <c r="J26" s="197">
        <f t="shared" si="13"/>
        <v>99151531.189999998</v>
      </c>
      <c r="K26" s="197">
        <f t="shared" si="13"/>
        <v>0</v>
      </c>
      <c r="L26" s="215">
        <f t="shared" si="5"/>
        <v>21.890156598436192</v>
      </c>
      <c r="M26" s="197">
        <f t="shared" si="12"/>
        <v>0</v>
      </c>
      <c r="N26" s="197">
        <f t="shared" si="12"/>
        <v>0</v>
      </c>
      <c r="O26" s="197">
        <f t="shared" si="12"/>
        <v>0</v>
      </c>
      <c r="P26" s="197">
        <f t="shared" si="12"/>
        <v>0</v>
      </c>
      <c r="Q26" s="197">
        <f t="shared" si="12"/>
        <v>0</v>
      </c>
      <c r="R26" s="197">
        <f t="shared" si="12"/>
        <v>0</v>
      </c>
      <c r="S26" s="197">
        <f t="shared" ref="S26:X26" si="14">S52+S55+S57+S67</f>
        <v>0</v>
      </c>
      <c r="T26" s="197">
        <f t="shared" si="14"/>
        <v>0</v>
      </c>
      <c r="U26" s="197">
        <f t="shared" si="14"/>
        <v>0</v>
      </c>
      <c r="V26" s="197">
        <f t="shared" si="14"/>
        <v>0</v>
      </c>
      <c r="W26" s="197">
        <f t="shared" si="14"/>
        <v>0</v>
      </c>
      <c r="X26" s="197">
        <f t="shared" si="14"/>
        <v>0</v>
      </c>
      <c r="Y26" s="215"/>
      <c r="Z26" s="209">
        <f t="shared" si="8"/>
        <v>120631902.84999999</v>
      </c>
    </row>
    <row r="27" spans="1:26" s="11" customFormat="1" ht="31.5" customHeight="1" x14ac:dyDescent="0.25">
      <c r="A27" s="102"/>
      <c r="B27" s="60"/>
      <c r="C27" s="43" t="s">
        <v>598</v>
      </c>
      <c r="D27" s="197">
        <f>D60</f>
        <v>351767.89</v>
      </c>
      <c r="E27" s="197">
        <f t="shared" ref="E27:R27" si="15">E60</f>
        <v>351767.89</v>
      </c>
      <c r="F27" s="197">
        <f t="shared" si="15"/>
        <v>290000</v>
      </c>
      <c r="G27" s="197">
        <f t="shared" si="15"/>
        <v>0</v>
      </c>
      <c r="H27" s="197">
        <f t="shared" ref="H27:K27" si="16">H60</f>
        <v>0</v>
      </c>
      <c r="I27" s="197">
        <f t="shared" si="16"/>
        <v>0</v>
      </c>
      <c r="J27" s="197">
        <f t="shared" si="16"/>
        <v>0</v>
      </c>
      <c r="K27" s="197">
        <f t="shared" si="16"/>
        <v>0</v>
      </c>
      <c r="L27" s="215">
        <f t="shared" si="5"/>
        <v>0</v>
      </c>
      <c r="M27" s="197">
        <f t="shared" si="15"/>
        <v>0</v>
      </c>
      <c r="N27" s="197">
        <f t="shared" si="15"/>
        <v>0</v>
      </c>
      <c r="O27" s="197">
        <f t="shared" si="15"/>
        <v>0</v>
      </c>
      <c r="P27" s="197">
        <f t="shared" si="15"/>
        <v>0</v>
      </c>
      <c r="Q27" s="197">
        <f t="shared" si="15"/>
        <v>0</v>
      </c>
      <c r="R27" s="197">
        <f t="shared" si="15"/>
        <v>0</v>
      </c>
      <c r="S27" s="197">
        <f t="shared" ref="S27:X27" si="17">S60</f>
        <v>0</v>
      </c>
      <c r="T27" s="197">
        <f t="shared" si="17"/>
        <v>0</v>
      </c>
      <c r="U27" s="197">
        <f t="shared" si="17"/>
        <v>0</v>
      </c>
      <c r="V27" s="197">
        <f t="shared" si="17"/>
        <v>0</v>
      </c>
      <c r="W27" s="197">
        <f t="shared" si="17"/>
        <v>0</v>
      </c>
      <c r="X27" s="197">
        <f t="shared" si="17"/>
        <v>0</v>
      </c>
      <c r="Y27" s="215"/>
      <c r="Z27" s="209">
        <f t="shared" si="8"/>
        <v>0</v>
      </c>
    </row>
    <row r="28" spans="1:26" s="11" customFormat="1" ht="34.9" customHeight="1" x14ac:dyDescent="0.25">
      <c r="A28" s="102"/>
      <c r="B28" s="60"/>
      <c r="C28" s="103" t="s">
        <v>378</v>
      </c>
      <c r="D28" s="197">
        <f>D53+D72</f>
        <v>4320175</v>
      </c>
      <c r="E28" s="197">
        <f t="shared" ref="E28:R28" si="18">E53+E72</f>
        <v>4320175</v>
      </c>
      <c r="F28" s="197">
        <f t="shared" si="18"/>
        <v>1714570</v>
      </c>
      <c r="G28" s="197">
        <f t="shared" si="18"/>
        <v>0</v>
      </c>
      <c r="H28" s="197">
        <f t="shared" ref="H28:K28" si="19">H53+H72</f>
        <v>0</v>
      </c>
      <c r="I28" s="197">
        <f t="shared" si="19"/>
        <v>664433.22</v>
      </c>
      <c r="J28" s="197">
        <f t="shared" si="19"/>
        <v>354623.13</v>
      </c>
      <c r="K28" s="197">
        <f t="shared" si="19"/>
        <v>0</v>
      </c>
      <c r="L28" s="215">
        <f t="shared" si="5"/>
        <v>15.379775587794475</v>
      </c>
      <c r="M28" s="197">
        <f t="shared" si="18"/>
        <v>0</v>
      </c>
      <c r="N28" s="197">
        <f t="shared" si="18"/>
        <v>0</v>
      </c>
      <c r="O28" s="197">
        <f t="shared" si="18"/>
        <v>0</v>
      </c>
      <c r="P28" s="197">
        <f t="shared" si="18"/>
        <v>0</v>
      </c>
      <c r="Q28" s="197">
        <f t="shared" si="18"/>
        <v>0</v>
      </c>
      <c r="R28" s="197">
        <f t="shared" si="18"/>
        <v>0</v>
      </c>
      <c r="S28" s="197">
        <f t="shared" ref="S28:X28" si="20">S53+S72</f>
        <v>0</v>
      </c>
      <c r="T28" s="197">
        <f t="shared" si="20"/>
        <v>0</v>
      </c>
      <c r="U28" s="197">
        <f t="shared" si="20"/>
        <v>0</v>
      </c>
      <c r="V28" s="197">
        <f t="shared" si="20"/>
        <v>0</v>
      </c>
      <c r="W28" s="197">
        <f t="shared" si="20"/>
        <v>0</v>
      </c>
      <c r="X28" s="197">
        <f t="shared" si="20"/>
        <v>0</v>
      </c>
      <c r="Y28" s="215"/>
      <c r="Z28" s="209">
        <f t="shared" si="8"/>
        <v>664433.22</v>
      </c>
    </row>
    <row r="29" spans="1:26" s="11" customFormat="1" ht="47.25" customHeight="1" x14ac:dyDescent="0.25">
      <c r="A29" s="102"/>
      <c r="B29" s="60"/>
      <c r="C29" s="103" t="s">
        <v>380</v>
      </c>
      <c r="D29" s="197">
        <f>D59</f>
        <v>0</v>
      </c>
      <c r="E29" s="197">
        <f t="shared" ref="E29:R29" si="21">E59</f>
        <v>0</v>
      </c>
      <c r="F29" s="197">
        <f t="shared" si="21"/>
        <v>0</v>
      </c>
      <c r="G29" s="197">
        <f t="shared" si="21"/>
        <v>0</v>
      </c>
      <c r="H29" s="197">
        <f t="shared" ref="H29:K29" si="22">H59</f>
        <v>0</v>
      </c>
      <c r="I29" s="197">
        <f t="shared" si="22"/>
        <v>0</v>
      </c>
      <c r="J29" s="197">
        <f t="shared" si="22"/>
        <v>0</v>
      </c>
      <c r="K29" s="197">
        <f t="shared" si="22"/>
        <v>0</v>
      </c>
      <c r="L29" s="215"/>
      <c r="M29" s="197">
        <f t="shared" si="21"/>
        <v>262064</v>
      </c>
      <c r="N29" s="197">
        <f t="shared" si="21"/>
        <v>0</v>
      </c>
      <c r="O29" s="197">
        <f t="shared" si="21"/>
        <v>262064</v>
      </c>
      <c r="P29" s="197">
        <f t="shared" si="21"/>
        <v>0</v>
      </c>
      <c r="Q29" s="197">
        <f t="shared" si="21"/>
        <v>0</v>
      </c>
      <c r="R29" s="197">
        <f t="shared" si="21"/>
        <v>0</v>
      </c>
      <c r="S29" s="197">
        <f t="shared" ref="S29:X29" si="23">S59</f>
        <v>0</v>
      </c>
      <c r="T29" s="197">
        <f t="shared" si="23"/>
        <v>0</v>
      </c>
      <c r="U29" s="197">
        <f t="shared" si="23"/>
        <v>0</v>
      </c>
      <c r="V29" s="197">
        <f t="shared" si="23"/>
        <v>0</v>
      </c>
      <c r="W29" s="197">
        <f t="shared" si="23"/>
        <v>0</v>
      </c>
      <c r="X29" s="197">
        <f t="shared" si="23"/>
        <v>0</v>
      </c>
      <c r="Y29" s="215">
        <f t="shared" si="7"/>
        <v>0</v>
      </c>
      <c r="Z29" s="209">
        <f t="shared" si="8"/>
        <v>0</v>
      </c>
    </row>
    <row r="30" spans="1:26" s="11" customFormat="1" ht="53.25" hidden="1" customHeight="1" x14ac:dyDescent="0.25">
      <c r="A30" s="102"/>
      <c r="B30" s="60"/>
      <c r="C30" s="43" t="s">
        <v>377</v>
      </c>
      <c r="D30" s="197">
        <f>D82</f>
        <v>0</v>
      </c>
      <c r="E30" s="197">
        <f t="shared" ref="E30:R30" si="24">E82</f>
        <v>0</v>
      </c>
      <c r="F30" s="197">
        <f t="shared" si="24"/>
        <v>0</v>
      </c>
      <c r="G30" s="197">
        <f t="shared" si="24"/>
        <v>0</v>
      </c>
      <c r="H30" s="197">
        <f t="shared" ref="H30:K30" si="25">H82</f>
        <v>0</v>
      </c>
      <c r="I30" s="197">
        <f t="shared" si="25"/>
        <v>0</v>
      </c>
      <c r="J30" s="197">
        <f t="shared" si="25"/>
        <v>0</v>
      </c>
      <c r="K30" s="197">
        <f t="shared" si="25"/>
        <v>0</v>
      </c>
      <c r="L30" s="215"/>
      <c r="M30" s="197">
        <f t="shared" si="24"/>
        <v>0</v>
      </c>
      <c r="N30" s="197">
        <f t="shared" si="24"/>
        <v>0</v>
      </c>
      <c r="O30" s="197">
        <f t="shared" si="24"/>
        <v>0</v>
      </c>
      <c r="P30" s="197">
        <f t="shared" si="24"/>
        <v>0</v>
      </c>
      <c r="Q30" s="197">
        <f t="shared" si="24"/>
        <v>0</v>
      </c>
      <c r="R30" s="197">
        <f t="shared" si="24"/>
        <v>0</v>
      </c>
      <c r="S30" s="197">
        <f t="shared" ref="S30:X30" si="26">S82</f>
        <v>0</v>
      </c>
      <c r="T30" s="197">
        <f t="shared" si="26"/>
        <v>0</v>
      </c>
      <c r="U30" s="197">
        <f t="shared" si="26"/>
        <v>0</v>
      </c>
      <c r="V30" s="197">
        <f t="shared" si="26"/>
        <v>0</v>
      </c>
      <c r="W30" s="197">
        <f t="shared" si="26"/>
        <v>0</v>
      </c>
      <c r="X30" s="197">
        <f t="shared" si="26"/>
        <v>0</v>
      </c>
      <c r="Y30" s="215" t="e">
        <f t="shared" si="7"/>
        <v>#DIV/0!</v>
      </c>
      <c r="Z30" s="209">
        <f t="shared" si="8"/>
        <v>0</v>
      </c>
    </row>
    <row r="31" spans="1:26" s="11" customFormat="1" ht="63" hidden="1" customHeight="1" x14ac:dyDescent="0.25">
      <c r="A31" s="102"/>
      <c r="B31" s="60"/>
      <c r="C31" s="103" t="s">
        <v>379</v>
      </c>
      <c r="D31" s="197"/>
      <c r="E31" s="197"/>
      <c r="F31" s="197"/>
      <c r="G31" s="197"/>
      <c r="H31" s="197"/>
      <c r="I31" s="197"/>
      <c r="J31" s="197"/>
      <c r="K31" s="197"/>
      <c r="L31" s="215"/>
      <c r="M31" s="197"/>
      <c r="N31" s="197"/>
      <c r="O31" s="197"/>
      <c r="P31" s="197"/>
      <c r="Q31" s="197"/>
      <c r="R31" s="197"/>
      <c r="S31" s="197"/>
      <c r="T31" s="197"/>
      <c r="U31" s="197"/>
      <c r="V31" s="197"/>
      <c r="W31" s="197"/>
      <c r="X31" s="197"/>
      <c r="Y31" s="215" t="e">
        <f t="shared" si="7"/>
        <v>#DIV/0!</v>
      </c>
      <c r="Z31" s="209">
        <f t="shared" si="8"/>
        <v>0</v>
      </c>
    </row>
    <row r="32" spans="1:26" s="11" customFormat="1" ht="63" hidden="1" customHeight="1" x14ac:dyDescent="0.25">
      <c r="A32" s="102"/>
      <c r="B32" s="102"/>
      <c r="C32" s="43" t="s">
        <v>488</v>
      </c>
      <c r="D32" s="197">
        <f>D84</f>
        <v>0</v>
      </c>
      <c r="E32" s="197">
        <f t="shared" ref="E32:R32" si="27">E84</f>
        <v>0</v>
      </c>
      <c r="F32" s="197">
        <f t="shared" si="27"/>
        <v>0</v>
      </c>
      <c r="G32" s="197">
        <f t="shared" si="27"/>
        <v>0</v>
      </c>
      <c r="H32" s="197">
        <f t="shared" ref="H32:K32" si="28">H84</f>
        <v>0</v>
      </c>
      <c r="I32" s="197">
        <f t="shared" si="28"/>
        <v>0</v>
      </c>
      <c r="J32" s="197">
        <f t="shared" si="28"/>
        <v>0</v>
      </c>
      <c r="K32" s="197">
        <f t="shared" si="28"/>
        <v>0</v>
      </c>
      <c r="L32" s="215"/>
      <c r="M32" s="197">
        <f t="shared" si="27"/>
        <v>0</v>
      </c>
      <c r="N32" s="197">
        <f t="shared" si="27"/>
        <v>0</v>
      </c>
      <c r="O32" s="197">
        <f t="shared" si="27"/>
        <v>0</v>
      </c>
      <c r="P32" s="197">
        <f t="shared" si="27"/>
        <v>0</v>
      </c>
      <c r="Q32" s="197">
        <f t="shared" si="27"/>
        <v>0</v>
      </c>
      <c r="R32" s="197">
        <f t="shared" si="27"/>
        <v>0</v>
      </c>
      <c r="S32" s="197">
        <f t="shared" ref="S32:X32" si="29">S84</f>
        <v>0</v>
      </c>
      <c r="T32" s="197">
        <f t="shared" si="29"/>
        <v>0</v>
      </c>
      <c r="U32" s="197">
        <f t="shared" si="29"/>
        <v>0</v>
      </c>
      <c r="V32" s="197">
        <f t="shared" si="29"/>
        <v>0</v>
      </c>
      <c r="W32" s="197">
        <f t="shared" si="29"/>
        <v>0</v>
      </c>
      <c r="X32" s="197">
        <f t="shared" si="29"/>
        <v>0</v>
      </c>
      <c r="Y32" s="215" t="e">
        <f t="shared" si="7"/>
        <v>#DIV/0!</v>
      </c>
      <c r="Z32" s="209">
        <f t="shared" si="8"/>
        <v>0</v>
      </c>
    </row>
    <row r="33" spans="1:26" s="11" customFormat="1" ht="55.5" hidden="1" customHeight="1" x14ac:dyDescent="0.25">
      <c r="A33" s="102"/>
      <c r="B33" s="102"/>
      <c r="C33" s="43" t="s">
        <v>538</v>
      </c>
      <c r="D33" s="197">
        <f>D76</f>
        <v>0</v>
      </c>
      <c r="E33" s="197">
        <f t="shared" ref="E33:R33" si="30">E76</f>
        <v>0</v>
      </c>
      <c r="F33" s="197">
        <f t="shared" si="30"/>
        <v>0</v>
      </c>
      <c r="G33" s="197">
        <f t="shared" si="30"/>
        <v>0</v>
      </c>
      <c r="H33" s="197">
        <f t="shared" ref="H33:K33" si="31">H76</f>
        <v>0</v>
      </c>
      <c r="I33" s="197">
        <f t="shared" si="31"/>
        <v>0</v>
      </c>
      <c r="J33" s="197">
        <f t="shared" si="31"/>
        <v>0</v>
      </c>
      <c r="K33" s="197">
        <f t="shared" si="31"/>
        <v>0</v>
      </c>
      <c r="L33" s="215"/>
      <c r="M33" s="197">
        <f t="shared" si="30"/>
        <v>0</v>
      </c>
      <c r="N33" s="197">
        <f t="shared" si="30"/>
        <v>0</v>
      </c>
      <c r="O33" s="197">
        <f t="shared" si="30"/>
        <v>0</v>
      </c>
      <c r="P33" s="197">
        <f t="shared" si="30"/>
        <v>0</v>
      </c>
      <c r="Q33" s="197">
        <f t="shared" si="30"/>
        <v>0</v>
      </c>
      <c r="R33" s="197">
        <f t="shared" si="30"/>
        <v>0</v>
      </c>
      <c r="S33" s="197">
        <f t="shared" ref="S33:X33" si="32">S76</f>
        <v>0</v>
      </c>
      <c r="T33" s="197">
        <f t="shared" si="32"/>
        <v>0</v>
      </c>
      <c r="U33" s="197">
        <f t="shared" si="32"/>
        <v>0</v>
      </c>
      <c r="V33" s="197">
        <f t="shared" si="32"/>
        <v>0</v>
      </c>
      <c r="W33" s="197">
        <f t="shared" si="32"/>
        <v>0</v>
      </c>
      <c r="X33" s="197">
        <f t="shared" si="32"/>
        <v>0</v>
      </c>
      <c r="Y33" s="215" t="e">
        <f t="shared" si="7"/>
        <v>#DIV/0!</v>
      </c>
      <c r="Z33" s="209">
        <f t="shared" si="8"/>
        <v>0</v>
      </c>
    </row>
    <row r="34" spans="1:26" s="11" customFormat="1" ht="63" hidden="1" customHeight="1" x14ac:dyDescent="0.25">
      <c r="A34" s="102"/>
      <c r="B34" s="102"/>
      <c r="C34" s="43" t="s">
        <v>518</v>
      </c>
      <c r="D34" s="197">
        <f>D80</f>
        <v>0</v>
      </c>
      <c r="E34" s="197">
        <f t="shared" ref="E34:R34" si="33">E80</f>
        <v>0</v>
      </c>
      <c r="F34" s="197">
        <f t="shared" si="33"/>
        <v>0</v>
      </c>
      <c r="G34" s="197">
        <f t="shared" si="33"/>
        <v>0</v>
      </c>
      <c r="H34" s="197">
        <f t="shared" ref="H34:K34" si="34">H80</f>
        <v>0</v>
      </c>
      <c r="I34" s="197">
        <f t="shared" si="34"/>
        <v>0</v>
      </c>
      <c r="J34" s="197">
        <f t="shared" si="34"/>
        <v>0</v>
      </c>
      <c r="K34" s="197">
        <f t="shared" si="34"/>
        <v>0</v>
      </c>
      <c r="L34" s="215"/>
      <c r="M34" s="197">
        <f t="shared" si="33"/>
        <v>0</v>
      </c>
      <c r="N34" s="197">
        <f t="shared" si="33"/>
        <v>0</v>
      </c>
      <c r="O34" s="197">
        <f t="shared" si="33"/>
        <v>0</v>
      </c>
      <c r="P34" s="197">
        <f t="shared" si="33"/>
        <v>0</v>
      </c>
      <c r="Q34" s="197">
        <f t="shared" si="33"/>
        <v>0</v>
      </c>
      <c r="R34" s="197">
        <f t="shared" si="33"/>
        <v>0</v>
      </c>
      <c r="S34" s="197">
        <f t="shared" ref="S34:X34" si="35">S80</f>
        <v>0</v>
      </c>
      <c r="T34" s="197">
        <f t="shared" si="35"/>
        <v>0</v>
      </c>
      <c r="U34" s="197">
        <f t="shared" si="35"/>
        <v>0</v>
      </c>
      <c r="V34" s="197">
        <f t="shared" si="35"/>
        <v>0</v>
      </c>
      <c r="W34" s="197">
        <f t="shared" si="35"/>
        <v>0</v>
      </c>
      <c r="X34" s="197">
        <f t="shared" si="35"/>
        <v>0</v>
      </c>
      <c r="Y34" s="215" t="e">
        <f t="shared" si="7"/>
        <v>#DIV/0!</v>
      </c>
      <c r="Z34" s="209">
        <f t="shared" si="8"/>
        <v>0</v>
      </c>
    </row>
    <row r="35" spans="1:26" s="11" customFormat="1" ht="15.75" customHeight="1" x14ac:dyDescent="0.25">
      <c r="A35" s="102"/>
      <c r="B35" s="102"/>
      <c r="C35" s="43" t="s">
        <v>388</v>
      </c>
      <c r="D35" s="197">
        <f>D41</f>
        <v>0</v>
      </c>
      <c r="E35" s="197">
        <f t="shared" ref="E35:R35" si="36">E41</f>
        <v>0</v>
      </c>
      <c r="F35" s="197">
        <f t="shared" si="36"/>
        <v>0</v>
      </c>
      <c r="G35" s="197">
        <f t="shared" si="36"/>
        <v>0</v>
      </c>
      <c r="H35" s="197">
        <f t="shared" ref="H35:K35" si="37">H41</f>
        <v>0</v>
      </c>
      <c r="I35" s="197">
        <f t="shared" si="37"/>
        <v>0</v>
      </c>
      <c r="J35" s="197">
        <f t="shared" si="37"/>
        <v>0</v>
      </c>
      <c r="K35" s="197">
        <f t="shared" si="37"/>
        <v>0</v>
      </c>
      <c r="L35" s="215"/>
      <c r="M35" s="197">
        <f t="shared" si="36"/>
        <v>6564196</v>
      </c>
      <c r="N35" s="197">
        <f t="shared" si="36"/>
        <v>0</v>
      </c>
      <c r="O35" s="197">
        <f t="shared" si="36"/>
        <v>6564196</v>
      </c>
      <c r="P35" s="197">
        <f t="shared" si="36"/>
        <v>0</v>
      </c>
      <c r="Q35" s="197">
        <f t="shared" si="36"/>
        <v>0</v>
      </c>
      <c r="R35" s="197">
        <f t="shared" si="36"/>
        <v>0</v>
      </c>
      <c r="S35" s="197">
        <f t="shared" ref="S35:X35" si="38">S41</f>
        <v>0</v>
      </c>
      <c r="T35" s="197">
        <f t="shared" si="38"/>
        <v>0</v>
      </c>
      <c r="U35" s="197">
        <f t="shared" si="38"/>
        <v>0</v>
      </c>
      <c r="V35" s="197">
        <f t="shared" si="38"/>
        <v>0</v>
      </c>
      <c r="W35" s="197">
        <f t="shared" si="38"/>
        <v>0</v>
      </c>
      <c r="X35" s="197">
        <f t="shared" si="38"/>
        <v>0</v>
      </c>
      <c r="Y35" s="215">
        <f t="shared" si="7"/>
        <v>0</v>
      </c>
      <c r="Z35" s="209">
        <f t="shared" si="8"/>
        <v>0</v>
      </c>
    </row>
    <row r="36" spans="1:26" s="11" customFormat="1" ht="61.5" hidden="1" customHeight="1" x14ac:dyDescent="0.25">
      <c r="A36" s="102"/>
      <c r="B36" s="102"/>
      <c r="C36" s="43" t="str">
        <f>'дод 2'!D78</f>
        <v xml:space="preserve">іншої субвенції з місцевого бюджету </v>
      </c>
      <c r="D36" s="197">
        <f>D42</f>
        <v>0</v>
      </c>
      <c r="E36" s="197">
        <f t="shared" ref="E36:R36" si="39">E42</f>
        <v>0</v>
      </c>
      <c r="F36" s="197">
        <f t="shared" si="39"/>
        <v>0</v>
      </c>
      <c r="G36" s="197">
        <f t="shared" si="39"/>
        <v>0</v>
      </c>
      <c r="H36" s="197">
        <f t="shared" ref="H36:K36" si="40">H42</f>
        <v>0</v>
      </c>
      <c r="I36" s="197">
        <f t="shared" si="40"/>
        <v>0</v>
      </c>
      <c r="J36" s="197">
        <f t="shared" si="40"/>
        <v>0</v>
      </c>
      <c r="K36" s="197">
        <f t="shared" si="40"/>
        <v>0</v>
      </c>
      <c r="L36" s="215" t="e">
        <f t="shared" si="5"/>
        <v>#DIV/0!</v>
      </c>
      <c r="M36" s="197">
        <f t="shared" si="39"/>
        <v>6564196</v>
      </c>
      <c r="N36" s="197">
        <f t="shared" si="39"/>
        <v>0</v>
      </c>
      <c r="O36" s="197">
        <f t="shared" si="39"/>
        <v>6564196</v>
      </c>
      <c r="P36" s="197">
        <f t="shared" si="39"/>
        <v>0</v>
      </c>
      <c r="Q36" s="197">
        <f t="shared" si="39"/>
        <v>0</v>
      </c>
      <c r="R36" s="197">
        <f t="shared" si="39"/>
        <v>0</v>
      </c>
      <c r="S36" s="197">
        <f t="shared" ref="S36:X36" si="41">S42</f>
        <v>0</v>
      </c>
      <c r="T36" s="197">
        <f t="shared" si="41"/>
        <v>0</v>
      </c>
      <c r="U36" s="197">
        <f t="shared" si="41"/>
        <v>0</v>
      </c>
      <c r="V36" s="197">
        <f t="shared" si="41"/>
        <v>0</v>
      </c>
      <c r="W36" s="197">
        <f t="shared" si="41"/>
        <v>0</v>
      </c>
      <c r="X36" s="197">
        <f t="shared" si="41"/>
        <v>0</v>
      </c>
      <c r="Y36" s="215">
        <f t="shared" si="7"/>
        <v>0</v>
      </c>
      <c r="Z36" s="209">
        <f t="shared" si="8"/>
        <v>0</v>
      </c>
    </row>
    <row r="37" spans="1:26" s="11" customFormat="1" ht="48.75" hidden="1" customHeight="1" x14ac:dyDescent="0.25">
      <c r="A37" s="102"/>
      <c r="B37" s="102"/>
      <c r="C37" s="43" t="s">
        <v>684</v>
      </c>
      <c r="D37" s="197">
        <f>D87</f>
        <v>0</v>
      </c>
      <c r="E37" s="197">
        <f t="shared" ref="E37:R37" si="42">E87</f>
        <v>0</v>
      </c>
      <c r="F37" s="197">
        <f t="shared" si="42"/>
        <v>0</v>
      </c>
      <c r="G37" s="197">
        <f t="shared" si="42"/>
        <v>0</v>
      </c>
      <c r="H37" s="197">
        <f t="shared" ref="H37:K37" si="43">H87</f>
        <v>0</v>
      </c>
      <c r="I37" s="197">
        <f t="shared" si="43"/>
        <v>0</v>
      </c>
      <c r="J37" s="197">
        <f t="shared" si="43"/>
        <v>0</v>
      </c>
      <c r="K37" s="197">
        <f t="shared" si="43"/>
        <v>0</v>
      </c>
      <c r="L37" s="215" t="e">
        <f t="shared" si="5"/>
        <v>#DIV/0!</v>
      </c>
      <c r="M37" s="197">
        <f>M87</f>
        <v>0</v>
      </c>
      <c r="N37" s="197">
        <f t="shared" si="42"/>
        <v>0</v>
      </c>
      <c r="O37" s="197">
        <f t="shared" si="42"/>
        <v>0</v>
      </c>
      <c r="P37" s="197">
        <f t="shared" si="42"/>
        <v>0</v>
      </c>
      <c r="Q37" s="197">
        <f t="shared" si="42"/>
        <v>0</v>
      </c>
      <c r="R37" s="197">
        <f t="shared" si="42"/>
        <v>0</v>
      </c>
      <c r="S37" s="197">
        <f t="shared" ref="S37:X37" si="44">S87</f>
        <v>0</v>
      </c>
      <c r="T37" s="197">
        <f t="shared" si="44"/>
        <v>0</v>
      </c>
      <c r="U37" s="197">
        <f t="shared" si="44"/>
        <v>0</v>
      </c>
      <c r="V37" s="197">
        <f t="shared" si="44"/>
        <v>0</v>
      </c>
      <c r="W37" s="197">
        <f t="shared" si="44"/>
        <v>0</v>
      </c>
      <c r="X37" s="197">
        <f t="shared" si="44"/>
        <v>0</v>
      </c>
      <c r="Y37" s="215" t="e">
        <f t="shared" si="7"/>
        <v>#DIV/0!</v>
      </c>
      <c r="Z37" s="209">
        <f t="shared" si="8"/>
        <v>0</v>
      </c>
    </row>
    <row r="38" spans="1:26" ht="17.25" customHeight="1" x14ac:dyDescent="0.25">
      <c r="A38" s="95" t="s">
        <v>47</v>
      </c>
      <c r="B38" s="95" t="s">
        <v>48</v>
      </c>
      <c r="C38" s="49" t="s">
        <v>477</v>
      </c>
      <c r="D38" s="200">
        <f>'дод 2'!E81+'дод 2'!E328</f>
        <v>375262720</v>
      </c>
      <c r="E38" s="200">
        <f>'дод 2'!F81+'дод 2'!F328</f>
        <v>375262720</v>
      </c>
      <c r="F38" s="200">
        <f>'дод 2'!G81+'дод 2'!G328</f>
        <v>260000000</v>
      </c>
      <c r="G38" s="200">
        <f>'дод 2'!H81+'дод 2'!H328</f>
        <v>46095800</v>
      </c>
      <c r="H38" s="200">
        <f>'дод 2'!I81+'дод 2'!I328</f>
        <v>0</v>
      </c>
      <c r="I38" s="200">
        <f>'дод 2'!J81+'дод 2'!J328</f>
        <v>86500066.329999998</v>
      </c>
      <c r="J38" s="200">
        <f>'дод 2'!K81+'дод 2'!K328</f>
        <v>55652601.469999999</v>
      </c>
      <c r="K38" s="200">
        <f>'дод 2'!L81+'дод 2'!L328</f>
        <v>15625285.220000001</v>
      </c>
      <c r="L38" s="213">
        <f t="shared" si="5"/>
        <v>23.050535456866058</v>
      </c>
      <c r="M38" s="200">
        <f>'дод 2'!N81+'дод 2'!N328</f>
        <v>110412975</v>
      </c>
      <c r="N38" s="200">
        <f>'дод 2'!O81+'дод 2'!O328</f>
        <v>79660483.650000006</v>
      </c>
      <c r="O38" s="200">
        <f>'дод 2'!P81+'дод 2'!P328</f>
        <v>29919150</v>
      </c>
      <c r="P38" s="200">
        <f>'дод 2'!Q81+'дод 2'!Q328</f>
        <v>0</v>
      </c>
      <c r="Q38" s="200">
        <f>'дод 2'!R81+'дод 2'!R328</f>
        <v>0</v>
      </c>
      <c r="R38" s="200">
        <f>'дод 2'!S81+'дод 2'!S328</f>
        <v>80493825</v>
      </c>
      <c r="S38" s="200">
        <f>'дод 2'!T81+'дод 2'!T328</f>
        <v>8389726.2599999998</v>
      </c>
      <c r="T38" s="200">
        <f>'дод 2'!U81+'дод 2'!U328</f>
        <v>4904126.37</v>
      </c>
      <c r="U38" s="200">
        <f>'дод 2'!V81+'дод 2'!V328</f>
        <v>3250759.59</v>
      </c>
      <c r="V38" s="200">
        <f>'дод 2'!W81+'дод 2'!W328</f>
        <v>125570.41</v>
      </c>
      <c r="W38" s="200">
        <f>'дод 2'!X81+'дод 2'!X328</f>
        <v>0</v>
      </c>
      <c r="X38" s="200">
        <f>'дод 2'!Y81+'дод 2'!Y328</f>
        <v>5138966.67</v>
      </c>
      <c r="Y38" s="213">
        <f t="shared" si="7"/>
        <v>7.5984966984179172</v>
      </c>
      <c r="Z38" s="209">
        <f t="shared" si="8"/>
        <v>94889792.590000004</v>
      </c>
    </row>
    <row r="39" spans="1:26" s="10" customFormat="1" ht="47.25" hidden="1" customHeight="1" x14ac:dyDescent="0.25">
      <c r="A39" s="97"/>
      <c r="B39" s="97"/>
      <c r="C39" s="99" t="s">
        <v>377</v>
      </c>
      <c r="D39" s="203"/>
      <c r="E39" s="203"/>
      <c r="F39" s="203"/>
      <c r="G39" s="203"/>
      <c r="H39" s="203"/>
      <c r="I39" s="203"/>
      <c r="J39" s="203"/>
      <c r="K39" s="203"/>
      <c r="L39" s="214" t="e">
        <f t="shared" si="5"/>
        <v>#DIV/0!</v>
      </c>
      <c r="M39" s="203"/>
      <c r="N39" s="203"/>
      <c r="O39" s="203"/>
      <c r="P39" s="203"/>
      <c r="Q39" s="203"/>
      <c r="R39" s="203"/>
      <c r="S39" s="203"/>
      <c r="T39" s="203"/>
      <c r="U39" s="203"/>
      <c r="V39" s="203"/>
      <c r="W39" s="203"/>
      <c r="X39" s="203"/>
      <c r="Y39" s="214" t="e">
        <f t="shared" si="7"/>
        <v>#DIV/0!</v>
      </c>
      <c r="Z39" s="209">
        <f t="shared" si="8"/>
        <v>0</v>
      </c>
    </row>
    <row r="40" spans="1:26" ht="38.25" customHeight="1" x14ac:dyDescent="0.25">
      <c r="A40" s="95">
        <v>1021</v>
      </c>
      <c r="B40" s="95" t="s">
        <v>50</v>
      </c>
      <c r="C40" s="46" t="s">
        <v>724</v>
      </c>
      <c r="D40" s="200">
        <f>'дод 2'!E82+'дод 2'!E329</f>
        <v>268265640</v>
      </c>
      <c r="E40" s="200">
        <f>'дод 2'!F82+'дод 2'!F329</f>
        <v>268265640</v>
      </c>
      <c r="F40" s="200">
        <f>'дод 2'!G82+'дод 2'!G329</f>
        <v>146950000</v>
      </c>
      <c r="G40" s="200">
        <f>'дод 2'!H82+'дод 2'!H329</f>
        <v>63822800</v>
      </c>
      <c r="H40" s="200">
        <f>'дод 2'!I82+'дод 2'!I329</f>
        <v>0</v>
      </c>
      <c r="I40" s="200">
        <f>'дод 2'!J82+'дод 2'!J329</f>
        <v>66119334.189999998</v>
      </c>
      <c r="J40" s="200">
        <f>'дод 2'!K82+'дод 2'!K329</f>
        <v>32226248.289999999</v>
      </c>
      <c r="K40" s="200">
        <f>'дод 2'!L82+'дод 2'!L329</f>
        <v>23177507.260000002</v>
      </c>
      <c r="L40" s="213">
        <f t="shared" si="5"/>
        <v>24.646963431470386</v>
      </c>
      <c r="M40" s="200">
        <f>'дод 2'!N82+'дод 2'!N329</f>
        <v>76737680</v>
      </c>
      <c r="N40" s="200">
        <f>'дод 2'!O82+'дод 2'!O329</f>
        <v>13388734</v>
      </c>
      <c r="O40" s="200">
        <f>'дод 2'!P82+'дод 2'!P329</f>
        <v>63348946</v>
      </c>
      <c r="P40" s="200">
        <f>'дод 2'!Q82+'дод 2'!Q329</f>
        <v>2197510</v>
      </c>
      <c r="Q40" s="200">
        <f>'дод 2'!R82+'дод 2'!R329</f>
        <v>276700</v>
      </c>
      <c r="R40" s="200">
        <f>'дод 2'!S82+'дод 2'!S329</f>
        <v>13388734</v>
      </c>
      <c r="S40" s="200">
        <f>'дод 2'!T82+'дод 2'!T329</f>
        <v>12627424.91</v>
      </c>
      <c r="T40" s="200">
        <f>'дод 2'!U82+'дод 2'!U329</f>
        <v>1241312.1299999999</v>
      </c>
      <c r="U40" s="200">
        <f>'дод 2'!V82+'дод 2'!V329</f>
        <v>7515471.6600000001</v>
      </c>
      <c r="V40" s="200">
        <f>'дод 2'!W82+'дод 2'!W329</f>
        <v>1231320.42</v>
      </c>
      <c r="W40" s="200">
        <f>'дод 2'!X82+'дод 2'!X329</f>
        <v>4197</v>
      </c>
      <c r="X40" s="200">
        <f>'дод 2'!Y82+'дод 2'!Y329</f>
        <v>5111953.25</v>
      </c>
      <c r="Y40" s="213">
        <f t="shared" si="7"/>
        <v>16.455312318537647</v>
      </c>
      <c r="Z40" s="209">
        <f t="shared" si="8"/>
        <v>78746759.099999994</v>
      </c>
    </row>
    <row r="41" spans="1:26" s="10" customFormat="1" ht="20.65" customHeight="1" x14ac:dyDescent="0.25">
      <c r="A41" s="97"/>
      <c r="B41" s="97"/>
      <c r="C41" s="47" t="s">
        <v>387</v>
      </c>
      <c r="D41" s="203">
        <f>'дод 2'!E83</f>
        <v>0</v>
      </c>
      <c r="E41" s="203">
        <f>'дод 2'!F83</f>
        <v>0</v>
      </c>
      <c r="F41" s="203">
        <f>'дод 2'!G83</f>
        <v>0</v>
      </c>
      <c r="G41" s="203">
        <f>'дод 2'!H83</f>
        <v>0</v>
      </c>
      <c r="H41" s="203">
        <f>'дод 2'!I83</f>
        <v>0</v>
      </c>
      <c r="I41" s="203">
        <f>'дод 2'!J83</f>
        <v>0</v>
      </c>
      <c r="J41" s="203">
        <f>'дод 2'!K83</f>
        <v>0</v>
      </c>
      <c r="K41" s="203">
        <f>'дод 2'!L83</f>
        <v>0</v>
      </c>
      <c r="L41" s="214"/>
      <c r="M41" s="203">
        <f>'дод 2'!N83</f>
        <v>6564196</v>
      </c>
      <c r="N41" s="203">
        <f>'дод 2'!O83</f>
        <v>0</v>
      </c>
      <c r="O41" s="203">
        <f>'дод 2'!P83</f>
        <v>6564196</v>
      </c>
      <c r="P41" s="203">
        <f>'дод 2'!Q83</f>
        <v>0</v>
      </c>
      <c r="Q41" s="203">
        <f>'дод 2'!R83</f>
        <v>0</v>
      </c>
      <c r="R41" s="203">
        <f>'дод 2'!S83</f>
        <v>0</v>
      </c>
      <c r="S41" s="203">
        <f>'дод 2'!T83</f>
        <v>0</v>
      </c>
      <c r="T41" s="203">
        <f>'дод 2'!U83</f>
        <v>0</v>
      </c>
      <c r="U41" s="203">
        <f>'дод 2'!V83</f>
        <v>0</v>
      </c>
      <c r="V41" s="203">
        <f>'дод 2'!W83</f>
        <v>0</v>
      </c>
      <c r="W41" s="203">
        <f>'дод 2'!X83</f>
        <v>0</v>
      </c>
      <c r="X41" s="203">
        <f>'дод 2'!Y83</f>
        <v>0</v>
      </c>
      <c r="Y41" s="214">
        <f t="shared" si="7"/>
        <v>0</v>
      </c>
      <c r="Z41" s="209">
        <f t="shared" si="8"/>
        <v>0</v>
      </c>
    </row>
    <row r="42" spans="1:26" s="10" customFormat="1" ht="50.25" hidden="1" customHeight="1" x14ac:dyDescent="0.25">
      <c r="A42" s="97"/>
      <c r="B42" s="97"/>
      <c r="C42" s="47" t="str">
        <f>'дод 2'!D83</f>
        <v>іншої субвенції з місцевого бюджету</v>
      </c>
      <c r="D42" s="203">
        <f>'дод 2'!E83</f>
        <v>0</v>
      </c>
      <c r="E42" s="203">
        <f>'дод 2'!F83</f>
        <v>0</v>
      </c>
      <c r="F42" s="203">
        <f>'дод 2'!G83</f>
        <v>0</v>
      </c>
      <c r="G42" s="203">
        <f>'дод 2'!H83</f>
        <v>0</v>
      </c>
      <c r="H42" s="203">
        <f>'дод 2'!I83</f>
        <v>0</v>
      </c>
      <c r="I42" s="203">
        <f>'дод 2'!J83</f>
        <v>0</v>
      </c>
      <c r="J42" s="203">
        <f>'дод 2'!K83</f>
        <v>0</v>
      </c>
      <c r="K42" s="203">
        <f>'дод 2'!L83</f>
        <v>0</v>
      </c>
      <c r="L42" s="214" t="e">
        <f t="shared" si="5"/>
        <v>#DIV/0!</v>
      </c>
      <c r="M42" s="203">
        <f>'дод 2'!N83</f>
        <v>6564196</v>
      </c>
      <c r="N42" s="203">
        <f>'дод 2'!O83</f>
        <v>0</v>
      </c>
      <c r="O42" s="203">
        <f>'дод 2'!P83</f>
        <v>6564196</v>
      </c>
      <c r="P42" s="203">
        <f>'дод 2'!Q83</f>
        <v>0</v>
      </c>
      <c r="Q42" s="203">
        <f>'дод 2'!R83</f>
        <v>0</v>
      </c>
      <c r="R42" s="203">
        <f>'дод 2'!S83</f>
        <v>0</v>
      </c>
      <c r="S42" s="203">
        <f>'дод 2'!T83</f>
        <v>0</v>
      </c>
      <c r="T42" s="203">
        <f>'дод 2'!U83</f>
        <v>0</v>
      </c>
      <c r="U42" s="203">
        <f>'дод 2'!V83</f>
        <v>0</v>
      </c>
      <c r="V42" s="203">
        <f>'дод 2'!W83</f>
        <v>0</v>
      </c>
      <c r="W42" s="203">
        <f>'дод 2'!X83</f>
        <v>0</v>
      </c>
      <c r="X42" s="203">
        <f>'дод 2'!Y83</f>
        <v>0</v>
      </c>
      <c r="Y42" s="214">
        <f t="shared" si="7"/>
        <v>0</v>
      </c>
      <c r="Z42" s="209">
        <f t="shared" si="8"/>
        <v>0</v>
      </c>
    </row>
    <row r="43" spans="1:26" s="10" customFormat="1" ht="47.25" hidden="1" customHeight="1" x14ac:dyDescent="0.25">
      <c r="A43" s="97"/>
      <c r="B43" s="97"/>
      <c r="C43" s="99" t="s">
        <v>378</v>
      </c>
      <c r="D43" s="203"/>
      <c r="E43" s="203"/>
      <c r="F43" s="203"/>
      <c r="G43" s="203"/>
      <c r="H43" s="203"/>
      <c r="I43" s="203"/>
      <c r="J43" s="203"/>
      <c r="K43" s="203"/>
      <c r="L43" s="214" t="e">
        <f t="shared" si="5"/>
        <v>#DIV/0!</v>
      </c>
      <c r="M43" s="203"/>
      <c r="N43" s="203"/>
      <c r="O43" s="203"/>
      <c r="P43" s="203"/>
      <c r="Q43" s="203"/>
      <c r="R43" s="203"/>
      <c r="S43" s="203"/>
      <c r="T43" s="203"/>
      <c r="U43" s="203"/>
      <c r="V43" s="203"/>
      <c r="W43" s="203"/>
      <c r="X43" s="203"/>
      <c r="Y43" s="214" t="e">
        <f t="shared" si="7"/>
        <v>#DIV/0!</v>
      </c>
      <c r="Z43" s="209">
        <f t="shared" si="8"/>
        <v>0</v>
      </c>
    </row>
    <row r="44" spans="1:26" s="10" customFormat="1" ht="47.25" hidden="1" customHeight="1" x14ac:dyDescent="0.25">
      <c r="A44" s="97"/>
      <c r="B44" s="97"/>
      <c r="C44" s="99" t="s">
        <v>380</v>
      </c>
      <c r="D44" s="203"/>
      <c r="E44" s="203"/>
      <c r="F44" s="203"/>
      <c r="G44" s="203"/>
      <c r="H44" s="203"/>
      <c r="I44" s="203"/>
      <c r="J44" s="203"/>
      <c r="K44" s="203"/>
      <c r="L44" s="214" t="e">
        <f t="shared" si="5"/>
        <v>#DIV/0!</v>
      </c>
      <c r="M44" s="203"/>
      <c r="N44" s="203"/>
      <c r="O44" s="203"/>
      <c r="P44" s="203"/>
      <c r="Q44" s="203"/>
      <c r="R44" s="203"/>
      <c r="S44" s="203"/>
      <c r="T44" s="203"/>
      <c r="U44" s="203"/>
      <c r="V44" s="203"/>
      <c r="W44" s="203"/>
      <c r="X44" s="203"/>
      <c r="Y44" s="214" t="e">
        <f t="shared" si="7"/>
        <v>#DIV/0!</v>
      </c>
      <c r="Z44" s="209">
        <f t="shared" si="8"/>
        <v>0</v>
      </c>
    </row>
    <row r="45" spans="1:26" s="10" customFormat="1" ht="58.5" hidden="1" customHeight="1" x14ac:dyDescent="0.25">
      <c r="A45" s="97"/>
      <c r="B45" s="97"/>
      <c r="C45" s="99" t="s">
        <v>377</v>
      </c>
      <c r="D45" s="203"/>
      <c r="E45" s="203"/>
      <c r="F45" s="203"/>
      <c r="G45" s="203"/>
      <c r="H45" s="203"/>
      <c r="I45" s="203"/>
      <c r="J45" s="203"/>
      <c r="K45" s="203"/>
      <c r="L45" s="214" t="e">
        <f t="shared" si="5"/>
        <v>#DIV/0!</v>
      </c>
      <c r="M45" s="203"/>
      <c r="N45" s="203"/>
      <c r="O45" s="203"/>
      <c r="P45" s="203"/>
      <c r="Q45" s="203"/>
      <c r="R45" s="203"/>
      <c r="S45" s="203"/>
      <c r="T45" s="203"/>
      <c r="U45" s="203"/>
      <c r="V45" s="203"/>
      <c r="W45" s="203"/>
      <c r="X45" s="203"/>
      <c r="Y45" s="214" t="e">
        <f t="shared" si="7"/>
        <v>#DIV/0!</v>
      </c>
      <c r="Z45" s="209">
        <f t="shared" si="8"/>
        <v>0</v>
      </c>
    </row>
    <row r="46" spans="1:26" s="10" customFormat="1" ht="31.5" hidden="1" customHeight="1" x14ac:dyDescent="0.25">
      <c r="A46" s="97"/>
      <c r="B46" s="97"/>
      <c r="C46" s="99" t="s">
        <v>383</v>
      </c>
      <c r="D46" s="203"/>
      <c r="E46" s="203"/>
      <c r="F46" s="203"/>
      <c r="G46" s="203"/>
      <c r="H46" s="203"/>
      <c r="I46" s="203"/>
      <c r="J46" s="203"/>
      <c r="K46" s="203"/>
      <c r="L46" s="214" t="e">
        <f t="shared" si="5"/>
        <v>#DIV/0!</v>
      </c>
      <c r="M46" s="203"/>
      <c r="N46" s="203"/>
      <c r="O46" s="203"/>
      <c r="P46" s="203"/>
      <c r="Q46" s="203"/>
      <c r="R46" s="203"/>
      <c r="S46" s="203"/>
      <c r="T46" s="203"/>
      <c r="U46" s="203"/>
      <c r="V46" s="203"/>
      <c r="W46" s="203"/>
      <c r="X46" s="203"/>
      <c r="Y46" s="214" t="e">
        <f t="shared" si="7"/>
        <v>#DIV/0!</v>
      </c>
      <c r="Z46" s="209">
        <f t="shared" si="8"/>
        <v>0</v>
      </c>
    </row>
    <row r="47" spans="1:26" s="10" customFormat="1" ht="63" hidden="1" customHeight="1" x14ac:dyDescent="0.25">
      <c r="A47" s="97"/>
      <c r="B47" s="97"/>
      <c r="C47" s="99" t="s">
        <v>379</v>
      </c>
      <c r="D47" s="203"/>
      <c r="E47" s="203"/>
      <c r="F47" s="203"/>
      <c r="G47" s="203"/>
      <c r="H47" s="203"/>
      <c r="I47" s="203"/>
      <c r="J47" s="203"/>
      <c r="K47" s="203"/>
      <c r="L47" s="214" t="e">
        <f t="shared" si="5"/>
        <v>#DIV/0!</v>
      </c>
      <c r="M47" s="203"/>
      <c r="N47" s="203"/>
      <c r="O47" s="203"/>
      <c r="P47" s="203"/>
      <c r="Q47" s="203"/>
      <c r="R47" s="203"/>
      <c r="S47" s="203"/>
      <c r="T47" s="203"/>
      <c r="U47" s="203"/>
      <c r="V47" s="203"/>
      <c r="W47" s="203"/>
      <c r="X47" s="203"/>
      <c r="Y47" s="214" t="e">
        <f t="shared" si="7"/>
        <v>#DIV/0!</v>
      </c>
      <c r="Z47" s="209">
        <f t="shared" si="8"/>
        <v>0</v>
      </c>
    </row>
    <row r="48" spans="1:26" ht="64.150000000000006" customHeight="1" x14ac:dyDescent="0.25">
      <c r="A48" s="95">
        <v>1022</v>
      </c>
      <c r="B48" s="106" t="s">
        <v>54</v>
      </c>
      <c r="C48" s="46" t="s">
        <v>660</v>
      </c>
      <c r="D48" s="200">
        <f>'дод 2'!E84+'дод 2'!E330</f>
        <v>19640200</v>
      </c>
      <c r="E48" s="200">
        <f>'дод 2'!F84+'дод 2'!F330</f>
        <v>19640200</v>
      </c>
      <c r="F48" s="200">
        <f>'дод 2'!G84+'дод 2'!G330</f>
        <v>11259000</v>
      </c>
      <c r="G48" s="200">
        <f>'дод 2'!H84+'дод 2'!H330</f>
        <v>2667000</v>
      </c>
      <c r="H48" s="200">
        <f>'дод 2'!I84+'дод 2'!I330</f>
        <v>0</v>
      </c>
      <c r="I48" s="200">
        <f>'дод 2'!J84+'дод 2'!J330</f>
        <v>4536307.09</v>
      </c>
      <c r="J48" s="200">
        <f>'дод 2'!K84+'дод 2'!K330</f>
        <v>2414949.52</v>
      </c>
      <c r="K48" s="200">
        <f>'дод 2'!L84+'дод 2'!L330</f>
        <v>1156576.8700000001</v>
      </c>
      <c r="L48" s="213">
        <f t="shared" si="5"/>
        <v>23.097051404771847</v>
      </c>
      <c r="M48" s="200">
        <f>'дод 2'!N84+'дод 2'!N330</f>
        <v>0</v>
      </c>
      <c r="N48" s="200">
        <f>'дод 2'!O84+'дод 2'!O330</f>
        <v>0</v>
      </c>
      <c r="O48" s="200">
        <f>'дод 2'!P84+'дод 2'!P330</f>
        <v>0</v>
      </c>
      <c r="P48" s="200">
        <f>'дод 2'!Q84+'дод 2'!Q330</f>
        <v>0</v>
      </c>
      <c r="Q48" s="200">
        <f>'дод 2'!R84+'дод 2'!R330</f>
        <v>0</v>
      </c>
      <c r="R48" s="200">
        <f>'дод 2'!S84+'дод 2'!S330</f>
        <v>0</v>
      </c>
      <c r="S48" s="200">
        <f>'дод 2'!T84+'дод 2'!T330</f>
        <v>372555.31999999995</v>
      </c>
      <c r="T48" s="200">
        <f>'дод 2'!U84+'дод 2'!U330</f>
        <v>0</v>
      </c>
      <c r="U48" s="200">
        <f>'дод 2'!V84+'дод 2'!V330</f>
        <v>318961.21999999997</v>
      </c>
      <c r="V48" s="200">
        <f>'дод 2'!W84+'дод 2'!W330</f>
        <v>69503.17</v>
      </c>
      <c r="W48" s="200">
        <f>'дод 2'!X84+'дод 2'!X330</f>
        <v>0</v>
      </c>
      <c r="X48" s="200">
        <f>'дод 2'!Y84+'дод 2'!Y330</f>
        <v>53594.1</v>
      </c>
      <c r="Y48" s="213"/>
      <c r="Z48" s="209">
        <f t="shared" si="8"/>
        <v>4908862.41</v>
      </c>
    </row>
    <row r="49" spans="1:26" ht="78.75" hidden="1" customHeight="1" x14ac:dyDescent="0.25">
      <c r="A49" s="95"/>
      <c r="B49" s="95"/>
      <c r="C49" s="99" t="s">
        <v>381</v>
      </c>
      <c r="D49" s="200"/>
      <c r="E49" s="200"/>
      <c r="F49" s="200"/>
      <c r="G49" s="200"/>
      <c r="H49" s="200"/>
      <c r="I49" s="200"/>
      <c r="J49" s="200"/>
      <c r="K49" s="200"/>
      <c r="L49" s="213" t="e">
        <f t="shared" si="5"/>
        <v>#DIV/0!</v>
      </c>
      <c r="M49" s="200"/>
      <c r="N49" s="200"/>
      <c r="O49" s="200"/>
      <c r="P49" s="200"/>
      <c r="Q49" s="200"/>
      <c r="R49" s="200"/>
      <c r="S49" s="200"/>
      <c r="T49" s="200"/>
      <c r="U49" s="200"/>
      <c r="V49" s="200"/>
      <c r="W49" s="200"/>
      <c r="X49" s="200"/>
      <c r="Y49" s="213"/>
      <c r="Z49" s="209">
        <f t="shared" si="8"/>
        <v>0</v>
      </c>
    </row>
    <row r="50" spans="1:26" ht="64.5" customHeight="1" x14ac:dyDescent="0.25">
      <c r="A50" s="95">
        <v>1025</v>
      </c>
      <c r="B50" s="95" t="s">
        <v>54</v>
      </c>
      <c r="C50" s="48" t="s">
        <v>661</v>
      </c>
      <c r="D50" s="200">
        <f>'дод 2'!E85</f>
        <v>14028100</v>
      </c>
      <c r="E50" s="200">
        <f>'дод 2'!F85</f>
        <v>14028100</v>
      </c>
      <c r="F50" s="200">
        <f>'дод 2'!G85</f>
        <v>9815000</v>
      </c>
      <c r="G50" s="200">
        <f>'дод 2'!H85</f>
        <v>1219000</v>
      </c>
      <c r="H50" s="200">
        <f>'дод 2'!I85</f>
        <v>0</v>
      </c>
      <c r="I50" s="200">
        <f>'дод 2'!J85</f>
        <v>3143597.44</v>
      </c>
      <c r="J50" s="200">
        <f>'дод 2'!K85</f>
        <v>2173335.7000000002</v>
      </c>
      <c r="K50" s="200">
        <f>'дод 2'!L85</f>
        <v>386945.13</v>
      </c>
      <c r="L50" s="213">
        <f t="shared" si="5"/>
        <v>22.409288784653658</v>
      </c>
      <c r="M50" s="200">
        <f>'дод 2'!N85</f>
        <v>0</v>
      </c>
      <c r="N50" s="200">
        <f>'дод 2'!O85</f>
        <v>0</v>
      </c>
      <c r="O50" s="200">
        <f>'дод 2'!P85</f>
        <v>0</v>
      </c>
      <c r="P50" s="200">
        <f>'дод 2'!Q85</f>
        <v>0</v>
      </c>
      <c r="Q50" s="200">
        <f>'дод 2'!R85</f>
        <v>0</v>
      </c>
      <c r="R50" s="200">
        <f>'дод 2'!S85</f>
        <v>0</v>
      </c>
      <c r="S50" s="200">
        <f>'дод 2'!T85</f>
        <v>173477.81</v>
      </c>
      <c r="T50" s="200">
        <f>'дод 2'!U85</f>
        <v>0</v>
      </c>
      <c r="U50" s="200">
        <f>'дод 2'!V85</f>
        <v>121249.81</v>
      </c>
      <c r="V50" s="200">
        <f>'дод 2'!W85</f>
        <v>0</v>
      </c>
      <c r="W50" s="200">
        <f>'дод 2'!X85</f>
        <v>0</v>
      </c>
      <c r="X50" s="200">
        <f>'дод 2'!Y85</f>
        <v>52228</v>
      </c>
      <c r="Y50" s="213"/>
      <c r="Z50" s="209">
        <f t="shared" si="8"/>
        <v>3317075.25</v>
      </c>
    </row>
    <row r="51" spans="1:26" s="10" customFormat="1" ht="47.25" x14ac:dyDescent="0.25">
      <c r="A51" s="107">
        <v>1031</v>
      </c>
      <c r="B51" s="106" t="s">
        <v>50</v>
      </c>
      <c r="C51" s="46" t="s">
        <v>662</v>
      </c>
      <c r="D51" s="200">
        <f>'дод 2'!E86</f>
        <v>508400300</v>
      </c>
      <c r="E51" s="200">
        <f>'дод 2'!F86</f>
        <v>508400300</v>
      </c>
      <c r="F51" s="200">
        <f>'дод 2'!G86</f>
        <v>415576000</v>
      </c>
      <c r="G51" s="200">
        <f>'дод 2'!H86</f>
        <v>0</v>
      </c>
      <c r="H51" s="200">
        <f>'дод 2'!I86</f>
        <v>0</v>
      </c>
      <c r="I51" s="200">
        <f>'дод 2'!J86</f>
        <v>111718095.81999999</v>
      </c>
      <c r="J51" s="200">
        <f>'дод 2'!K86</f>
        <v>91613581.780000001</v>
      </c>
      <c r="K51" s="200">
        <f>'дод 2'!L86</f>
        <v>0</v>
      </c>
      <c r="L51" s="213">
        <f t="shared" si="5"/>
        <v>21.97443546355106</v>
      </c>
      <c r="M51" s="200">
        <f>'дод 2'!N86</f>
        <v>0</v>
      </c>
      <c r="N51" s="200">
        <f>'дод 2'!O86</f>
        <v>0</v>
      </c>
      <c r="O51" s="200">
        <f>'дод 2'!P86</f>
        <v>0</v>
      </c>
      <c r="P51" s="200">
        <f>'дод 2'!Q86</f>
        <v>0</v>
      </c>
      <c r="Q51" s="200">
        <f>'дод 2'!R86</f>
        <v>0</v>
      </c>
      <c r="R51" s="200">
        <f>'дод 2'!S86</f>
        <v>0</v>
      </c>
      <c r="S51" s="200">
        <f>'дод 2'!T86</f>
        <v>0</v>
      </c>
      <c r="T51" s="200">
        <f>'дод 2'!U86</f>
        <v>0</v>
      </c>
      <c r="U51" s="200">
        <f>'дод 2'!V86</f>
        <v>0</v>
      </c>
      <c r="V51" s="200">
        <f>'дод 2'!W86</f>
        <v>0</v>
      </c>
      <c r="W51" s="200">
        <f>'дод 2'!X86</f>
        <v>0</v>
      </c>
      <c r="X51" s="200">
        <f>'дод 2'!Y86</f>
        <v>0</v>
      </c>
      <c r="Y51" s="213"/>
      <c r="Z51" s="209">
        <f t="shared" si="8"/>
        <v>111718095.81999999</v>
      </c>
    </row>
    <row r="52" spans="1:26" s="10" customFormat="1" ht="18.75" customHeight="1" x14ac:dyDescent="0.25">
      <c r="A52" s="97"/>
      <c r="B52" s="97"/>
      <c r="C52" s="47" t="s">
        <v>383</v>
      </c>
      <c r="D52" s="203">
        <f>'дод 2'!E87</f>
        <v>506171900</v>
      </c>
      <c r="E52" s="203">
        <f>'дод 2'!F87</f>
        <v>506171900</v>
      </c>
      <c r="F52" s="203">
        <f>'дод 2'!G87</f>
        <v>415576000</v>
      </c>
      <c r="G52" s="203">
        <f>'дод 2'!H87</f>
        <v>0</v>
      </c>
      <c r="H52" s="203">
        <f>'дод 2'!I87</f>
        <v>0</v>
      </c>
      <c r="I52" s="203">
        <f>'дод 2'!J87</f>
        <v>111486302.81999999</v>
      </c>
      <c r="J52" s="203">
        <f>'дод 2'!K87</f>
        <v>91613581.780000001</v>
      </c>
      <c r="K52" s="203">
        <f>'дод 2'!L87</f>
        <v>0</v>
      </c>
      <c r="L52" s="214">
        <f t="shared" si="5"/>
        <v>22.025383633504742</v>
      </c>
      <c r="M52" s="203">
        <f>'дод 2'!N87</f>
        <v>0</v>
      </c>
      <c r="N52" s="203">
        <f>'дод 2'!O87</f>
        <v>0</v>
      </c>
      <c r="O52" s="203">
        <f>'дод 2'!P87</f>
        <v>0</v>
      </c>
      <c r="P52" s="203">
        <f>'дод 2'!Q87</f>
        <v>0</v>
      </c>
      <c r="Q52" s="203">
        <f>'дод 2'!R87</f>
        <v>0</v>
      </c>
      <c r="R52" s="203">
        <f>'дод 2'!S87</f>
        <v>0</v>
      </c>
      <c r="S52" s="203">
        <f>'дод 2'!T87</f>
        <v>0</v>
      </c>
      <c r="T52" s="203">
        <f>'дод 2'!U87</f>
        <v>0</v>
      </c>
      <c r="U52" s="203">
        <f>'дод 2'!V87</f>
        <v>0</v>
      </c>
      <c r="V52" s="203">
        <f>'дод 2'!W87</f>
        <v>0</v>
      </c>
      <c r="W52" s="203">
        <f>'дод 2'!X87</f>
        <v>0</v>
      </c>
      <c r="X52" s="203">
        <f>'дод 2'!Y87</f>
        <v>0</v>
      </c>
      <c r="Y52" s="214"/>
      <c r="Z52" s="209">
        <f t="shared" si="8"/>
        <v>111486302.81999999</v>
      </c>
    </row>
    <row r="53" spans="1:26" ht="36" customHeight="1" x14ac:dyDescent="0.25">
      <c r="A53" s="95"/>
      <c r="B53" s="95"/>
      <c r="C53" s="47" t="s">
        <v>378</v>
      </c>
      <c r="D53" s="203">
        <f>'дод 2'!E88</f>
        <v>2228400</v>
      </c>
      <c r="E53" s="203">
        <f>'дод 2'!F88</f>
        <v>2228400</v>
      </c>
      <c r="F53" s="203">
        <f>'дод 2'!G88</f>
        <v>0</v>
      </c>
      <c r="G53" s="203">
        <f>'дод 2'!H88</f>
        <v>0</v>
      </c>
      <c r="H53" s="203">
        <f>'дод 2'!I88</f>
        <v>0</v>
      </c>
      <c r="I53" s="203">
        <f>'дод 2'!J88</f>
        <v>231793</v>
      </c>
      <c r="J53" s="203">
        <f>'дод 2'!K88</f>
        <v>0</v>
      </c>
      <c r="K53" s="203">
        <f>'дод 2'!L88</f>
        <v>0</v>
      </c>
      <c r="L53" s="214">
        <f t="shared" si="5"/>
        <v>10.401768084724466</v>
      </c>
      <c r="M53" s="203">
        <f>'дод 2'!N88</f>
        <v>0</v>
      </c>
      <c r="N53" s="203">
        <f>'дод 2'!O88</f>
        <v>0</v>
      </c>
      <c r="O53" s="203">
        <f>'дод 2'!P88</f>
        <v>0</v>
      </c>
      <c r="P53" s="203">
        <f>'дод 2'!Q88</f>
        <v>0</v>
      </c>
      <c r="Q53" s="203">
        <f>'дод 2'!R88</f>
        <v>0</v>
      </c>
      <c r="R53" s="203">
        <f>'дод 2'!S88</f>
        <v>0</v>
      </c>
      <c r="S53" s="203">
        <f>'дод 2'!T88</f>
        <v>0</v>
      </c>
      <c r="T53" s="203">
        <f>'дод 2'!U88</f>
        <v>0</v>
      </c>
      <c r="U53" s="203">
        <f>'дод 2'!V88</f>
        <v>0</v>
      </c>
      <c r="V53" s="203">
        <f>'дод 2'!W88</f>
        <v>0</v>
      </c>
      <c r="W53" s="203">
        <f>'дод 2'!X88</f>
        <v>0</v>
      </c>
      <c r="X53" s="203">
        <f>'дод 2'!Y88</f>
        <v>0</v>
      </c>
      <c r="Y53" s="214"/>
      <c r="Z53" s="209">
        <f t="shared" si="8"/>
        <v>231793</v>
      </c>
    </row>
    <row r="54" spans="1:26" ht="52.5" customHeight="1" x14ac:dyDescent="0.25">
      <c r="A54" s="106" t="s">
        <v>451</v>
      </c>
      <c r="B54" s="106" t="s">
        <v>54</v>
      </c>
      <c r="C54" s="46" t="s">
        <v>663</v>
      </c>
      <c r="D54" s="200">
        <f>'дод 2'!E89</f>
        <v>20154300</v>
      </c>
      <c r="E54" s="200">
        <f>'дод 2'!F89</f>
        <v>20154300</v>
      </c>
      <c r="F54" s="200">
        <f>'дод 2'!G89</f>
        <v>16520000</v>
      </c>
      <c r="G54" s="200">
        <f>'дод 2'!H89</f>
        <v>0</v>
      </c>
      <c r="H54" s="200">
        <f>'дод 2'!I89</f>
        <v>0</v>
      </c>
      <c r="I54" s="200">
        <f>'дод 2'!J89</f>
        <v>4330392.95</v>
      </c>
      <c r="J54" s="200">
        <f>'дод 2'!K89</f>
        <v>3559306.42</v>
      </c>
      <c r="K54" s="200">
        <f>'дод 2'!L89</f>
        <v>0</v>
      </c>
      <c r="L54" s="213">
        <f t="shared" si="5"/>
        <v>21.486198726822565</v>
      </c>
      <c r="M54" s="200">
        <f>'дод 2'!N89</f>
        <v>0</v>
      </c>
      <c r="N54" s="200">
        <f>'дод 2'!O89</f>
        <v>0</v>
      </c>
      <c r="O54" s="200">
        <f>'дод 2'!P89</f>
        <v>0</v>
      </c>
      <c r="P54" s="200">
        <f>'дод 2'!Q89</f>
        <v>0</v>
      </c>
      <c r="Q54" s="200">
        <f>'дод 2'!R89</f>
        <v>0</v>
      </c>
      <c r="R54" s="200">
        <f>'дод 2'!S89</f>
        <v>0</v>
      </c>
      <c r="S54" s="200">
        <f>'дод 2'!T89</f>
        <v>0</v>
      </c>
      <c r="T54" s="200">
        <f>'дод 2'!U89</f>
        <v>0</v>
      </c>
      <c r="U54" s="200">
        <f>'дод 2'!V89</f>
        <v>0</v>
      </c>
      <c r="V54" s="200">
        <f>'дод 2'!W89</f>
        <v>0</v>
      </c>
      <c r="W54" s="200">
        <f>'дод 2'!X89</f>
        <v>0</v>
      </c>
      <c r="X54" s="200">
        <f>'дод 2'!Y89</f>
        <v>0</v>
      </c>
      <c r="Y54" s="213"/>
      <c r="Z54" s="209">
        <f t="shared" si="8"/>
        <v>4330392.95</v>
      </c>
    </row>
    <row r="55" spans="1:26" ht="31.5" customHeight="1" x14ac:dyDescent="0.25">
      <c r="A55" s="95"/>
      <c r="B55" s="95"/>
      <c r="C55" s="47" t="s">
        <v>383</v>
      </c>
      <c r="D55" s="203">
        <f>'дод 2'!E90</f>
        <v>20154300</v>
      </c>
      <c r="E55" s="203">
        <f>'дод 2'!F90</f>
        <v>20154300</v>
      </c>
      <c r="F55" s="203">
        <f>'дод 2'!G90</f>
        <v>16520000</v>
      </c>
      <c r="G55" s="203">
        <f>'дод 2'!H90</f>
        <v>0</v>
      </c>
      <c r="H55" s="203">
        <f>'дод 2'!I90</f>
        <v>0</v>
      </c>
      <c r="I55" s="203">
        <f>'дод 2'!J90</f>
        <v>4330392.95</v>
      </c>
      <c r="J55" s="203">
        <f>'дод 2'!K90</f>
        <v>3559306.42</v>
      </c>
      <c r="K55" s="203">
        <f>'дод 2'!L90</f>
        <v>0</v>
      </c>
      <c r="L55" s="214">
        <f t="shared" si="5"/>
        <v>21.486198726822565</v>
      </c>
      <c r="M55" s="203">
        <f>'дод 2'!N90</f>
        <v>0</v>
      </c>
      <c r="N55" s="203">
        <f>'дод 2'!O90</f>
        <v>0</v>
      </c>
      <c r="O55" s="203">
        <f>'дод 2'!P90</f>
        <v>0</v>
      </c>
      <c r="P55" s="203">
        <f>'дод 2'!Q90</f>
        <v>0</v>
      </c>
      <c r="Q55" s="203">
        <f>'дод 2'!R90</f>
        <v>0</v>
      </c>
      <c r="R55" s="203">
        <f>'дод 2'!S90</f>
        <v>0</v>
      </c>
      <c r="S55" s="203">
        <f>'дод 2'!T90</f>
        <v>0</v>
      </c>
      <c r="T55" s="203">
        <f>'дод 2'!U90</f>
        <v>0</v>
      </c>
      <c r="U55" s="203">
        <f>'дод 2'!V90</f>
        <v>0</v>
      </c>
      <c r="V55" s="203">
        <f>'дод 2'!W90</f>
        <v>0</v>
      </c>
      <c r="W55" s="203">
        <f>'дод 2'!X90</f>
        <v>0</v>
      </c>
      <c r="X55" s="203">
        <f>'дод 2'!Y90</f>
        <v>0</v>
      </c>
      <c r="Y55" s="214"/>
      <c r="Z55" s="209">
        <f t="shared" si="8"/>
        <v>4330392.95</v>
      </c>
    </row>
    <row r="56" spans="1:26" ht="69.400000000000006" customHeight="1" x14ac:dyDescent="0.25">
      <c r="A56" s="95">
        <v>1035</v>
      </c>
      <c r="B56" s="95" t="s">
        <v>54</v>
      </c>
      <c r="C56" s="46" t="s">
        <v>664</v>
      </c>
      <c r="D56" s="200">
        <f>'дод 2'!E91</f>
        <v>1773800</v>
      </c>
      <c r="E56" s="200">
        <f>'дод 2'!F91</f>
        <v>1773800</v>
      </c>
      <c r="F56" s="200">
        <f>'дод 2'!G91</f>
        <v>1454000</v>
      </c>
      <c r="G56" s="200">
        <f>'дод 2'!H91</f>
        <v>0</v>
      </c>
      <c r="H56" s="200">
        <f>'дод 2'!I91</f>
        <v>0</v>
      </c>
      <c r="I56" s="200">
        <f>'дод 2'!J91</f>
        <v>281290.83</v>
      </c>
      <c r="J56" s="200">
        <f>'дод 2'!K91</f>
        <v>235806.85</v>
      </c>
      <c r="K56" s="200">
        <f>'дод 2'!L91</f>
        <v>0</v>
      </c>
      <c r="L56" s="213">
        <f t="shared" si="5"/>
        <v>15.858091667606269</v>
      </c>
      <c r="M56" s="200">
        <f>'дод 2'!N91</f>
        <v>0</v>
      </c>
      <c r="N56" s="200">
        <f>'дод 2'!O91</f>
        <v>0</v>
      </c>
      <c r="O56" s="200">
        <f>'дод 2'!P91</f>
        <v>0</v>
      </c>
      <c r="P56" s="200">
        <f>'дод 2'!Q91</f>
        <v>0</v>
      </c>
      <c r="Q56" s="200">
        <f>'дод 2'!R91</f>
        <v>0</v>
      </c>
      <c r="R56" s="200">
        <f>'дод 2'!S91</f>
        <v>0</v>
      </c>
      <c r="S56" s="200">
        <f>'дод 2'!T91</f>
        <v>0</v>
      </c>
      <c r="T56" s="200">
        <f>'дод 2'!U91</f>
        <v>0</v>
      </c>
      <c r="U56" s="200">
        <f>'дод 2'!V91</f>
        <v>0</v>
      </c>
      <c r="V56" s="200">
        <f>'дод 2'!W91</f>
        <v>0</v>
      </c>
      <c r="W56" s="200">
        <f>'дод 2'!X91</f>
        <v>0</v>
      </c>
      <c r="X56" s="200">
        <f>'дод 2'!Y91</f>
        <v>0</v>
      </c>
      <c r="Y56" s="213"/>
      <c r="Z56" s="209">
        <f t="shared" si="8"/>
        <v>281290.83</v>
      </c>
    </row>
    <row r="57" spans="1:26" ht="31.5" customHeight="1" x14ac:dyDescent="0.25">
      <c r="A57" s="95"/>
      <c r="B57" s="95"/>
      <c r="C57" s="47" t="s">
        <v>383</v>
      </c>
      <c r="D57" s="203">
        <f>'дод 2'!E92</f>
        <v>1773800</v>
      </c>
      <c r="E57" s="203">
        <f>'дод 2'!F92</f>
        <v>1773800</v>
      </c>
      <c r="F57" s="203">
        <f>'дод 2'!G92</f>
        <v>1454000</v>
      </c>
      <c r="G57" s="203">
        <f>'дод 2'!H92</f>
        <v>0</v>
      </c>
      <c r="H57" s="203">
        <f>'дод 2'!I92</f>
        <v>0</v>
      </c>
      <c r="I57" s="203">
        <f>'дод 2'!J92</f>
        <v>281290.83</v>
      </c>
      <c r="J57" s="203">
        <f>'дод 2'!K92</f>
        <v>235806.85</v>
      </c>
      <c r="K57" s="203">
        <f>'дод 2'!L92</f>
        <v>0</v>
      </c>
      <c r="L57" s="214">
        <f t="shared" si="5"/>
        <v>15.858091667606269</v>
      </c>
      <c r="M57" s="203">
        <f>'дод 2'!N92</f>
        <v>0</v>
      </c>
      <c r="N57" s="203">
        <f>'дод 2'!O92</f>
        <v>0</v>
      </c>
      <c r="O57" s="203">
        <f>'дод 2'!P92</f>
        <v>0</v>
      </c>
      <c r="P57" s="203">
        <f>'дод 2'!Q92</f>
        <v>0</v>
      </c>
      <c r="Q57" s="203">
        <f>'дод 2'!R92</f>
        <v>0</v>
      </c>
      <c r="R57" s="203">
        <f>'дод 2'!S92</f>
        <v>0</v>
      </c>
      <c r="S57" s="203">
        <f>'дод 2'!T92</f>
        <v>0</v>
      </c>
      <c r="T57" s="203">
        <f>'дод 2'!U92</f>
        <v>0</v>
      </c>
      <c r="U57" s="203">
        <f>'дод 2'!V92</f>
        <v>0</v>
      </c>
      <c r="V57" s="203">
        <f>'дод 2'!W92</f>
        <v>0</v>
      </c>
      <c r="W57" s="203">
        <f>'дод 2'!X92</f>
        <v>0</v>
      </c>
      <c r="X57" s="203">
        <f>'дод 2'!Y92</f>
        <v>0</v>
      </c>
      <c r="Y57" s="214"/>
      <c r="Z57" s="209">
        <f t="shared" si="8"/>
        <v>281290.83</v>
      </c>
    </row>
    <row r="58" spans="1:26" ht="139.5" customHeight="1" x14ac:dyDescent="0.25">
      <c r="A58" s="95">
        <v>1061</v>
      </c>
      <c r="B58" s="106" t="s">
        <v>50</v>
      </c>
      <c r="C58" s="46" t="s">
        <v>733</v>
      </c>
      <c r="D58" s="200">
        <f>'дод 2'!E93</f>
        <v>351767.89</v>
      </c>
      <c r="E58" s="200">
        <f>'дод 2'!F93</f>
        <v>351767.89</v>
      </c>
      <c r="F58" s="200">
        <f>'дод 2'!G93</f>
        <v>290000</v>
      </c>
      <c r="G58" s="200">
        <f>'дод 2'!H93</f>
        <v>0</v>
      </c>
      <c r="H58" s="200">
        <f>'дод 2'!I93</f>
        <v>0</v>
      </c>
      <c r="I58" s="200">
        <f>'дод 2'!J93</f>
        <v>0</v>
      </c>
      <c r="J58" s="200">
        <f>'дод 2'!K93</f>
        <v>0</v>
      </c>
      <c r="K58" s="200">
        <f>'дод 2'!L93</f>
        <v>0</v>
      </c>
      <c r="L58" s="213">
        <f t="shared" si="5"/>
        <v>0</v>
      </c>
      <c r="M58" s="200">
        <f>'дод 2'!N93</f>
        <v>262064</v>
      </c>
      <c r="N58" s="200">
        <f>'дод 2'!O93</f>
        <v>0</v>
      </c>
      <c r="O58" s="200">
        <f>'дод 2'!P93</f>
        <v>262064</v>
      </c>
      <c r="P58" s="200">
        <f>'дод 2'!Q93</f>
        <v>0</v>
      </c>
      <c r="Q58" s="200">
        <f>'дод 2'!R93</f>
        <v>0</v>
      </c>
      <c r="R58" s="200">
        <f>'дод 2'!S93</f>
        <v>0</v>
      </c>
      <c r="S58" s="200">
        <f>'дод 2'!T93</f>
        <v>0</v>
      </c>
      <c r="T58" s="200">
        <f>'дод 2'!U93</f>
        <v>0</v>
      </c>
      <c r="U58" s="200">
        <f>'дод 2'!V93</f>
        <v>0</v>
      </c>
      <c r="V58" s="200">
        <f>'дод 2'!W93</f>
        <v>0</v>
      </c>
      <c r="W58" s="200">
        <f>'дод 2'!X93</f>
        <v>0</v>
      </c>
      <c r="X58" s="200">
        <f>'дод 2'!Y93</f>
        <v>0</v>
      </c>
      <c r="Y58" s="213">
        <f t="shared" si="7"/>
        <v>0</v>
      </c>
      <c r="Z58" s="209">
        <f t="shared" si="8"/>
        <v>0</v>
      </c>
    </row>
    <row r="59" spans="1:26" ht="47.25" customHeight="1" x14ac:dyDescent="0.25">
      <c r="A59" s="95"/>
      <c r="B59" s="106"/>
      <c r="C59" s="47" t="s">
        <v>504</v>
      </c>
      <c r="D59" s="203">
        <f>'дод 2'!E94</f>
        <v>0</v>
      </c>
      <c r="E59" s="203">
        <f>'дод 2'!F94</f>
        <v>0</v>
      </c>
      <c r="F59" s="203">
        <f>'дод 2'!G94</f>
        <v>0</v>
      </c>
      <c r="G59" s="203">
        <f>'дод 2'!H94</f>
        <v>0</v>
      </c>
      <c r="H59" s="203">
        <f>'дод 2'!I94</f>
        <v>0</v>
      </c>
      <c r="I59" s="203">
        <f>'дод 2'!J94</f>
        <v>0</v>
      </c>
      <c r="J59" s="203">
        <f>'дод 2'!K94</f>
        <v>0</v>
      </c>
      <c r="K59" s="203">
        <f>'дод 2'!L94</f>
        <v>0</v>
      </c>
      <c r="L59" s="214"/>
      <c r="M59" s="203">
        <f>'дод 2'!N94</f>
        <v>262064</v>
      </c>
      <c r="N59" s="203">
        <f>'дод 2'!O94</f>
        <v>0</v>
      </c>
      <c r="O59" s="203">
        <f>'дод 2'!P94</f>
        <v>262064</v>
      </c>
      <c r="P59" s="203">
        <f>'дод 2'!Q94</f>
        <v>0</v>
      </c>
      <c r="Q59" s="203">
        <f>'дод 2'!R94</f>
        <v>0</v>
      </c>
      <c r="R59" s="203">
        <f>'дод 2'!S94</f>
        <v>0</v>
      </c>
      <c r="S59" s="203">
        <f>'дод 2'!T94</f>
        <v>0</v>
      </c>
      <c r="T59" s="203">
        <f>'дод 2'!U94</f>
        <v>0</v>
      </c>
      <c r="U59" s="203">
        <f>'дод 2'!V94</f>
        <v>0</v>
      </c>
      <c r="V59" s="203">
        <f>'дод 2'!W94</f>
        <v>0</v>
      </c>
      <c r="W59" s="203">
        <f>'дод 2'!X94</f>
        <v>0</v>
      </c>
      <c r="X59" s="203">
        <f>'дод 2'!Y94</f>
        <v>0</v>
      </c>
      <c r="Y59" s="214">
        <f t="shared" si="7"/>
        <v>0</v>
      </c>
      <c r="Z59" s="209">
        <f t="shared" si="8"/>
        <v>0</v>
      </c>
    </row>
    <row r="60" spans="1:26" s="10" customFormat="1" ht="31.5" customHeight="1" x14ac:dyDescent="0.25">
      <c r="A60" s="97"/>
      <c r="B60" s="108"/>
      <c r="C60" s="47" t="s">
        <v>501</v>
      </c>
      <c r="D60" s="203">
        <f>'дод 2'!E95</f>
        <v>351767.89</v>
      </c>
      <c r="E60" s="203">
        <f>'дод 2'!F95</f>
        <v>351767.89</v>
      </c>
      <c r="F60" s="203">
        <f>'дод 2'!G95</f>
        <v>290000</v>
      </c>
      <c r="G60" s="203">
        <f>'дод 2'!H95</f>
        <v>0</v>
      </c>
      <c r="H60" s="203">
        <f>'дод 2'!I95</f>
        <v>0</v>
      </c>
      <c r="I60" s="203">
        <f>'дод 2'!J95</f>
        <v>0</v>
      </c>
      <c r="J60" s="203">
        <f>'дод 2'!K95</f>
        <v>0</v>
      </c>
      <c r="K60" s="203">
        <f>'дод 2'!L95</f>
        <v>0</v>
      </c>
      <c r="L60" s="214">
        <f t="shared" si="5"/>
        <v>0</v>
      </c>
      <c r="M60" s="203">
        <f>'дод 2'!N95</f>
        <v>0</v>
      </c>
      <c r="N60" s="203">
        <f>'дод 2'!O95</f>
        <v>0</v>
      </c>
      <c r="O60" s="203">
        <f>'дод 2'!P95</f>
        <v>0</v>
      </c>
      <c r="P60" s="203">
        <f>'дод 2'!Q95</f>
        <v>0</v>
      </c>
      <c r="Q60" s="203">
        <f>'дод 2'!R95</f>
        <v>0</v>
      </c>
      <c r="R60" s="203">
        <f>'дод 2'!S95</f>
        <v>0</v>
      </c>
      <c r="S60" s="203">
        <f>'дод 2'!T95</f>
        <v>0</v>
      </c>
      <c r="T60" s="203">
        <f>'дод 2'!U95</f>
        <v>0</v>
      </c>
      <c r="U60" s="203">
        <f>'дод 2'!V95</f>
        <v>0</v>
      </c>
      <c r="V60" s="203">
        <f>'дод 2'!W95</f>
        <v>0</v>
      </c>
      <c r="W60" s="203">
        <f>'дод 2'!X95</f>
        <v>0</v>
      </c>
      <c r="X60" s="203">
        <f>'дод 2'!Y95</f>
        <v>0</v>
      </c>
      <c r="Y60" s="214"/>
      <c r="Z60" s="209">
        <f t="shared" si="8"/>
        <v>0</v>
      </c>
    </row>
    <row r="61" spans="1:26" s="10" customFormat="1" ht="63" hidden="1" customHeight="1" x14ac:dyDescent="0.25">
      <c r="A61" s="95">
        <v>1062</v>
      </c>
      <c r="B61" s="106" t="s">
        <v>54</v>
      </c>
      <c r="C61" s="46" t="s">
        <v>478</v>
      </c>
      <c r="D61" s="200">
        <f>'дод 2'!E96</f>
        <v>0</v>
      </c>
      <c r="E61" s="200">
        <f>'дод 2'!F96</f>
        <v>0</v>
      </c>
      <c r="F61" s="200">
        <f>'дод 2'!G96</f>
        <v>0</v>
      </c>
      <c r="G61" s="200">
        <f>'дод 2'!H96</f>
        <v>0</v>
      </c>
      <c r="H61" s="200">
        <f>'дод 2'!I96</f>
        <v>0</v>
      </c>
      <c r="I61" s="200">
        <f>'дод 2'!J96</f>
        <v>0</v>
      </c>
      <c r="J61" s="200">
        <f>'дод 2'!K96</f>
        <v>0</v>
      </c>
      <c r="K61" s="200">
        <f>'дод 2'!L96</f>
        <v>0</v>
      </c>
      <c r="L61" s="213" t="e">
        <f t="shared" si="5"/>
        <v>#DIV/0!</v>
      </c>
      <c r="M61" s="200">
        <f>'дод 2'!N96</f>
        <v>0</v>
      </c>
      <c r="N61" s="200">
        <f>'дод 2'!O96</f>
        <v>0</v>
      </c>
      <c r="O61" s="200">
        <f>'дод 2'!P96</f>
        <v>0</v>
      </c>
      <c r="P61" s="200">
        <f>'дод 2'!Q96</f>
        <v>0</v>
      </c>
      <c r="Q61" s="200">
        <f>'дод 2'!R96</f>
        <v>0</v>
      </c>
      <c r="R61" s="200">
        <f>'дод 2'!S96</f>
        <v>0</v>
      </c>
      <c r="S61" s="200">
        <f>'дод 2'!T96</f>
        <v>0</v>
      </c>
      <c r="T61" s="200">
        <f>'дод 2'!U96</f>
        <v>0</v>
      </c>
      <c r="U61" s="200">
        <f>'дод 2'!V96</f>
        <v>0</v>
      </c>
      <c r="V61" s="200">
        <f>'дод 2'!W96</f>
        <v>0</v>
      </c>
      <c r="W61" s="200">
        <f>'дод 2'!X96</f>
        <v>0</v>
      </c>
      <c r="X61" s="200">
        <f>'дод 2'!Y96</f>
        <v>0</v>
      </c>
      <c r="Y61" s="213" t="e">
        <f t="shared" si="7"/>
        <v>#DIV/0!</v>
      </c>
      <c r="Z61" s="209">
        <f t="shared" si="8"/>
        <v>0</v>
      </c>
    </row>
    <row r="62" spans="1:26" s="10" customFormat="1" ht="31.5" hidden="1" customHeight="1" x14ac:dyDescent="0.25">
      <c r="A62" s="97"/>
      <c r="B62" s="108"/>
      <c r="C62" s="47" t="str">
        <f>'дод 2'!D97</f>
        <v>залишку коштів освітньої субвенції , що утворився на початок бюджетного періоду</v>
      </c>
      <c r="D62" s="203">
        <f>'дод 2'!E97</f>
        <v>0</v>
      </c>
      <c r="E62" s="203">
        <f>'дод 2'!F97</f>
        <v>0</v>
      </c>
      <c r="F62" s="203">
        <f>'дод 2'!G97</f>
        <v>0</v>
      </c>
      <c r="G62" s="203">
        <f>'дод 2'!H97</f>
        <v>0</v>
      </c>
      <c r="H62" s="203">
        <f>'дод 2'!I97</f>
        <v>0</v>
      </c>
      <c r="I62" s="203">
        <f>'дод 2'!J97</f>
        <v>0</v>
      </c>
      <c r="J62" s="203">
        <f>'дод 2'!K97</f>
        <v>0</v>
      </c>
      <c r="K62" s="203">
        <f>'дод 2'!L97</f>
        <v>0</v>
      </c>
      <c r="L62" s="214" t="e">
        <f t="shared" si="5"/>
        <v>#DIV/0!</v>
      </c>
      <c r="M62" s="203">
        <f>'дод 2'!N97</f>
        <v>0</v>
      </c>
      <c r="N62" s="203">
        <f>'дод 2'!O97</f>
        <v>0</v>
      </c>
      <c r="O62" s="203">
        <f>'дод 2'!P97</f>
        <v>0</v>
      </c>
      <c r="P62" s="203">
        <f>'дод 2'!Q97</f>
        <v>0</v>
      </c>
      <c r="Q62" s="203">
        <f>'дод 2'!R97</f>
        <v>0</v>
      </c>
      <c r="R62" s="203">
        <f>'дод 2'!S97</f>
        <v>0</v>
      </c>
      <c r="S62" s="203">
        <f>'дод 2'!T97</f>
        <v>0</v>
      </c>
      <c r="T62" s="203">
        <f>'дод 2'!U97</f>
        <v>0</v>
      </c>
      <c r="U62" s="203">
        <f>'дод 2'!V97</f>
        <v>0</v>
      </c>
      <c r="V62" s="203">
        <f>'дод 2'!W97</f>
        <v>0</v>
      </c>
      <c r="W62" s="203">
        <f>'дод 2'!X97</f>
        <v>0</v>
      </c>
      <c r="X62" s="203">
        <f>'дод 2'!Y97</f>
        <v>0</v>
      </c>
      <c r="Y62" s="214" t="e">
        <f t="shared" si="7"/>
        <v>#DIV/0!</v>
      </c>
      <c r="Z62" s="209">
        <f t="shared" si="8"/>
        <v>0</v>
      </c>
    </row>
    <row r="63" spans="1:26" s="10" customFormat="1" ht="38.25" customHeight="1" x14ac:dyDescent="0.25">
      <c r="A63" s="106" t="s">
        <v>53</v>
      </c>
      <c r="B63" s="106" t="s">
        <v>56</v>
      </c>
      <c r="C63" s="46" t="s">
        <v>359</v>
      </c>
      <c r="D63" s="200">
        <f>'дод 2'!E98</f>
        <v>49233900</v>
      </c>
      <c r="E63" s="200">
        <f>'дод 2'!F98</f>
        <v>49233900</v>
      </c>
      <c r="F63" s="200">
        <f>'дод 2'!G98</f>
        <v>34500000</v>
      </c>
      <c r="G63" s="200">
        <f>'дод 2'!H98</f>
        <v>6479900</v>
      </c>
      <c r="H63" s="200">
        <f>'дод 2'!I98</f>
        <v>0</v>
      </c>
      <c r="I63" s="200">
        <f>'дод 2'!J98</f>
        <v>11898758.48</v>
      </c>
      <c r="J63" s="200">
        <f>'дод 2'!K98</f>
        <v>7585421.1799999997</v>
      </c>
      <c r="K63" s="200">
        <f>'дод 2'!L98</f>
        <v>2602368.5</v>
      </c>
      <c r="L63" s="213">
        <f t="shared" si="5"/>
        <v>24.167816240435961</v>
      </c>
      <c r="M63" s="200">
        <f>'дод 2'!N98</f>
        <v>3255000</v>
      </c>
      <c r="N63" s="200">
        <f>'дод 2'!O98</f>
        <v>3255000</v>
      </c>
      <c r="O63" s="200">
        <f>'дод 2'!P98</f>
        <v>0</v>
      </c>
      <c r="P63" s="200">
        <f>'дод 2'!Q98</f>
        <v>0</v>
      </c>
      <c r="Q63" s="200">
        <f>'дод 2'!R98</f>
        <v>0</v>
      </c>
      <c r="R63" s="200">
        <f>'дод 2'!S98</f>
        <v>3255000</v>
      </c>
      <c r="S63" s="200">
        <f>'дод 2'!T98</f>
        <v>1116614.93</v>
      </c>
      <c r="T63" s="200">
        <f>'дод 2'!U98</f>
        <v>876359.17</v>
      </c>
      <c r="U63" s="200">
        <f>'дод 2'!V98</f>
        <v>237068.78</v>
      </c>
      <c r="V63" s="200">
        <f>'дод 2'!W98</f>
        <v>69419.259999999995</v>
      </c>
      <c r="W63" s="200">
        <f>'дод 2'!X98</f>
        <v>0</v>
      </c>
      <c r="X63" s="200">
        <f>'дод 2'!Y98</f>
        <v>879546.15</v>
      </c>
      <c r="Y63" s="213">
        <f t="shared" si="7"/>
        <v>34.30460614439324</v>
      </c>
      <c r="Z63" s="209">
        <f t="shared" si="8"/>
        <v>13015373.41</v>
      </c>
    </row>
    <row r="64" spans="1:26" s="10" customFormat="1" ht="27.75" customHeight="1" x14ac:dyDescent="0.25">
      <c r="A64" s="107">
        <v>1080</v>
      </c>
      <c r="B64" s="106" t="s">
        <v>56</v>
      </c>
      <c r="C64" s="46" t="s">
        <v>545</v>
      </c>
      <c r="D64" s="200">
        <f>'дод 2'!E243</f>
        <v>63714300</v>
      </c>
      <c r="E64" s="200">
        <f>'дод 2'!F243</f>
        <v>63714300</v>
      </c>
      <c r="F64" s="200">
        <f>'дод 2'!G243</f>
        <v>49963100</v>
      </c>
      <c r="G64" s="200">
        <f>'дод 2'!H243</f>
        <v>1633100</v>
      </c>
      <c r="H64" s="200">
        <f>'дод 2'!I243</f>
        <v>0</v>
      </c>
      <c r="I64" s="200">
        <f>'дод 2'!J243</f>
        <v>13208563.92</v>
      </c>
      <c r="J64" s="200">
        <f>'дод 2'!K243</f>
        <v>10316445.5</v>
      </c>
      <c r="K64" s="200">
        <f>'дод 2'!L243</f>
        <v>604873.53</v>
      </c>
      <c r="L64" s="213">
        <f t="shared" si="5"/>
        <v>20.730925271092989</v>
      </c>
      <c r="M64" s="200">
        <f>'дод 2'!N243</f>
        <v>3692735</v>
      </c>
      <c r="N64" s="200">
        <f>'дод 2'!O243</f>
        <v>0</v>
      </c>
      <c r="O64" s="200">
        <f>'дод 2'!P243</f>
        <v>3690535</v>
      </c>
      <c r="P64" s="200">
        <f>'дод 2'!Q243</f>
        <v>3020273</v>
      </c>
      <c r="Q64" s="200">
        <f>'дод 2'!R243</f>
        <v>0</v>
      </c>
      <c r="R64" s="200">
        <f>'дод 2'!S243</f>
        <v>2200</v>
      </c>
      <c r="S64" s="200">
        <f>'дод 2'!T243</f>
        <v>1232337.43</v>
      </c>
      <c r="T64" s="200">
        <f>'дод 2'!U243</f>
        <v>0</v>
      </c>
      <c r="U64" s="200">
        <f>'дод 2'!V243</f>
        <v>1232337.43</v>
      </c>
      <c r="V64" s="200">
        <f>'дод 2'!W243</f>
        <v>979315</v>
      </c>
      <c r="W64" s="200">
        <f>'дод 2'!X243</f>
        <v>0</v>
      </c>
      <c r="X64" s="200">
        <f>'дод 2'!Y243</f>
        <v>0</v>
      </c>
      <c r="Y64" s="213">
        <f t="shared" si="7"/>
        <v>33.371943288646492</v>
      </c>
      <c r="Z64" s="209">
        <f t="shared" si="8"/>
        <v>14440901.35</v>
      </c>
    </row>
    <row r="65" spans="1:26" s="10" customFormat="1" ht="47.25" x14ac:dyDescent="0.25">
      <c r="A65" s="107">
        <v>1091</v>
      </c>
      <c r="B65" s="106" t="s">
        <v>566</v>
      </c>
      <c r="C65" s="46" t="s">
        <v>567</v>
      </c>
      <c r="D65" s="200">
        <f>'дод 2'!E99</f>
        <v>164761300</v>
      </c>
      <c r="E65" s="200">
        <f>'дод 2'!F99</f>
        <v>164761300</v>
      </c>
      <c r="F65" s="200">
        <f>'дод 2'!G99</f>
        <v>90606400</v>
      </c>
      <c r="G65" s="200">
        <f>'дод 2'!H99</f>
        <v>18732100</v>
      </c>
      <c r="H65" s="200">
        <f>'дод 2'!I99</f>
        <v>0</v>
      </c>
      <c r="I65" s="200">
        <f>'дод 2'!J99</f>
        <v>36608341.030000001</v>
      </c>
      <c r="J65" s="200">
        <f>'дод 2'!K99</f>
        <v>19586668.579999998</v>
      </c>
      <c r="K65" s="200">
        <f>'дод 2'!L99</f>
        <v>5065949.12</v>
      </c>
      <c r="L65" s="213">
        <f t="shared" si="5"/>
        <v>22.219016862576346</v>
      </c>
      <c r="M65" s="200">
        <f>'дод 2'!N99</f>
        <v>14580725</v>
      </c>
      <c r="N65" s="200">
        <f>'дод 2'!O99</f>
        <v>0</v>
      </c>
      <c r="O65" s="200">
        <f>'дод 2'!P99</f>
        <v>14430725</v>
      </c>
      <c r="P65" s="200">
        <f>'дод 2'!Q99</f>
        <v>4542152</v>
      </c>
      <c r="Q65" s="200">
        <f>'дод 2'!R99</f>
        <v>5317700</v>
      </c>
      <c r="R65" s="200">
        <f>'дод 2'!S99</f>
        <v>150000</v>
      </c>
      <c r="S65" s="200">
        <f>'дод 2'!T99</f>
        <v>4733607.63</v>
      </c>
      <c r="T65" s="200">
        <f>'дод 2'!U99</f>
        <v>0</v>
      </c>
      <c r="U65" s="200">
        <f>'дод 2'!V99</f>
        <v>4684535.03</v>
      </c>
      <c r="V65" s="200">
        <f>'дод 2'!W99</f>
        <v>1278339.3999999999</v>
      </c>
      <c r="W65" s="200">
        <f>'дод 2'!X99</f>
        <v>995446.2</v>
      </c>
      <c r="X65" s="200">
        <f>'дод 2'!Y99</f>
        <v>49072.6</v>
      </c>
      <c r="Y65" s="213">
        <f t="shared" si="7"/>
        <v>32.464830315364978</v>
      </c>
      <c r="Z65" s="209">
        <f t="shared" si="8"/>
        <v>41341948.660000004</v>
      </c>
    </row>
    <row r="66" spans="1:26" s="10" customFormat="1" ht="45.75" customHeight="1" x14ac:dyDescent="0.25">
      <c r="A66" s="107">
        <v>1092</v>
      </c>
      <c r="B66" s="106" t="s">
        <v>566</v>
      </c>
      <c r="C66" s="46" t="s">
        <v>569</v>
      </c>
      <c r="D66" s="200">
        <f>'дод 2'!E100</f>
        <v>22978300</v>
      </c>
      <c r="E66" s="200">
        <f>'дод 2'!F100</f>
        <v>22978300</v>
      </c>
      <c r="F66" s="200">
        <f>'дод 2'!G100</f>
        <v>18834600</v>
      </c>
      <c r="G66" s="200">
        <f>'дод 2'!H100</f>
        <v>0</v>
      </c>
      <c r="H66" s="200">
        <f>'дод 2'!I100</f>
        <v>0</v>
      </c>
      <c r="I66" s="200">
        <f>'дод 2'!J100</f>
        <v>4533916.25</v>
      </c>
      <c r="J66" s="200">
        <f>'дод 2'!K100</f>
        <v>3742836.14</v>
      </c>
      <c r="K66" s="200">
        <f>'дод 2'!L100</f>
        <v>0</v>
      </c>
      <c r="L66" s="213">
        <f t="shared" si="5"/>
        <v>19.731295396091095</v>
      </c>
      <c r="M66" s="200">
        <f>'дод 2'!N100</f>
        <v>0</v>
      </c>
      <c r="N66" s="200">
        <f>'дод 2'!O100</f>
        <v>0</v>
      </c>
      <c r="O66" s="200">
        <f>'дод 2'!P100</f>
        <v>0</v>
      </c>
      <c r="P66" s="200">
        <f>'дод 2'!Q100</f>
        <v>0</v>
      </c>
      <c r="Q66" s="200">
        <f>'дод 2'!R100</f>
        <v>0</v>
      </c>
      <c r="R66" s="200">
        <f>'дод 2'!S100</f>
        <v>0</v>
      </c>
      <c r="S66" s="200">
        <f>'дод 2'!T100</f>
        <v>0</v>
      </c>
      <c r="T66" s="200">
        <f>'дод 2'!U100</f>
        <v>0</v>
      </c>
      <c r="U66" s="200">
        <f>'дод 2'!V100</f>
        <v>0</v>
      </c>
      <c r="V66" s="200">
        <f>'дод 2'!W100</f>
        <v>0</v>
      </c>
      <c r="W66" s="200">
        <f>'дод 2'!X100</f>
        <v>0</v>
      </c>
      <c r="X66" s="200">
        <f>'дод 2'!Y100</f>
        <v>0</v>
      </c>
      <c r="Y66" s="213"/>
      <c r="Z66" s="209">
        <f t="shared" si="8"/>
        <v>4533916.25</v>
      </c>
    </row>
    <row r="67" spans="1:26" s="10" customFormat="1" ht="31.5" customHeight="1" x14ac:dyDescent="0.25">
      <c r="A67" s="98"/>
      <c r="B67" s="108"/>
      <c r="C67" s="47" t="s">
        <v>383</v>
      </c>
      <c r="D67" s="203">
        <f>'дод 2'!E101</f>
        <v>22978300</v>
      </c>
      <c r="E67" s="203">
        <f>'дод 2'!F101</f>
        <v>22978300</v>
      </c>
      <c r="F67" s="203">
        <f>'дод 2'!G101</f>
        <v>18834600</v>
      </c>
      <c r="G67" s="203">
        <f>'дод 2'!H101</f>
        <v>0</v>
      </c>
      <c r="H67" s="203">
        <f>'дод 2'!I101</f>
        <v>0</v>
      </c>
      <c r="I67" s="203">
        <f>'дод 2'!J101</f>
        <v>4533916.25</v>
      </c>
      <c r="J67" s="203">
        <f>'дод 2'!K101</f>
        <v>3742836.14</v>
      </c>
      <c r="K67" s="203">
        <f>'дод 2'!L101</f>
        <v>0</v>
      </c>
      <c r="L67" s="214">
        <f t="shared" si="5"/>
        <v>19.731295396091095</v>
      </c>
      <c r="M67" s="203">
        <f>'дод 2'!N101</f>
        <v>0</v>
      </c>
      <c r="N67" s="203">
        <f>'дод 2'!O101</f>
        <v>0</v>
      </c>
      <c r="O67" s="203">
        <f>'дод 2'!P101</f>
        <v>0</v>
      </c>
      <c r="P67" s="203">
        <f>'дод 2'!Q101</f>
        <v>0</v>
      </c>
      <c r="Q67" s="203">
        <f>'дод 2'!R101</f>
        <v>0</v>
      </c>
      <c r="R67" s="203">
        <f>'дод 2'!S101</f>
        <v>0</v>
      </c>
      <c r="S67" s="203">
        <f>'дод 2'!T101</f>
        <v>0</v>
      </c>
      <c r="T67" s="203">
        <f>'дод 2'!U101</f>
        <v>0</v>
      </c>
      <c r="U67" s="203">
        <f>'дод 2'!V101</f>
        <v>0</v>
      </c>
      <c r="V67" s="203">
        <f>'дод 2'!W101</f>
        <v>0</v>
      </c>
      <c r="W67" s="203">
        <f>'дод 2'!X101</f>
        <v>0</v>
      </c>
      <c r="X67" s="203">
        <f>'дод 2'!Y101</f>
        <v>0</v>
      </c>
      <c r="Y67" s="214"/>
      <c r="Z67" s="209">
        <f t="shared" si="8"/>
        <v>4533916.25</v>
      </c>
    </row>
    <row r="68" spans="1:26" s="10" customFormat="1" ht="24.75" customHeight="1" x14ac:dyDescent="0.25">
      <c r="A68" s="106" t="s">
        <v>454</v>
      </c>
      <c r="B68" s="106" t="s">
        <v>57</v>
      </c>
      <c r="C68" s="46" t="s">
        <v>481</v>
      </c>
      <c r="D68" s="200">
        <f>'дод 2'!E102</f>
        <v>13653300</v>
      </c>
      <c r="E68" s="200">
        <f>'дод 2'!F102</f>
        <v>13653300</v>
      </c>
      <c r="F68" s="200">
        <f>'дод 2'!G102</f>
        <v>9562000</v>
      </c>
      <c r="G68" s="200">
        <f>'дод 2'!H102</f>
        <v>1300700</v>
      </c>
      <c r="H68" s="200">
        <f>'дод 2'!I102</f>
        <v>0</v>
      </c>
      <c r="I68" s="200">
        <f>'дод 2'!J102</f>
        <v>2938512.57</v>
      </c>
      <c r="J68" s="200">
        <f>'дод 2'!K102</f>
        <v>2071928.92</v>
      </c>
      <c r="K68" s="200">
        <f>'дод 2'!L102</f>
        <v>292363.58</v>
      </c>
      <c r="L68" s="213">
        <f t="shared" si="5"/>
        <v>21.52236140713234</v>
      </c>
      <c r="M68" s="200">
        <f>'дод 2'!N102</f>
        <v>0</v>
      </c>
      <c r="N68" s="200">
        <f>'дод 2'!O102</f>
        <v>0</v>
      </c>
      <c r="O68" s="200">
        <f>'дод 2'!P102</f>
        <v>0</v>
      </c>
      <c r="P68" s="200">
        <f>'дод 2'!Q102</f>
        <v>0</v>
      </c>
      <c r="Q68" s="200">
        <f>'дод 2'!R102</f>
        <v>0</v>
      </c>
      <c r="R68" s="200">
        <f>'дод 2'!S102</f>
        <v>0</v>
      </c>
      <c r="S68" s="200">
        <f>'дод 2'!T102</f>
        <v>13764.7</v>
      </c>
      <c r="T68" s="200">
        <f>'дод 2'!U102</f>
        <v>0</v>
      </c>
      <c r="U68" s="200">
        <f>'дод 2'!V102</f>
        <v>13764.7</v>
      </c>
      <c r="V68" s="200">
        <f>'дод 2'!W102</f>
        <v>0</v>
      </c>
      <c r="W68" s="200">
        <f>'дод 2'!X102</f>
        <v>0</v>
      </c>
      <c r="X68" s="200">
        <f>'дод 2'!Y102</f>
        <v>0</v>
      </c>
      <c r="Y68" s="213"/>
      <c r="Z68" s="209">
        <f t="shared" si="8"/>
        <v>2952277.27</v>
      </c>
    </row>
    <row r="69" spans="1:26" ht="24" customHeight="1" x14ac:dyDescent="0.25">
      <c r="A69" s="106" t="s">
        <v>456</v>
      </c>
      <c r="B69" s="106" t="s">
        <v>57</v>
      </c>
      <c r="C69" s="46" t="s">
        <v>278</v>
      </c>
      <c r="D69" s="200">
        <f>'дод 2'!E103</f>
        <v>134000</v>
      </c>
      <c r="E69" s="200">
        <f>'дод 2'!F103</f>
        <v>134000</v>
      </c>
      <c r="F69" s="200">
        <f>'дод 2'!G103</f>
        <v>0</v>
      </c>
      <c r="G69" s="200">
        <f>'дод 2'!H103</f>
        <v>0</v>
      </c>
      <c r="H69" s="200">
        <f>'дод 2'!I103</f>
        <v>0</v>
      </c>
      <c r="I69" s="200">
        <f>'дод 2'!J103</f>
        <v>23100</v>
      </c>
      <c r="J69" s="200">
        <f>'дод 2'!K103</f>
        <v>0</v>
      </c>
      <c r="K69" s="200">
        <f>'дод 2'!L103</f>
        <v>0</v>
      </c>
      <c r="L69" s="213">
        <f t="shared" si="5"/>
        <v>17.238805970149254</v>
      </c>
      <c r="M69" s="200">
        <f>'дод 2'!N103</f>
        <v>0</v>
      </c>
      <c r="N69" s="200">
        <f>'дод 2'!O103</f>
        <v>0</v>
      </c>
      <c r="O69" s="200">
        <f>'дод 2'!P103</f>
        <v>0</v>
      </c>
      <c r="P69" s="200">
        <f>'дод 2'!Q103</f>
        <v>0</v>
      </c>
      <c r="Q69" s="200">
        <f>'дод 2'!R103</f>
        <v>0</v>
      </c>
      <c r="R69" s="200">
        <f>'дод 2'!S103</f>
        <v>0</v>
      </c>
      <c r="S69" s="200">
        <f>'дод 2'!T103</f>
        <v>0</v>
      </c>
      <c r="T69" s="200">
        <f>'дод 2'!U103</f>
        <v>0</v>
      </c>
      <c r="U69" s="200">
        <f>'дод 2'!V103</f>
        <v>0</v>
      </c>
      <c r="V69" s="200">
        <f>'дод 2'!W103</f>
        <v>0</v>
      </c>
      <c r="W69" s="200">
        <f>'дод 2'!X103</f>
        <v>0</v>
      </c>
      <c r="X69" s="200">
        <f>'дод 2'!Y103</f>
        <v>0</v>
      </c>
      <c r="Y69" s="213"/>
      <c r="Z69" s="209">
        <f t="shared" si="8"/>
        <v>23100</v>
      </c>
    </row>
    <row r="70" spans="1:26" ht="31.5" x14ac:dyDescent="0.25">
      <c r="A70" s="106" t="s">
        <v>458</v>
      </c>
      <c r="B70" s="106" t="s">
        <v>57</v>
      </c>
      <c r="C70" s="46" t="s">
        <v>459</v>
      </c>
      <c r="D70" s="200">
        <f>'дод 2'!E104</f>
        <v>174700</v>
      </c>
      <c r="E70" s="200">
        <f>'дод 2'!F104</f>
        <v>174700</v>
      </c>
      <c r="F70" s="200">
        <f>'дод 2'!G104</f>
        <v>0</v>
      </c>
      <c r="G70" s="200">
        <f>'дод 2'!H104</f>
        <v>122400</v>
      </c>
      <c r="H70" s="200">
        <f>'дод 2'!I104</f>
        <v>0</v>
      </c>
      <c r="I70" s="200">
        <f>'дод 2'!J104</f>
        <v>56681.45</v>
      </c>
      <c r="J70" s="200">
        <f>'дод 2'!K104</f>
        <v>0</v>
      </c>
      <c r="K70" s="200">
        <f>'дод 2'!L104</f>
        <v>54098.39</v>
      </c>
      <c r="L70" s="213">
        <f t="shared" si="5"/>
        <v>32.445020034344587</v>
      </c>
      <c r="M70" s="200">
        <f>'дод 2'!N104</f>
        <v>0</v>
      </c>
      <c r="N70" s="200">
        <f>'дод 2'!O104</f>
        <v>0</v>
      </c>
      <c r="O70" s="200">
        <f>'дод 2'!P104</f>
        <v>0</v>
      </c>
      <c r="P70" s="200">
        <f>'дод 2'!Q104</f>
        <v>0</v>
      </c>
      <c r="Q70" s="200">
        <f>'дод 2'!R104</f>
        <v>0</v>
      </c>
      <c r="R70" s="200">
        <f>'дод 2'!S104</f>
        <v>0</v>
      </c>
      <c r="S70" s="200">
        <f>'дод 2'!T104</f>
        <v>15451.42</v>
      </c>
      <c r="T70" s="200">
        <f>'дод 2'!U104</f>
        <v>0</v>
      </c>
      <c r="U70" s="200">
        <f>'дод 2'!V104</f>
        <v>15451.42</v>
      </c>
      <c r="V70" s="200">
        <f>'дод 2'!W104</f>
        <v>0</v>
      </c>
      <c r="W70" s="200">
        <f>'дод 2'!X104</f>
        <v>0</v>
      </c>
      <c r="X70" s="200">
        <f>'дод 2'!Y104</f>
        <v>0</v>
      </c>
      <c r="Y70" s="213"/>
      <c r="Z70" s="209">
        <f t="shared" si="8"/>
        <v>72132.87</v>
      </c>
    </row>
    <row r="71" spans="1:26" ht="45" customHeight="1" x14ac:dyDescent="0.25">
      <c r="A71" s="106" t="s">
        <v>461</v>
      </c>
      <c r="B71" s="106" t="s">
        <v>57</v>
      </c>
      <c r="C71" s="46" t="s">
        <v>482</v>
      </c>
      <c r="D71" s="200">
        <f>'дод 2'!E105</f>
        <v>2091775</v>
      </c>
      <c r="E71" s="200">
        <f>'дод 2'!F105</f>
        <v>2091775</v>
      </c>
      <c r="F71" s="200">
        <f>'дод 2'!G105</f>
        <v>1714570</v>
      </c>
      <c r="G71" s="200">
        <f>'дод 2'!H105</f>
        <v>0</v>
      </c>
      <c r="H71" s="200">
        <f>'дод 2'!I105</f>
        <v>0</v>
      </c>
      <c r="I71" s="200">
        <f>'дод 2'!J105</f>
        <v>432640.22</v>
      </c>
      <c r="J71" s="200">
        <f>'дод 2'!K105</f>
        <v>354623.13</v>
      </c>
      <c r="K71" s="200">
        <f>'дод 2'!L105</f>
        <v>0</v>
      </c>
      <c r="L71" s="213">
        <f t="shared" si="5"/>
        <v>20.682923354567293</v>
      </c>
      <c r="M71" s="200">
        <f>'дод 2'!N105</f>
        <v>0</v>
      </c>
      <c r="N71" s="200">
        <f>'дод 2'!O105</f>
        <v>0</v>
      </c>
      <c r="O71" s="200">
        <f>'дод 2'!P105</f>
        <v>0</v>
      </c>
      <c r="P71" s="200">
        <f>'дод 2'!Q105</f>
        <v>0</v>
      </c>
      <c r="Q71" s="200">
        <f>'дод 2'!R105</f>
        <v>0</v>
      </c>
      <c r="R71" s="200">
        <f>'дод 2'!S105</f>
        <v>0</v>
      </c>
      <c r="S71" s="200">
        <f>'дод 2'!T105</f>
        <v>0</v>
      </c>
      <c r="T71" s="200">
        <f>'дод 2'!U105</f>
        <v>0</v>
      </c>
      <c r="U71" s="200">
        <f>'дод 2'!V105</f>
        <v>0</v>
      </c>
      <c r="V71" s="200">
        <f>'дод 2'!W105</f>
        <v>0</v>
      </c>
      <c r="W71" s="200">
        <f>'дод 2'!X105</f>
        <v>0</v>
      </c>
      <c r="X71" s="200">
        <f>'дод 2'!Y105</f>
        <v>0</v>
      </c>
      <c r="Y71" s="213"/>
      <c r="Z71" s="209">
        <f t="shared" si="8"/>
        <v>432640.22</v>
      </c>
    </row>
    <row r="72" spans="1:26" ht="39" customHeight="1" x14ac:dyDescent="0.25">
      <c r="A72" s="95"/>
      <c r="B72" s="95"/>
      <c r="C72" s="47" t="s">
        <v>378</v>
      </c>
      <c r="D72" s="203">
        <f>'дод 2'!E106</f>
        <v>2091775</v>
      </c>
      <c r="E72" s="203">
        <f>'дод 2'!F106</f>
        <v>2091775</v>
      </c>
      <c r="F72" s="203">
        <f>'дод 2'!G106</f>
        <v>1714570</v>
      </c>
      <c r="G72" s="203">
        <f>'дод 2'!H106</f>
        <v>0</v>
      </c>
      <c r="H72" s="203">
        <f>'дод 2'!I106</f>
        <v>0</v>
      </c>
      <c r="I72" s="203">
        <f>'дод 2'!J106</f>
        <v>432640.22</v>
      </c>
      <c r="J72" s="203">
        <f>'дод 2'!K106</f>
        <v>354623.13</v>
      </c>
      <c r="K72" s="203">
        <f>'дод 2'!L106</f>
        <v>0</v>
      </c>
      <c r="L72" s="214">
        <f t="shared" si="5"/>
        <v>20.682923354567293</v>
      </c>
      <c r="M72" s="203">
        <f>'дод 2'!N106</f>
        <v>0</v>
      </c>
      <c r="N72" s="203">
        <f>'дод 2'!O106</f>
        <v>0</v>
      </c>
      <c r="O72" s="203">
        <f>'дод 2'!P106</f>
        <v>0</v>
      </c>
      <c r="P72" s="203">
        <f>'дод 2'!Q106</f>
        <v>0</v>
      </c>
      <c r="Q72" s="203">
        <f>'дод 2'!R106</f>
        <v>0</v>
      </c>
      <c r="R72" s="203">
        <f>'дод 2'!S106</f>
        <v>0</v>
      </c>
      <c r="S72" s="203">
        <f>'дод 2'!T106</f>
        <v>0</v>
      </c>
      <c r="T72" s="203">
        <f>'дод 2'!U106</f>
        <v>0</v>
      </c>
      <c r="U72" s="203">
        <f>'дод 2'!V106</f>
        <v>0</v>
      </c>
      <c r="V72" s="203">
        <f>'дод 2'!W106</f>
        <v>0</v>
      </c>
      <c r="W72" s="203">
        <f>'дод 2'!X106</f>
        <v>0</v>
      </c>
      <c r="X72" s="203">
        <f>'дод 2'!Y106</f>
        <v>0</v>
      </c>
      <c r="Y72" s="214"/>
      <c r="Z72" s="209">
        <f t="shared" si="8"/>
        <v>432640.22</v>
      </c>
    </row>
    <row r="73" spans="1:26" s="10" customFormat="1" ht="31.5" x14ac:dyDescent="0.25">
      <c r="A73" s="106" t="s">
        <v>463</v>
      </c>
      <c r="B73" s="106" t="str">
        <f>'дод 5'!A20</f>
        <v>0160</v>
      </c>
      <c r="C73" s="46" t="s">
        <v>464</v>
      </c>
      <c r="D73" s="200">
        <f>'дод 2'!E107</f>
        <v>3905000</v>
      </c>
      <c r="E73" s="200">
        <f>'дод 2'!F107</f>
        <v>3905000</v>
      </c>
      <c r="F73" s="200">
        <f>'дод 2'!G107</f>
        <v>2825000</v>
      </c>
      <c r="G73" s="200">
        <f>'дод 2'!H107</f>
        <v>303800</v>
      </c>
      <c r="H73" s="200">
        <f>'дод 2'!I107</f>
        <v>0</v>
      </c>
      <c r="I73" s="200">
        <f>'дод 2'!J107</f>
        <v>774621.95</v>
      </c>
      <c r="J73" s="200">
        <f>'дод 2'!K107</f>
        <v>546129.01</v>
      </c>
      <c r="K73" s="200">
        <f>'дод 2'!L107</f>
        <v>108265.95</v>
      </c>
      <c r="L73" s="213">
        <f t="shared" si="5"/>
        <v>19.83666965428937</v>
      </c>
      <c r="M73" s="200">
        <f>'дод 2'!N107</f>
        <v>0</v>
      </c>
      <c r="N73" s="200">
        <f>'дод 2'!O107</f>
        <v>0</v>
      </c>
      <c r="O73" s="200">
        <f>'дод 2'!P107</f>
        <v>0</v>
      </c>
      <c r="P73" s="200">
        <f>'дод 2'!Q107</f>
        <v>0</v>
      </c>
      <c r="Q73" s="200">
        <f>'дод 2'!R107</f>
        <v>0</v>
      </c>
      <c r="R73" s="200">
        <f>'дод 2'!S107</f>
        <v>0</v>
      </c>
      <c r="S73" s="200">
        <f>'дод 2'!T107</f>
        <v>16331.42</v>
      </c>
      <c r="T73" s="200">
        <f>'дод 2'!U107</f>
        <v>0</v>
      </c>
      <c r="U73" s="200">
        <f>'дод 2'!V107</f>
        <v>16331.42</v>
      </c>
      <c r="V73" s="200">
        <f>'дод 2'!W107</f>
        <v>0</v>
      </c>
      <c r="W73" s="200">
        <f>'дод 2'!X107</f>
        <v>0</v>
      </c>
      <c r="X73" s="200">
        <f>'дод 2'!Y107</f>
        <v>0</v>
      </c>
      <c r="Y73" s="213"/>
      <c r="Z73" s="209">
        <f t="shared" si="8"/>
        <v>790953.37</v>
      </c>
    </row>
    <row r="74" spans="1:26" s="10" customFormat="1" ht="66" hidden="1" customHeight="1" x14ac:dyDescent="0.25">
      <c r="A74" s="106" t="s">
        <v>524</v>
      </c>
      <c r="B74" s="106" t="s">
        <v>57</v>
      </c>
      <c r="C74" s="46" t="s">
        <v>527</v>
      </c>
      <c r="D74" s="200">
        <f>'дод 2'!E108</f>
        <v>0</v>
      </c>
      <c r="E74" s="200">
        <f>'дод 2'!F108</f>
        <v>0</v>
      </c>
      <c r="F74" s="200">
        <f>'дод 2'!G108</f>
        <v>0</v>
      </c>
      <c r="G74" s="200">
        <f>'дод 2'!H108</f>
        <v>0</v>
      </c>
      <c r="H74" s="200">
        <f>'дод 2'!I108</f>
        <v>0</v>
      </c>
      <c r="I74" s="200">
        <f>'дод 2'!J108</f>
        <v>0</v>
      </c>
      <c r="J74" s="200">
        <f>'дод 2'!K108</f>
        <v>0</v>
      </c>
      <c r="K74" s="200">
        <f>'дод 2'!L108</f>
        <v>0</v>
      </c>
      <c r="L74" s="213" t="e">
        <f t="shared" si="5"/>
        <v>#DIV/0!</v>
      </c>
      <c r="M74" s="200">
        <f>'дод 2'!N108</f>
        <v>0</v>
      </c>
      <c r="N74" s="200">
        <f>'дод 2'!O108</f>
        <v>0</v>
      </c>
      <c r="O74" s="200">
        <f>'дод 2'!P108</f>
        <v>0</v>
      </c>
      <c r="P74" s="200">
        <f>'дод 2'!Q108</f>
        <v>0</v>
      </c>
      <c r="Q74" s="200">
        <f>'дод 2'!R108</f>
        <v>0</v>
      </c>
      <c r="R74" s="200">
        <f>'дод 2'!S108</f>
        <v>0</v>
      </c>
      <c r="S74" s="200">
        <f>'дод 2'!T108</f>
        <v>0</v>
      </c>
      <c r="T74" s="200">
        <f>'дод 2'!U108</f>
        <v>0</v>
      </c>
      <c r="U74" s="200">
        <f>'дод 2'!V108</f>
        <v>0</v>
      </c>
      <c r="V74" s="200">
        <f>'дод 2'!W108</f>
        <v>0</v>
      </c>
      <c r="W74" s="200">
        <f>'дод 2'!X108</f>
        <v>0</v>
      </c>
      <c r="X74" s="200">
        <f>'дод 2'!Y108</f>
        <v>0</v>
      </c>
      <c r="Y74" s="213" t="e">
        <f t="shared" si="7"/>
        <v>#DIV/0!</v>
      </c>
      <c r="Z74" s="209">
        <f t="shared" si="8"/>
        <v>0</v>
      </c>
    </row>
    <row r="75" spans="1:26" s="10" customFormat="1" ht="65.25" hidden="1" customHeight="1" x14ac:dyDescent="0.25">
      <c r="A75" s="106" t="s">
        <v>516</v>
      </c>
      <c r="B75" s="106" t="s">
        <v>57</v>
      </c>
      <c r="C75" s="46" t="s">
        <v>543</v>
      </c>
      <c r="D75" s="198">
        <f>'дод 2'!E109</f>
        <v>0</v>
      </c>
      <c r="E75" s="198">
        <f>'дод 2'!F109</f>
        <v>0</v>
      </c>
      <c r="F75" s="198">
        <f>'дод 2'!G109</f>
        <v>0</v>
      </c>
      <c r="G75" s="198">
        <f>'дод 2'!H109</f>
        <v>0</v>
      </c>
      <c r="H75" s="198">
        <f>'дод 2'!I109</f>
        <v>0</v>
      </c>
      <c r="I75" s="198">
        <f>'дод 2'!J109</f>
        <v>0</v>
      </c>
      <c r="J75" s="198">
        <f>'дод 2'!K109</f>
        <v>0</v>
      </c>
      <c r="K75" s="198">
        <f>'дод 2'!L109</f>
        <v>0</v>
      </c>
      <c r="L75" s="216" t="e">
        <f t="shared" si="5"/>
        <v>#DIV/0!</v>
      </c>
      <c r="M75" s="198">
        <f>'дод 2'!N109</f>
        <v>0</v>
      </c>
      <c r="N75" s="198">
        <f>'дод 2'!O109</f>
        <v>0</v>
      </c>
      <c r="O75" s="198">
        <f>'дод 2'!P109</f>
        <v>0</v>
      </c>
      <c r="P75" s="198">
        <f>'дод 2'!Q109</f>
        <v>0</v>
      </c>
      <c r="Q75" s="198">
        <f>'дод 2'!R109</f>
        <v>0</v>
      </c>
      <c r="R75" s="198">
        <f>'дод 2'!S109</f>
        <v>0</v>
      </c>
      <c r="S75" s="198">
        <f>'дод 2'!T109</f>
        <v>0</v>
      </c>
      <c r="T75" s="198">
        <f>'дод 2'!U109</f>
        <v>0</v>
      </c>
      <c r="U75" s="198">
        <f>'дод 2'!V109</f>
        <v>0</v>
      </c>
      <c r="V75" s="198">
        <f>'дод 2'!W109</f>
        <v>0</v>
      </c>
      <c r="W75" s="198">
        <f>'дод 2'!X109</f>
        <v>0</v>
      </c>
      <c r="X75" s="198">
        <f>'дод 2'!Y109</f>
        <v>0</v>
      </c>
      <c r="Y75" s="216" t="e">
        <f t="shared" si="7"/>
        <v>#DIV/0!</v>
      </c>
      <c r="Z75" s="209">
        <f t="shared" si="8"/>
        <v>0</v>
      </c>
    </row>
    <row r="76" spans="1:26" s="10" customFormat="1" ht="47.25" hidden="1" customHeight="1" x14ac:dyDescent="0.25">
      <c r="A76" s="108"/>
      <c r="B76" s="108"/>
      <c r="C76" s="47" t="s">
        <v>538</v>
      </c>
      <c r="D76" s="201">
        <f>'дод 2'!E110</f>
        <v>0</v>
      </c>
      <c r="E76" s="201">
        <f>'дод 2'!F110</f>
        <v>0</v>
      </c>
      <c r="F76" s="201">
        <f>'дод 2'!G110</f>
        <v>0</v>
      </c>
      <c r="G76" s="201">
        <f>'дод 2'!H110</f>
        <v>0</v>
      </c>
      <c r="H76" s="201">
        <f>'дод 2'!I110</f>
        <v>0</v>
      </c>
      <c r="I76" s="201">
        <f>'дод 2'!J110</f>
        <v>0</v>
      </c>
      <c r="J76" s="201">
        <f>'дод 2'!K110</f>
        <v>0</v>
      </c>
      <c r="K76" s="201">
        <f>'дод 2'!L110</f>
        <v>0</v>
      </c>
      <c r="L76" s="217" t="e">
        <f t="shared" si="5"/>
        <v>#DIV/0!</v>
      </c>
      <c r="M76" s="201">
        <f>'дод 2'!N110</f>
        <v>0</v>
      </c>
      <c r="N76" s="201">
        <f>'дод 2'!O110</f>
        <v>0</v>
      </c>
      <c r="O76" s="201">
        <f>'дод 2'!P110</f>
        <v>0</v>
      </c>
      <c r="P76" s="201">
        <f>'дод 2'!Q110</f>
        <v>0</v>
      </c>
      <c r="Q76" s="201">
        <f>'дод 2'!R110</f>
        <v>0</v>
      </c>
      <c r="R76" s="201">
        <f>'дод 2'!S110</f>
        <v>0</v>
      </c>
      <c r="S76" s="201">
        <f>'дод 2'!T110</f>
        <v>0</v>
      </c>
      <c r="T76" s="201">
        <f>'дод 2'!U110</f>
        <v>0</v>
      </c>
      <c r="U76" s="201">
        <f>'дод 2'!V110</f>
        <v>0</v>
      </c>
      <c r="V76" s="201">
        <f>'дод 2'!W110</f>
        <v>0</v>
      </c>
      <c r="W76" s="201">
        <f>'дод 2'!X110</f>
        <v>0</v>
      </c>
      <c r="X76" s="201">
        <f>'дод 2'!Y110</f>
        <v>0</v>
      </c>
      <c r="Y76" s="217" t="e">
        <f t="shared" si="7"/>
        <v>#DIV/0!</v>
      </c>
      <c r="Z76" s="209">
        <f t="shared" si="8"/>
        <v>0</v>
      </c>
    </row>
    <row r="77" spans="1:26" s="10" customFormat="1" ht="63" hidden="1" customHeight="1" x14ac:dyDescent="0.25">
      <c r="A77" s="106" t="s">
        <v>526</v>
      </c>
      <c r="B77" s="106" t="s">
        <v>57</v>
      </c>
      <c r="C77" s="46" t="s">
        <v>555</v>
      </c>
      <c r="D77" s="198">
        <f>'дод 2'!E111</f>
        <v>0</v>
      </c>
      <c r="E77" s="198">
        <f>'дод 2'!F111</f>
        <v>0</v>
      </c>
      <c r="F77" s="198">
        <f>'дод 2'!G111</f>
        <v>0</v>
      </c>
      <c r="G77" s="198">
        <f>'дод 2'!H111</f>
        <v>0</v>
      </c>
      <c r="H77" s="198">
        <f>'дод 2'!I111</f>
        <v>0</v>
      </c>
      <c r="I77" s="198">
        <f>'дод 2'!J111</f>
        <v>0</v>
      </c>
      <c r="J77" s="198">
        <f>'дод 2'!K111</f>
        <v>0</v>
      </c>
      <c r="K77" s="198">
        <f>'дод 2'!L111</f>
        <v>0</v>
      </c>
      <c r="L77" s="216" t="e">
        <f t="shared" si="5"/>
        <v>#DIV/0!</v>
      </c>
      <c r="M77" s="198">
        <f>'дод 2'!N111</f>
        <v>0</v>
      </c>
      <c r="N77" s="198">
        <f>'дод 2'!O111</f>
        <v>0</v>
      </c>
      <c r="O77" s="198">
        <f>'дод 2'!P111</f>
        <v>0</v>
      </c>
      <c r="P77" s="198">
        <f>'дод 2'!Q111</f>
        <v>0</v>
      </c>
      <c r="Q77" s="198">
        <f>'дод 2'!R111</f>
        <v>0</v>
      </c>
      <c r="R77" s="198">
        <f>'дод 2'!S111</f>
        <v>0</v>
      </c>
      <c r="S77" s="198">
        <f>'дод 2'!T111</f>
        <v>0</v>
      </c>
      <c r="T77" s="198">
        <f>'дод 2'!U111</f>
        <v>0</v>
      </c>
      <c r="U77" s="198">
        <f>'дод 2'!V111</f>
        <v>0</v>
      </c>
      <c r="V77" s="198">
        <f>'дод 2'!W111</f>
        <v>0</v>
      </c>
      <c r="W77" s="198">
        <f>'дод 2'!X111</f>
        <v>0</v>
      </c>
      <c r="X77" s="198">
        <f>'дод 2'!Y111</f>
        <v>0</v>
      </c>
      <c r="Y77" s="216" t="e">
        <f t="shared" si="7"/>
        <v>#DIV/0!</v>
      </c>
      <c r="Z77" s="209">
        <f t="shared" si="8"/>
        <v>0</v>
      </c>
    </row>
    <row r="78" spans="1:26" s="10" customFormat="1" ht="15.75" hidden="1" customHeight="1" x14ac:dyDescent="0.25">
      <c r="A78" s="108"/>
      <c r="B78" s="108"/>
      <c r="C78" s="47" t="s">
        <v>388</v>
      </c>
      <c r="D78" s="201">
        <f>'дод 2'!E112</f>
        <v>0</v>
      </c>
      <c r="E78" s="201">
        <f>'дод 2'!F112</f>
        <v>0</v>
      </c>
      <c r="F78" s="201">
        <f>'дод 2'!G112</f>
        <v>0</v>
      </c>
      <c r="G78" s="201">
        <f>'дод 2'!H112</f>
        <v>0</v>
      </c>
      <c r="H78" s="201">
        <f>'дод 2'!I112</f>
        <v>0</v>
      </c>
      <c r="I78" s="201">
        <f>'дод 2'!J112</f>
        <v>0</v>
      </c>
      <c r="J78" s="201">
        <f>'дод 2'!K112</f>
        <v>0</v>
      </c>
      <c r="K78" s="201">
        <f>'дод 2'!L112</f>
        <v>0</v>
      </c>
      <c r="L78" s="217" t="e">
        <f t="shared" si="5"/>
        <v>#DIV/0!</v>
      </c>
      <c r="M78" s="201">
        <f>'дод 2'!N112</f>
        <v>0</v>
      </c>
      <c r="N78" s="201">
        <f>'дод 2'!O112</f>
        <v>0</v>
      </c>
      <c r="O78" s="201">
        <f>'дод 2'!P112</f>
        <v>0</v>
      </c>
      <c r="P78" s="201">
        <f>'дод 2'!Q112</f>
        <v>0</v>
      </c>
      <c r="Q78" s="201">
        <f>'дод 2'!R112</f>
        <v>0</v>
      </c>
      <c r="R78" s="201">
        <f>'дод 2'!S112</f>
        <v>0</v>
      </c>
      <c r="S78" s="201">
        <f>'дод 2'!T112</f>
        <v>0</v>
      </c>
      <c r="T78" s="201">
        <f>'дод 2'!U112</f>
        <v>0</v>
      </c>
      <c r="U78" s="201">
        <f>'дод 2'!V112</f>
        <v>0</v>
      </c>
      <c r="V78" s="201">
        <f>'дод 2'!W112</f>
        <v>0</v>
      </c>
      <c r="W78" s="201">
        <f>'дод 2'!X112</f>
        <v>0</v>
      </c>
      <c r="X78" s="201">
        <f>'дод 2'!Y112</f>
        <v>0</v>
      </c>
      <c r="Y78" s="217" t="e">
        <f t="shared" si="7"/>
        <v>#DIV/0!</v>
      </c>
      <c r="Z78" s="209">
        <f t="shared" si="8"/>
        <v>0</v>
      </c>
    </row>
    <row r="79" spans="1:26" s="10" customFormat="1" ht="78.75" hidden="1" customHeight="1" x14ac:dyDescent="0.25">
      <c r="A79" s="106" t="s">
        <v>517</v>
      </c>
      <c r="B79" s="106" t="s">
        <v>57</v>
      </c>
      <c r="C79" s="46" t="s">
        <v>539</v>
      </c>
      <c r="D79" s="200">
        <f>'дод 2'!E113</f>
        <v>0</v>
      </c>
      <c r="E79" s="200">
        <f>'дод 2'!F113</f>
        <v>0</v>
      </c>
      <c r="F79" s="200">
        <f>'дод 2'!G113</f>
        <v>0</v>
      </c>
      <c r="G79" s="200">
        <f>'дод 2'!H113</f>
        <v>0</v>
      </c>
      <c r="H79" s="200">
        <f>'дод 2'!I113</f>
        <v>0</v>
      </c>
      <c r="I79" s="200">
        <f>'дод 2'!J113</f>
        <v>0</v>
      </c>
      <c r="J79" s="200">
        <f>'дод 2'!K113</f>
        <v>0</v>
      </c>
      <c r="K79" s="200">
        <f>'дод 2'!L113</f>
        <v>0</v>
      </c>
      <c r="L79" s="213" t="e">
        <f t="shared" si="5"/>
        <v>#DIV/0!</v>
      </c>
      <c r="M79" s="200">
        <f>'дод 2'!N113</f>
        <v>0</v>
      </c>
      <c r="N79" s="200">
        <f>'дод 2'!O113</f>
        <v>0</v>
      </c>
      <c r="O79" s="200">
        <f>'дод 2'!P113</f>
        <v>0</v>
      </c>
      <c r="P79" s="200">
        <f>'дод 2'!Q113</f>
        <v>0</v>
      </c>
      <c r="Q79" s="200">
        <f>'дод 2'!R113</f>
        <v>0</v>
      </c>
      <c r="R79" s="200">
        <f>'дод 2'!S113</f>
        <v>0</v>
      </c>
      <c r="S79" s="200">
        <f>'дод 2'!T113</f>
        <v>0</v>
      </c>
      <c r="T79" s="200">
        <f>'дод 2'!U113</f>
        <v>0</v>
      </c>
      <c r="U79" s="200">
        <f>'дод 2'!V113</f>
        <v>0</v>
      </c>
      <c r="V79" s="200">
        <f>'дод 2'!W113</f>
        <v>0</v>
      </c>
      <c r="W79" s="200">
        <f>'дод 2'!X113</f>
        <v>0</v>
      </c>
      <c r="X79" s="200">
        <f>'дод 2'!Y113</f>
        <v>0</v>
      </c>
      <c r="Y79" s="213" t="e">
        <f t="shared" si="7"/>
        <v>#DIV/0!</v>
      </c>
      <c r="Z79" s="209">
        <f t="shared" si="8"/>
        <v>0</v>
      </c>
    </row>
    <row r="80" spans="1:26" s="10" customFormat="1" ht="68.25" hidden="1" customHeight="1" x14ac:dyDescent="0.25">
      <c r="A80" s="108"/>
      <c r="B80" s="108"/>
      <c r="C80" s="47" t="s">
        <v>518</v>
      </c>
      <c r="D80" s="203">
        <f>'дод 2'!E114</f>
        <v>0</v>
      </c>
      <c r="E80" s="203">
        <f>'дод 2'!F114</f>
        <v>0</v>
      </c>
      <c r="F80" s="203">
        <f>'дод 2'!G114</f>
        <v>0</v>
      </c>
      <c r="G80" s="203">
        <f>'дод 2'!H114</f>
        <v>0</v>
      </c>
      <c r="H80" s="203">
        <f>'дод 2'!I114</f>
        <v>0</v>
      </c>
      <c r="I80" s="203">
        <f>'дод 2'!J114</f>
        <v>0</v>
      </c>
      <c r="J80" s="203">
        <f>'дод 2'!K114</f>
        <v>0</v>
      </c>
      <c r="K80" s="203">
        <f>'дод 2'!L114</f>
        <v>0</v>
      </c>
      <c r="L80" s="214" t="e">
        <f t="shared" si="5"/>
        <v>#DIV/0!</v>
      </c>
      <c r="M80" s="203">
        <f>'дод 2'!N114</f>
        <v>0</v>
      </c>
      <c r="N80" s="203">
        <f>'дод 2'!O114</f>
        <v>0</v>
      </c>
      <c r="O80" s="203">
        <f>'дод 2'!P114</f>
        <v>0</v>
      </c>
      <c r="P80" s="203">
        <f>'дод 2'!Q114</f>
        <v>0</v>
      </c>
      <c r="Q80" s="203">
        <f>'дод 2'!R114</f>
        <v>0</v>
      </c>
      <c r="R80" s="203">
        <f>'дод 2'!S114</f>
        <v>0</v>
      </c>
      <c r="S80" s="203">
        <f>'дод 2'!T114</f>
        <v>0</v>
      </c>
      <c r="T80" s="203">
        <f>'дод 2'!U114</f>
        <v>0</v>
      </c>
      <c r="U80" s="203">
        <f>'дод 2'!V114</f>
        <v>0</v>
      </c>
      <c r="V80" s="203">
        <f>'дод 2'!W114</f>
        <v>0</v>
      </c>
      <c r="W80" s="203">
        <f>'дод 2'!X114</f>
        <v>0</v>
      </c>
      <c r="X80" s="203">
        <f>'дод 2'!Y114</f>
        <v>0</v>
      </c>
      <c r="Y80" s="214" t="e">
        <f t="shared" si="7"/>
        <v>#DIV/0!</v>
      </c>
      <c r="Z80" s="209">
        <f t="shared" si="8"/>
        <v>0</v>
      </c>
    </row>
    <row r="81" spans="1:26" s="10" customFormat="1" ht="63" hidden="1" customHeight="1" x14ac:dyDescent="0.25">
      <c r="A81" s="106" t="s">
        <v>466</v>
      </c>
      <c r="B81" s="106" t="s">
        <v>57</v>
      </c>
      <c r="C81" s="52" t="s">
        <v>483</v>
      </c>
      <c r="D81" s="200">
        <f>'дод 2'!E115</f>
        <v>0</v>
      </c>
      <c r="E81" s="200">
        <f>'дод 2'!F115</f>
        <v>0</v>
      </c>
      <c r="F81" s="200">
        <f>'дод 2'!G115</f>
        <v>0</v>
      </c>
      <c r="G81" s="200">
        <f>'дод 2'!H115</f>
        <v>0</v>
      </c>
      <c r="H81" s="200">
        <f>'дод 2'!I115</f>
        <v>0</v>
      </c>
      <c r="I81" s="200">
        <f>'дод 2'!J115</f>
        <v>0</v>
      </c>
      <c r="J81" s="200">
        <f>'дод 2'!K115</f>
        <v>0</v>
      </c>
      <c r="K81" s="200">
        <f>'дод 2'!L115</f>
        <v>0</v>
      </c>
      <c r="L81" s="213" t="e">
        <f t="shared" si="5"/>
        <v>#DIV/0!</v>
      </c>
      <c r="M81" s="200">
        <f>'дод 2'!N115</f>
        <v>0</v>
      </c>
      <c r="N81" s="200">
        <f>'дод 2'!O115</f>
        <v>0</v>
      </c>
      <c r="O81" s="200">
        <f>'дод 2'!P115</f>
        <v>0</v>
      </c>
      <c r="P81" s="200">
        <f>'дод 2'!Q115</f>
        <v>0</v>
      </c>
      <c r="Q81" s="200">
        <f>'дод 2'!R115</f>
        <v>0</v>
      </c>
      <c r="R81" s="200">
        <f>'дод 2'!S115</f>
        <v>0</v>
      </c>
      <c r="S81" s="200">
        <f>'дод 2'!T115</f>
        <v>0</v>
      </c>
      <c r="T81" s="200">
        <f>'дод 2'!U115</f>
        <v>0</v>
      </c>
      <c r="U81" s="200">
        <f>'дод 2'!V115</f>
        <v>0</v>
      </c>
      <c r="V81" s="200">
        <f>'дод 2'!W115</f>
        <v>0</v>
      </c>
      <c r="W81" s="200">
        <f>'дод 2'!X115</f>
        <v>0</v>
      </c>
      <c r="X81" s="200">
        <f>'дод 2'!Y115</f>
        <v>0</v>
      </c>
      <c r="Y81" s="213" t="e">
        <f t="shared" si="7"/>
        <v>#DIV/0!</v>
      </c>
      <c r="Z81" s="209">
        <f t="shared" si="8"/>
        <v>0</v>
      </c>
    </row>
    <row r="82" spans="1:26" s="10" customFormat="1" ht="65.25" hidden="1" customHeight="1" x14ac:dyDescent="0.25">
      <c r="A82" s="106"/>
      <c r="B82" s="106"/>
      <c r="C82" s="47" t="s">
        <v>377</v>
      </c>
      <c r="D82" s="203">
        <f>'дод 2'!E116</f>
        <v>0</v>
      </c>
      <c r="E82" s="203">
        <f>'дод 2'!F116</f>
        <v>0</v>
      </c>
      <c r="F82" s="203">
        <f>'дод 2'!G116</f>
        <v>0</v>
      </c>
      <c r="G82" s="203">
        <f>'дод 2'!H116</f>
        <v>0</v>
      </c>
      <c r="H82" s="203">
        <f>'дод 2'!I116</f>
        <v>0</v>
      </c>
      <c r="I82" s="203">
        <f>'дод 2'!J116</f>
        <v>0</v>
      </c>
      <c r="J82" s="203">
        <f>'дод 2'!K116</f>
        <v>0</v>
      </c>
      <c r="K82" s="203">
        <f>'дод 2'!L116</f>
        <v>0</v>
      </c>
      <c r="L82" s="214" t="e">
        <f t="shared" si="5"/>
        <v>#DIV/0!</v>
      </c>
      <c r="M82" s="203">
        <f>'дод 2'!N116</f>
        <v>0</v>
      </c>
      <c r="N82" s="203">
        <f>'дод 2'!O116</f>
        <v>0</v>
      </c>
      <c r="O82" s="203">
        <f>'дод 2'!P116</f>
        <v>0</v>
      </c>
      <c r="P82" s="203">
        <f>'дод 2'!Q116</f>
        <v>0</v>
      </c>
      <c r="Q82" s="203">
        <f>'дод 2'!R116</f>
        <v>0</v>
      </c>
      <c r="R82" s="203">
        <f>'дод 2'!S116</f>
        <v>0</v>
      </c>
      <c r="S82" s="203">
        <f>'дод 2'!T116</f>
        <v>0</v>
      </c>
      <c r="T82" s="203">
        <f>'дод 2'!U116</f>
        <v>0</v>
      </c>
      <c r="U82" s="203">
        <f>'дод 2'!V116</f>
        <v>0</v>
      </c>
      <c r="V82" s="203">
        <f>'дод 2'!W116</f>
        <v>0</v>
      </c>
      <c r="W82" s="203">
        <f>'дод 2'!X116</f>
        <v>0</v>
      </c>
      <c r="X82" s="203">
        <f>'дод 2'!Y116</f>
        <v>0</v>
      </c>
      <c r="Y82" s="214" t="e">
        <f t="shared" si="7"/>
        <v>#DIV/0!</v>
      </c>
      <c r="Z82" s="209">
        <f t="shared" si="8"/>
        <v>0</v>
      </c>
    </row>
    <row r="83" spans="1:26" s="10" customFormat="1" ht="63" hidden="1" customHeight="1" x14ac:dyDescent="0.25">
      <c r="A83" s="106" t="s">
        <v>489</v>
      </c>
      <c r="B83" s="106" t="s">
        <v>57</v>
      </c>
      <c r="C83" s="46" t="s">
        <v>487</v>
      </c>
      <c r="D83" s="200">
        <f>'дод 2'!E117</f>
        <v>0</v>
      </c>
      <c r="E83" s="200">
        <f>'дод 2'!F117</f>
        <v>0</v>
      </c>
      <c r="F83" s="200">
        <f>'дод 2'!G117</f>
        <v>0</v>
      </c>
      <c r="G83" s="200">
        <f>'дод 2'!H117</f>
        <v>0</v>
      </c>
      <c r="H83" s="200">
        <f>'дод 2'!I117</f>
        <v>0</v>
      </c>
      <c r="I83" s="200">
        <f>'дод 2'!J117</f>
        <v>0</v>
      </c>
      <c r="J83" s="200">
        <f>'дод 2'!K117</f>
        <v>0</v>
      </c>
      <c r="K83" s="200">
        <f>'дод 2'!L117</f>
        <v>0</v>
      </c>
      <c r="L83" s="213" t="e">
        <f t="shared" ref="L83:L146" si="45">I83/D83*100</f>
        <v>#DIV/0!</v>
      </c>
      <c r="M83" s="200">
        <f>'дод 2'!N117</f>
        <v>0</v>
      </c>
      <c r="N83" s="200">
        <f>'дод 2'!O117</f>
        <v>0</v>
      </c>
      <c r="O83" s="200">
        <f>'дод 2'!P117</f>
        <v>0</v>
      </c>
      <c r="P83" s="200">
        <f>'дод 2'!Q117</f>
        <v>0</v>
      </c>
      <c r="Q83" s="200">
        <f>'дод 2'!R117</f>
        <v>0</v>
      </c>
      <c r="R83" s="200">
        <f>'дод 2'!S117</f>
        <v>0</v>
      </c>
      <c r="S83" s="200">
        <f>'дод 2'!T117</f>
        <v>0</v>
      </c>
      <c r="T83" s="200">
        <f>'дод 2'!U117</f>
        <v>0</v>
      </c>
      <c r="U83" s="200">
        <f>'дод 2'!V117</f>
        <v>0</v>
      </c>
      <c r="V83" s="200">
        <f>'дод 2'!W117</f>
        <v>0</v>
      </c>
      <c r="W83" s="200">
        <f>'дод 2'!X117</f>
        <v>0</v>
      </c>
      <c r="X83" s="200">
        <f>'дод 2'!Y117</f>
        <v>0</v>
      </c>
      <c r="Y83" s="213" t="e">
        <f t="shared" ref="Y83:Y135" si="46">S83/M83*100</f>
        <v>#DIV/0!</v>
      </c>
      <c r="Z83" s="209">
        <f t="shared" ref="Z83:Z146" si="47">S83+I83</f>
        <v>0</v>
      </c>
    </row>
    <row r="84" spans="1:26" s="10" customFormat="1" ht="63" hidden="1" customHeight="1" x14ac:dyDescent="0.25">
      <c r="A84" s="106"/>
      <c r="B84" s="106"/>
      <c r="C84" s="47" t="s">
        <v>488</v>
      </c>
      <c r="D84" s="203">
        <f>'дод 2'!E118</f>
        <v>0</v>
      </c>
      <c r="E84" s="203">
        <f>'дод 2'!F118</f>
        <v>0</v>
      </c>
      <c r="F84" s="203">
        <f>'дод 2'!G118</f>
        <v>0</v>
      </c>
      <c r="G84" s="203">
        <f>'дод 2'!H118</f>
        <v>0</v>
      </c>
      <c r="H84" s="203">
        <f>'дод 2'!I118</f>
        <v>0</v>
      </c>
      <c r="I84" s="203">
        <f>'дод 2'!J118</f>
        <v>0</v>
      </c>
      <c r="J84" s="203">
        <f>'дод 2'!K118</f>
        <v>0</v>
      </c>
      <c r="K84" s="203">
        <f>'дод 2'!L118</f>
        <v>0</v>
      </c>
      <c r="L84" s="214" t="e">
        <f t="shared" si="45"/>
        <v>#DIV/0!</v>
      </c>
      <c r="M84" s="203">
        <f>'дод 2'!N118</f>
        <v>0</v>
      </c>
      <c r="N84" s="203">
        <f>'дод 2'!O118</f>
        <v>0</v>
      </c>
      <c r="O84" s="203">
        <f>'дод 2'!P118</f>
        <v>0</v>
      </c>
      <c r="P84" s="203">
        <f>'дод 2'!Q118</f>
        <v>0</v>
      </c>
      <c r="Q84" s="203">
        <f>'дод 2'!R118</f>
        <v>0</v>
      </c>
      <c r="R84" s="203">
        <f>'дод 2'!S118</f>
        <v>0</v>
      </c>
      <c r="S84" s="203">
        <f>'дод 2'!T118</f>
        <v>0</v>
      </c>
      <c r="T84" s="203">
        <f>'дод 2'!U118</f>
        <v>0</v>
      </c>
      <c r="U84" s="203">
        <f>'дод 2'!V118</f>
        <v>0</v>
      </c>
      <c r="V84" s="203">
        <f>'дод 2'!W118</f>
        <v>0</v>
      </c>
      <c r="W84" s="203">
        <f>'дод 2'!X118</f>
        <v>0</v>
      </c>
      <c r="X84" s="203">
        <f>'дод 2'!Y118</f>
        <v>0</v>
      </c>
      <c r="Y84" s="214" t="e">
        <f t="shared" si="46"/>
        <v>#DIV/0!</v>
      </c>
      <c r="Z84" s="209">
        <f t="shared" si="47"/>
        <v>0</v>
      </c>
    </row>
    <row r="85" spans="1:26" s="10" customFormat="1" ht="63" customHeight="1" x14ac:dyDescent="0.25">
      <c r="A85" s="106" t="s">
        <v>685</v>
      </c>
      <c r="B85" s="106" t="s">
        <v>57</v>
      </c>
      <c r="C85" s="46" t="s">
        <v>709</v>
      </c>
      <c r="D85" s="203">
        <f>'дод 2'!E120+'дод 2'!E333</f>
        <v>0</v>
      </c>
      <c r="E85" s="203">
        <f>'дод 2'!F120+'дод 2'!F333</f>
        <v>0</v>
      </c>
      <c r="F85" s="203">
        <f>'дод 2'!G120+'дод 2'!G333</f>
        <v>0</v>
      </c>
      <c r="G85" s="203">
        <f>'дод 2'!H120+'дод 2'!H333</f>
        <v>0</v>
      </c>
      <c r="H85" s="203">
        <f>'дод 2'!I120+'дод 2'!I333</f>
        <v>0</v>
      </c>
      <c r="I85" s="203">
        <f>'дод 2'!J120+'дод 2'!J333</f>
        <v>0</v>
      </c>
      <c r="J85" s="203">
        <f>'дод 2'!K120+'дод 2'!K333</f>
        <v>0</v>
      </c>
      <c r="K85" s="203">
        <f>'дод 2'!L120+'дод 2'!L333</f>
        <v>0</v>
      </c>
      <c r="L85" s="214"/>
      <c r="M85" s="200">
        <f>'дод 2'!N120+'дод 2'!N333</f>
        <v>2300000</v>
      </c>
      <c r="N85" s="200">
        <f>'дод 2'!O120+'дод 2'!O333</f>
        <v>2300000</v>
      </c>
      <c r="O85" s="200">
        <f>'дод 2'!P120+'дод 2'!P333</f>
        <v>0</v>
      </c>
      <c r="P85" s="200">
        <f>'дод 2'!Q120+'дод 2'!Q333</f>
        <v>0</v>
      </c>
      <c r="Q85" s="200">
        <f>'дод 2'!R120+'дод 2'!R333</f>
        <v>0</v>
      </c>
      <c r="R85" s="200">
        <f>'дод 2'!S120+'дод 2'!S333</f>
        <v>2300000</v>
      </c>
      <c r="S85" s="200">
        <f>'дод 2'!T120+'дод 2'!T333</f>
        <v>0</v>
      </c>
      <c r="T85" s="200">
        <f>'дод 2'!U120+'дод 2'!U333</f>
        <v>0</v>
      </c>
      <c r="U85" s="200">
        <f>'дод 2'!V120+'дод 2'!V333</f>
        <v>0</v>
      </c>
      <c r="V85" s="200">
        <f>'дод 2'!W120+'дод 2'!W333</f>
        <v>0</v>
      </c>
      <c r="W85" s="200">
        <f>'дод 2'!X120+'дод 2'!X333</f>
        <v>0</v>
      </c>
      <c r="X85" s="200">
        <f>'дод 2'!Y120+'дод 2'!Y333</f>
        <v>0</v>
      </c>
      <c r="Y85" s="213">
        <f t="shared" si="46"/>
        <v>0</v>
      </c>
      <c r="Z85" s="209">
        <f t="shared" si="47"/>
        <v>0</v>
      </c>
    </row>
    <row r="86" spans="1:26" s="10" customFormat="1" ht="48" hidden="1" customHeight="1" x14ac:dyDescent="0.25">
      <c r="A86" s="106" t="s">
        <v>686</v>
      </c>
      <c r="B86" s="106" t="s">
        <v>57</v>
      </c>
      <c r="C86" s="109" t="s">
        <v>683</v>
      </c>
      <c r="D86" s="203">
        <f>'дод 2'!E121+'дод 2'!E334</f>
        <v>0</v>
      </c>
      <c r="E86" s="203">
        <f>'дод 2'!F121+'дод 2'!F334</f>
        <v>0</v>
      </c>
      <c r="F86" s="203">
        <f>'дод 2'!G121+'дод 2'!G334</f>
        <v>0</v>
      </c>
      <c r="G86" s="203">
        <f>'дод 2'!H121+'дод 2'!H334</f>
        <v>0</v>
      </c>
      <c r="H86" s="203">
        <f>'дод 2'!I121+'дод 2'!I334</f>
        <v>0</v>
      </c>
      <c r="I86" s="203">
        <f>'дод 2'!J121+'дод 2'!J334</f>
        <v>0</v>
      </c>
      <c r="J86" s="203">
        <f>'дод 2'!K121+'дод 2'!K334</f>
        <v>0</v>
      </c>
      <c r="K86" s="203">
        <f>'дод 2'!L121+'дод 2'!L334</f>
        <v>0</v>
      </c>
      <c r="L86" s="214" t="e">
        <f t="shared" si="45"/>
        <v>#DIV/0!</v>
      </c>
      <c r="M86" s="200">
        <f>'дод 2'!N121+'дод 2'!N334</f>
        <v>0</v>
      </c>
      <c r="N86" s="200">
        <f>'дод 2'!O121+'дод 2'!O334</f>
        <v>0</v>
      </c>
      <c r="O86" s="200">
        <f>'дод 2'!P121+'дод 2'!P334</f>
        <v>0</v>
      </c>
      <c r="P86" s="200">
        <f>'дод 2'!Q121+'дод 2'!Q334</f>
        <v>0</v>
      </c>
      <c r="Q86" s="200">
        <f>'дод 2'!R121+'дод 2'!R334</f>
        <v>0</v>
      </c>
      <c r="R86" s="200">
        <f>'дод 2'!S121+'дод 2'!S334</f>
        <v>0</v>
      </c>
      <c r="S86" s="200">
        <f>'дод 2'!T121+'дод 2'!T334</f>
        <v>0</v>
      </c>
      <c r="T86" s="200">
        <f>'дод 2'!U121+'дод 2'!U334</f>
        <v>0</v>
      </c>
      <c r="U86" s="200">
        <f>'дод 2'!V121+'дод 2'!V334</f>
        <v>0</v>
      </c>
      <c r="V86" s="200">
        <f>'дод 2'!W121+'дод 2'!W334</f>
        <v>0</v>
      </c>
      <c r="W86" s="200">
        <f>'дод 2'!X121+'дод 2'!X334</f>
        <v>0</v>
      </c>
      <c r="X86" s="200">
        <f>'дод 2'!Y121+'дод 2'!Y334</f>
        <v>0</v>
      </c>
      <c r="Y86" s="213" t="e">
        <f t="shared" si="46"/>
        <v>#DIV/0!</v>
      </c>
      <c r="Z86" s="209">
        <f t="shared" si="47"/>
        <v>0</v>
      </c>
    </row>
    <row r="87" spans="1:26" s="10" customFormat="1" ht="63" hidden="1" customHeight="1" x14ac:dyDescent="0.25">
      <c r="A87" s="106"/>
      <c r="B87" s="106"/>
      <c r="C87" s="47" t="s">
        <v>684</v>
      </c>
      <c r="D87" s="203">
        <f>'дод 2'!E122+'дод 2'!E335</f>
        <v>0</v>
      </c>
      <c r="E87" s="203">
        <f>'дод 2'!F122+'дод 2'!F335</f>
        <v>0</v>
      </c>
      <c r="F87" s="203">
        <f>'дод 2'!G122+'дод 2'!G335</f>
        <v>0</v>
      </c>
      <c r="G87" s="203">
        <f>'дод 2'!H122+'дод 2'!H335</f>
        <v>0</v>
      </c>
      <c r="H87" s="203">
        <f>'дод 2'!I122+'дод 2'!I335</f>
        <v>0</v>
      </c>
      <c r="I87" s="203">
        <f>'дод 2'!J122+'дод 2'!J335</f>
        <v>0</v>
      </c>
      <c r="J87" s="203">
        <f>'дод 2'!K122+'дод 2'!K335</f>
        <v>0</v>
      </c>
      <c r="K87" s="203">
        <f>'дод 2'!L122+'дод 2'!L335</f>
        <v>0</v>
      </c>
      <c r="L87" s="214" t="e">
        <f t="shared" si="45"/>
        <v>#DIV/0!</v>
      </c>
      <c r="M87" s="203">
        <f>'дод 2'!N122+'дод 2'!N335</f>
        <v>0</v>
      </c>
      <c r="N87" s="203">
        <f>'дод 2'!O122+'дод 2'!O335</f>
        <v>0</v>
      </c>
      <c r="O87" s="203">
        <f>'дод 2'!P122+'дод 2'!P335</f>
        <v>0</v>
      </c>
      <c r="P87" s="203">
        <f>'дод 2'!Q122+'дод 2'!Q335</f>
        <v>0</v>
      </c>
      <c r="Q87" s="203">
        <f>'дод 2'!R122+'дод 2'!R335</f>
        <v>0</v>
      </c>
      <c r="R87" s="203">
        <f>'дод 2'!S122+'дод 2'!S335</f>
        <v>0</v>
      </c>
      <c r="S87" s="203">
        <f>'дод 2'!T122+'дод 2'!T335</f>
        <v>0</v>
      </c>
      <c r="T87" s="203">
        <f>'дод 2'!U122+'дод 2'!U335</f>
        <v>0</v>
      </c>
      <c r="U87" s="203">
        <f>'дод 2'!V122+'дод 2'!V335</f>
        <v>0</v>
      </c>
      <c r="V87" s="203">
        <f>'дод 2'!W122+'дод 2'!W335</f>
        <v>0</v>
      </c>
      <c r="W87" s="203">
        <f>'дод 2'!X122+'дод 2'!X335</f>
        <v>0</v>
      </c>
      <c r="X87" s="203">
        <f>'дод 2'!Y122+'дод 2'!Y335</f>
        <v>0</v>
      </c>
      <c r="Y87" s="214" t="e">
        <f t="shared" si="46"/>
        <v>#DIV/0!</v>
      </c>
      <c r="Z87" s="209">
        <f t="shared" si="47"/>
        <v>0</v>
      </c>
    </row>
    <row r="88" spans="1:26" s="9" customFormat="1" ht="19.5" customHeight="1" x14ac:dyDescent="0.25">
      <c r="A88" s="100" t="s">
        <v>58</v>
      </c>
      <c r="B88" s="101"/>
      <c r="C88" s="94" t="s">
        <v>654</v>
      </c>
      <c r="D88" s="209">
        <f>D95+D101+D104+D106+D108+D111+D112+D99+D103</f>
        <v>119432000</v>
      </c>
      <c r="E88" s="209">
        <f t="shared" ref="E88:R88" si="48">E95+E101+E104+E106+E108+E111+E112+E99+E103</f>
        <v>119432000</v>
      </c>
      <c r="F88" s="209">
        <f t="shared" si="48"/>
        <v>3079800</v>
      </c>
      <c r="G88" s="209">
        <f t="shared" si="48"/>
        <v>154200</v>
      </c>
      <c r="H88" s="209">
        <f t="shared" ref="H88:K88" si="49">H95+H101+H104+H106+H108+H111+H112+H99+H103</f>
        <v>0</v>
      </c>
      <c r="I88" s="209">
        <f t="shared" si="49"/>
        <v>27982829.000000004</v>
      </c>
      <c r="J88" s="209">
        <f t="shared" si="49"/>
        <v>730146.39</v>
      </c>
      <c r="K88" s="209">
        <f t="shared" si="49"/>
        <v>49077.77</v>
      </c>
      <c r="L88" s="212">
        <f t="shared" si="45"/>
        <v>23.429925815526829</v>
      </c>
      <c r="M88" s="209">
        <f t="shared" si="48"/>
        <v>64457260</v>
      </c>
      <c r="N88" s="209">
        <f t="shared" si="48"/>
        <v>64457260</v>
      </c>
      <c r="O88" s="209">
        <f t="shared" si="48"/>
        <v>0</v>
      </c>
      <c r="P88" s="209">
        <f t="shared" si="48"/>
        <v>0</v>
      </c>
      <c r="Q88" s="209">
        <f t="shared" si="48"/>
        <v>0</v>
      </c>
      <c r="R88" s="209">
        <f t="shared" si="48"/>
        <v>64457260</v>
      </c>
      <c r="S88" s="209">
        <f t="shared" ref="S88:X88" si="50">S95+S101+S104+S106+S108+S111+S112+S99+S103</f>
        <v>50000000</v>
      </c>
      <c r="T88" s="209">
        <f t="shared" si="50"/>
        <v>50000000</v>
      </c>
      <c r="U88" s="209">
        <f t="shared" si="50"/>
        <v>0</v>
      </c>
      <c r="V88" s="209">
        <f t="shared" si="50"/>
        <v>0</v>
      </c>
      <c r="W88" s="209">
        <f t="shared" si="50"/>
        <v>0</v>
      </c>
      <c r="X88" s="209">
        <f t="shared" si="50"/>
        <v>50000000</v>
      </c>
      <c r="Y88" s="212">
        <f t="shared" si="46"/>
        <v>77.5707810105487</v>
      </c>
      <c r="Z88" s="209">
        <f t="shared" si="47"/>
        <v>77982829</v>
      </c>
    </row>
    <row r="89" spans="1:26" s="11" customFormat="1" ht="31.5" hidden="1" customHeight="1" x14ac:dyDescent="0.25">
      <c r="A89" s="102"/>
      <c r="B89" s="60"/>
      <c r="C89" s="103" t="s">
        <v>384</v>
      </c>
      <c r="D89" s="197">
        <f>D96+D102+D105</f>
        <v>0</v>
      </c>
      <c r="E89" s="197">
        <f t="shared" ref="E89:R89" si="51">E96+E102+E105</f>
        <v>0</v>
      </c>
      <c r="F89" s="197">
        <f t="shared" si="51"/>
        <v>0</v>
      </c>
      <c r="G89" s="197">
        <f t="shared" si="51"/>
        <v>0</v>
      </c>
      <c r="H89" s="197">
        <f t="shared" ref="H89:K89" si="52">H96+H102+H105</f>
        <v>0</v>
      </c>
      <c r="I89" s="197">
        <f t="shared" si="52"/>
        <v>0</v>
      </c>
      <c r="J89" s="197">
        <f t="shared" si="52"/>
        <v>0</v>
      </c>
      <c r="K89" s="197">
        <f t="shared" si="52"/>
        <v>0</v>
      </c>
      <c r="L89" s="215" t="e">
        <f t="shared" si="45"/>
        <v>#DIV/0!</v>
      </c>
      <c r="M89" s="197">
        <f t="shared" si="51"/>
        <v>0</v>
      </c>
      <c r="N89" s="197">
        <f t="shared" si="51"/>
        <v>0</v>
      </c>
      <c r="O89" s="197">
        <f t="shared" si="51"/>
        <v>0</v>
      </c>
      <c r="P89" s="197">
        <f t="shared" si="51"/>
        <v>0</v>
      </c>
      <c r="Q89" s="197">
        <f t="shared" si="51"/>
        <v>0</v>
      </c>
      <c r="R89" s="197">
        <f t="shared" si="51"/>
        <v>0</v>
      </c>
      <c r="S89" s="197">
        <f t="shared" ref="S89:X89" si="53">S96+S102+S105</f>
        <v>0</v>
      </c>
      <c r="T89" s="197">
        <f t="shared" si="53"/>
        <v>0</v>
      </c>
      <c r="U89" s="197">
        <f t="shared" si="53"/>
        <v>0</v>
      </c>
      <c r="V89" s="197">
        <f t="shared" si="53"/>
        <v>0</v>
      </c>
      <c r="W89" s="197">
        <f t="shared" si="53"/>
        <v>0</v>
      </c>
      <c r="X89" s="197">
        <f t="shared" si="53"/>
        <v>0</v>
      </c>
      <c r="Y89" s="215" t="e">
        <f t="shared" si="46"/>
        <v>#DIV/0!</v>
      </c>
      <c r="Z89" s="209">
        <f t="shared" si="47"/>
        <v>0</v>
      </c>
    </row>
    <row r="90" spans="1:26" s="11" customFormat="1" ht="47.25" hidden="1" customHeight="1" x14ac:dyDescent="0.25">
      <c r="A90" s="102"/>
      <c r="B90" s="60"/>
      <c r="C90" s="103" t="s">
        <v>385</v>
      </c>
      <c r="D90" s="197">
        <f>D97+D109</f>
        <v>0</v>
      </c>
      <c r="E90" s="197">
        <f t="shared" ref="E90:R90" si="54">E97+E109</f>
        <v>0</v>
      </c>
      <c r="F90" s="197">
        <f t="shared" si="54"/>
        <v>0</v>
      </c>
      <c r="G90" s="197">
        <f t="shared" si="54"/>
        <v>0</v>
      </c>
      <c r="H90" s="197">
        <f t="shared" ref="H90:K90" si="55">H97+H109</f>
        <v>0</v>
      </c>
      <c r="I90" s="197">
        <f t="shared" si="55"/>
        <v>0</v>
      </c>
      <c r="J90" s="197">
        <f t="shared" si="55"/>
        <v>0</v>
      </c>
      <c r="K90" s="197">
        <f t="shared" si="55"/>
        <v>0</v>
      </c>
      <c r="L90" s="215" t="e">
        <f t="shared" si="45"/>
        <v>#DIV/0!</v>
      </c>
      <c r="M90" s="197">
        <f t="shared" si="54"/>
        <v>0</v>
      </c>
      <c r="N90" s="197">
        <f t="shared" si="54"/>
        <v>0</v>
      </c>
      <c r="O90" s="197">
        <f t="shared" si="54"/>
        <v>0</v>
      </c>
      <c r="P90" s="197">
        <f t="shared" si="54"/>
        <v>0</v>
      </c>
      <c r="Q90" s="197">
        <f t="shared" si="54"/>
        <v>0</v>
      </c>
      <c r="R90" s="197">
        <f t="shared" si="54"/>
        <v>0</v>
      </c>
      <c r="S90" s="197">
        <f t="shared" ref="S90:X90" si="56">S97+S109</f>
        <v>0</v>
      </c>
      <c r="T90" s="197">
        <f t="shared" si="56"/>
        <v>0</v>
      </c>
      <c r="U90" s="197">
        <f t="shared" si="56"/>
        <v>0</v>
      </c>
      <c r="V90" s="197">
        <f t="shared" si="56"/>
        <v>0</v>
      </c>
      <c r="W90" s="197">
        <f t="shared" si="56"/>
        <v>0</v>
      </c>
      <c r="X90" s="197">
        <f t="shared" si="56"/>
        <v>0</v>
      </c>
      <c r="Y90" s="215" t="e">
        <f t="shared" si="46"/>
        <v>#DIV/0!</v>
      </c>
      <c r="Z90" s="209">
        <f t="shared" si="47"/>
        <v>0</v>
      </c>
    </row>
    <row r="91" spans="1:26" s="11" customFormat="1" ht="66.75" hidden="1" customHeight="1" x14ac:dyDescent="0.25">
      <c r="A91" s="102"/>
      <c r="B91" s="60"/>
      <c r="C91" s="103" t="s">
        <v>386</v>
      </c>
      <c r="D91" s="197">
        <f>D107+D110</f>
        <v>0</v>
      </c>
      <c r="E91" s="197">
        <f t="shared" ref="E91:R91" si="57">E107+E110</f>
        <v>0</v>
      </c>
      <c r="F91" s="197">
        <f t="shared" si="57"/>
        <v>0</v>
      </c>
      <c r="G91" s="197">
        <f t="shared" si="57"/>
        <v>0</v>
      </c>
      <c r="H91" s="197">
        <f t="shared" ref="H91:K91" si="58">H107+H110</f>
        <v>0</v>
      </c>
      <c r="I91" s="197">
        <f t="shared" si="58"/>
        <v>0</v>
      </c>
      <c r="J91" s="197">
        <f t="shared" si="58"/>
        <v>0</v>
      </c>
      <c r="K91" s="197">
        <f t="shared" si="58"/>
        <v>0</v>
      </c>
      <c r="L91" s="215" t="e">
        <f t="shared" si="45"/>
        <v>#DIV/0!</v>
      </c>
      <c r="M91" s="197">
        <f t="shared" si="57"/>
        <v>0</v>
      </c>
      <c r="N91" s="197">
        <f t="shared" si="57"/>
        <v>0</v>
      </c>
      <c r="O91" s="197">
        <f t="shared" si="57"/>
        <v>0</v>
      </c>
      <c r="P91" s="197">
        <f t="shared" si="57"/>
        <v>0</v>
      </c>
      <c r="Q91" s="197">
        <f t="shared" si="57"/>
        <v>0</v>
      </c>
      <c r="R91" s="197">
        <f t="shared" si="57"/>
        <v>0</v>
      </c>
      <c r="S91" s="197">
        <f t="shared" ref="S91:X91" si="59">S107+S110</f>
        <v>0</v>
      </c>
      <c r="T91" s="197">
        <f t="shared" si="59"/>
        <v>0</v>
      </c>
      <c r="U91" s="197">
        <f t="shared" si="59"/>
        <v>0</v>
      </c>
      <c r="V91" s="197">
        <f t="shared" si="59"/>
        <v>0</v>
      </c>
      <c r="W91" s="197">
        <f t="shared" si="59"/>
        <v>0</v>
      </c>
      <c r="X91" s="197">
        <f t="shared" si="59"/>
        <v>0</v>
      </c>
      <c r="Y91" s="215" t="e">
        <f t="shared" si="46"/>
        <v>#DIV/0!</v>
      </c>
      <c r="Z91" s="209">
        <f t="shared" si="47"/>
        <v>0</v>
      </c>
    </row>
    <row r="92" spans="1:26" s="11" customFormat="1" ht="15.75" hidden="1" customHeight="1" x14ac:dyDescent="0.25">
      <c r="A92" s="102"/>
      <c r="B92" s="60"/>
      <c r="C92" s="103" t="s">
        <v>387</v>
      </c>
      <c r="D92" s="197">
        <f>D98</f>
        <v>0</v>
      </c>
      <c r="E92" s="197">
        <f t="shared" ref="E92:R92" si="60">E98</f>
        <v>0</v>
      </c>
      <c r="F92" s="197">
        <f t="shared" si="60"/>
        <v>0</v>
      </c>
      <c r="G92" s="197">
        <f t="shared" si="60"/>
        <v>0</v>
      </c>
      <c r="H92" s="197">
        <f t="shared" ref="H92:K92" si="61">H98</f>
        <v>0</v>
      </c>
      <c r="I92" s="197">
        <f t="shared" si="61"/>
        <v>0</v>
      </c>
      <c r="J92" s="197">
        <f t="shared" si="61"/>
        <v>0</v>
      </c>
      <c r="K92" s="197">
        <f t="shared" si="61"/>
        <v>0</v>
      </c>
      <c r="L92" s="215" t="e">
        <f t="shared" si="45"/>
        <v>#DIV/0!</v>
      </c>
      <c r="M92" s="197">
        <f t="shared" si="60"/>
        <v>0</v>
      </c>
      <c r="N92" s="197">
        <f t="shared" si="60"/>
        <v>0</v>
      </c>
      <c r="O92" s="197">
        <f t="shared" si="60"/>
        <v>0</v>
      </c>
      <c r="P92" s="197">
        <f t="shared" si="60"/>
        <v>0</v>
      </c>
      <c r="Q92" s="197">
        <f t="shared" si="60"/>
        <v>0</v>
      </c>
      <c r="R92" s="197">
        <f t="shared" si="60"/>
        <v>0</v>
      </c>
      <c r="S92" s="197">
        <f t="shared" ref="S92:X92" si="62">S98</f>
        <v>0</v>
      </c>
      <c r="T92" s="197">
        <f t="shared" si="62"/>
        <v>0</v>
      </c>
      <c r="U92" s="197">
        <f t="shared" si="62"/>
        <v>0</v>
      </c>
      <c r="V92" s="197">
        <f t="shared" si="62"/>
        <v>0</v>
      </c>
      <c r="W92" s="197">
        <f t="shared" si="62"/>
        <v>0</v>
      </c>
      <c r="X92" s="197">
        <f t="shared" si="62"/>
        <v>0</v>
      </c>
      <c r="Y92" s="215" t="e">
        <f t="shared" si="46"/>
        <v>#DIV/0!</v>
      </c>
      <c r="Z92" s="209">
        <f t="shared" si="47"/>
        <v>0</v>
      </c>
    </row>
    <row r="93" spans="1:26" s="11" customFormat="1" ht="15.75" hidden="1" customHeight="1" x14ac:dyDescent="0.25">
      <c r="A93" s="102"/>
      <c r="B93" s="60"/>
      <c r="C93" s="110" t="str">
        <f>'дод 2'!D154</f>
        <v>місцевого запозичення</v>
      </c>
      <c r="D93" s="197"/>
      <c r="E93" s="197"/>
      <c r="F93" s="197"/>
      <c r="G93" s="197"/>
      <c r="H93" s="197"/>
      <c r="I93" s="197"/>
      <c r="J93" s="197"/>
      <c r="K93" s="197"/>
      <c r="L93" s="215" t="e">
        <f t="shared" si="45"/>
        <v>#DIV/0!</v>
      </c>
      <c r="M93" s="197"/>
      <c r="N93" s="197"/>
      <c r="O93" s="197"/>
      <c r="P93" s="197"/>
      <c r="Q93" s="197"/>
      <c r="R93" s="197"/>
      <c r="S93" s="197"/>
      <c r="T93" s="197"/>
      <c r="U93" s="197"/>
      <c r="V93" s="197"/>
      <c r="W93" s="197"/>
      <c r="X93" s="197"/>
      <c r="Y93" s="215" t="e">
        <f t="shared" si="46"/>
        <v>#DIV/0!</v>
      </c>
      <c r="Z93" s="209">
        <f t="shared" si="47"/>
        <v>0</v>
      </c>
    </row>
    <row r="94" spans="1:26" s="11" customFormat="1" ht="94.5" hidden="1" customHeight="1" x14ac:dyDescent="0.25">
      <c r="A94" s="102"/>
      <c r="B94" s="60"/>
      <c r="C94" s="111" t="s">
        <v>600</v>
      </c>
      <c r="D94" s="197">
        <f>D100</f>
        <v>0</v>
      </c>
      <c r="E94" s="197">
        <f t="shared" ref="E94:R94" si="63">E100</f>
        <v>0</v>
      </c>
      <c r="F94" s="197">
        <f t="shared" si="63"/>
        <v>0</v>
      </c>
      <c r="G94" s="197">
        <f t="shared" si="63"/>
        <v>0</v>
      </c>
      <c r="H94" s="197">
        <f t="shared" ref="H94:K94" si="64">H100</f>
        <v>0</v>
      </c>
      <c r="I94" s="197">
        <f t="shared" si="64"/>
        <v>0</v>
      </c>
      <c r="J94" s="197">
        <f t="shared" si="64"/>
        <v>0</v>
      </c>
      <c r="K94" s="197">
        <f t="shared" si="64"/>
        <v>0</v>
      </c>
      <c r="L94" s="215" t="e">
        <f t="shared" si="45"/>
        <v>#DIV/0!</v>
      </c>
      <c r="M94" s="197">
        <f t="shared" si="63"/>
        <v>0</v>
      </c>
      <c r="N94" s="197">
        <f t="shared" si="63"/>
        <v>0</v>
      </c>
      <c r="O94" s="197">
        <f t="shared" si="63"/>
        <v>0</v>
      </c>
      <c r="P94" s="197">
        <f t="shared" si="63"/>
        <v>0</v>
      </c>
      <c r="Q94" s="197">
        <f t="shared" si="63"/>
        <v>0</v>
      </c>
      <c r="R94" s="197">
        <f t="shared" si="63"/>
        <v>0</v>
      </c>
      <c r="S94" s="197">
        <f t="shared" ref="S94:X94" si="65">S100</f>
        <v>0</v>
      </c>
      <c r="T94" s="197">
        <f t="shared" si="65"/>
        <v>0</v>
      </c>
      <c r="U94" s="197">
        <f t="shared" si="65"/>
        <v>0</v>
      </c>
      <c r="V94" s="197">
        <f t="shared" si="65"/>
        <v>0</v>
      </c>
      <c r="W94" s="197">
        <f t="shared" si="65"/>
        <v>0</v>
      </c>
      <c r="X94" s="197">
        <f t="shared" si="65"/>
        <v>0</v>
      </c>
      <c r="Y94" s="215" t="e">
        <f t="shared" si="46"/>
        <v>#DIV/0!</v>
      </c>
      <c r="Z94" s="209">
        <f t="shared" si="47"/>
        <v>0</v>
      </c>
    </row>
    <row r="95" spans="1:26" ht="33" customHeight="1" x14ac:dyDescent="0.25">
      <c r="A95" s="95" t="s">
        <v>59</v>
      </c>
      <c r="B95" s="95" t="s">
        <v>60</v>
      </c>
      <c r="C95" s="49" t="s">
        <v>556</v>
      </c>
      <c r="D95" s="200">
        <f>'дод 2'!E157+'дод 2'!E331</f>
        <v>66664700</v>
      </c>
      <c r="E95" s="200">
        <f>'дод 2'!F157+'дод 2'!F331</f>
        <v>66664700</v>
      </c>
      <c r="F95" s="200">
        <f>'дод 2'!G157+'дод 2'!G331</f>
        <v>0</v>
      </c>
      <c r="G95" s="200">
        <f>'дод 2'!H157+'дод 2'!H331</f>
        <v>0</v>
      </c>
      <c r="H95" s="200">
        <f>'дод 2'!I157+'дод 2'!I331</f>
        <v>0</v>
      </c>
      <c r="I95" s="200">
        <f>'дод 2'!J157+'дод 2'!J331</f>
        <v>17035457.710000001</v>
      </c>
      <c r="J95" s="200">
        <f>'дод 2'!K157+'дод 2'!K331</f>
        <v>0</v>
      </c>
      <c r="K95" s="200">
        <f>'дод 2'!L157+'дод 2'!L331</f>
        <v>0</v>
      </c>
      <c r="L95" s="213">
        <f t="shared" si="45"/>
        <v>25.553940406241988</v>
      </c>
      <c r="M95" s="200">
        <f>'дод 2'!N157+'дод 2'!N331</f>
        <v>13000000</v>
      </c>
      <c r="N95" s="200">
        <f>'дод 2'!O157+'дод 2'!O331</f>
        <v>13000000</v>
      </c>
      <c r="O95" s="200">
        <f>'дод 2'!P157+'дод 2'!P331</f>
        <v>0</v>
      </c>
      <c r="P95" s="200">
        <f>'дод 2'!Q157+'дод 2'!Q331</f>
        <v>0</v>
      </c>
      <c r="Q95" s="200">
        <f>'дод 2'!R157+'дод 2'!R331</f>
        <v>0</v>
      </c>
      <c r="R95" s="200">
        <f>'дод 2'!S157+'дод 2'!S331</f>
        <v>13000000</v>
      </c>
      <c r="S95" s="200">
        <f>'дод 2'!T157+'дод 2'!T331</f>
        <v>0</v>
      </c>
      <c r="T95" s="200">
        <f>'дод 2'!U157+'дод 2'!U331</f>
        <v>0</v>
      </c>
      <c r="U95" s="200">
        <f>'дод 2'!V157+'дод 2'!V331</f>
        <v>0</v>
      </c>
      <c r="V95" s="200">
        <f>'дод 2'!W157+'дод 2'!W331</f>
        <v>0</v>
      </c>
      <c r="W95" s="200">
        <f>'дод 2'!X157+'дод 2'!X331</f>
        <v>0</v>
      </c>
      <c r="X95" s="200">
        <f>'дод 2'!Y157+'дод 2'!Y331</f>
        <v>0</v>
      </c>
      <c r="Y95" s="213">
        <f t="shared" si="46"/>
        <v>0</v>
      </c>
      <c r="Z95" s="209">
        <f t="shared" si="47"/>
        <v>17035457.710000001</v>
      </c>
    </row>
    <row r="96" spans="1:26" s="10" customFormat="1" ht="31.5" hidden="1" customHeight="1" x14ac:dyDescent="0.25">
      <c r="A96" s="97"/>
      <c r="B96" s="97"/>
      <c r="C96" s="99" t="s">
        <v>384</v>
      </c>
      <c r="D96" s="203">
        <f>'дод 2'!E158</f>
        <v>0</v>
      </c>
      <c r="E96" s="203">
        <f>'дод 2'!F158</f>
        <v>0</v>
      </c>
      <c r="F96" s="203">
        <f>'дод 2'!G158</f>
        <v>0</v>
      </c>
      <c r="G96" s="203">
        <f>'дод 2'!H158</f>
        <v>0</v>
      </c>
      <c r="H96" s="203">
        <f>'дод 2'!I158</f>
        <v>0</v>
      </c>
      <c r="I96" s="203">
        <f>'дод 2'!J158</f>
        <v>0</v>
      </c>
      <c r="J96" s="203">
        <f>'дод 2'!K158</f>
        <v>0</v>
      </c>
      <c r="K96" s="203">
        <f>'дод 2'!L158</f>
        <v>0</v>
      </c>
      <c r="L96" s="214" t="e">
        <f t="shared" si="45"/>
        <v>#DIV/0!</v>
      </c>
      <c r="M96" s="203">
        <f>'дод 2'!N158</f>
        <v>0</v>
      </c>
      <c r="N96" s="203">
        <f>'дод 2'!O158</f>
        <v>0</v>
      </c>
      <c r="O96" s="203">
        <f>'дод 2'!P158</f>
        <v>0</v>
      </c>
      <c r="P96" s="203">
        <f>'дод 2'!Q158</f>
        <v>0</v>
      </c>
      <c r="Q96" s="203">
        <f>'дод 2'!R158</f>
        <v>0</v>
      </c>
      <c r="R96" s="203">
        <f>'дод 2'!S158</f>
        <v>0</v>
      </c>
      <c r="S96" s="203">
        <f>'дод 2'!T158</f>
        <v>0</v>
      </c>
      <c r="T96" s="203">
        <f>'дод 2'!U158</f>
        <v>0</v>
      </c>
      <c r="U96" s="203">
        <f>'дод 2'!V158</f>
        <v>0</v>
      </c>
      <c r="V96" s="203">
        <f>'дод 2'!W158</f>
        <v>0</v>
      </c>
      <c r="W96" s="203">
        <f>'дод 2'!X158</f>
        <v>0</v>
      </c>
      <c r="X96" s="203">
        <f>'дод 2'!Y158</f>
        <v>0</v>
      </c>
      <c r="Y96" s="214" t="e">
        <f t="shared" si="46"/>
        <v>#DIV/0!</v>
      </c>
      <c r="Z96" s="209">
        <f t="shared" si="47"/>
        <v>0</v>
      </c>
    </row>
    <row r="97" spans="1:26" s="10" customFormat="1" ht="47.25" hidden="1" customHeight="1" x14ac:dyDescent="0.25">
      <c r="A97" s="97"/>
      <c r="B97" s="97"/>
      <c r="C97" s="99" t="s">
        <v>385</v>
      </c>
      <c r="D97" s="203">
        <f>'дод 2'!E159</f>
        <v>0</v>
      </c>
      <c r="E97" s="203">
        <f>'дод 2'!F159</f>
        <v>0</v>
      </c>
      <c r="F97" s="203">
        <f>'дод 2'!G159</f>
        <v>0</v>
      </c>
      <c r="G97" s="203">
        <f>'дод 2'!H159</f>
        <v>0</v>
      </c>
      <c r="H97" s="203">
        <f>'дод 2'!I159</f>
        <v>0</v>
      </c>
      <c r="I97" s="203">
        <f>'дод 2'!J159</f>
        <v>0</v>
      </c>
      <c r="J97" s="203">
        <f>'дод 2'!K159</f>
        <v>0</v>
      </c>
      <c r="K97" s="203">
        <f>'дод 2'!L159</f>
        <v>0</v>
      </c>
      <c r="L97" s="214" t="e">
        <f t="shared" si="45"/>
        <v>#DIV/0!</v>
      </c>
      <c r="M97" s="203">
        <f>'дод 2'!N159</f>
        <v>0</v>
      </c>
      <c r="N97" s="203">
        <f>'дод 2'!O159</f>
        <v>0</v>
      </c>
      <c r="O97" s="203">
        <f>'дод 2'!P159</f>
        <v>0</v>
      </c>
      <c r="P97" s="203">
        <f>'дод 2'!Q159</f>
        <v>0</v>
      </c>
      <c r="Q97" s="203">
        <f>'дод 2'!R159</f>
        <v>0</v>
      </c>
      <c r="R97" s="203">
        <f>'дод 2'!S159</f>
        <v>0</v>
      </c>
      <c r="S97" s="203">
        <f>'дод 2'!T159</f>
        <v>0</v>
      </c>
      <c r="T97" s="203">
        <f>'дод 2'!U159</f>
        <v>0</v>
      </c>
      <c r="U97" s="203">
        <f>'дод 2'!V159</f>
        <v>0</v>
      </c>
      <c r="V97" s="203">
        <f>'дод 2'!W159</f>
        <v>0</v>
      </c>
      <c r="W97" s="203">
        <f>'дод 2'!X159</f>
        <v>0</v>
      </c>
      <c r="X97" s="203">
        <f>'дод 2'!Y159</f>
        <v>0</v>
      </c>
      <c r="Y97" s="214" t="e">
        <f t="shared" si="46"/>
        <v>#DIV/0!</v>
      </c>
      <c r="Z97" s="209">
        <f t="shared" si="47"/>
        <v>0</v>
      </c>
    </row>
    <row r="98" spans="1:26" s="10" customFormat="1" ht="15.75" hidden="1" customHeight="1" x14ac:dyDescent="0.25">
      <c r="A98" s="97"/>
      <c r="B98" s="97"/>
      <c r="C98" s="99" t="s">
        <v>387</v>
      </c>
      <c r="D98" s="203">
        <f>'дод 2'!E160</f>
        <v>0</v>
      </c>
      <c r="E98" s="203">
        <f>'дод 2'!F160</f>
        <v>0</v>
      </c>
      <c r="F98" s="203">
        <f>'дод 2'!G160</f>
        <v>0</v>
      </c>
      <c r="G98" s="203">
        <f>'дод 2'!H160</f>
        <v>0</v>
      </c>
      <c r="H98" s="203">
        <f>'дод 2'!I160</f>
        <v>0</v>
      </c>
      <c r="I98" s="203">
        <f>'дод 2'!J160</f>
        <v>0</v>
      </c>
      <c r="J98" s="203">
        <f>'дод 2'!K160</f>
        <v>0</v>
      </c>
      <c r="K98" s="203">
        <f>'дод 2'!L160</f>
        <v>0</v>
      </c>
      <c r="L98" s="214" t="e">
        <f t="shared" si="45"/>
        <v>#DIV/0!</v>
      </c>
      <c r="M98" s="203">
        <f>'дод 2'!N160</f>
        <v>0</v>
      </c>
      <c r="N98" s="203">
        <f>'дод 2'!O160</f>
        <v>0</v>
      </c>
      <c r="O98" s="203">
        <f>'дод 2'!P160</f>
        <v>0</v>
      </c>
      <c r="P98" s="203">
        <f>'дод 2'!Q160</f>
        <v>0</v>
      </c>
      <c r="Q98" s="203">
        <f>'дод 2'!R160</f>
        <v>0</v>
      </c>
      <c r="R98" s="203">
        <f>'дод 2'!S160</f>
        <v>0</v>
      </c>
      <c r="S98" s="203">
        <f>'дод 2'!T160</f>
        <v>0</v>
      </c>
      <c r="T98" s="203">
        <f>'дод 2'!U160</f>
        <v>0</v>
      </c>
      <c r="U98" s="203">
        <f>'дод 2'!V160</f>
        <v>0</v>
      </c>
      <c r="V98" s="203">
        <f>'дод 2'!W160</f>
        <v>0</v>
      </c>
      <c r="W98" s="203">
        <f>'дод 2'!X160</f>
        <v>0</v>
      </c>
      <c r="X98" s="203">
        <f>'дод 2'!Y160</f>
        <v>0</v>
      </c>
      <c r="Y98" s="214" t="e">
        <f t="shared" si="46"/>
        <v>#DIV/0!</v>
      </c>
      <c r="Z98" s="209">
        <f t="shared" si="47"/>
        <v>0</v>
      </c>
    </row>
    <row r="99" spans="1:26" ht="31.5" hidden="1" customHeight="1" x14ac:dyDescent="0.25">
      <c r="A99" s="95">
        <v>2020</v>
      </c>
      <c r="B99" s="96" t="s">
        <v>428</v>
      </c>
      <c r="C99" s="49" t="s">
        <v>429</v>
      </c>
      <c r="D99" s="200">
        <f>'дод 2'!E162</f>
        <v>0</v>
      </c>
      <c r="E99" s="200">
        <f>'дод 2'!F162</f>
        <v>0</v>
      </c>
      <c r="F99" s="200">
        <f>'дод 2'!G162</f>
        <v>0</v>
      </c>
      <c r="G99" s="200">
        <f>'дод 2'!H162</f>
        <v>0</v>
      </c>
      <c r="H99" s="200">
        <f>'дод 2'!I162</f>
        <v>0</v>
      </c>
      <c r="I99" s="200">
        <f>'дод 2'!J162</f>
        <v>0</v>
      </c>
      <c r="J99" s="200">
        <f>'дод 2'!K162</f>
        <v>0</v>
      </c>
      <c r="K99" s="200">
        <f>'дод 2'!L162</f>
        <v>0</v>
      </c>
      <c r="L99" s="213" t="e">
        <f t="shared" si="45"/>
        <v>#DIV/0!</v>
      </c>
      <c r="M99" s="200">
        <f>'дод 2'!N162</f>
        <v>0</v>
      </c>
      <c r="N99" s="200">
        <f>'дод 2'!O162</f>
        <v>0</v>
      </c>
      <c r="O99" s="200">
        <f>'дод 2'!P162</f>
        <v>0</v>
      </c>
      <c r="P99" s="200">
        <f>'дод 2'!Q162</f>
        <v>0</v>
      </c>
      <c r="Q99" s="200">
        <f>'дод 2'!R162</f>
        <v>0</v>
      </c>
      <c r="R99" s="200">
        <f>'дод 2'!S162</f>
        <v>0</v>
      </c>
      <c r="S99" s="200">
        <f>'дод 2'!T162</f>
        <v>0</v>
      </c>
      <c r="T99" s="200">
        <f>'дод 2'!U162</f>
        <v>0</v>
      </c>
      <c r="U99" s="200">
        <f>'дод 2'!V162</f>
        <v>0</v>
      </c>
      <c r="V99" s="200">
        <f>'дод 2'!W162</f>
        <v>0</v>
      </c>
      <c r="W99" s="200">
        <f>'дод 2'!X162</f>
        <v>0</v>
      </c>
      <c r="X99" s="200">
        <f>'дод 2'!Y162</f>
        <v>0</v>
      </c>
      <c r="Y99" s="213" t="e">
        <f t="shared" si="46"/>
        <v>#DIV/0!</v>
      </c>
      <c r="Z99" s="209">
        <f t="shared" si="47"/>
        <v>0</v>
      </c>
    </row>
    <row r="100" spans="1:26" s="10" customFormat="1" ht="96.75" hidden="1" customHeight="1" x14ac:dyDescent="0.25">
      <c r="A100" s="97"/>
      <c r="B100" s="112"/>
      <c r="C100" s="113" t="str">
        <f>'дод 2'!D161</f>
        <v>субвенції з місцевого бюджету на закупівлю опорними закладами охорони здоров'я послуг щодо проектування та встановлення кисневих станцій за рахунок залишку коштів відповідної субвенції з державногобюджету, що утворився на початок бюджетного періоду</v>
      </c>
      <c r="D100" s="203">
        <f>'дод 2'!E161</f>
        <v>0</v>
      </c>
      <c r="E100" s="203">
        <f>'дод 2'!F161</f>
        <v>0</v>
      </c>
      <c r="F100" s="203">
        <f>'дод 2'!G161</f>
        <v>0</v>
      </c>
      <c r="G100" s="203">
        <f>'дод 2'!H161</f>
        <v>0</v>
      </c>
      <c r="H100" s="203">
        <f>'дод 2'!I161</f>
        <v>0</v>
      </c>
      <c r="I100" s="203">
        <f>'дод 2'!J161</f>
        <v>0</v>
      </c>
      <c r="J100" s="203">
        <f>'дод 2'!K161</f>
        <v>0</v>
      </c>
      <c r="K100" s="203">
        <f>'дод 2'!L161</f>
        <v>0</v>
      </c>
      <c r="L100" s="214" t="e">
        <f t="shared" si="45"/>
        <v>#DIV/0!</v>
      </c>
      <c r="M100" s="203">
        <f>'дод 2'!N161</f>
        <v>0</v>
      </c>
      <c r="N100" s="203">
        <f>'дод 2'!O161</f>
        <v>0</v>
      </c>
      <c r="O100" s="203">
        <f>'дод 2'!P161</f>
        <v>0</v>
      </c>
      <c r="P100" s="203">
        <f>'дод 2'!Q161</f>
        <v>0</v>
      </c>
      <c r="Q100" s="203">
        <f>'дод 2'!R161</f>
        <v>0</v>
      </c>
      <c r="R100" s="203">
        <f>'дод 2'!S161</f>
        <v>0</v>
      </c>
      <c r="S100" s="203">
        <f>'дод 2'!T161</f>
        <v>0</v>
      </c>
      <c r="T100" s="203">
        <f>'дод 2'!U161</f>
        <v>0</v>
      </c>
      <c r="U100" s="203">
        <f>'дод 2'!V161</f>
        <v>0</v>
      </c>
      <c r="V100" s="203">
        <f>'дод 2'!W161</f>
        <v>0</v>
      </c>
      <c r="W100" s="203">
        <f>'дод 2'!X161</f>
        <v>0</v>
      </c>
      <c r="X100" s="203">
        <f>'дод 2'!Y161</f>
        <v>0</v>
      </c>
      <c r="Y100" s="214" t="e">
        <f t="shared" si="46"/>
        <v>#DIV/0!</v>
      </c>
      <c r="Z100" s="209">
        <f t="shared" si="47"/>
        <v>0</v>
      </c>
    </row>
    <row r="101" spans="1:26" ht="36.75" customHeight="1" x14ac:dyDescent="0.25">
      <c r="A101" s="95" t="s">
        <v>118</v>
      </c>
      <c r="B101" s="95" t="s">
        <v>61</v>
      </c>
      <c r="C101" s="49" t="s">
        <v>442</v>
      </c>
      <c r="D101" s="200">
        <f>'дод 2'!E163</f>
        <v>6012400</v>
      </c>
      <c r="E101" s="200">
        <f>'дод 2'!F163</f>
        <v>6012400</v>
      </c>
      <c r="F101" s="200">
        <f>'дод 2'!G163</f>
        <v>0</v>
      </c>
      <c r="G101" s="200">
        <f>'дод 2'!H163</f>
        <v>0</v>
      </c>
      <c r="H101" s="200">
        <f>'дод 2'!I163</f>
        <v>0</v>
      </c>
      <c r="I101" s="200">
        <f>'дод 2'!J163</f>
        <v>1298342.6200000001</v>
      </c>
      <c r="J101" s="200">
        <f>'дод 2'!K163</f>
        <v>0</v>
      </c>
      <c r="K101" s="200">
        <f>'дод 2'!L163</f>
        <v>0</v>
      </c>
      <c r="L101" s="213">
        <f t="shared" si="45"/>
        <v>21.594415208568961</v>
      </c>
      <c r="M101" s="200">
        <f>'дод 2'!N163</f>
        <v>0</v>
      </c>
      <c r="N101" s="200">
        <f>'дод 2'!O163</f>
        <v>0</v>
      </c>
      <c r="O101" s="200">
        <f>'дод 2'!P163</f>
        <v>0</v>
      </c>
      <c r="P101" s="200">
        <f>'дод 2'!Q163</f>
        <v>0</v>
      </c>
      <c r="Q101" s="200">
        <f>'дод 2'!R163</f>
        <v>0</v>
      </c>
      <c r="R101" s="200">
        <f>'дод 2'!S163</f>
        <v>0</v>
      </c>
      <c r="S101" s="200">
        <f>'дод 2'!T163</f>
        <v>0</v>
      </c>
      <c r="T101" s="200">
        <f>'дод 2'!U163</f>
        <v>0</v>
      </c>
      <c r="U101" s="200">
        <f>'дод 2'!V163</f>
        <v>0</v>
      </c>
      <c r="V101" s="200">
        <f>'дод 2'!W163</f>
        <v>0</v>
      </c>
      <c r="W101" s="200">
        <f>'дод 2'!X163</f>
        <v>0</v>
      </c>
      <c r="X101" s="200">
        <f>'дод 2'!Y163</f>
        <v>0</v>
      </c>
      <c r="Y101" s="213"/>
      <c r="Z101" s="209">
        <f t="shared" si="47"/>
        <v>1298342.6200000001</v>
      </c>
    </row>
    <row r="102" spans="1:26" s="10" customFormat="1" ht="31.5" hidden="1" customHeight="1" x14ac:dyDescent="0.25">
      <c r="A102" s="97"/>
      <c r="B102" s="97"/>
      <c r="C102" s="99" t="s">
        <v>384</v>
      </c>
      <c r="D102" s="203">
        <f>'дод 2'!E164</f>
        <v>0</v>
      </c>
      <c r="E102" s="203">
        <f>'дод 2'!F164</f>
        <v>0</v>
      </c>
      <c r="F102" s="203">
        <f>'дод 2'!G164</f>
        <v>0</v>
      </c>
      <c r="G102" s="203">
        <f>'дод 2'!H164</f>
        <v>0</v>
      </c>
      <c r="H102" s="203">
        <f>'дод 2'!I164</f>
        <v>0</v>
      </c>
      <c r="I102" s="203">
        <f>'дод 2'!J164</f>
        <v>0</v>
      </c>
      <c r="J102" s="203">
        <f>'дод 2'!K164</f>
        <v>0</v>
      </c>
      <c r="K102" s="203">
        <f>'дод 2'!L164</f>
        <v>0</v>
      </c>
      <c r="L102" s="214" t="e">
        <f t="shared" si="45"/>
        <v>#DIV/0!</v>
      </c>
      <c r="M102" s="203">
        <f>'дод 2'!N164</f>
        <v>0</v>
      </c>
      <c r="N102" s="203">
        <f>'дод 2'!O164</f>
        <v>0</v>
      </c>
      <c r="O102" s="203">
        <f>'дод 2'!P164</f>
        <v>0</v>
      </c>
      <c r="P102" s="203">
        <f>'дод 2'!Q164</f>
        <v>0</v>
      </c>
      <c r="Q102" s="203">
        <f>'дод 2'!R164</f>
        <v>0</v>
      </c>
      <c r="R102" s="203">
        <f>'дод 2'!S164</f>
        <v>0</v>
      </c>
      <c r="S102" s="203">
        <f>'дод 2'!T164</f>
        <v>0</v>
      </c>
      <c r="T102" s="203">
        <f>'дод 2'!U164</f>
        <v>0</v>
      </c>
      <c r="U102" s="203">
        <f>'дод 2'!V164</f>
        <v>0</v>
      </c>
      <c r="V102" s="203">
        <f>'дод 2'!W164</f>
        <v>0</v>
      </c>
      <c r="W102" s="203">
        <f>'дод 2'!X164</f>
        <v>0</v>
      </c>
      <c r="X102" s="203">
        <f>'дод 2'!Y164</f>
        <v>0</v>
      </c>
      <c r="Y102" s="214"/>
      <c r="Z102" s="209">
        <f t="shared" si="47"/>
        <v>0</v>
      </c>
    </row>
    <row r="103" spans="1:26" ht="24" hidden="1" customHeight="1" x14ac:dyDescent="0.25">
      <c r="A103" s="95">
        <v>2070</v>
      </c>
      <c r="B103" s="95" t="s">
        <v>577</v>
      </c>
      <c r="C103" s="49" t="s">
        <v>578</v>
      </c>
      <c r="D103" s="200">
        <f>'дод 2'!E165</f>
        <v>0</v>
      </c>
      <c r="E103" s="200">
        <f>'дод 2'!F165</f>
        <v>0</v>
      </c>
      <c r="F103" s="200">
        <f>'дод 2'!G165</f>
        <v>0</v>
      </c>
      <c r="G103" s="200">
        <f>'дод 2'!H165</f>
        <v>0</v>
      </c>
      <c r="H103" s="200">
        <f>'дод 2'!I165</f>
        <v>0</v>
      </c>
      <c r="I103" s="200">
        <f>'дод 2'!J165</f>
        <v>0</v>
      </c>
      <c r="J103" s="200">
        <f>'дод 2'!K165</f>
        <v>0</v>
      </c>
      <c r="K103" s="200">
        <f>'дод 2'!L165</f>
        <v>0</v>
      </c>
      <c r="L103" s="213" t="e">
        <f t="shared" si="45"/>
        <v>#DIV/0!</v>
      </c>
      <c r="M103" s="200">
        <f>'дод 2'!N165</f>
        <v>0</v>
      </c>
      <c r="N103" s="200">
        <f>'дод 2'!O165</f>
        <v>0</v>
      </c>
      <c r="O103" s="200">
        <f>'дод 2'!P165</f>
        <v>0</v>
      </c>
      <c r="P103" s="200">
        <f>'дод 2'!Q165</f>
        <v>0</v>
      </c>
      <c r="Q103" s="200">
        <f>'дод 2'!R165</f>
        <v>0</v>
      </c>
      <c r="R103" s="200">
        <f>'дод 2'!S165</f>
        <v>0</v>
      </c>
      <c r="S103" s="200">
        <f>'дод 2'!T165</f>
        <v>0</v>
      </c>
      <c r="T103" s="200">
        <f>'дод 2'!U165</f>
        <v>0</v>
      </c>
      <c r="U103" s="200">
        <f>'дод 2'!V165</f>
        <v>0</v>
      </c>
      <c r="V103" s="200">
        <f>'дод 2'!W165</f>
        <v>0</v>
      </c>
      <c r="W103" s="200">
        <f>'дод 2'!X165</f>
        <v>0</v>
      </c>
      <c r="X103" s="200">
        <f>'дод 2'!Y165</f>
        <v>0</v>
      </c>
      <c r="Y103" s="213"/>
      <c r="Z103" s="209">
        <f t="shared" si="47"/>
        <v>0</v>
      </c>
    </row>
    <row r="104" spans="1:26" ht="19.5" customHeight="1" x14ac:dyDescent="0.25">
      <c r="A104" s="95" t="s">
        <v>119</v>
      </c>
      <c r="B104" s="95" t="s">
        <v>62</v>
      </c>
      <c r="C104" s="49" t="s">
        <v>443</v>
      </c>
      <c r="D104" s="200">
        <f>'дод 2'!E166</f>
        <v>12460400</v>
      </c>
      <c r="E104" s="200">
        <f>'дод 2'!F166</f>
        <v>12460400</v>
      </c>
      <c r="F104" s="200">
        <f>'дод 2'!G166</f>
        <v>0</v>
      </c>
      <c r="G104" s="200">
        <f>'дод 2'!H166</f>
        <v>0</v>
      </c>
      <c r="H104" s="200">
        <f>'дод 2'!I166</f>
        <v>0</v>
      </c>
      <c r="I104" s="200">
        <f>'дод 2'!J166</f>
        <v>2985843.69</v>
      </c>
      <c r="J104" s="200">
        <f>'дод 2'!K166</f>
        <v>0</v>
      </c>
      <c r="K104" s="200">
        <f>'дод 2'!L166</f>
        <v>0</v>
      </c>
      <c r="L104" s="213">
        <f t="shared" si="45"/>
        <v>23.962663237135242</v>
      </c>
      <c r="M104" s="200">
        <f>'дод 2'!N166</f>
        <v>0</v>
      </c>
      <c r="N104" s="200">
        <f>'дод 2'!O166</f>
        <v>0</v>
      </c>
      <c r="O104" s="200">
        <f>'дод 2'!P166</f>
        <v>0</v>
      </c>
      <c r="P104" s="200">
        <f>'дод 2'!Q166</f>
        <v>0</v>
      </c>
      <c r="Q104" s="200">
        <f>'дод 2'!R166</f>
        <v>0</v>
      </c>
      <c r="R104" s="200">
        <f>'дод 2'!S166</f>
        <v>0</v>
      </c>
      <c r="S104" s="200">
        <f>'дод 2'!T166</f>
        <v>0</v>
      </c>
      <c r="T104" s="200">
        <f>'дод 2'!U166</f>
        <v>0</v>
      </c>
      <c r="U104" s="200">
        <f>'дод 2'!V166</f>
        <v>0</v>
      </c>
      <c r="V104" s="200">
        <f>'дод 2'!W166</f>
        <v>0</v>
      </c>
      <c r="W104" s="200">
        <f>'дод 2'!X166</f>
        <v>0</v>
      </c>
      <c r="X104" s="200">
        <f>'дод 2'!Y166</f>
        <v>0</v>
      </c>
      <c r="Y104" s="213"/>
      <c r="Z104" s="209">
        <f t="shared" si="47"/>
        <v>2985843.69</v>
      </c>
    </row>
    <row r="105" spans="1:26" s="10" customFormat="1" ht="31.5" hidden="1" customHeight="1" x14ac:dyDescent="0.25">
      <c r="A105" s="97"/>
      <c r="B105" s="97"/>
      <c r="C105" s="99" t="s">
        <v>384</v>
      </c>
      <c r="D105" s="203">
        <f>'дод 2'!E167</f>
        <v>0</v>
      </c>
      <c r="E105" s="203">
        <f>'дод 2'!F167</f>
        <v>0</v>
      </c>
      <c r="F105" s="203">
        <f>'дод 2'!G167</f>
        <v>0</v>
      </c>
      <c r="G105" s="203">
        <f>'дод 2'!H167</f>
        <v>0</v>
      </c>
      <c r="H105" s="203">
        <f>'дод 2'!I167</f>
        <v>0</v>
      </c>
      <c r="I105" s="203">
        <f>'дод 2'!J167</f>
        <v>0</v>
      </c>
      <c r="J105" s="203">
        <f>'дод 2'!K167</f>
        <v>0</v>
      </c>
      <c r="K105" s="203">
        <f>'дод 2'!L167</f>
        <v>0</v>
      </c>
      <c r="L105" s="214" t="e">
        <f t="shared" si="45"/>
        <v>#DIV/0!</v>
      </c>
      <c r="M105" s="203">
        <f>'дод 2'!N167</f>
        <v>0</v>
      </c>
      <c r="N105" s="203">
        <f>'дод 2'!O167</f>
        <v>0</v>
      </c>
      <c r="O105" s="203">
        <f>'дод 2'!P167</f>
        <v>0</v>
      </c>
      <c r="P105" s="203">
        <f>'дод 2'!Q167</f>
        <v>0</v>
      </c>
      <c r="Q105" s="203">
        <f>'дод 2'!R167</f>
        <v>0</v>
      </c>
      <c r="R105" s="203">
        <f>'дод 2'!S167</f>
        <v>0</v>
      </c>
      <c r="S105" s="203">
        <f>'дод 2'!T167</f>
        <v>0</v>
      </c>
      <c r="T105" s="203">
        <f>'дод 2'!U167</f>
        <v>0</v>
      </c>
      <c r="U105" s="203">
        <f>'дод 2'!V167</f>
        <v>0</v>
      </c>
      <c r="V105" s="203">
        <f>'дод 2'!W167</f>
        <v>0</v>
      </c>
      <c r="W105" s="203">
        <f>'дод 2'!X167</f>
        <v>0</v>
      </c>
      <c r="X105" s="203">
        <f>'дод 2'!Y167</f>
        <v>0</v>
      </c>
      <c r="Y105" s="214" t="e">
        <f t="shared" si="46"/>
        <v>#DIV/0!</v>
      </c>
      <c r="Z105" s="209">
        <f t="shared" si="47"/>
        <v>0</v>
      </c>
    </row>
    <row r="106" spans="1:26" ht="48.75" customHeight="1" x14ac:dyDescent="0.25">
      <c r="A106" s="95" t="s">
        <v>120</v>
      </c>
      <c r="B106" s="95" t="s">
        <v>307</v>
      </c>
      <c r="C106" s="49" t="s">
        <v>444</v>
      </c>
      <c r="D106" s="200">
        <f>'дод 2'!E168</f>
        <v>5716100</v>
      </c>
      <c r="E106" s="200">
        <f>'дод 2'!F168</f>
        <v>5716100</v>
      </c>
      <c r="F106" s="200">
        <f>'дод 2'!G168</f>
        <v>0</v>
      </c>
      <c r="G106" s="200">
        <f>'дод 2'!H168</f>
        <v>0</v>
      </c>
      <c r="H106" s="200">
        <f>'дод 2'!I168</f>
        <v>0</v>
      </c>
      <c r="I106" s="200">
        <f>'дод 2'!J168</f>
        <v>1674073.18</v>
      </c>
      <c r="J106" s="200">
        <f>'дод 2'!K168</f>
        <v>0</v>
      </c>
      <c r="K106" s="200">
        <f>'дод 2'!L168</f>
        <v>0</v>
      </c>
      <c r="L106" s="213">
        <f t="shared" si="45"/>
        <v>29.286982033204456</v>
      </c>
      <c r="M106" s="200">
        <f>'дод 2'!N168</f>
        <v>1457260</v>
      </c>
      <c r="N106" s="200">
        <f>'дод 2'!O168</f>
        <v>1457260</v>
      </c>
      <c r="O106" s="200">
        <f>'дод 2'!P168</f>
        <v>0</v>
      </c>
      <c r="P106" s="200">
        <f>'дод 2'!Q168</f>
        <v>0</v>
      </c>
      <c r="Q106" s="200">
        <f>'дод 2'!R168</f>
        <v>0</v>
      </c>
      <c r="R106" s="200">
        <f>'дод 2'!S168</f>
        <v>1457260</v>
      </c>
      <c r="S106" s="200">
        <f>'дод 2'!T168</f>
        <v>0</v>
      </c>
      <c r="T106" s="200">
        <f>'дод 2'!U168</f>
        <v>0</v>
      </c>
      <c r="U106" s="200">
        <f>'дод 2'!V168</f>
        <v>0</v>
      </c>
      <c r="V106" s="200">
        <f>'дод 2'!W168</f>
        <v>0</v>
      </c>
      <c r="W106" s="200">
        <f>'дод 2'!X168</f>
        <v>0</v>
      </c>
      <c r="X106" s="200">
        <f>'дод 2'!Y168</f>
        <v>0</v>
      </c>
      <c r="Y106" s="213">
        <f t="shared" si="46"/>
        <v>0</v>
      </c>
      <c r="Z106" s="209">
        <f t="shared" si="47"/>
        <v>1674073.18</v>
      </c>
    </row>
    <row r="107" spans="1:26" s="10" customFormat="1" ht="47.25" hidden="1" customHeight="1" x14ac:dyDescent="0.25">
      <c r="A107" s="97"/>
      <c r="B107" s="97"/>
      <c r="C107" s="53" t="s">
        <v>386</v>
      </c>
      <c r="D107" s="203">
        <f>'дод 2'!E169</f>
        <v>0</v>
      </c>
      <c r="E107" s="203">
        <f>'дод 2'!F169</f>
        <v>0</v>
      </c>
      <c r="F107" s="203">
        <f>'дод 2'!G169</f>
        <v>0</v>
      </c>
      <c r="G107" s="203">
        <f>'дод 2'!H169</f>
        <v>0</v>
      </c>
      <c r="H107" s="203">
        <f>'дод 2'!I169</f>
        <v>0</v>
      </c>
      <c r="I107" s="203">
        <f>'дод 2'!J169</f>
        <v>0</v>
      </c>
      <c r="J107" s="203">
        <f>'дод 2'!K169</f>
        <v>0</v>
      </c>
      <c r="K107" s="203">
        <f>'дод 2'!L169</f>
        <v>0</v>
      </c>
      <c r="L107" s="214" t="e">
        <f t="shared" si="45"/>
        <v>#DIV/0!</v>
      </c>
      <c r="M107" s="203">
        <f>'дод 2'!N169</f>
        <v>0</v>
      </c>
      <c r="N107" s="203">
        <f>'дод 2'!O169</f>
        <v>0</v>
      </c>
      <c r="O107" s="203">
        <f>'дод 2'!P169</f>
        <v>0</v>
      </c>
      <c r="P107" s="203">
        <f>'дод 2'!Q169</f>
        <v>0</v>
      </c>
      <c r="Q107" s="203">
        <f>'дод 2'!R169</f>
        <v>0</v>
      </c>
      <c r="R107" s="203">
        <f>'дод 2'!S169</f>
        <v>0</v>
      </c>
      <c r="S107" s="203">
        <f>'дод 2'!T169</f>
        <v>0</v>
      </c>
      <c r="T107" s="203">
        <f>'дод 2'!U169</f>
        <v>0</v>
      </c>
      <c r="U107" s="203">
        <f>'дод 2'!V169</f>
        <v>0</v>
      </c>
      <c r="V107" s="203">
        <f>'дод 2'!W169</f>
        <v>0</v>
      </c>
      <c r="W107" s="203">
        <f>'дод 2'!X169</f>
        <v>0</v>
      </c>
      <c r="X107" s="203">
        <f>'дод 2'!Y169</f>
        <v>0</v>
      </c>
      <c r="Y107" s="214" t="e">
        <f t="shared" si="46"/>
        <v>#DIV/0!</v>
      </c>
      <c r="Z107" s="209">
        <f t="shared" si="47"/>
        <v>0</v>
      </c>
    </row>
    <row r="108" spans="1:26" ht="31.5" hidden="1" customHeight="1" x14ac:dyDescent="0.25">
      <c r="A108" s="95">
        <v>2144</v>
      </c>
      <c r="B108" s="95" t="s">
        <v>63</v>
      </c>
      <c r="C108" s="49" t="s">
        <v>393</v>
      </c>
      <c r="D108" s="200">
        <f>'дод 2'!E170</f>
        <v>0</v>
      </c>
      <c r="E108" s="200">
        <f>'дод 2'!F170</f>
        <v>0</v>
      </c>
      <c r="F108" s="200">
        <f>'дод 2'!G170</f>
        <v>0</v>
      </c>
      <c r="G108" s="200">
        <f>'дод 2'!H170</f>
        <v>0</v>
      </c>
      <c r="H108" s="200">
        <f>'дод 2'!I170</f>
        <v>0</v>
      </c>
      <c r="I108" s="200">
        <f>'дод 2'!J170</f>
        <v>0</v>
      </c>
      <c r="J108" s="200">
        <f>'дод 2'!K170</f>
        <v>0</v>
      </c>
      <c r="K108" s="200">
        <f>'дод 2'!L170</f>
        <v>0</v>
      </c>
      <c r="L108" s="213" t="e">
        <f t="shared" si="45"/>
        <v>#DIV/0!</v>
      </c>
      <c r="M108" s="200">
        <f>'дод 2'!N170</f>
        <v>0</v>
      </c>
      <c r="N108" s="200">
        <f>'дод 2'!O170</f>
        <v>0</v>
      </c>
      <c r="O108" s="200">
        <f>'дод 2'!P170</f>
        <v>0</v>
      </c>
      <c r="P108" s="200">
        <f>'дод 2'!Q170</f>
        <v>0</v>
      </c>
      <c r="Q108" s="200">
        <f>'дод 2'!R170</f>
        <v>0</v>
      </c>
      <c r="R108" s="200">
        <f>'дод 2'!S170</f>
        <v>0</v>
      </c>
      <c r="S108" s="200">
        <f>'дод 2'!T170</f>
        <v>0</v>
      </c>
      <c r="T108" s="200">
        <f>'дод 2'!U170</f>
        <v>0</v>
      </c>
      <c r="U108" s="200">
        <f>'дод 2'!V170</f>
        <v>0</v>
      </c>
      <c r="V108" s="200">
        <f>'дод 2'!W170</f>
        <v>0</v>
      </c>
      <c r="W108" s="200">
        <f>'дод 2'!X170</f>
        <v>0</v>
      </c>
      <c r="X108" s="200">
        <f>'дод 2'!Y170</f>
        <v>0</v>
      </c>
      <c r="Y108" s="213" t="e">
        <f t="shared" si="46"/>
        <v>#DIV/0!</v>
      </c>
      <c r="Z108" s="209">
        <f t="shared" si="47"/>
        <v>0</v>
      </c>
    </row>
    <row r="109" spans="1:26" s="10" customFormat="1" ht="47.25" hidden="1" customHeight="1" x14ac:dyDescent="0.25">
      <c r="A109" s="97"/>
      <c r="B109" s="97"/>
      <c r="C109" s="99" t="s">
        <v>385</v>
      </c>
      <c r="D109" s="203">
        <f>'дод 2'!E171</f>
        <v>0</v>
      </c>
      <c r="E109" s="203">
        <f>'дод 2'!F171</f>
        <v>0</v>
      </c>
      <c r="F109" s="203">
        <f>'дод 2'!G171</f>
        <v>0</v>
      </c>
      <c r="G109" s="203">
        <f>'дод 2'!H171</f>
        <v>0</v>
      </c>
      <c r="H109" s="203">
        <f>'дод 2'!I171</f>
        <v>0</v>
      </c>
      <c r="I109" s="203">
        <f>'дод 2'!J171</f>
        <v>0</v>
      </c>
      <c r="J109" s="203">
        <f>'дод 2'!K171</f>
        <v>0</v>
      </c>
      <c r="K109" s="203">
        <f>'дод 2'!L171</f>
        <v>0</v>
      </c>
      <c r="L109" s="214" t="e">
        <f t="shared" si="45"/>
        <v>#DIV/0!</v>
      </c>
      <c r="M109" s="203">
        <f>'дод 2'!N171</f>
        <v>0</v>
      </c>
      <c r="N109" s="203">
        <f>'дод 2'!O171</f>
        <v>0</v>
      </c>
      <c r="O109" s="203">
        <f>'дод 2'!P171</f>
        <v>0</v>
      </c>
      <c r="P109" s="203">
        <f>'дод 2'!Q171</f>
        <v>0</v>
      </c>
      <c r="Q109" s="203">
        <f>'дод 2'!R171</f>
        <v>0</v>
      </c>
      <c r="R109" s="203">
        <f>'дод 2'!S171</f>
        <v>0</v>
      </c>
      <c r="S109" s="203">
        <f>'дод 2'!T171</f>
        <v>0</v>
      </c>
      <c r="T109" s="203">
        <f>'дод 2'!U171</f>
        <v>0</v>
      </c>
      <c r="U109" s="203">
        <f>'дод 2'!V171</f>
        <v>0</v>
      </c>
      <c r="V109" s="203">
        <f>'дод 2'!W171</f>
        <v>0</v>
      </c>
      <c r="W109" s="203">
        <f>'дод 2'!X171</f>
        <v>0</v>
      </c>
      <c r="X109" s="203">
        <f>'дод 2'!Y171</f>
        <v>0</v>
      </c>
      <c r="Y109" s="214" t="e">
        <f t="shared" si="46"/>
        <v>#DIV/0!</v>
      </c>
      <c r="Z109" s="209">
        <f t="shared" si="47"/>
        <v>0</v>
      </c>
    </row>
    <row r="110" spans="1:26" s="10" customFormat="1" ht="63" hidden="1" customHeight="1" x14ac:dyDescent="0.25">
      <c r="A110" s="97"/>
      <c r="B110" s="97"/>
      <c r="C110" s="99" t="s">
        <v>386</v>
      </c>
      <c r="D110" s="203">
        <f>'дод 2'!E172</f>
        <v>0</v>
      </c>
      <c r="E110" s="203">
        <f>'дод 2'!F172</f>
        <v>0</v>
      </c>
      <c r="F110" s="203">
        <f>'дод 2'!G172</f>
        <v>0</v>
      </c>
      <c r="G110" s="203">
        <f>'дод 2'!H172</f>
        <v>0</v>
      </c>
      <c r="H110" s="203">
        <f>'дод 2'!I172</f>
        <v>0</v>
      </c>
      <c r="I110" s="203">
        <f>'дод 2'!J172</f>
        <v>0</v>
      </c>
      <c r="J110" s="203">
        <f>'дод 2'!K172</f>
        <v>0</v>
      </c>
      <c r="K110" s="203">
        <f>'дод 2'!L172</f>
        <v>0</v>
      </c>
      <c r="L110" s="214" t="e">
        <f t="shared" si="45"/>
        <v>#DIV/0!</v>
      </c>
      <c r="M110" s="203">
        <f>'дод 2'!N172</f>
        <v>0</v>
      </c>
      <c r="N110" s="203">
        <f>'дод 2'!O172</f>
        <v>0</v>
      </c>
      <c r="O110" s="203">
        <f>'дод 2'!P172</f>
        <v>0</v>
      </c>
      <c r="P110" s="203">
        <f>'дод 2'!Q172</f>
        <v>0</v>
      </c>
      <c r="Q110" s="203">
        <f>'дод 2'!R172</f>
        <v>0</v>
      </c>
      <c r="R110" s="203">
        <f>'дод 2'!S172</f>
        <v>0</v>
      </c>
      <c r="S110" s="203">
        <f>'дод 2'!T172</f>
        <v>0</v>
      </c>
      <c r="T110" s="203">
        <f>'дод 2'!U172</f>
        <v>0</v>
      </c>
      <c r="U110" s="203">
        <f>'дод 2'!V172</f>
        <v>0</v>
      </c>
      <c r="V110" s="203">
        <f>'дод 2'!W172</f>
        <v>0</v>
      </c>
      <c r="W110" s="203">
        <f>'дод 2'!X172</f>
        <v>0</v>
      </c>
      <c r="X110" s="203">
        <f>'дод 2'!Y172</f>
        <v>0</v>
      </c>
      <c r="Y110" s="214" t="e">
        <f t="shared" si="46"/>
        <v>#DIV/0!</v>
      </c>
      <c r="Z110" s="209">
        <f t="shared" si="47"/>
        <v>0</v>
      </c>
    </row>
    <row r="111" spans="1:26" ht="33.75" customHeight="1" x14ac:dyDescent="0.25">
      <c r="A111" s="95" t="s">
        <v>279</v>
      </c>
      <c r="B111" s="95" t="s">
        <v>63</v>
      </c>
      <c r="C111" s="48" t="s">
        <v>560</v>
      </c>
      <c r="D111" s="200">
        <f>'дод 2'!E173</f>
        <v>4113000</v>
      </c>
      <c r="E111" s="200">
        <f>'дод 2'!F173</f>
        <v>4113000</v>
      </c>
      <c r="F111" s="200">
        <f>'дод 2'!G173</f>
        <v>3079800</v>
      </c>
      <c r="G111" s="200">
        <f>'дод 2'!H173</f>
        <v>154200</v>
      </c>
      <c r="H111" s="200">
        <f>'дод 2'!I173</f>
        <v>0</v>
      </c>
      <c r="I111" s="200">
        <f>'дод 2'!J173</f>
        <v>955260.82</v>
      </c>
      <c r="J111" s="200">
        <f>'дод 2'!K173</f>
        <v>730146.39</v>
      </c>
      <c r="K111" s="200">
        <f>'дод 2'!L173</f>
        <v>49077.77</v>
      </c>
      <c r="L111" s="213">
        <f t="shared" si="45"/>
        <v>23.225402868952102</v>
      </c>
      <c r="M111" s="200">
        <f>'дод 2'!N173</f>
        <v>0</v>
      </c>
      <c r="N111" s="200">
        <f>'дод 2'!O173</f>
        <v>0</v>
      </c>
      <c r="O111" s="200">
        <f>'дод 2'!P173</f>
        <v>0</v>
      </c>
      <c r="P111" s="200">
        <f>'дод 2'!Q173</f>
        <v>0</v>
      </c>
      <c r="Q111" s="200">
        <f>'дод 2'!R173</f>
        <v>0</v>
      </c>
      <c r="R111" s="200">
        <f>'дод 2'!S173</f>
        <v>0</v>
      </c>
      <c r="S111" s="200">
        <f>'дод 2'!T173</f>
        <v>0</v>
      </c>
      <c r="T111" s="200">
        <f>'дод 2'!U173</f>
        <v>0</v>
      </c>
      <c r="U111" s="200">
        <f>'дод 2'!V173</f>
        <v>0</v>
      </c>
      <c r="V111" s="200">
        <f>'дод 2'!W173</f>
        <v>0</v>
      </c>
      <c r="W111" s="200">
        <f>'дод 2'!X173</f>
        <v>0</v>
      </c>
      <c r="X111" s="200">
        <f>'дод 2'!Y173</f>
        <v>0</v>
      </c>
      <c r="Y111" s="213"/>
      <c r="Z111" s="209">
        <f t="shared" si="47"/>
        <v>955260.82</v>
      </c>
    </row>
    <row r="112" spans="1:26" ht="21.75" customHeight="1" x14ac:dyDescent="0.25">
      <c r="A112" s="95" t="s">
        <v>280</v>
      </c>
      <c r="B112" s="95" t="s">
        <v>63</v>
      </c>
      <c r="C112" s="48" t="s">
        <v>561</v>
      </c>
      <c r="D112" s="200">
        <f>'дод 2'!E174</f>
        <v>24465400</v>
      </c>
      <c r="E112" s="200">
        <f>'дод 2'!F174</f>
        <v>24465400</v>
      </c>
      <c r="F112" s="200">
        <f>'дод 2'!G174</f>
        <v>0</v>
      </c>
      <c r="G112" s="200">
        <f>'дод 2'!H174</f>
        <v>0</v>
      </c>
      <c r="H112" s="200">
        <f>'дод 2'!I174</f>
        <v>0</v>
      </c>
      <c r="I112" s="200">
        <f>'дод 2'!J174</f>
        <v>4033850.98</v>
      </c>
      <c r="J112" s="200">
        <f>'дод 2'!K174</f>
        <v>0</v>
      </c>
      <c r="K112" s="200">
        <f>'дод 2'!L174</f>
        <v>0</v>
      </c>
      <c r="L112" s="213">
        <f t="shared" si="45"/>
        <v>16.487982947346048</v>
      </c>
      <c r="M112" s="200">
        <f>'дод 2'!N174</f>
        <v>50000000</v>
      </c>
      <c r="N112" s="200">
        <f>'дод 2'!O174</f>
        <v>50000000</v>
      </c>
      <c r="O112" s="200">
        <f>'дод 2'!P174</f>
        <v>0</v>
      </c>
      <c r="P112" s="200">
        <f>'дод 2'!Q174</f>
        <v>0</v>
      </c>
      <c r="Q112" s="200">
        <f>'дод 2'!R174</f>
        <v>0</v>
      </c>
      <c r="R112" s="200">
        <f>'дод 2'!S174</f>
        <v>50000000</v>
      </c>
      <c r="S112" s="200">
        <f>'дод 2'!T174</f>
        <v>50000000</v>
      </c>
      <c r="T112" s="200">
        <f>'дод 2'!U174</f>
        <v>50000000</v>
      </c>
      <c r="U112" s="200">
        <f>'дод 2'!V174</f>
        <v>0</v>
      </c>
      <c r="V112" s="200">
        <f>'дод 2'!W174</f>
        <v>0</v>
      </c>
      <c r="W112" s="200">
        <f>'дод 2'!X174</f>
        <v>0</v>
      </c>
      <c r="X112" s="200">
        <f>'дод 2'!Y174</f>
        <v>50000000</v>
      </c>
      <c r="Y112" s="213">
        <f t="shared" si="46"/>
        <v>100</v>
      </c>
      <c r="Z112" s="209">
        <f t="shared" si="47"/>
        <v>54033850.979999997</v>
      </c>
    </row>
    <row r="113" spans="1:26" s="9" customFormat="1" ht="33" customHeight="1" x14ac:dyDescent="0.25">
      <c r="A113" s="100" t="s">
        <v>64</v>
      </c>
      <c r="B113" s="114"/>
      <c r="C113" s="115" t="s">
        <v>649</v>
      </c>
      <c r="D113" s="209">
        <f>D119+D120+D121+D123+D124+D125+D127+D129+D130+D131+D132+D133+D135+D136+D138+D140+D142+D143+D144+D145+D146+D147+D149+D153+D154+D134</f>
        <v>304230308.81</v>
      </c>
      <c r="E113" s="209">
        <f>E119+E120+E121+E123+E124+E125+E127+E129+E130+E131+E132+E133+E135+E136+E138+E140+E142+E143+E144+E145+E146+E147+E149+E153+E154+E134</f>
        <v>304230308.81</v>
      </c>
      <c r="F113" s="209">
        <f>F119+F120+F121+F123+F124+F125+F127+F129+F130+F131+F132+F133+F135+F136+F138+F140+F142+F143+F144+F145+F146+F147+F149+F153+F154+F134</f>
        <v>31221900</v>
      </c>
      <c r="G113" s="209">
        <f>G119+G120+G121+G123+G124+G125+G127+G129+G130+G131+G132+G133+G135+G136+G138+G140+G142+G143+G144+G145+G146+G147+G149+G153+G154+G134</f>
        <v>3074900</v>
      </c>
      <c r="H113" s="209">
        <f t="shared" ref="H113:K113" si="66">H119+H120+H121+H123+H124+H125+H127+H129+H130+H131+H132+H133+H135+H136+H138+H140+H142+H143+H144+H145+H146+H147+H149+H153+H154+H134</f>
        <v>0</v>
      </c>
      <c r="I113" s="209">
        <f t="shared" si="66"/>
        <v>87953456.120000005</v>
      </c>
      <c r="J113" s="209">
        <f t="shared" si="66"/>
        <v>6493197.4100000001</v>
      </c>
      <c r="K113" s="209">
        <f t="shared" si="66"/>
        <v>833719.15</v>
      </c>
      <c r="L113" s="212">
        <f t="shared" si="45"/>
        <v>28.910155751420973</v>
      </c>
      <c r="M113" s="209">
        <f>M119+M120+M121+M123+M124+M125+M127+M129+M130+M131+M132+M133+M135+M136+M138+M140+M142+M143+M144+M145+M146+M147+M149+M153+M154+M134+M151</f>
        <v>178600</v>
      </c>
      <c r="N113" s="209">
        <f t="shared" ref="N113:R113" si="67">N119+N120+N121+N123+N124+N125+N127+N129+N130+N131+N132+N133+N135+N136+N138+N140+N142+N143+N144+N145+N146+N147+N149+N153+N154+N134+N151</f>
        <v>100000</v>
      </c>
      <c r="O113" s="209">
        <f t="shared" si="67"/>
        <v>78600</v>
      </c>
      <c r="P113" s="209">
        <f t="shared" si="67"/>
        <v>56100</v>
      </c>
      <c r="Q113" s="209">
        <f t="shared" si="67"/>
        <v>3500</v>
      </c>
      <c r="R113" s="209">
        <f t="shared" si="67"/>
        <v>100000</v>
      </c>
      <c r="S113" s="209">
        <f t="shared" ref="S113:X113" si="68">S119+S120+S121+S123+S124+S125+S127+S129+S130+S131+S132+S133+S135+S136+S138+S140+S142+S143+S144+S145+S146+S147+S149+S153+S154+S134+S151</f>
        <v>1313239.04</v>
      </c>
      <c r="T113" s="209">
        <f t="shared" si="68"/>
        <v>0</v>
      </c>
      <c r="U113" s="209">
        <f t="shared" si="68"/>
        <v>493883.31999999995</v>
      </c>
      <c r="V113" s="209">
        <f t="shared" si="68"/>
        <v>33175.72</v>
      </c>
      <c r="W113" s="209">
        <f t="shared" si="68"/>
        <v>0</v>
      </c>
      <c r="X113" s="209">
        <f t="shared" si="68"/>
        <v>819355.72</v>
      </c>
      <c r="Y113" s="233" t="s">
        <v>738</v>
      </c>
      <c r="Z113" s="209">
        <f t="shared" si="47"/>
        <v>89266695.160000011</v>
      </c>
    </row>
    <row r="114" spans="1:26" s="11" customFormat="1" ht="262.5" hidden="1" customHeight="1" x14ac:dyDescent="0.25">
      <c r="A114" s="102"/>
      <c r="B114" s="116"/>
      <c r="C114" s="103" t="s">
        <v>694</v>
      </c>
      <c r="D114" s="197">
        <f>D148</f>
        <v>0</v>
      </c>
      <c r="E114" s="197">
        <f t="shared" ref="E114:R114" si="69">E148</f>
        <v>0</v>
      </c>
      <c r="F114" s="197">
        <f t="shared" si="69"/>
        <v>0</v>
      </c>
      <c r="G114" s="197">
        <f t="shared" si="69"/>
        <v>0</v>
      </c>
      <c r="H114" s="197">
        <f t="shared" ref="H114:K114" si="70">H148</f>
        <v>0</v>
      </c>
      <c r="I114" s="197">
        <f t="shared" si="70"/>
        <v>0</v>
      </c>
      <c r="J114" s="197">
        <f t="shared" si="70"/>
        <v>0</v>
      </c>
      <c r="K114" s="197">
        <f t="shared" si="70"/>
        <v>0</v>
      </c>
      <c r="L114" s="215" t="e">
        <f t="shared" si="45"/>
        <v>#DIV/0!</v>
      </c>
      <c r="M114" s="197">
        <f t="shared" si="69"/>
        <v>0</v>
      </c>
      <c r="N114" s="197">
        <f t="shared" si="69"/>
        <v>0</v>
      </c>
      <c r="O114" s="197">
        <f t="shared" si="69"/>
        <v>0</v>
      </c>
      <c r="P114" s="197">
        <f t="shared" si="69"/>
        <v>0</v>
      </c>
      <c r="Q114" s="197">
        <f t="shared" si="69"/>
        <v>0</v>
      </c>
      <c r="R114" s="197">
        <f t="shared" si="69"/>
        <v>0</v>
      </c>
      <c r="S114" s="197">
        <f t="shared" ref="S114:X114" si="71">S148</f>
        <v>0</v>
      </c>
      <c r="T114" s="197">
        <f t="shared" si="71"/>
        <v>0</v>
      </c>
      <c r="U114" s="197">
        <f t="shared" si="71"/>
        <v>0</v>
      </c>
      <c r="V114" s="197">
        <f t="shared" si="71"/>
        <v>0</v>
      </c>
      <c r="W114" s="197">
        <f t="shared" si="71"/>
        <v>0</v>
      </c>
      <c r="X114" s="197">
        <f t="shared" si="71"/>
        <v>0</v>
      </c>
      <c r="Y114" s="215" t="e">
        <f t="shared" si="46"/>
        <v>#DIV/0!</v>
      </c>
      <c r="Z114" s="209">
        <f t="shared" si="47"/>
        <v>0</v>
      </c>
    </row>
    <row r="115" spans="1:26" s="11" customFormat="1" ht="258" hidden="1" customHeight="1" x14ac:dyDescent="0.25">
      <c r="A115" s="102"/>
      <c r="B115" s="116"/>
      <c r="C115" s="117" t="s">
        <v>696</v>
      </c>
      <c r="D115" s="197">
        <f>'дод 2'!E188</f>
        <v>0</v>
      </c>
      <c r="E115" s="197">
        <f>'дод 2'!F188</f>
        <v>0</v>
      </c>
      <c r="F115" s="197">
        <f>'дод 2'!G188</f>
        <v>0</v>
      </c>
      <c r="G115" s="197">
        <f>'дод 2'!H188</f>
        <v>0</v>
      </c>
      <c r="H115" s="197">
        <f>'дод 2'!I188</f>
        <v>0</v>
      </c>
      <c r="I115" s="197">
        <f>'дод 2'!J188</f>
        <v>0</v>
      </c>
      <c r="J115" s="197">
        <f>'дод 2'!K188</f>
        <v>0</v>
      </c>
      <c r="K115" s="197">
        <f>'дод 2'!L188</f>
        <v>0</v>
      </c>
      <c r="L115" s="215" t="e">
        <f t="shared" si="45"/>
        <v>#DIV/0!</v>
      </c>
      <c r="M115" s="197">
        <f>'дод 2'!N188</f>
        <v>0</v>
      </c>
      <c r="N115" s="197">
        <f>'дод 2'!O188</f>
        <v>0</v>
      </c>
      <c r="O115" s="197">
        <f>'дод 2'!P188</f>
        <v>0</v>
      </c>
      <c r="P115" s="197">
        <f>'дод 2'!Q188</f>
        <v>0</v>
      </c>
      <c r="Q115" s="197">
        <f>'дод 2'!R188</f>
        <v>0</v>
      </c>
      <c r="R115" s="197">
        <f>'дод 2'!S188</f>
        <v>0</v>
      </c>
      <c r="S115" s="197">
        <f>'дод 2'!T188</f>
        <v>0</v>
      </c>
      <c r="T115" s="197">
        <f>'дод 2'!U188</f>
        <v>0</v>
      </c>
      <c r="U115" s="197">
        <f>'дод 2'!V188</f>
        <v>0</v>
      </c>
      <c r="V115" s="197">
        <f>'дод 2'!W188</f>
        <v>0</v>
      </c>
      <c r="W115" s="197">
        <f>'дод 2'!X188</f>
        <v>0</v>
      </c>
      <c r="X115" s="197">
        <f>'дод 2'!Y188</f>
        <v>0</v>
      </c>
      <c r="Y115" s="215" t="e">
        <f t="shared" si="46"/>
        <v>#DIV/0!</v>
      </c>
      <c r="Z115" s="209">
        <f t="shared" si="47"/>
        <v>0</v>
      </c>
    </row>
    <row r="116" spans="1:26" s="11" customFormat="1" x14ac:dyDescent="0.25">
      <c r="A116" s="102"/>
      <c r="B116" s="116"/>
      <c r="C116" s="103" t="s">
        <v>388</v>
      </c>
      <c r="D116" s="197">
        <f t="shared" ref="D116:R116" si="72">D122+D126+D128+D139+D141+D155</f>
        <v>3122808.81</v>
      </c>
      <c r="E116" s="197">
        <f t="shared" si="72"/>
        <v>3122808.81</v>
      </c>
      <c r="F116" s="197">
        <f t="shared" si="72"/>
        <v>0</v>
      </c>
      <c r="G116" s="197">
        <f t="shared" si="72"/>
        <v>0</v>
      </c>
      <c r="H116" s="197">
        <f t="shared" ref="H116:K116" si="73">H122+H126+H128+H139+H141+H155</f>
        <v>0</v>
      </c>
      <c r="I116" s="197">
        <f t="shared" si="73"/>
        <v>291855.77</v>
      </c>
      <c r="J116" s="197">
        <f t="shared" si="73"/>
        <v>0</v>
      </c>
      <c r="K116" s="197">
        <f t="shared" si="73"/>
        <v>0</v>
      </c>
      <c r="L116" s="215">
        <f t="shared" si="45"/>
        <v>9.3459378321659088</v>
      </c>
      <c r="M116" s="197">
        <f t="shared" si="72"/>
        <v>0</v>
      </c>
      <c r="N116" s="197">
        <f t="shared" si="72"/>
        <v>0</v>
      </c>
      <c r="O116" s="197">
        <f t="shared" si="72"/>
        <v>0</v>
      </c>
      <c r="P116" s="197">
        <f t="shared" si="72"/>
        <v>0</v>
      </c>
      <c r="Q116" s="197">
        <f t="shared" si="72"/>
        <v>0</v>
      </c>
      <c r="R116" s="197">
        <f t="shared" si="72"/>
        <v>0</v>
      </c>
      <c r="S116" s="197">
        <f t="shared" ref="S116:X116" si="74">S122+S126+S128+S139+S141+S155</f>
        <v>0</v>
      </c>
      <c r="T116" s="197">
        <f t="shared" si="74"/>
        <v>0</v>
      </c>
      <c r="U116" s="197">
        <f t="shared" si="74"/>
        <v>0</v>
      </c>
      <c r="V116" s="197">
        <f t="shared" si="74"/>
        <v>0</v>
      </c>
      <c r="W116" s="197">
        <f t="shared" si="74"/>
        <v>0</v>
      </c>
      <c r="X116" s="197">
        <f t="shared" si="74"/>
        <v>0</v>
      </c>
      <c r="Y116" s="215"/>
      <c r="Z116" s="209">
        <f t="shared" si="47"/>
        <v>291855.77</v>
      </c>
    </row>
    <row r="117" spans="1:26" s="11" customFormat="1" ht="97.15" customHeight="1" x14ac:dyDescent="0.25">
      <c r="A117" s="102"/>
      <c r="B117" s="116"/>
      <c r="C117" s="103" t="str">
        <f>C137</f>
        <v>залишку коштів додаткової дотації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 що утворився станом на 01.01.2024 року</v>
      </c>
      <c r="D117" s="197">
        <f>D137</f>
        <v>1495257</v>
      </c>
      <c r="E117" s="197">
        <f t="shared" ref="E117:R117" si="75">E137</f>
        <v>1495257</v>
      </c>
      <c r="F117" s="197">
        <f t="shared" si="75"/>
        <v>0</v>
      </c>
      <c r="G117" s="197">
        <f t="shared" si="75"/>
        <v>0</v>
      </c>
      <c r="H117" s="197">
        <f t="shared" ref="H117:K117" si="76">H137</f>
        <v>0</v>
      </c>
      <c r="I117" s="197">
        <f t="shared" si="76"/>
        <v>0</v>
      </c>
      <c r="J117" s="197">
        <f t="shared" si="76"/>
        <v>0</v>
      </c>
      <c r="K117" s="197">
        <f t="shared" si="76"/>
        <v>0</v>
      </c>
      <c r="L117" s="215">
        <f t="shared" si="45"/>
        <v>0</v>
      </c>
      <c r="M117" s="197">
        <f t="shared" si="75"/>
        <v>0</v>
      </c>
      <c r="N117" s="197">
        <f t="shared" si="75"/>
        <v>0</v>
      </c>
      <c r="O117" s="197">
        <f t="shared" si="75"/>
        <v>0</v>
      </c>
      <c r="P117" s="197">
        <f t="shared" si="75"/>
        <v>0</v>
      </c>
      <c r="Q117" s="197">
        <f t="shared" si="75"/>
        <v>0</v>
      </c>
      <c r="R117" s="197">
        <f t="shared" si="75"/>
        <v>0</v>
      </c>
      <c r="S117" s="197">
        <f t="shared" ref="S117:X117" si="77">S137</f>
        <v>0</v>
      </c>
      <c r="T117" s="197">
        <f t="shared" si="77"/>
        <v>0</v>
      </c>
      <c r="U117" s="197">
        <f t="shared" si="77"/>
        <v>0</v>
      </c>
      <c r="V117" s="197">
        <f t="shared" si="77"/>
        <v>0</v>
      </c>
      <c r="W117" s="197">
        <f t="shared" si="77"/>
        <v>0</v>
      </c>
      <c r="X117" s="197">
        <f t="shared" si="77"/>
        <v>0</v>
      </c>
      <c r="Y117" s="215"/>
      <c r="Z117" s="209">
        <f t="shared" si="47"/>
        <v>0</v>
      </c>
    </row>
    <row r="118" spans="1:26" s="11" customFormat="1" ht="219.75" hidden="1" customHeight="1" x14ac:dyDescent="0.25">
      <c r="A118" s="102"/>
      <c r="B118" s="116"/>
      <c r="C118" s="43" t="s">
        <v>695</v>
      </c>
      <c r="D118" s="197">
        <f>D150</f>
        <v>0</v>
      </c>
      <c r="E118" s="197">
        <f t="shared" ref="E118:G118" si="78">E150</f>
        <v>0</v>
      </c>
      <c r="F118" s="197">
        <f t="shared" si="78"/>
        <v>0</v>
      </c>
      <c r="G118" s="197">
        <f t="shared" si="78"/>
        <v>0</v>
      </c>
      <c r="H118" s="197">
        <f t="shared" ref="H118:K118" si="79">H150</f>
        <v>0</v>
      </c>
      <c r="I118" s="197">
        <f t="shared" si="79"/>
        <v>0</v>
      </c>
      <c r="J118" s="197">
        <f t="shared" si="79"/>
        <v>0</v>
      </c>
      <c r="K118" s="197">
        <f t="shared" si="79"/>
        <v>0</v>
      </c>
      <c r="L118" s="215" t="e">
        <f t="shared" si="45"/>
        <v>#DIV/0!</v>
      </c>
      <c r="M118" s="197">
        <f>M152</f>
        <v>0</v>
      </c>
      <c r="N118" s="197">
        <f t="shared" ref="N118:R118" si="80">N152</f>
        <v>0</v>
      </c>
      <c r="O118" s="197">
        <f t="shared" si="80"/>
        <v>0</v>
      </c>
      <c r="P118" s="197">
        <f t="shared" si="80"/>
        <v>0</v>
      </c>
      <c r="Q118" s="197">
        <f t="shared" si="80"/>
        <v>0</v>
      </c>
      <c r="R118" s="197">
        <f t="shared" si="80"/>
        <v>0</v>
      </c>
      <c r="S118" s="197">
        <f t="shared" ref="S118:X118" si="81">S152</f>
        <v>0</v>
      </c>
      <c r="T118" s="197">
        <f t="shared" si="81"/>
        <v>0</v>
      </c>
      <c r="U118" s="197">
        <f t="shared" si="81"/>
        <v>0</v>
      </c>
      <c r="V118" s="197">
        <f t="shared" si="81"/>
        <v>0</v>
      </c>
      <c r="W118" s="197">
        <f t="shared" si="81"/>
        <v>0</v>
      </c>
      <c r="X118" s="197">
        <f t="shared" si="81"/>
        <v>0</v>
      </c>
      <c r="Y118" s="215"/>
      <c r="Z118" s="209">
        <f t="shared" si="47"/>
        <v>0</v>
      </c>
    </row>
    <row r="119" spans="1:26" ht="38.25" customHeight="1" x14ac:dyDescent="0.25">
      <c r="A119" s="95" t="s">
        <v>97</v>
      </c>
      <c r="B119" s="95" t="s">
        <v>51</v>
      </c>
      <c r="C119" s="48" t="s">
        <v>121</v>
      </c>
      <c r="D119" s="200">
        <f>'дод 2'!E194</f>
        <v>466000</v>
      </c>
      <c r="E119" s="200">
        <f>'дод 2'!F194</f>
        <v>466000</v>
      </c>
      <c r="F119" s="200">
        <f>'дод 2'!G194</f>
        <v>0</v>
      </c>
      <c r="G119" s="200">
        <f>'дод 2'!H194</f>
        <v>0</v>
      </c>
      <c r="H119" s="200">
        <f>'дод 2'!I194</f>
        <v>0</v>
      </c>
      <c r="I119" s="200">
        <f>'дод 2'!J194</f>
        <v>71234.820000000007</v>
      </c>
      <c r="J119" s="200">
        <f>'дод 2'!K194</f>
        <v>0</v>
      </c>
      <c r="K119" s="200">
        <f>'дод 2'!L194</f>
        <v>0</v>
      </c>
      <c r="L119" s="213">
        <f t="shared" si="45"/>
        <v>15.28644206008584</v>
      </c>
      <c r="M119" s="200">
        <f>'дод 2'!N194</f>
        <v>0</v>
      </c>
      <c r="N119" s="200">
        <f>'дод 2'!O194</f>
        <v>0</v>
      </c>
      <c r="O119" s="200">
        <f>'дод 2'!P194</f>
        <v>0</v>
      </c>
      <c r="P119" s="200">
        <f>'дод 2'!Q194</f>
        <v>0</v>
      </c>
      <c r="Q119" s="200">
        <f>'дод 2'!R194</f>
        <v>0</v>
      </c>
      <c r="R119" s="200">
        <f>'дод 2'!S194</f>
        <v>0</v>
      </c>
      <c r="S119" s="200">
        <f>'дод 2'!T194</f>
        <v>0</v>
      </c>
      <c r="T119" s="200">
        <f>'дод 2'!U194</f>
        <v>0</v>
      </c>
      <c r="U119" s="200">
        <f>'дод 2'!V194</f>
        <v>0</v>
      </c>
      <c r="V119" s="200">
        <f>'дод 2'!W194</f>
        <v>0</v>
      </c>
      <c r="W119" s="200">
        <f>'дод 2'!X194</f>
        <v>0</v>
      </c>
      <c r="X119" s="200">
        <f>'дод 2'!Y194</f>
        <v>0</v>
      </c>
      <c r="Y119" s="213"/>
      <c r="Z119" s="209">
        <f t="shared" si="47"/>
        <v>71234.820000000007</v>
      </c>
    </row>
    <row r="120" spans="1:26" ht="35.25" customHeight="1" x14ac:dyDescent="0.25">
      <c r="A120" s="95" t="s">
        <v>122</v>
      </c>
      <c r="B120" s="95" t="s">
        <v>53</v>
      </c>
      <c r="C120" s="48" t="s">
        <v>354</v>
      </c>
      <c r="D120" s="200">
        <f>'дод 2'!E195</f>
        <v>830000</v>
      </c>
      <c r="E120" s="200">
        <f>'дод 2'!F195</f>
        <v>830000</v>
      </c>
      <c r="F120" s="200">
        <f>'дод 2'!G195</f>
        <v>0</v>
      </c>
      <c r="G120" s="200">
        <f>'дод 2'!H195</f>
        <v>0</v>
      </c>
      <c r="H120" s="200">
        <f>'дод 2'!I195</f>
        <v>0</v>
      </c>
      <c r="I120" s="200">
        <f>'дод 2'!J195</f>
        <v>156151.69</v>
      </c>
      <c r="J120" s="200">
        <f>'дод 2'!K195</f>
        <v>0</v>
      </c>
      <c r="K120" s="200">
        <f>'дод 2'!L195</f>
        <v>0</v>
      </c>
      <c r="L120" s="213">
        <f t="shared" si="45"/>
        <v>18.813456626506024</v>
      </c>
      <c r="M120" s="200">
        <f>'дод 2'!N195</f>
        <v>0</v>
      </c>
      <c r="N120" s="200">
        <f>'дод 2'!O195</f>
        <v>0</v>
      </c>
      <c r="O120" s="200">
        <f>'дод 2'!P195</f>
        <v>0</v>
      </c>
      <c r="P120" s="200">
        <f>'дод 2'!Q195</f>
        <v>0</v>
      </c>
      <c r="Q120" s="200">
        <f>'дод 2'!R195</f>
        <v>0</v>
      </c>
      <c r="R120" s="200">
        <f>'дод 2'!S195</f>
        <v>0</v>
      </c>
      <c r="S120" s="200">
        <f>'дод 2'!T195</f>
        <v>0</v>
      </c>
      <c r="T120" s="200">
        <f>'дод 2'!U195</f>
        <v>0</v>
      </c>
      <c r="U120" s="200">
        <f>'дод 2'!V195</f>
        <v>0</v>
      </c>
      <c r="V120" s="200">
        <f>'дод 2'!W195</f>
        <v>0</v>
      </c>
      <c r="W120" s="200">
        <f>'дод 2'!X195</f>
        <v>0</v>
      </c>
      <c r="X120" s="200">
        <f>'дод 2'!Y195</f>
        <v>0</v>
      </c>
      <c r="Y120" s="213"/>
      <c r="Z120" s="209">
        <f t="shared" si="47"/>
        <v>156151.69</v>
      </c>
    </row>
    <row r="121" spans="1:26" ht="31.5" x14ac:dyDescent="0.25">
      <c r="A121" s="95" t="s">
        <v>98</v>
      </c>
      <c r="B121" s="95" t="s">
        <v>53</v>
      </c>
      <c r="C121" s="48" t="s">
        <v>399</v>
      </c>
      <c r="D121" s="200">
        <f>'дод 2'!E196+'дод 2'!E25</f>
        <v>20816379.810000002</v>
      </c>
      <c r="E121" s="200">
        <f>'дод 2'!F196+'дод 2'!F25</f>
        <v>20816379.810000002</v>
      </c>
      <c r="F121" s="200">
        <f>'дод 2'!G196+'дод 2'!G25</f>
        <v>0</v>
      </c>
      <c r="G121" s="200">
        <f>'дод 2'!H196+'дод 2'!H25</f>
        <v>0</v>
      </c>
      <c r="H121" s="200">
        <f>'дод 2'!I196+'дод 2'!I25</f>
        <v>0</v>
      </c>
      <c r="I121" s="200">
        <f>'дод 2'!J196+'дод 2'!J25</f>
        <v>1711085.61</v>
      </c>
      <c r="J121" s="200">
        <f>'дод 2'!K196+'дод 2'!K25</f>
        <v>0</v>
      </c>
      <c r="K121" s="200">
        <f>'дод 2'!L196+'дод 2'!L25</f>
        <v>0</v>
      </c>
      <c r="L121" s="213">
        <f t="shared" si="45"/>
        <v>8.2199000288129351</v>
      </c>
      <c r="M121" s="200">
        <f>'дод 2'!N196+'дод 2'!N25</f>
        <v>0</v>
      </c>
      <c r="N121" s="200">
        <f>'дод 2'!O196+'дод 2'!O25</f>
        <v>0</v>
      </c>
      <c r="O121" s="200">
        <f>'дод 2'!P196+'дод 2'!P25</f>
        <v>0</v>
      </c>
      <c r="P121" s="200">
        <f>'дод 2'!Q196+'дод 2'!Q25</f>
        <v>0</v>
      </c>
      <c r="Q121" s="200">
        <f>'дод 2'!R196+'дод 2'!R25</f>
        <v>0</v>
      </c>
      <c r="R121" s="200">
        <f>'дод 2'!S196+'дод 2'!S25</f>
        <v>0</v>
      </c>
      <c r="S121" s="200">
        <f>'дод 2'!T196+'дод 2'!T25</f>
        <v>0</v>
      </c>
      <c r="T121" s="200">
        <f>'дод 2'!U196+'дод 2'!U25</f>
        <v>0</v>
      </c>
      <c r="U121" s="200">
        <f>'дод 2'!V196+'дод 2'!V25</f>
        <v>0</v>
      </c>
      <c r="V121" s="200">
        <f>'дод 2'!W196+'дод 2'!W25</f>
        <v>0</v>
      </c>
      <c r="W121" s="200">
        <f>'дод 2'!X196+'дод 2'!X25</f>
        <v>0</v>
      </c>
      <c r="X121" s="200">
        <f>'дод 2'!Y196+'дод 2'!Y25</f>
        <v>0</v>
      </c>
      <c r="Y121" s="213"/>
      <c r="Z121" s="209">
        <f t="shared" si="47"/>
        <v>1711085.61</v>
      </c>
    </row>
    <row r="122" spans="1:26" s="10" customFormat="1" ht="21.75" customHeight="1" x14ac:dyDescent="0.25">
      <c r="A122" s="97"/>
      <c r="B122" s="97"/>
      <c r="C122" s="99" t="s">
        <v>387</v>
      </c>
      <c r="D122" s="203">
        <f>'дод 2'!E197</f>
        <v>1780679.81</v>
      </c>
      <c r="E122" s="203">
        <f>'дод 2'!F197</f>
        <v>1780679.81</v>
      </c>
      <c r="F122" s="203">
        <f>'дод 2'!G197</f>
        <v>0</v>
      </c>
      <c r="G122" s="203">
        <f>'дод 2'!H197</f>
        <v>0</v>
      </c>
      <c r="H122" s="203">
        <f>'дод 2'!I197</f>
        <v>0</v>
      </c>
      <c r="I122" s="203">
        <f>'дод 2'!J197</f>
        <v>0</v>
      </c>
      <c r="J122" s="203">
        <f>'дод 2'!K197</f>
        <v>0</v>
      </c>
      <c r="K122" s="203">
        <f>'дод 2'!L197</f>
        <v>0</v>
      </c>
      <c r="L122" s="214">
        <f t="shared" si="45"/>
        <v>0</v>
      </c>
      <c r="M122" s="203">
        <f>'дод 2'!N197</f>
        <v>0</v>
      </c>
      <c r="N122" s="203">
        <f>'дод 2'!O197</f>
        <v>0</v>
      </c>
      <c r="O122" s="203">
        <f>'дод 2'!P197</f>
        <v>0</v>
      </c>
      <c r="P122" s="203">
        <f>'дод 2'!Q197</f>
        <v>0</v>
      </c>
      <c r="Q122" s="203">
        <f>'дод 2'!R197</f>
        <v>0</v>
      </c>
      <c r="R122" s="203">
        <f>'дод 2'!S197</f>
        <v>0</v>
      </c>
      <c r="S122" s="203">
        <f>'дод 2'!T197</f>
        <v>0</v>
      </c>
      <c r="T122" s="203">
        <f>'дод 2'!U197</f>
        <v>0</v>
      </c>
      <c r="U122" s="203">
        <f>'дод 2'!V197</f>
        <v>0</v>
      </c>
      <c r="V122" s="203">
        <f>'дод 2'!W197</f>
        <v>0</v>
      </c>
      <c r="W122" s="203">
        <f>'дод 2'!X197</f>
        <v>0</v>
      </c>
      <c r="X122" s="203">
        <f>'дод 2'!Y197</f>
        <v>0</v>
      </c>
      <c r="Y122" s="214"/>
      <c r="Z122" s="209">
        <f t="shared" si="47"/>
        <v>0</v>
      </c>
    </row>
    <row r="123" spans="1:26" ht="36" customHeight="1" x14ac:dyDescent="0.25">
      <c r="A123" s="95" t="s">
        <v>317</v>
      </c>
      <c r="B123" s="95" t="s">
        <v>53</v>
      </c>
      <c r="C123" s="48" t="s">
        <v>316</v>
      </c>
      <c r="D123" s="200">
        <f>'дод 2'!E198</f>
        <v>1000000</v>
      </c>
      <c r="E123" s="200">
        <f>'дод 2'!F198</f>
        <v>1000000</v>
      </c>
      <c r="F123" s="200">
        <f>'дод 2'!G198</f>
        <v>0</v>
      </c>
      <c r="G123" s="200">
        <f>'дод 2'!H198</f>
        <v>0</v>
      </c>
      <c r="H123" s="200">
        <f>'дод 2'!I198</f>
        <v>0</v>
      </c>
      <c r="I123" s="200">
        <f>'дод 2'!J198</f>
        <v>166666</v>
      </c>
      <c r="J123" s="200">
        <f>'дод 2'!K198</f>
        <v>0</v>
      </c>
      <c r="K123" s="200">
        <f>'дод 2'!L198</f>
        <v>0</v>
      </c>
      <c r="L123" s="213">
        <f t="shared" si="45"/>
        <v>16.666600000000003</v>
      </c>
      <c r="M123" s="200">
        <f>'дод 2'!N198</f>
        <v>0</v>
      </c>
      <c r="N123" s="200">
        <f>'дод 2'!O198</f>
        <v>0</v>
      </c>
      <c r="O123" s="200">
        <f>'дод 2'!P198</f>
        <v>0</v>
      </c>
      <c r="P123" s="200">
        <f>'дод 2'!Q198</f>
        <v>0</v>
      </c>
      <c r="Q123" s="200">
        <f>'дод 2'!R198</f>
        <v>0</v>
      </c>
      <c r="R123" s="200">
        <f>'дод 2'!S198</f>
        <v>0</v>
      </c>
      <c r="S123" s="200">
        <f>'дод 2'!T198</f>
        <v>0</v>
      </c>
      <c r="T123" s="200">
        <f>'дод 2'!U198</f>
        <v>0</v>
      </c>
      <c r="U123" s="200">
        <f>'дод 2'!V198</f>
        <v>0</v>
      </c>
      <c r="V123" s="200">
        <f>'дод 2'!W198</f>
        <v>0</v>
      </c>
      <c r="W123" s="200">
        <f>'дод 2'!X198</f>
        <v>0</v>
      </c>
      <c r="X123" s="200">
        <f>'дод 2'!Y198</f>
        <v>0</v>
      </c>
      <c r="Y123" s="213"/>
      <c r="Z123" s="209">
        <f t="shared" si="47"/>
        <v>166666</v>
      </c>
    </row>
    <row r="124" spans="1:26" ht="34.5" customHeight="1" x14ac:dyDescent="0.25">
      <c r="A124" s="95" t="s">
        <v>123</v>
      </c>
      <c r="B124" s="95" t="s">
        <v>53</v>
      </c>
      <c r="C124" s="48" t="s">
        <v>19</v>
      </c>
      <c r="D124" s="200">
        <f>'дод 2'!E199+'дод 2'!E26</f>
        <v>45654300</v>
      </c>
      <c r="E124" s="200">
        <f>'дод 2'!F199+'дод 2'!F26</f>
        <v>45654300</v>
      </c>
      <c r="F124" s="200">
        <f>'дод 2'!G199+'дод 2'!G26</f>
        <v>0</v>
      </c>
      <c r="G124" s="200">
        <f>'дод 2'!H199+'дод 2'!H26</f>
        <v>0</v>
      </c>
      <c r="H124" s="200">
        <f>'дод 2'!I199+'дод 2'!I26</f>
        <v>0</v>
      </c>
      <c r="I124" s="200">
        <f>'дод 2'!J199+'дод 2'!J26</f>
        <v>5375648.2199999997</v>
      </c>
      <c r="J124" s="200">
        <f>'дод 2'!K199+'дод 2'!K26</f>
        <v>0</v>
      </c>
      <c r="K124" s="200">
        <f>'дод 2'!L199+'дод 2'!L26</f>
        <v>0</v>
      </c>
      <c r="L124" s="213">
        <f t="shared" si="45"/>
        <v>11.774681070567285</v>
      </c>
      <c r="M124" s="200">
        <f>'дод 2'!N199+'дод 2'!N26</f>
        <v>0</v>
      </c>
      <c r="N124" s="200">
        <f>'дод 2'!O199+'дод 2'!O26</f>
        <v>0</v>
      </c>
      <c r="O124" s="200">
        <f>'дод 2'!P199+'дод 2'!P26</f>
        <v>0</v>
      </c>
      <c r="P124" s="200">
        <f>'дод 2'!Q199+'дод 2'!Q26</f>
        <v>0</v>
      </c>
      <c r="Q124" s="200">
        <f>'дод 2'!R199+'дод 2'!R26</f>
        <v>0</v>
      </c>
      <c r="R124" s="200">
        <f>'дод 2'!S199+'дод 2'!S26</f>
        <v>0</v>
      </c>
      <c r="S124" s="200">
        <f>'дод 2'!T199+'дод 2'!T26</f>
        <v>0</v>
      </c>
      <c r="T124" s="200">
        <f>'дод 2'!U199+'дод 2'!U26</f>
        <v>0</v>
      </c>
      <c r="U124" s="200">
        <f>'дод 2'!V199+'дод 2'!V26</f>
        <v>0</v>
      </c>
      <c r="V124" s="200">
        <f>'дод 2'!W199+'дод 2'!W26</f>
        <v>0</v>
      </c>
      <c r="W124" s="200">
        <f>'дод 2'!X199+'дод 2'!X26</f>
        <v>0</v>
      </c>
      <c r="X124" s="200">
        <f>'дод 2'!Y199+'дод 2'!Y26</f>
        <v>0</v>
      </c>
      <c r="Y124" s="213"/>
      <c r="Z124" s="209">
        <f t="shared" si="47"/>
        <v>5375648.2199999997</v>
      </c>
    </row>
    <row r="125" spans="1:26" ht="51.75" customHeight="1" x14ac:dyDescent="0.25">
      <c r="A125" s="95" t="s">
        <v>100</v>
      </c>
      <c r="B125" s="95" t="s">
        <v>53</v>
      </c>
      <c r="C125" s="48" t="s">
        <v>397</v>
      </c>
      <c r="D125" s="200">
        <f>'дод 2'!E200</f>
        <v>782300</v>
      </c>
      <c r="E125" s="200">
        <f>'дод 2'!F200</f>
        <v>782300</v>
      </c>
      <c r="F125" s="200">
        <f>'дод 2'!G200</f>
        <v>0</v>
      </c>
      <c r="G125" s="200">
        <f>'дод 2'!H200</f>
        <v>0</v>
      </c>
      <c r="H125" s="200">
        <f>'дод 2'!I200</f>
        <v>0</v>
      </c>
      <c r="I125" s="200">
        <f>'дод 2'!J200</f>
        <v>117555.87</v>
      </c>
      <c r="J125" s="200">
        <f>'дод 2'!K200</f>
        <v>0</v>
      </c>
      <c r="K125" s="200">
        <f>'дод 2'!L200</f>
        <v>0</v>
      </c>
      <c r="L125" s="213">
        <f t="shared" si="45"/>
        <v>15.026955132302186</v>
      </c>
      <c r="M125" s="200">
        <f>'дод 2'!N200</f>
        <v>0</v>
      </c>
      <c r="N125" s="200">
        <f>'дод 2'!O200</f>
        <v>0</v>
      </c>
      <c r="O125" s="200">
        <f>'дод 2'!P200</f>
        <v>0</v>
      </c>
      <c r="P125" s="200">
        <f>'дод 2'!Q200</f>
        <v>0</v>
      </c>
      <c r="Q125" s="200">
        <f>'дод 2'!R200</f>
        <v>0</v>
      </c>
      <c r="R125" s="200">
        <f>'дод 2'!S200</f>
        <v>0</v>
      </c>
      <c r="S125" s="200">
        <f>'дод 2'!T200</f>
        <v>0</v>
      </c>
      <c r="T125" s="200">
        <f>'дод 2'!U200</f>
        <v>0</v>
      </c>
      <c r="U125" s="200">
        <f>'дод 2'!V200</f>
        <v>0</v>
      </c>
      <c r="V125" s="200">
        <f>'дод 2'!W200</f>
        <v>0</v>
      </c>
      <c r="W125" s="200">
        <f>'дод 2'!X200</f>
        <v>0</v>
      </c>
      <c r="X125" s="200">
        <f>'дод 2'!Y200</f>
        <v>0</v>
      </c>
      <c r="Y125" s="213"/>
      <c r="Z125" s="209">
        <f t="shared" si="47"/>
        <v>117555.87</v>
      </c>
    </row>
    <row r="126" spans="1:26" s="10" customFormat="1" x14ac:dyDescent="0.25">
      <c r="A126" s="97"/>
      <c r="B126" s="97"/>
      <c r="C126" s="99" t="s">
        <v>387</v>
      </c>
      <c r="D126" s="203">
        <f>'дод 2'!E201</f>
        <v>782300</v>
      </c>
      <c r="E126" s="203">
        <f>'дод 2'!F201</f>
        <v>782300</v>
      </c>
      <c r="F126" s="203">
        <f>'дод 2'!G201</f>
        <v>0</v>
      </c>
      <c r="G126" s="203">
        <f>'дод 2'!H201</f>
        <v>0</v>
      </c>
      <c r="H126" s="203">
        <f>'дод 2'!I201</f>
        <v>0</v>
      </c>
      <c r="I126" s="203">
        <f>'дод 2'!J201</f>
        <v>117555.87</v>
      </c>
      <c r="J126" s="203">
        <f>'дод 2'!K201</f>
        <v>0</v>
      </c>
      <c r="K126" s="203">
        <f>'дод 2'!L201</f>
        <v>0</v>
      </c>
      <c r="L126" s="214">
        <f t="shared" si="45"/>
        <v>15.026955132302186</v>
      </c>
      <c r="M126" s="203">
        <f>'дод 2'!N201</f>
        <v>0</v>
      </c>
      <c r="N126" s="203">
        <f>'дод 2'!O201</f>
        <v>0</v>
      </c>
      <c r="O126" s="203">
        <f>'дод 2'!P201</f>
        <v>0</v>
      </c>
      <c r="P126" s="203">
        <f>'дод 2'!Q201</f>
        <v>0</v>
      </c>
      <c r="Q126" s="203">
        <f>'дод 2'!R201</f>
        <v>0</v>
      </c>
      <c r="R126" s="203">
        <f>'дод 2'!S201</f>
        <v>0</v>
      </c>
      <c r="S126" s="203">
        <f>'дод 2'!T201</f>
        <v>0</v>
      </c>
      <c r="T126" s="203">
        <f>'дод 2'!U201</f>
        <v>0</v>
      </c>
      <c r="U126" s="203">
        <f>'дод 2'!V201</f>
        <v>0</v>
      </c>
      <c r="V126" s="203">
        <f>'дод 2'!W201</f>
        <v>0</v>
      </c>
      <c r="W126" s="203">
        <f>'дод 2'!X201</f>
        <v>0</v>
      </c>
      <c r="X126" s="203">
        <f>'дод 2'!Y201</f>
        <v>0</v>
      </c>
      <c r="Y126" s="214"/>
      <c r="Z126" s="209">
        <f t="shared" si="47"/>
        <v>117555.87</v>
      </c>
    </row>
    <row r="127" spans="1:26" ht="40.5" customHeight="1" x14ac:dyDescent="0.25">
      <c r="A127" s="95" t="s">
        <v>309</v>
      </c>
      <c r="B127" s="95" t="s">
        <v>51</v>
      </c>
      <c r="C127" s="48" t="s">
        <v>398</v>
      </c>
      <c r="D127" s="200">
        <f>'дод 2'!E202</f>
        <v>83100</v>
      </c>
      <c r="E127" s="200">
        <f>'дод 2'!F202</f>
        <v>83100</v>
      </c>
      <c r="F127" s="200">
        <f>'дод 2'!G202</f>
        <v>0</v>
      </c>
      <c r="G127" s="200">
        <f>'дод 2'!H202</f>
        <v>0</v>
      </c>
      <c r="H127" s="200">
        <f>'дод 2'!I202</f>
        <v>0</v>
      </c>
      <c r="I127" s="200">
        <f>'дод 2'!J202</f>
        <v>20150.09</v>
      </c>
      <c r="J127" s="200">
        <f>'дод 2'!K202</f>
        <v>0</v>
      </c>
      <c r="K127" s="200">
        <f>'дод 2'!L202</f>
        <v>0</v>
      </c>
      <c r="L127" s="213">
        <f t="shared" si="45"/>
        <v>24.24800240673887</v>
      </c>
      <c r="M127" s="200">
        <f>'дод 2'!N202</f>
        <v>0</v>
      </c>
      <c r="N127" s="200">
        <f>'дод 2'!O202</f>
        <v>0</v>
      </c>
      <c r="O127" s="200">
        <f>'дод 2'!P202</f>
        <v>0</v>
      </c>
      <c r="P127" s="200">
        <f>'дод 2'!Q202</f>
        <v>0</v>
      </c>
      <c r="Q127" s="200">
        <f>'дод 2'!R202</f>
        <v>0</v>
      </c>
      <c r="R127" s="200">
        <f>'дод 2'!S202</f>
        <v>0</v>
      </c>
      <c r="S127" s="200">
        <f>'дод 2'!T202</f>
        <v>0</v>
      </c>
      <c r="T127" s="200">
        <f>'дод 2'!U202</f>
        <v>0</v>
      </c>
      <c r="U127" s="200">
        <f>'дод 2'!V202</f>
        <v>0</v>
      </c>
      <c r="V127" s="200">
        <f>'дод 2'!W202</f>
        <v>0</v>
      </c>
      <c r="W127" s="200">
        <f>'дод 2'!X202</f>
        <v>0</v>
      </c>
      <c r="X127" s="200">
        <f>'дод 2'!Y202</f>
        <v>0</v>
      </c>
      <c r="Y127" s="213"/>
      <c r="Z127" s="209">
        <f t="shared" si="47"/>
        <v>20150.09</v>
      </c>
    </row>
    <row r="128" spans="1:26" s="10" customFormat="1" x14ac:dyDescent="0.25">
      <c r="A128" s="97"/>
      <c r="B128" s="97"/>
      <c r="C128" s="99" t="s">
        <v>387</v>
      </c>
      <c r="D128" s="203">
        <f>'дод 2'!E203</f>
        <v>83100</v>
      </c>
      <c r="E128" s="203">
        <f>'дод 2'!F203</f>
        <v>83100</v>
      </c>
      <c r="F128" s="203">
        <f>'дод 2'!G203</f>
        <v>0</v>
      </c>
      <c r="G128" s="203">
        <f>'дод 2'!H203</f>
        <v>0</v>
      </c>
      <c r="H128" s="203">
        <f>'дод 2'!I203</f>
        <v>0</v>
      </c>
      <c r="I128" s="203">
        <f>'дод 2'!J203</f>
        <v>20150.09</v>
      </c>
      <c r="J128" s="203">
        <f>'дод 2'!K203</f>
        <v>0</v>
      </c>
      <c r="K128" s="203">
        <f>'дод 2'!L203</f>
        <v>0</v>
      </c>
      <c r="L128" s="214">
        <f t="shared" si="45"/>
        <v>24.24800240673887</v>
      </c>
      <c r="M128" s="203">
        <f>'дод 2'!N203</f>
        <v>0</v>
      </c>
      <c r="N128" s="203">
        <f>'дод 2'!O203</f>
        <v>0</v>
      </c>
      <c r="O128" s="203">
        <f>'дод 2'!P203</f>
        <v>0</v>
      </c>
      <c r="P128" s="203">
        <f>'дод 2'!Q203</f>
        <v>0</v>
      </c>
      <c r="Q128" s="203">
        <f>'дод 2'!R203</f>
        <v>0</v>
      </c>
      <c r="R128" s="203">
        <f>'дод 2'!S203</f>
        <v>0</v>
      </c>
      <c r="S128" s="203">
        <f>'дод 2'!T203</f>
        <v>0</v>
      </c>
      <c r="T128" s="203">
        <f>'дод 2'!U203</f>
        <v>0</v>
      </c>
      <c r="U128" s="203">
        <f>'дод 2'!V203</f>
        <v>0</v>
      </c>
      <c r="V128" s="203">
        <f>'дод 2'!W203</f>
        <v>0</v>
      </c>
      <c r="W128" s="203">
        <f>'дод 2'!X203</f>
        <v>0</v>
      </c>
      <c r="X128" s="203">
        <f>'дод 2'!Y203</f>
        <v>0</v>
      </c>
      <c r="Y128" s="214"/>
      <c r="Z128" s="209">
        <f t="shared" si="47"/>
        <v>20150.09</v>
      </c>
    </row>
    <row r="129" spans="1:26" ht="53.85" customHeight="1" x14ac:dyDescent="0.25">
      <c r="A129" s="241" t="s">
        <v>101</v>
      </c>
      <c r="B129" s="241" t="s">
        <v>49</v>
      </c>
      <c r="C129" s="242" t="s">
        <v>29</v>
      </c>
      <c r="D129" s="243">
        <f>'дод 2'!E204</f>
        <v>26125300</v>
      </c>
      <c r="E129" s="243">
        <f>'дод 2'!F204</f>
        <v>26125300</v>
      </c>
      <c r="F129" s="243">
        <f>'дод 2'!G204</f>
        <v>19405100</v>
      </c>
      <c r="G129" s="243">
        <f>'дод 2'!H204</f>
        <v>1117300</v>
      </c>
      <c r="H129" s="243">
        <f>'дод 2'!I204</f>
        <v>0</v>
      </c>
      <c r="I129" s="243">
        <f>'дод 2'!J204</f>
        <v>5427347.8099999996</v>
      </c>
      <c r="J129" s="243">
        <f>'дод 2'!K204</f>
        <v>4068645.71</v>
      </c>
      <c r="K129" s="243">
        <f>'дод 2'!L204</f>
        <v>358866.92</v>
      </c>
      <c r="L129" s="244">
        <f t="shared" si="45"/>
        <v>20.77429851523236</v>
      </c>
      <c r="M129" s="243">
        <f>'дод 2'!N204</f>
        <v>68600</v>
      </c>
      <c r="N129" s="243">
        <f>'дод 2'!O204</f>
        <v>0</v>
      </c>
      <c r="O129" s="243">
        <f>'дод 2'!P204</f>
        <v>68600</v>
      </c>
      <c r="P129" s="243">
        <f>'дод 2'!Q204</f>
        <v>56100</v>
      </c>
      <c r="Q129" s="243">
        <f>'дод 2'!R204</f>
        <v>0</v>
      </c>
      <c r="R129" s="243">
        <f>'дод 2'!S204</f>
        <v>0</v>
      </c>
      <c r="S129" s="243">
        <f>'дод 2'!T204</f>
        <v>70057.84</v>
      </c>
      <c r="T129" s="243">
        <f>'дод 2'!U204</f>
        <v>0</v>
      </c>
      <c r="U129" s="243">
        <f>'дод 2'!V204</f>
        <v>70057.84</v>
      </c>
      <c r="V129" s="243">
        <f>'дод 2'!W204</f>
        <v>33175.72</v>
      </c>
      <c r="W129" s="243">
        <f>'дод 2'!X204</f>
        <v>0</v>
      </c>
      <c r="X129" s="243">
        <f>'дод 2'!Y204</f>
        <v>0</v>
      </c>
      <c r="Y129" s="244">
        <f t="shared" si="46"/>
        <v>102.12513119533526</v>
      </c>
      <c r="Z129" s="245">
        <f t="shared" si="47"/>
        <v>5497405.6499999994</v>
      </c>
    </row>
    <row r="130" spans="1:26" ht="56.65" customHeight="1" x14ac:dyDescent="0.25">
      <c r="A130" s="95" t="s">
        <v>326</v>
      </c>
      <c r="B130" s="95" t="s">
        <v>99</v>
      </c>
      <c r="C130" s="46" t="s">
        <v>327</v>
      </c>
      <c r="D130" s="200">
        <f>SUM('дод 2'!E235)</f>
        <v>116300</v>
      </c>
      <c r="E130" s="200">
        <f>SUM('дод 2'!F235)</f>
        <v>116300</v>
      </c>
      <c r="F130" s="200">
        <f>SUM('дод 2'!G235)</f>
        <v>0</v>
      </c>
      <c r="G130" s="200">
        <f>SUM('дод 2'!H235)</f>
        <v>0</v>
      </c>
      <c r="H130" s="200">
        <f>SUM('дод 2'!I235)</f>
        <v>0</v>
      </c>
      <c r="I130" s="200">
        <f>SUM('дод 2'!J235)</f>
        <v>0</v>
      </c>
      <c r="J130" s="200">
        <f>SUM('дод 2'!K235)</f>
        <v>0</v>
      </c>
      <c r="K130" s="200">
        <f>SUM('дод 2'!L235)</f>
        <v>0</v>
      </c>
      <c r="L130" s="213">
        <f t="shared" si="45"/>
        <v>0</v>
      </c>
      <c r="M130" s="200">
        <f>SUM('дод 2'!N235)</f>
        <v>0</v>
      </c>
      <c r="N130" s="200">
        <f>SUM('дод 2'!O235)</f>
        <v>0</v>
      </c>
      <c r="O130" s="200">
        <f>SUM('дод 2'!P235)</f>
        <v>0</v>
      </c>
      <c r="P130" s="200">
        <f>SUM('дод 2'!Q235)</f>
        <v>0</v>
      </c>
      <c r="Q130" s="200">
        <f>SUM('дод 2'!R235)</f>
        <v>0</v>
      </c>
      <c r="R130" s="200">
        <f>SUM('дод 2'!S235)</f>
        <v>0</v>
      </c>
      <c r="S130" s="200">
        <f>SUM('дод 2'!T235)</f>
        <v>0</v>
      </c>
      <c r="T130" s="200">
        <f>SUM('дод 2'!U235)</f>
        <v>0</v>
      </c>
      <c r="U130" s="200">
        <f>SUM('дод 2'!V235)</f>
        <v>0</v>
      </c>
      <c r="V130" s="200">
        <f>SUM('дод 2'!W235)</f>
        <v>0</v>
      </c>
      <c r="W130" s="200">
        <f>SUM('дод 2'!X235)</f>
        <v>0</v>
      </c>
      <c r="X130" s="200">
        <f>SUM('дод 2'!Y235)</f>
        <v>0</v>
      </c>
      <c r="Y130" s="213"/>
      <c r="Z130" s="209">
        <f t="shared" si="47"/>
        <v>0</v>
      </c>
    </row>
    <row r="131" spans="1:26" s="10" customFormat="1" ht="31.15" customHeight="1" x14ac:dyDescent="0.25">
      <c r="A131" s="95" t="s">
        <v>102</v>
      </c>
      <c r="B131" s="95" t="s">
        <v>99</v>
      </c>
      <c r="C131" s="48" t="s">
        <v>30</v>
      </c>
      <c r="D131" s="200">
        <f>'дод 2'!E236</f>
        <v>170000</v>
      </c>
      <c r="E131" s="200">
        <f>'дод 2'!F236</f>
        <v>170000</v>
      </c>
      <c r="F131" s="200">
        <f>'дод 2'!G236</f>
        <v>0</v>
      </c>
      <c r="G131" s="200">
        <f>'дод 2'!H236</f>
        <v>0</v>
      </c>
      <c r="H131" s="200">
        <f>'дод 2'!I236</f>
        <v>0</v>
      </c>
      <c r="I131" s="200">
        <f>'дод 2'!J236</f>
        <v>4555</v>
      </c>
      <c r="J131" s="200">
        <f>'дод 2'!K236</f>
        <v>0</v>
      </c>
      <c r="K131" s="200">
        <f>'дод 2'!L236</f>
        <v>0</v>
      </c>
      <c r="L131" s="213">
        <f t="shared" si="45"/>
        <v>2.6794117647058822</v>
      </c>
      <c r="M131" s="200">
        <f>'дод 2'!N236</f>
        <v>0</v>
      </c>
      <c r="N131" s="200">
        <f>'дод 2'!O236</f>
        <v>0</v>
      </c>
      <c r="O131" s="200">
        <f>'дод 2'!P236</f>
        <v>0</v>
      </c>
      <c r="P131" s="200">
        <f>'дод 2'!Q236</f>
        <v>0</v>
      </c>
      <c r="Q131" s="200">
        <f>'дод 2'!R236</f>
        <v>0</v>
      </c>
      <c r="R131" s="200">
        <f>'дод 2'!S236</f>
        <v>0</v>
      </c>
      <c r="S131" s="200">
        <f>'дод 2'!T236</f>
        <v>0</v>
      </c>
      <c r="T131" s="200">
        <f>'дод 2'!U236</f>
        <v>0</v>
      </c>
      <c r="U131" s="200">
        <f>'дод 2'!V236</f>
        <v>0</v>
      </c>
      <c r="V131" s="200">
        <f>'дод 2'!W236</f>
        <v>0</v>
      </c>
      <c r="W131" s="200">
        <f>'дод 2'!X236</f>
        <v>0</v>
      </c>
      <c r="X131" s="200">
        <f>'дод 2'!Y236</f>
        <v>0</v>
      </c>
      <c r="Y131" s="213"/>
      <c r="Z131" s="209">
        <f t="shared" si="47"/>
        <v>4555</v>
      </c>
    </row>
    <row r="132" spans="1:26" s="10" customFormat="1" ht="31.35" customHeight="1" x14ac:dyDescent="0.25">
      <c r="A132" s="241" t="s">
        <v>124</v>
      </c>
      <c r="B132" s="241" t="s">
        <v>99</v>
      </c>
      <c r="C132" s="242" t="s">
        <v>562</v>
      </c>
      <c r="D132" s="243">
        <f>'дод 2'!E27</f>
        <v>4383800</v>
      </c>
      <c r="E132" s="243">
        <f>'дод 2'!F27</f>
        <v>4383800</v>
      </c>
      <c r="F132" s="243">
        <f>'дод 2'!G27</f>
        <v>3236100</v>
      </c>
      <c r="G132" s="243">
        <f>'дод 2'!H27</f>
        <v>106600</v>
      </c>
      <c r="H132" s="243">
        <f>'дод 2'!I27</f>
        <v>0</v>
      </c>
      <c r="I132" s="243">
        <f>'дод 2'!J27</f>
        <v>925115.72</v>
      </c>
      <c r="J132" s="243">
        <f>'дод 2'!K27</f>
        <v>708670.62</v>
      </c>
      <c r="K132" s="243">
        <f>'дод 2'!L27</f>
        <v>28286.42</v>
      </c>
      <c r="L132" s="244">
        <f t="shared" si="45"/>
        <v>21.103054883890689</v>
      </c>
      <c r="M132" s="243">
        <f>'дод 2'!N27</f>
        <v>100000</v>
      </c>
      <c r="N132" s="243">
        <f>'дод 2'!O27</f>
        <v>100000</v>
      </c>
      <c r="O132" s="243">
        <f>'дод 2'!P27</f>
        <v>0</v>
      </c>
      <c r="P132" s="243">
        <f>'дод 2'!Q27</f>
        <v>0</v>
      </c>
      <c r="Q132" s="243">
        <f>'дод 2'!R27</f>
        <v>0</v>
      </c>
      <c r="R132" s="243">
        <f>'дод 2'!S27</f>
        <v>100000</v>
      </c>
      <c r="S132" s="243">
        <f>'дод 2'!T27</f>
        <v>0</v>
      </c>
      <c r="T132" s="243">
        <f>'дод 2'!U27</f>
        <v>0</v>
      </c>
      <c r="U132" s="243">
        <f>'дод 2'!V27</f>
        <v>0</v>
      </c>
      <c r="V132" s="243">
        <f>'дод 2'!W27</f>
        <v>0</v>
      </c>
      <c r="W132" s="243">
        <f>'дод 2'!X27</f>
        <v>0</v>
      </c>
      <c r="X132" s="243">
        <f>'дод 2'!Y27</f>
        <v>0</v>
      </c>
      <c r="Y132" s="244">
        <f t="shared" si="46"/>
        <v>0</v>
      </c>
      <c r="Z132" s="245">
        <f t="shared" si="47"/>
        <v>925115.72</v>
      </c>
    </row>
    <row r="133" spans="1:26" s="10" customFormat="1" ht="42" customHeight="1" x14ac:dyDescent="0.25">
      <c r="A133" s="241" t="s">
        <v>106</v>
      </c>
      <c r="B133" s="241" t="s">
        <v>99</v>
      </c>
      <c r="C133" s="242" t="s">
        <v>334</v>
      </c>
      <c r="D133" s="243">
        <f>'дод 2'!E28</f>
        <v>500000</v>
      </c>
      <c r="E133" s="243">
        <f>'дод 2'!F28</f>
        <v>500000</v>
      </c>
      <c r="F133" s="243">
        <f>'дод 2'!G28</f>
        <v>0</v>
      </c>
      <c r="G133" s="243">
        <f>'дод 2'!H28</f>
        <v>0</v>
      </c>
      <c r="H133" s="243">
        <f>'дод 2'!I28</f>
        <v>0</v>
      </c>
      <c r="I133" s="243">
        <f>'дод 2'!J28</f>
        <v>31794.22</v>
      </c>
      <c r="J133" s="243">
        <f>'дод 2'!K28</f>
        <v>0</v>
      </c>
      <c r="K133" s="243">
        <f>'дод 2'!L28</f>
        <v>0</v>
      </c>
      <c r="L133" s="244">
        <f t="shared" si="45"/>
        <v>6.3588439999999995</v>
      </c>
      <c r="M133" s="243">
        <f>'дод 2'!N28</f>
        <v>0</v>
      </c>
      <c r="N133" s="243">
        <f>'дод 2'!O28</f>
        <v>0</v>
      </c>
      <c r="O133" s="243">
        <f>'дод 2'!P28</f>
        <v>0</v>
      </c>
      <c r="P133" s="243">
        <f>'дод 2'!Q28</f>
        <v>0</v>
      </c>
      <c r="Q133" s="243">
        <f>'дод 2'!R28</f>
        <v>0</v>
      </c>
      <c r="R133" s="243">
        <f>'дод 2'!S28</f>
        <v>0</v>
      </c>
      <c r="S133" s="243">
        <f>'дод 2'!T28</f>
        <v>0</v>
      </c>
      <c r="T133" s="243">
        <f>'дод 2'!U28</f>
        <v>0</v>
      </c>
      <c r="U133" s="243">
        <f>'дод 2'!V28</f>
        <v>0</v>
      </c>
      <c r="V133" s="243">
        <f>'дод 2'!W28</f>
        <v>0</v>
      </c>
      <c r="W133" s="243">
        <f>'дод 2'!X28</f>
        <v>0</v>
      </c>
      <c r="X133" s="243">
        <f>'дод 2'!Y28</f>
        <v>0</v>
      </c>
      <c r="Y133" s="244"/>
      <c r="Z133" s="245">
        <f t="shared" si="47"/>
        <v>31794.22</v>
      </c>
    </row>
    <row r="134" spans="1:26" s="10" customFormat="1" ht="26.25" customHeight="1" x14ac:dyDescent="0.25">
      <c r="A134" s="241">
        <v>3133</v>
      </c>
      <c r="B134" s="241">
        <v>1040</v>
      </c>
      <c r="C134" s="242" t="s">
        <v>548</v>
      </c>
      <c r="D134" s="243">
        <f>'дод 2'!E29</f>
        <v>6297600</v>
      </c>
      <c r="E134" s="243">
        <f>'дод 2'!F29</f>
        <v>6297600</v>
      </c>
      <c r="F134" s="243">
        <f>'дод 2'!G29</f>
        <v>3587200</v>
      </c>
      <c r="G134" s="243">
        <f>'дод 2'!H29</f>
        <v>1085700</v>
      </c>
      <c r="H134" s="243">
        <f>'дод 2'!I29</f>
        <v>0</v>
      </c>
      <c r="I134" s="243">
        <f>'дод 2'!J29</f>
        <v>1251773.5900000001</v>
      </c>
      <c r="J134" s="243">
        <f>'дод 2'!K29</f>
        <v>778380</v>
      </c>
      <c r="K134" s="243">
        <f>'дод 2'!L29</f>
        <v>246321.62</v>
      </c>
      <c r="L134" s="244">
        <f t="shared" si="45"/>
        <v>19.876994251778456</v>
      </c>
      <c r="M134" s="243">
        <f>'дод 2'!N29</f>
        <v>10000</v>
      </c>
      <c r="N134" s="243">
        <f>'дод 2'!O29</f>
        <v>0</v>
      </c>
      <c r="O134" s="243">
        <f>'дод 2'!P29</f>
        <v>10000</v>
      </c>
      <c r="P134" s="243">
        <f>'дод 2'!Q29</f>
        <v>0</v>
      </c>
      <c r="Q134" s="243">
        <f>'дод 2'!R29</f>
        <v>3500</v>
      </c>
      <c r="R134" s="243">
        <f>'дод 2'!S29</f>
        <v>0</v>
      </c>
      <c r="S134" s="243">
        <f>'дод 2'!T29</f>
        <v>14580</v>
      </c>
      <c r="T134" s="243">
        <f>'дод 2'!U29</f>
        <v>0</v>
      </c>
      <c r="U134" s="243">
        <f>'дод 2'!V29</f>
        <v>14580</v>
      </c>
      <c r="V134" s="243">
        <f>'дод 2'!W29</f>
        <v>0</v>
      </c>
      <c r="W134" s="243">
        <f>'дод 2'!X29</f>
        <v>0</v>
      </c>
      <c r="X134" s="243">
        <f>'дод 2'!Y29</f>
        <v>0</v>
      </c>
      <c r="Y134" s="247" t="s">
        <v>739</v>
      </c>
      <c r="Z134" s="245">
        <f t="shared" si="47"/>
        <v>1266353.5900000001</v>
      </c>
    </row>
    <row r="135" spans="1:26" ht="69" hidden="1" customHeight="1" x14ac:dyDescent="0.25">
      <c r="A135" s="95" t="s">
        <v>107</v>
      </c>
      <c r="B135" s="95" t="s">
        <v>99</v>
      </c>
      <c r="C135" s="49" t="s">
        <v>20</v>
      </c>
      <c r="D135" s="200">
        <f>'дод 2'!E30+'дод 2'!E119+'дод 2'!E205+'дод 2'!E123</f>
        <v>0</v>
      </c>
      <c r="E135" s="200">
        <f>'дод 2'!F30+'дод 2'!F119+'дод 2'!F205+'дод 2'!F123</f>
        <v>0</v>
      </c>
      <c r="F135" s="200">
        <f>'дод 2'!G30+'дод 2'!G119+'дод 2'!G205+'дод 2'!G123</f>
        <v>0</v>
      </c>
      <c r="G135" s="200">
        <f>'дод 2'!H30+'дод 2'!H119+'дод 2'!H205+'дод 2'!H123</f>
        <v>0</v>
      </c>
      <c r="H135" s="200">
        <f>'дод 2'!I30+'дод 2'!I119+'дод 2'!I205+'дод 2'!I123</f>
        <v>0</v>
      </c>
      <c r="I135" s="200">
        <f>'дод 2'!J30+'дод 2'!J119+'дод 2'!J205+'дод 2'!J123</f>
        <v>0</v>
      </c>
      <c r="J135" s="200">
        <f>'дод 2'!K30+'дод 2'!K119+'дод 2'!K205+'дод 2'!K123</f>
        <v>0</v>
      </c>
      <c r="K135" s="200">
        <f>'дод 2'!L30+'дод 2'!L119+'дод 2'!L205+'дод 2'!L123</f>
        <v>0</v>
      </c>
      <c r="L135" s="213" t="e">
        <f t="shared" si="45"/>
        <v>#DIV/0!</v>
      </c>
      <c r="M135" s="200">
        <f>'дод 2'!N30+'дод 2'!N119+'дод 2'!N205+'дод 2'!N123</f>
        <v>0</v>
      </c>
      <c r="N135" s="200">
        <f>'дод 2'!O30+'дод 2'!O119+'дод 2'!O205+'дод 2'!O123</f>
        <v>0</v>
      </c>
      <c r="O135" s="200">
        <f>'дод 2'!P30+'дод 2'!P119+'дод 2'!P205+'дод 2'!P123</f>
        <v>0</v>
      </c>
      <c r="P135" s="200">
        <f>'дод 2'!Q30+'дод 2'!Q119+'дод 2'!Q205+'дод 2'!Q123</f>
        <v>0</v>
      </c>
      <c r="Q135" s="200">
        <f>'дод 2'!R30+'дод 2'!R119+'дод 2'!R205+'дод 2'!R123</f>
        <v>0</v>
      </c>
      <c r="R135" s="200">
        <f>'дод 2'!S30+'дод 2'!S119+'дод 2'!S205+'дод 2'!S123</f>
        <v>0</v>
      </c>
      <c r="S135" s="200">
        <f>'дод 2'!T30+'дод 2'!T119+'дод 2'!T205+'дод 2'!T123</f>
        <v>0</v>
      </c>
      <c r="T135" s="200">
        <f>'дод 2'!U30+'дод 2'!U119+'дод 2'!U205+'дод 2'!U123</f>
        <v>0</v>
      </c>
      <c r="U135" s="200">
        <f>'дод 2'!V30+'дод 2'!V119+'дод 2'!V205+'дод 2'!V123</f>
        <v>0</v>
      </c>
      <c r="V135" s="200">
        <f>'дод 2'!W30+'дод 2'!W119+'дод 2'!W205+'дод 2'!W123</f>
        <v>0</v>
      </c>
      <c r="W135" s="200">
        <f>'дод 2'!X30+'дод 2'!X119+'дод 2'!X205+'дод 2'!X123</f>
        <v>0</v>
      </c>
      <c r="X135" s="200">
        <f>'дод 2'!Y30+'дод 2'!Y119+'дод 2'!Y205+'дод 2'!Y123</f>
        <v>0</v>
      </c>
      <c r="Y135" s="213" t="e">
        <f t="shared" si="46"/>
        <v>#DIV/0!</v>
      </c>
      <c r="Z135" s="209">
        <f t="shared" si="47"/>
        <v>0</v>
      </c>
    </row>
    <row r="136" spans="1:26" ht="68.25" customHeight="1" x14ac:dyDescent="0.25">
      <c r="A136" s="95" t="s">
        <v>108</v>
      </c>
      <c r="B136" s="95">
        <v>1010</v>
      </c>
      <c r="C136" s="48" t="s">
        <v>722</v>
      </c>
      <c r="D136" s="200">
        <f>'дод 2'!E206</f>
        <v>9953900</v>
      </c>
      <c r="E136" s="200">
        <f>'дод 2'!F206</f>
        <v>9953900</v>
      </c>
      <c r="F136" s="200">
        <f>'дод 2'!G206</f>
        <v>0</v>
      </c>
      <c r="G136" s="200">
        <f>'дод 2'!H206</f>
        <v>0</v>
      </c>
      <c r="H136" s="200">
        <f>'дод 2'!I206</f>
        <v>0</v>
      </c>
      <c r="I136" s="200">
        <f>'дод 2'!J206</f>
        <v>4574480.38</v>
      </c>
      <c r="J136" s="200">
        <f>'дод 2'!K206</f>
        <v>0</v>
      </c>
      <c r="K136" s="200">
        <f>'дод 2'!L206</f>
        <v>0</v>
      </c>
      <c r="L136" s="213">
        <f t="shared" si="45"/>
        <v>45.956664021137442</v>
      </c>
      <c r="M136" s="200">
        <f>'дод 2'!N206</f>
        <v>0</v>
      </c>
      <c r="N136" s="200">
        <f>'дод 2'!O206</f>
        <v>0</v>
      </c>
      <c r="O136" s="200">
        <f>'дод 2'!P206</f>
        <v>0</v>
      </c>
      <c r="P136" s="200">
        <f>'дод 2'!Q206</f>
        <v>0</v>
      </c>
      <c r="Q136" s="200">
        <f>'дод 2'!R206</f>
        <v>0</v>
      </c>
      <c r="R136" s="200">
        <f>'дод 2'!S206</f>
        <v>0</v>
      </c>
      <c r="S136" s="200">
        <f>'дод 2'!T206</f>
        <v>0</v>
      </c>
      <c r="T136" s="200">
        <f>'дод 2'!U206</f>
        <v>0</v>
      </c>
      <c r="U136" s="200">
        <f>'дод 2'!V206</f>
        <v>0</v>
      </c>
      <c r="V136" s="200">
        <f>'дод 2'!W206</f>
        <v>0</v>
      </c>
      <c r="W136" s="200">
        <f>'дод 2'!X206</f>
        <v>0</v>
      </c>
      <c r="X136" s="200">
        <f>'дод 2'!Y206</f>
        <v>0</v>
      </c>
      <c r="Y136" s="213"/>
      <c r="Z136" s="209">
        <f t="shared" si="47"/>
        <v>4574480.38</v>
      </c>
    </row>
    <row r="137" spans="1:26" s="10" customFormat="1" ht="110.25" x14ac:dyDescent="0.25">
      <c r="A137" s="97"/>
      <c r="B137" s="97"/>
      <c r="C137" s="99" t="s">
        <v>723</v>
      </c>
      <c r="D137" s="203">
        <f>'дод 2'!E207</f>
        <v>1495257</v>
      </c>
      <c r="E137" s="203">
        <f>'дод 2'!F207</f>
        <v>1495257</v>
      </c>
      <c r="F137" s="203">
        <f>'дод 2'!G207</f>
        <v>0</v>
      </c>
      <c r="G137" s="203">
        <f>'дод 2'!H207</f>
        <v>0</v>
      </c>
      <c r="H137" s="203">
        <f>'дод 2'!I207</f>
        <v>0</v>
      </c>
      <c r="I137" s="203">
        <f>'дод 2'!J207</f>
        <v>0</v>
      </c>
      <c r="J137" s="203">
        <f>'дод 2'!K207</f>
        <v>0</v>
      </c>
      <c r="K137" s="203">
        <f>'дод 2'!L207</f>
        <v>0</v>
      </c>
      <c r="L137" s="214">
        <f t="shared" si="45"/>
        <v>0</v>
      </c>
      <c r="M137" s="203">
        <f>'дод 2'!N207</f>
        <v>0</v>
      </c>
      <c r="N137" s="203">
        <f>'дод 2'!O207</f>
        <v>0</v>
      </c>
      <c r="O137" s="203">
        <f>'дод 2'!P207</f>
        <v>0</v>
      </c>
      <c r="P137" s="203">
        <f>'дод 2'!Q207</f>
        <v>0</v>
      </c>
      <c r="Q137" s="203">
        <f>'дод 2'!R207</f>
        <v>0</v>
      </c>
      <c r="R137" s="203">
        <f>'дод 2'!S207</f>
        <v>0</v>
      </c>
      <c r="S137" s="203">
        <f>'дод 2'!T207</f>
        <v>0</v>
      </c>
      <c r="T137" s="203">
        <f>'дод 2'!U207</f>
        <v>0</v>
      </c>
      <c r="U137" s="203">
        <f>'дод 2'!V207</f>
        <v>0</v>
      </c>
      <c r="V137" s="203">
        <f>'дод 2'!W207</f>
        <v>0</v>
      </c>
      <c r="W137" s="203">
        <f>'дод 2'!X207</f>
        <v>0</v>
      </c>
      <c r="X137" s="203">
        <f>'дод 2'!Y207</f>
        <v>0</v>
      </c>
      <c r="Y137" s="214"/>
      <c r="Z137" s="209">
        <f t="shared" si="47"/>
        <v>0</v>
      </c>
    </row>
    <row r="138" spans="1:26" s="10" customFormat="1" ht="63" customHeight="1" x14ac:dyDescent="0.25">
      <c r="A138" s="95" t="s">
        <v>310</v>
      </c>
      <c r="B138" s="95">
        <v>1010</v>
      </c>
      <c r="C138" s="48" t="s">
        <v>394</v>
      </c>
      <c r="D138" s="200">
        <f>'дод 2'!E208</f>
        <v>215129</v>
      </c>
      <c r="E138" s="200">
        <f>'дод 2'!F208</f>
        <v>215129</v>
      </c>
      <c r="F138" s="200">
        <f>'дод 2'!G208</f>
        <v>0</v>
      </c>
      <c r="G138" s="200">
        <f>'дод 2'!H208</f>
        <v>0</v>
      </c>
      <c r="H138" s="200">
        <f>'дод 2'!I208</f>
        <v>0</v>
      </c>
      <c r="I138" s="200">
        <f>'дод 2'!J208</f>
        <v>88149.81</v>
      </c>
      <c r="J138" s="200">
        <f>'дод 2'!K208</f>
        <v>0</v>
      </c>
      <c r="K138" s="200">
        <f>'дод 2'!L208</f>
        <v>0</v>
      </c>
      <c r="L138" s="213">
        <f t="shared" si="45"/>
        <v>40.975326432047751</v>
      </c>
      <c r="M138" s="200">
        <f>'дод 2'!N208</f>
        <v>0</v>
      </c>
      <c r="N138" s="200">
        <f>'дод 2'!O208</f>
        <v>0</v>
      </c>
      <c r="O138" s="200">
        <f>'дод 2'!P208</f>
        <v>0</v>
      </c>
      <c r="P138" s="200">
        <f>'дод 2'!Q208</f>
        <v>0</v>
      </c>
      <c r="Q138" s="200">
        <f>'дод 2'!R208</f>
        <v>0</v>
      </c>
      <c r="R138" s="200">
        <f>'дод 2'!S208</f>
        <v>0</v>
      </c>
      <c r="S138" s="200">
        <f>'дод 2'!T208</f>
        <v>0</v>
      </c>
      <c r="T138" s="200">
        <f>'дод 2'!U208</f>
        <v>0</v>
      </c>
      <c r="U138" s="200">
        <f>'дод 2'!V208</f>
        <v>0</v>
      </c>
      <c r="V138" s="200">
        <f>'дод 2'!W208</f>
        <v>0</v>
      </c>
      <c r="W138" s="200">
        <f>'дод 2'!X208</f>
        <v>0</v>
      </c>
      <c r="X138" s="200">
        <f>'дод 2'!Y208</f>
        <v>0</v>
      </c>
      <c r="Y138" s="213"/>
      <c r="Z138" s="209">
        <f t="shared" si="47"/>
        <v>88149.81</v>
      </c>
    </row>
    <row r="139" spans="1:26" s="10" customFormat="1" ht="15.75" customHeight="1" x14ac:dyDescent="0.25">
      <c r="A139" s="97"/>
      <c r="B139" s="97"/>
      <c r="C139" s="99" t="s">
        <v>387</v>
      </c>
      <c r="D139" s="203">
        <f>'дод 2'!E209</f>
        <v>215129</v>
      </c>
      <c r="E139" s="203">
        <f>'дод 2'!F209</f>
        <v>215129</v>
      </c>
      <c r="F139" s="203">
        <f>'дод 2'!G209</f>
        <v>0</v>
      </c>
      <c r="G139" s="203">
        <f>'дод 2'!H209</f>
        <v>0</v>
      </c>
      <c r="H139" s="203">
        <f>'дод 2'!I209</f>
        <v>0</v>
      </c>
      <c r="I139" s="203">
        <f>'дод 2'!J209</f>
        <v>88149.81</v>
      </c>
      <c r="J139" s="203">
        <f>'дод 2'!K209</f>
        <v>0</v>
      </c>
      <c r="K139" s="203">
        <f>'дод 2'!L209</f>
        <v>0</v>
      </c>
      <c r="L139" s="214">
        <f t="shared" si="45"/>
        <v>40.975326432047751</v>
      </c>
      <c r="M139" s="203">
        <f>'дод 2'!N209</f>
        <v>0</v>
      </c>
      <c r="N139" s="203">
        <f>'дод 2'!O209</f>
        <v>0</v>
      </c>
      <c r="O139" s="203">
        <f>'дод 2'!P209</f>
        <v>0</v>
      </c>
      <c r="P139" s="203">
        <f>'дод 2'!Q209</f>
        <v>0</v>
      </c>
      <c r="Q139" s="203">
        <f>'дод 2'!R209</f>
        <v>0</v>
      </c>
      <c r="R139" s="203">
        <f>'дод 2'!S209</f>
        <v>0</v>
      </c>
      <c r="S139" s="203">
        <f>'дод 2'!T209</f>
        <v>0</v>
      </c>
      <c r="T139" s="203">
        <f>'дод 2'!U209</f>
        <v>0</v>
      </c>
      <c r="U139" s="203">
        <f>'дод 2'!V209</f>
        <v>0</v>
      </c>
      <c r="V139" s="203">
        <f>'дод 2'!W209</f>
        <v>0</v>
      </c>
      <c r="W139" s="203">
        <f>'дод 2'!X209</f>
        <v>0</v>
      </c>
      <c r="X139" s="203">
        <f>'дод 2'!Y209</f>
        <v>0</v>
      </c>
      <c r="Y139" s="214"/>
      <c r="Z139" s="209">
        <f t="shared" si="47"/>
        <v>88149.81</v>
      </c>
    </row>
    <row r="140" spans="1:26" s="10" customFormat="1" ht="36" hidden="1" customHeight="1" x14ac:dyDescent="0.25">
      <c r="A140" s="95" t="s">
        <v>311</v>
      </c>
      <c r="B140" s="95">
        <v>1010</v>
      </c>
      <c r="C140" s="48" t="s">
        <v>395</v>
      </c>
      <c r="D140" s="200">
        <f>'дод 2'!E210</f>
        <v>0</v>
      </c>
      <c r="E140" s="200">
        <f>'дод 2'!F210</f>
        <v>0</v>
      </c>
      <c r="F140" s="200">
        <f>'дод 2'!G210</f>
        <v>0</v>
      </c>
      <c r="G140" s="200">
        <f>'дод 2'!H210</f>
        <v>0</v>
      </c>
      <c r="H140" s="200">
        <f>'дод 2'!I210</f>
        <v>0</v>
      </c>
      <c r="I140" s="200">
        <f>'дод 2'!J210</f>
        <v>0</v>
      </c>
      <c r="J140" s="200">
        <f>'дод 2'!K210</f>
        <v>0</v>
      </c>
      <c r="K140" s="200">
        <f>'дод 2'!L210</f>
        <v>0</v>
      </c>
      <c r="L140" s="213" t="e">
        <f t="shared" si="45"/>
        <v>#DIV/0!</v>
      </c>
      <c r="M140" s="200">
        <f>'дод 2'!N210</f>
        <v>0</v>
      </c>
      <c r="N140" s="200">
        <f>'дод 2'!O210</f>
        <v>0</v>
      </c>
      <c r="O140" s="200">
        <f>'дод 2'!P210</f>
        <v>0</v>
      </c>
      <c r="P140" s="200">
        <f>'дод 2'!Q210</f>
        <v>0</v>
      </c>
      <c r="Q140" s="200">
        <f>'дод 2'!R210</f>
        <v>0</v>
      </c>
      <c r="R140" s="200">
        <f>'дод 2'!S210</f>
        <v>0</v>
      </c>
      <c r="S140" s="200">
        <f>'дод 2'!T210</f>
        <v>0</v>
      </c>
      <c r="T140" s="200">
        <f>'дод 2'!U210</f>
        <v>0</v>
      </c>
      <c r="U140" s="200">
        <f>'дод 2'!V210</f>
        <v>0</v>
      </c>
      <c r="V140" s="200">
        <f>'дод 2'!W210</f>
        <v>0</v>
      </c>
      <c r="W140" s="200">
        <f>'дод 2'!X210</f>
        <v>0</v>
      </c>
      <c r="X140" s="200">
        <f>'дод 2'!Y210</f>
        <v>0</v>
      </c>
      <c r="Y140" s="213"/>
      <c r="Z140" s="209">
        <f t="shared" si="47"/>
        <v>0</v>
      </c>
    </row>
    <row r="141" spans="1:26" s="10" customFormat="1" ht="15.75" hidden="1" customHeight="1" x14ac:dyDescent="0.25">
      <c r="A141" s="97"/>
      <c r="B141" s="97"/>
      <c r="C141" s="99" t="s">
        <v>387</v>
      </c>
      <c r="D141" s="203">
        <f>'дод 2'!E211</f>
        <v>0</v>
      </c>
      <c r="E141" s="203">
        <f>'дод 2'!F211</f>
        <v>0</v>
      </c>
      <c r="F141" s="203">
        <f>'дод 2'!G211</f>
        <v>0</v>
      </c>
      <c r="G141" s="203">
        <f>'дод 2'!H211</f>
        <v>0</v>
      </c>
      <c r="H141" s="203">
        <f>'дод 2'!I211</f>
        <v>0</v>
      </c>
      <c r="I141" s="203">
        <f>'дод 2'!J211</f>
        <v>0</v>
      </c>
      <c r="J141" s="203">
        <f>'дод 2'!K211</f>
        <v>0</v>
      </c>
      <c r="K141" s="203">
        <f>'дод 2'!L211</f>
        <v>0</v>
      </c>
      <c r="L141" s="214" t="e">
        <f t="shared" si="45"/>
        <v>#DIV/0!</v>
      </c>
      <c r="M141" s="203">
        <f>'дод 2'!N211</f>
        <v>0</v>
      </c>
      <c r="N141" s="203">
        <f>'дод 2'!O211</f>
        <v>0</v>
      </c>
      <c r="O141" s="203">
        <f>'дод 2'!P211</f>
        <v>0</v>
      </c>
      <c r="P141" s="203">
        <f>'дод 2'!Q211</f>
        <v>0</v>
      </c>
      <c r="Q141" s="203">
        <f>'дод 2'!R211</f>
        <v>0</v>
      </c>
      <c r="R141" s="203">
        <f>'дод 2'!S211</f>
        <v>0</v>
      </c>
      <c r="S141" s="203">
        <f>'дод 2'!T211</f>
        <v>0</v>
      </c>
      <c r="T141" s="203">
        <f>'дод 2'!U211</f>
        <v>0</v>
      </c>
      <c r="U141" s="203">
        <f>'дод 2'!V211</f>
        <v>0</v>
      </c>
      <c r="V141" s="203">
        <f>'дод 2'!W211</f>
        <v>0</v>
      </c>
      <c r="W141" s="203">
        <f>'дод 2'!X211</f>
        <v>0</v>
      </c>
      <c r="X141" s="203">
        <f>'дод 2'!Y211</f>
        <v>0</v>
      </c>
      <c r="Y141" s="214"/>
      <c r="Z141" s="209">
        <f t="shared" si="47"/>
        <v>0</v>
      </c>
    </row>
    <row r="142" spans="1:26" ht="72.75" hidden="1" customHeight="1" x14ac:dyDescent="0.25">
      <c r="A142" s="95" t="s">
        <v>103</v>
      </c>
      <c r="B142" s="95" t="s">
        <v>52</v>
      </c>
      <c r="C142" s="48" t="s">
        <v>335</v>
      </c>
      <c r="D142" s="200">
        <f>'дод 2'!E212</f>
        <v>0</v>
      </c>
      <c r="E142" s="200">
        <f>'дод 2'!F212</f>
        <v>0</v>
      </c>
      <c r="F142" s="200">
        <f>'дод 2'!G212</f>
        <v>0</v>
      </c>
      <c r="G142" s="200">
        <f>'дод 2'!H212</f>
        <v>0</v>
      </c>
      <c r="H142" s="200">
        <f>'дод 2'!I212</f>
        <v>0</v>
      </c>
      <c r="I142" s="200">
        <f>'дод 2'!J212</f>
        <v>0</v>
      </c>
      <c r="J142" s="200">
        <f>'дод 2'!K212</f>
        <v>0</v>
      </c>
      <c r="K142" s="200">
        <f>'дод 2'!L212</f>
        <v>0</v>
      </c>
      <c r="L142" s="213" t="e">
        <f t="shared" si="45"/>
        <v>#DIV/0!</v>
      </c>
      <c r="M142" s="200">
        <f>'дод 2'!N212</f>
        <v>0</v>
      </c>
      <c r="N142" s="200">
        <f>'дод 2'!O212</f>
        <v>0</v>
      </c>
      <c r="O142" s="200">
        <f>'дод 2'!P212</f>
        <v>0</v>
      </c>
      <c r="P142" s="200">
        <f>'дод 2'!Q212</f>
        <v>0</v>
      </c>
      <c r="Q142" s="200">
        <f>'дод 2'!R212</f>
        <v>0</v>
      </c>
      <c r="R142" s="200">
        <f>'дод 2'!S212</f>
        <v>0</v>
      </c>
      <c r="S142" s="200">
        <f>'дод 2'!T212</f>
        <v>0</v>
      </c>
      <c r="T142" s="200">
        <f>'дод 2'!U212</f>
        <v>0</v>
      </c>
      <c r="U142" s="200">
        <f>'дод 2'!V212</f>
        <v>0</v>
      </c>
      <c r="V142" s="200">
        <f>'дод 2'!W212</f>
        <v>0</v>
      </c>
      <c r="W142" s="200">
        <f>'дод 2'!X212</f>
        <v>0</v>
      </c>
      <c r="X142" s="200">
        <f>'дод 2'!Y212</f>
        <v>0</v>
      </c>
      <c r="Y142" s="213"/>
      <c r="Z142" s="209">
        <f t="shared" si="47"/>
        <v>0</v>
      </c>
    </row>
    <row r="143" spans="1:26" s="10" customFormat="1" ht="34.5" customHeight="1" x14ac:dyDescent="0.25">
      <c r="A143" s="95" t="s">
        <v>281</v>
      </c>
      <c r="B143" s="95" t="s">
        <v>51</v>
      </c>
      <c r="C143" s="48" t="s">
        <v>18</v>
      </c>
      <c r="D143" s="200">
        <f>'дод 2'!E213</f>
        <v>6861100</v>
      </c>
      <c r="E143" s="200">
        <f>'дод 2'!F213</f>
        <v>6861100</v>
      </c>
      <c r="F143" s="200">
        <f>'дод 2'!G213</f>
        <v>0</v>
      </c>
      <c r="G143" s="200">
        <f>'дод 2'!H213</f>
        <v>0</v>
      </c>
      <c r="H143" s="200">
        <f>'дод 2'!I213</f>
        <v>0</v>
      </c>
      <c r="I143" s="200">
        <f>'дод 2'!J213</f>
        <v>1912026.5</v>
      </c>
      <c r="J143" s="200">
        <f>'дод 2'!K213</f>
        <v>0</v>
      </c>
      <c r="K143" s="200">
        <f>'дод 2'!L213</f>
        <v>0</v>
      </c>
      <c r="L143" s="213">
        <f t="shared" si="45"/>
        <v>27.867637842328492</v>
      </c>
      <c r="M143" s="200">
        <f>'дод 2'!N213</f>
        <v>0</v>
      </c>
      <c r="N143" s="200">
        <f>'дод 2'!O213</f>
        <v>0</v>
      </c>
      <c r="O143" s="200">
        <f>'дод 2'!P213</f>
        <v>0</v>
      </c>
      <c r="P143" s="200">
        <f>'дод 2'!Q213</f>
        <v>0</v>
      </c>
      <c r="Q143" s="200">
        <f>'дод 2'!R213</f>
        <v>0</v>
      </c>
      <c r="R143" s="200">
        <f>'дод 2'!S213</f>
        <v>0</v>
      </c>
      <c r="S143" s="200">
        <f>'дод 2'!T213</f>
        <v>0</v>
      </c>
      <c r="T143" s="200">
        <f>'дод 2'!U213</f>
        <v>0</v>
      </c>
      <c r="U143" s="200">
        <f>'дод 2'!V213</f>
        <v>0</v>
      </c>
      <c r="V143" s="200">
        <f>'дод 2'!W213</f>
        <v>0</v>
      </c>
      <c r="W143" s="200">
        <f>'дод 2'!X213</f>
        <v>0</v>
      </c>
      <c r="X143" s="200">
        <f>'дод 2'!Y213</f>
        <v>0</v>
      </c>
      <c r="Y143" s="213"/>
      <c r="Z143" s="209">
        <f t="shared" si="47"/>
        <v>1912026.5</v>
      </c>
    </row>
    <row r="144" spans="1:26" s="10" customFormat="1" ht="59.25" customHeight="1" x14ac:dyDescent="0.25">
      <c r="A144" s="95" t="s">
        <v>282</v>
      </c>
      <c r="B144" s="95" t="s">
        <v>51</v>
      </c>
      <c r="C144" s="46" t="s">
        <v>476</v>
      </c>
      <c r="D144" s="200">
        <f>'дод 2'!E214</f>
        <v>2072000</v>
      </c>
      <c r="E144" s="200">
        <f>'дод 2'!F214</f>
        <v>2072000</v>
      </c>
      <c r="F144" s="200">
        <f>'дод 2'!G214</f>
        <v>0</v>
      </c>
      <c r="G144" s="200">
        <f>'дод 2'!H214</f>
        <v>0</v>
      </c>
      <c r="H144" s="200">
        <f>'дод 2'!I214</f>
        <v>0</v>
      </c>
      <c r="I144" s="200">
        <f>'дод 2'!J214</f>
        <v>299504.52</v>
      </c>
      <c r="J144" s="200">
        <f>'дод 2'!K214</f>
        <v>0</v>
      </c>
      <c r="K144" s="200">
        <f>'дод 2'!L214</f>
        <v>0</v>
      </c>
      <c r="L144" s="213">
        <f t="shared" si="45"/>
        <v>14.454851351351353</v>
      </c>
      <c r="M144" s="200">
        <f>'дод 2'!N214</f>
        <v>0</v>
      </c>
      <c r="N144" s="200">
        <f>'дод 2'!O214</f>
        <v>0</v>
      </c>
      <c r="O144" s="200">
        <f>'дод 2'!P214</f>
        <v>0</v>
      </c>
      <c r="P144" s="200">
        <f>'дод 2'!Q214</f>
        <v>0</v>
      </c>
      <c r="Q144" s="200">
        <f>'дод 2'!R214</f>
        <v>0</v>
      </c>
      <c r="R144" s="200">
        <f>'дод 2'!S214</f>
        <v>0</v>
      </c>
      <c r="S144" s="200">
        <f>'дод 2'!T214</f>
        <v>0</v>
      </c>
      <c r="T144" s="200">
        <f>'дод 2'!U214</f>
        <v>0</v>
      </c>
      <c r="U144" s="200">
        <f>'дод 2'!V214</f>
        <v>0</v>
      </c>
      <c r="V144" s="200">
        <f>'дод 2'!W214</f>
        <v>0</v>
      </c>
      <c r="W144" s="200">
        <f>'дод 2'!X214</f>
        <v>0</v>
      </c>
      <c r="X144" s="200">
        <f>'дод 2'!Y214</f>
        <v>0</v>
      </c>
      <c r="Y144" s="213"/>
      <c r="Z144" s="209">
        <f t="shared" si="47"/>
        <v>299504.52</v>
      </c>
    </row>
    <row r="145" spans="1:28" ht="36.75" customHeight="1" x14ac:dyDescent="0.25">
      <c r="A145" s="95" t="s">
        <v>104</v>
      </c>
      <c r="B145" s="95" t="s">
        <v>55</v>
      </c>
      <c r="C145" s="48" t="s">
        <v>336</v>
      </c>
      <c r="D145" s="200">
        <f>'дод 2'!E215</f>
        <v>107000</v>
      </c>
      <c r="E145" s="200">
        <f>'дод 2'!F215</f>
        <v>107000</v>
      </c>
      <c r="F145" s="200">
        <f>'дод 2'!G215</f>
        <v>0</v>
      </c>
      <c r="G145" s="200">
        <f>'дод 2'!H215</f>
        <v>0</v>
      </c>
      <c r="H145" s="200">
        <f>'дод 2'!I215</f>
        <v>0</v>
      </c>
      <c r="I145" s="200">
        <f>'дод 2'!J215</f>
        <v>18750</v>
      </c>
      <c r="J145" s="200">
        <f>'дод 2'!K215</f>
        <v>0</v>
      </c>
      <c r="K145" s="200">
        <f>'дод 2'!L215</f>
        <v>0</v>
      </c>
      <c r="L145" s="213">
        <f t="shared" si="45"/>
        <v>17.523364485981308</v>
      </c>
      <c r="M145" s="200">
        <f>'дод 2'!N215</f>
        <v>0</v>
      </c>
      <c r="N145" s="200">
        <f>'дод 2'!O215</f>
        <v>0</v>
      </c>
      <c r="O145" s="200">
        <f>'дод 2'!P215</f>
        <v>0</v>
      </c>
      <c r="P145" s="200">
        <f>'дод 2'!Q215</f>
        <v>0</v>
      </c>
      <c r="Q145" s="200">
        <f>'дод 2'!R215</f>
        <v>0</v>
      </c>
      <c r="R145" s="200">
        <f>'дод 2'!S215</f>
        <v>0</v>
      </c>
      <c r="S145" s="200">
        <f>'дод 2'!T215</f>
        <v>0</v>
      </c>
      <c r="T145" s="200">
        <f>'дод 2'!U215</f>
        <v>0</v>
      </c>
      <c r="U145" s="200">
        <f>'дод 2'!V215</f>
        <v>0</v>
      </c>
      <c r="V145" s="200">
        <f>'дод 2'!W215</f>
        <v>0</v>
      </c>
      <c r="W145" s="200">
        <f>'дод 2'!X215</f>
        <v>0</v>
      </c>
      <c r="X145" s="200">
        <f>'дод 2'!Y215</f>
        <v>0</v>
      </c>
      <c r="Y145" s="213"/>
      <c r="Z145" s="209">
        <f t="shared" si="47"/>
        <v>18750</v>
      </c>
    </row>
    <row r="146" spans="1:28" ht="20.25" customHeight="1" x14ac:dyDescent="0.25">
      <c r="A146" s="95" t="s">
        <v>283</v>
      </c>
      <c r="B146" s="95" t="s">
        <v>105</v>
      </c>
      <c r="C146" s="48" t="s">
        <v>36</v>
      </c>
      <c r="D146" s="200">
        <f>'дод 2'!E216+'дод 2'!E264</f>
        <v>100000</v>
      </c>
      <c r="E146" s="200">
        <f>'дод 2'!F216+'дод 2'!F264</f>
        <v>100000</v>
      </c>
      <c r="F146" s="200">
        <f>'дод 2'!G216+'дод 2'!G264</f>
        <v>0</v>
      </c>
      <c r="G146" s="200">
        <f>'дод 2'!H216+'дод 2'!H264</f>
        <v>0</v>
      </c>
      <c r="H146" s="200">
        <f>'дод 2'!I216+'дод 2'!I264</f>
        <v>0</v>
      </c>
      <c r="I146" s="200">
        <f>'дод 2'!J216+'дод 2'!J264</f>
        <v>0</v>
      </c>
      <c r="J146" s="200">
        <f>'дод 2'!K216+'дод 2'!K264</f>
        <v>0</v>
      </c>
      <c r="K146" s="200">
        <f>'дод 2'!L216+'дод 2'!L264</f>
        <v>0</v>
      </c>
      <c r="L146" s="213">
        <f t="shared" si="45"/>
        <v>0</v>
      </c>
      <c r="M146" s="200">
        <f>'дод 2'!N216+'дод 2'!N264</f>
        <v>0</v>
      </c>
      <c r="N146" s="200">
        <f>'дод 2'!O216+'дод 2'!O264</f>
        <v>0</v>
      </c>
      <c r="O146" s="200">
        <f>'дод 2'!P216+'дод 2'!P264</f>
        <v>0</v>
      </c>
      <c r="P146" s="200">
        <f>'дод 2'!Q216+'дод 2'!Q264</f>
        <v>0</v>
      </c>
      <c r="Q146" s="200">
        <f>'дод 2'!R216+'дод 2'!R264</f>
        <v>0</v>
      </c>
      <c r="R146" s="200">
        <f>'дод 2'!S216+'дод 2'!S264</f>
        <v>0</v>
      </c>
      <c r="S146" s="200">
        <f>'дод 2'!T216+'дод 2'!T264</f>
        <v>0</v>
      </c>
      <c r="T146" s="200">
        <f>'дод 2'!U216+'дод 2'!U264</f>
        <v>0</v>
      </c>
      <c r="U146" s="200">
        <f>'дод 2'!V216+'дод 2'!V264</f>
        <v>0</v>
      </c>
      <c r="V146" s="200">
        <f>'дод 2'!W216+'дод 2'!W264</f>
        <v>0</v>
      </c>
      <c r="W146" s="200">
        <f>'дод 2'!X216+'дод 2'!X264</f>
        <v>0</v>
      </c>
      <c r="X146" s="200">
        <f>'дод 2'!Y216+'дод 2'!Y264</f>
        <v>0</v>
      </c>
      <c r="Y146" s="213"/>
      <c r="Z146" s="209">
        <f t="shared" si="47"/>
        <v>0</v>
      </c>
    </row>
    <row r="147" spans="1:28" ht="245.25" hidden="1" customHeight="1" x14ac:dyDescent="0.25">
      <c r="A147" s="95">
        <v>3221</v>
      </c>
      <c r="B147" s="96" t="s">
        <v>52</v>
      </c>
      <c r="C147" s="46" t="s">
        <v>690</v>
      </c>
      <c r="D147" s="200">
        <f>'дод 2'!E217</f>
        <v>0</v>
      </c>
      <c r="E147" s="200">
        <f>'дод 2'!F217</f>
        <v>0</v>
      </c>
      <c r="F147" s="200">
        <f>'дод 2'!G217</f>
        <v>0</v>
      </c>
      <c r="G147" s="200">
        <f>'дод 2'!H217</f>
        <v>0</v>
      </c>
      <c r="H147" s="200">
        <f>'дод 2'!I217</f>
        <v>0</v>
      </c>
      <c r="I147" s="200">
        <f>'дод 2'!J217</f>
        <v>0</v>
      </c>
      <c r="J147" s="200">
        <f>'дод 2'!K217</f>
        <v>0</v>
      </c>
      <c r="K147" s="200">
        <f>'дод 2'!L217</f>
        <v>0</v>
      </c>
      <c r="L147" s="213" t="e">
        <f t="shared" ref="L147:L210" si="82">I147/D147*100</f>
        <v>#DIV/0!</v>
      </c>
      <c r="M147" s="200">
        <f>'дод 2'!N217</f>
        <v>0</v>
      </c>
      <c r="N147" s="200">
        <f>'дод 2'!O217</f>
        <v>0</v>
      </c>
      <c r="O147" s="200">
        <f>'дод 2'!P217</f>
        <v>0</v>
      </c>
      <c r="P147" s="200">
        <f>'дод 2'!Q217</f>
        <v>0</v>
      </c>
      <c r="Q147" s="200">
        <f>'дод 2'!R217</f>
        <v>0</v>
      </c>
      <c r="R147" s="200">
        <f>'дод 2'!S217</f>
        <v>0</v>
      </c>
      <c r="S147" s="200">
        <f>'дод 2'!T217</f>
        <v>0</v>
      </c>
      <c r="T147" s="200">
        <f>'дод 2'!U217</f>
        <v>0</v>
      </c>
      <c r="U147" s="200">
        <f>'дод 2'!V217</f>
        <v>0</v>
      </c>
      <c r="V147" s="200">
        <f>'дод 2'!W217</f>
        <v>0</v>
      </c>
      <c r="W147" s="200">
        <f>'дод 2'!X217</f>
        <v>0</v>
      </c>
      <c r="X147" s="200">
        <f>'дод 2'!Y217</f>
        <v>0</v>
      </c>
      <c r="Y147" s="213"/>
      <c r="Z147" s="209">
        <f t="shared" ref="Z147:Z210" si="83">S147+I147</f>
        <v>0</v>
      </c>
    </row>
    <row r="148" spans="1:28" s="10" customFormat="1" ht="252" hidden="1" customHeight="1" x14ac:dyDescent="0.25">
      <c r="A148" s="97"/>
      <c r="B148" s="112"/>
      <c r="C148" s="47" t="s">
        <v>694</v>
      </c>
      <c r="D148" s="203">
        <f>'дод 2'!E218</f>
        <v>0</v>
      </c>
      <c r="E148" s="203">
        <f>'дод 2'!F218</f>
        <v>0</v>
      </c>
      <c r="F148" s="203">
        <f>'дод 2'!G218</f>
        <v>0</v>
      </c>
      <c r="G148" s="203">
        <f>'дод 2'!H218</f>
        <v>0</v>
      </c>
      <c r="H148" s="203">
        <f>'дод 2'!I218</f>
        <v>0</v>
      </c>
      <c r="I148" s="203">
        <f>'дод 2'!J218</f>
        <v>0</v>
      </c>
      <c r="J148" s="203">
        <f>'дод 2'!K218</f>
        <v>0</v>
      </c>
      <c r="K148" s="203">
        <f>'дод 2'!L218</f>
        <v>0</v>
      </c>
      <c r="L148" s="214" t="e">
        <f t="shared" si="82"/>
        <v>#DIV/0!</v>
      </c>
      <c r="M148" s="203">
        <f>'дод 2'!N218</f>
        <v>0</v>
      </c>
      <c r="N148" s="203">
        <f>'дод 2'!O218</f>
        <v>0</v>
      </c>
      <c r="O148" s="203">
        <f>'дод 2'!P218</f>
        <v>0</v>
      </c>
      <c r="P148" s="203">
        <f>'дод 2'!Q218</f>
        <v>0</v>
      </c>
      <c r="Q148" s="203">
        <f>'дод 2'!R218</f>
        <v>0</v>
      </c>
      <c r="R148" s="203">
        <f>'дод 2'!S218</f>
        <v>0</v>
      </c>
      <c r="S148" s="203">
        <f>'дод 2'!T218</f>
        <v>0</v>
      </c>
      <c r="T148" s="203">
        <f>'дод 2'!U218</f>
        <v>0</v>
      </c>
      <c r="U148" s="203">
        <f>'дод 2'!V218</f>
        <v>0</v>
      </c>
      <c r="V148" s="203">
        <f>'дод 2'!W218</f>
        <v>0</v>
      </c>
      <c r="W148" s="203">
        <f>'дод 2'!X218</f>
        <v>0</v>
      </c>
      <c r="X148" s="203">
        <f>'дод 2'!Y218</f>
        <v>0</v>
      </c>
      <c r="Y148" s="214"/>
      <c r="Z148" s="209">
        <f t="shared" si="83"/>
        <v>0</v>
      </c>
    </row>
    <row r="149" spans="1:28" s="10" customFormat="1" ht="235.5" hidden="1" customHeight="1" x14ac:dyDescent="0.25">
      <c r="A149" s="107">
        <v>3222</v>
      </c>
      <c r="B149" s="106" t="s">
        <v>52</v>
      </c>
      <c r="C149" s="46" t="s">
        <v>691</v>
      </c>
      <c r="D149" s="200">
        <f>'дод 2'!E219</f>
        <v>0</v>
      </c>
      <c r="E149" s="200">
        <f>'дод 2'!F219</f>
        <v>0</v>
      </c>
      <c r="F149" s="200">
        <f>'дод 2'!G219</f>
        <v>0</v>
      </c>
      <c r="G149" s="200">
        <f>'дод 2'!H219</f>
        <v>0</v>
      </c>
      <c r="H149" s="200">
        <f>'дод 2'!I219</f>
        <v>0</v>
      </c>
      <c r="I149" s="200">
        <f>'дод 2'!J219</f>
        <v>0</v>
      </c>
      <c r="J149" s="200">
        <f>'дод 2'!K219</f>
        <v>0</v>
      </c>
      <c r="K149" s="200">
        <f>'дод 2'!L219</f>
        <v>0</v>
      </c>
      <c r="L149" s="213" t="e">
        <f t="shared" si="82"/>
        <v>#DIV/0!</v>
      </c>
      <c r="M149" s="200">
        <f>'дод 2'!N219</f>
        <v>0</v>
      </c>
      <c r="N149" s="200">
        <f>'дод 2'!O219</f>
        <v>0</v>
      </c>
      <c r="O149" s="200">
        <f>'дод 2'!P219</f>
        <v>0</v>
      </c>
      <c r="P149" s="200">
        <f>'дод 2'!Q219</f>
        <v>0</v>
      </c>
      <c r="Q149" s="200">
        <f>'дод 2'!R219</f>
        <v>0</v>
      </c>
      <c r="R149" s="200">
        <f>'дод 2'!S219</f>
        <v>0</v>
      </c>
      <c r="S149" s="200">
        <f>'дод 2'!T219</f>
        <v>0</v>
      </c>
      <c r="T149" s="200">
        <f>'дод 2'!U219</f>
        <v>0</v>
      </c>
      <c r="U149" s="200">
        <f>'дод 2'!V219</f>
        <v>0</v>
      </c>
      <c r="V149" s="200">
        <f>'дод 2'!W219</f>
        <v>0</v>
      </c>
      <c r="W149" s="200">
        <f>'дод 2'!X219</f>
        <v>0</v>
      </c>
      <c r="X149" s="200">
        <f>'дод 2'!Y219</f>
        <v>0</v>
      </c>
      <c r="Y149" s="213"/>
      <c r="Z149" s="209">
        <f t="shared" si="83"/>
        <v>0</v>
      </c>
    </row>
    <row r="150" spans="1:28" s="10" customFormat="1" ht="259.5" hidden="1" customHeight="1" x14ac:dyDescent="0.25">
      <c r="A150" s="97"/>
      <c r="B150" s="112"/>
      <c r="C150" s="47" t="s">
        <v>696</v>
      </c>
      <c r="D150" s="203">
        <f>'дод 2'!E220</f>
        <v>0</v>
      </c>
      <c r="E150" s="203">
        <f>'дод 2'!F220</f>
        <v>0</v>
      </c>
      <c r="F150" s="203">
        <f>'дод 2'!G220</f>
        <v>0</v>
      </c>
      <c r="G150" s="203">
        <f>'дод 2'!H220</f>
        <v>0</v>
      </c>
      <c r="H150" s="203">
        <f>'дод 2'!I220</f>
        <v>0</v>
      </c>
      <c r="I150" s="203">
        <f>'дод 2'!J220</f>
        <v>0</v>
      </c>
      <c r="J150" s="203">
        <f>'дод 2'!K220</f>
        <v>0</v>
      </c>
      <c r="K150" s="203">
        <f>'дод 2'!L220</f>
        <v>0</v>
      </c>
      <c r="L150" s="214" t="e">
        <f t="shared" si="82"/>
        <v>#DIV/0!</v>
      </c>
      <c r="M150" s="203">
        <f>'дод 2'!N220</f>
        <v>0</v>
      </c>
      <c r="N150" s="203">
        <f>'дод 2'!O220</f>
        <v>0</v>
      </c>
      <c r="O150" s="203">
        <f>'дод 2'!P220</f>
        <v>0</v>
      </c>
      <c r="P150" s="203">
        <f>'дод 2'!Q220</f>
        <v>0</v>
      </c>
      <c r="Q150" s="203">
        <f>'дод 2'!R220</f>
        <v>0</v>
      </c>
      <c r="R150" s="203">
        <f>'дод 2'!S220</f>
        <v>0</v>
      </c>
      <c r="S150" s="203">
        <f>'дод 2'!T220</f>
        <v>0</v>
      </c>
      <c r="T150" s="203">
        <f>'дод 2'!U220</f>
        <v>0</v>
      </c>
      <c r="U150" s="203">
        <f>'дод 2'!V220</f>
        <v>0</v>
      </c>
      <c r="V150" s="203">
        <f>'дод 2'!W220</f>
        <v>0</v>
      </c>
      <c r="W150" s="203">
        <f>'дод 2'!X220</f>
        <v>0</v>
      </c>
      <c r="X150" s="203">
        <f>'дод 2'!Y220</f>
        <v>0</v>
      </c>
      <c r="Y150" s="214"/>
      <c r="Z150" s="209">
        <f t="shared" si="83"/>
        <v>0</v>
      </c>
    </row>
    <row r="151" spans="1:28" ht="164.25" hidden="1" customHeight="1" x14ac:dyDescent="0.25">
      <c r="A151" s="95">
        <v>3223</v>
      </c>
      <c r="B151" s="96" t="s">
        <v>52</v>
      </c>
      <c r="C151" s="46" t="s">
        <v>692</v>
      </c>
      <c r="D151" s="200">
        <f>'дод 2'!E221</f>
        <v>0</v>
      </c>
      <c r="E151" s="200">
        <f>'дод 2'!F221</f>
        <v>0</v>
      </c>
      <c r="F151" s="200">
        <f>'дод 2'!G221</f>
        <v>0</v>
      </c>
      <c r="G151" s="200">
        <f>'дод 2'!H221</f>
        <v>0</v>
      </c>
      <c r="H151" s="200">
        <f>'дод 2'!I221</f>
        <v>0</v>
      </c>
      <c r="I151" s="200">
        <f>'дод 2'!J221</f>
        <v>0</v>
      </c>
      <c r="J151" s="200">
        <f>'дод 2'!K221</f>
        <v>0</v>
      </c>
      <c r="K151" s="200">
        <f>'дод 2'!L221</f>
        <v>0</v>
      </c>
      <c r="L151" s="213" t="e">
        <f t="shared" si="82"/>
        <v>#DIV/0!</v>
      </c>
      <c r="M151" s="200">
        <f>'дод 2'!N221</f>
        <v>0</v>
      </c>
      <c r="N151" s="200">
        <f>'дод 2'!O221</f>
        <v>0</v>
      </c>
      <c r="O151" s="200">
        <f>'дод 2'!P221</f>
        <v>0</v>
      </c>
      <c r="P151" s="200">
        <f>'дод 2'!Q221</f>
        <v>0</v>
      </c>
      <c r="Q151" s="200">
        <f>'дод 2'!R221</f>
        <v>0</v>
      </c>
      <c r="R151" s="200">
        <f>'дод 2'!S221</f>
        <v>0</v>
      </c>
      <c r="S151" s="200">
        <f>'дод 2'!T221</f>
        <v>0</v>
      </c>
      <c r="T151" s="200">
        <f>'дод 2'!U221</f>
        <v>0</v>
      </c>
      <c r="U151" s="200">
        <f>'дод 2'!V221</f>
        <v>0</v>
      </c>
      <c r="V151" s="200">
        <f>'дод 2'!W221</f>
        <v>0</v>
      </c>
      <c r="W151" s="200">
        <f>'дод 2'!X221</f>
        <v>0</v>
      </c>
      <c r="X151" s="200">
        <f>'дод 2'!Y221</f>
        <v>0</v>
      </c>
      <c r="Y151" s="213"/>
      <c r="Z151" s="209">
        <f t="shared" si="83"/>
        <v>0</v>
      </c>
    </row>
    <row r="152" spans="1:28" s="10" customFormat="1" ht="181.5" hidden="1" customHeight="1" x14ac:dyDescent="0.25">
      <c r="A152" s="97"/>
      <c r="B152" s="112"/>
      <c r="C152" s="47" t="s">
        <v>695</v>
      </c>
      <c r="D152" s="203">
        <f>'дод 2'!E222</f>
        <v>0</v>
      </c>
      <c r="E152" s="203">
        <f>'дод 2'!F222</f>
        <v>0</v>
      </c>
      <c r="F152" s="203">
        <f>'дод 2'!G222</f>
        <v>0</v>
      </c>
      <c r="G152" s="203">
        <f>'дод 2'!H222</f>
        <v>0</v>
      </c>
      <c r="H152" s="203">
        <f>'дод 2'!I222</f>
        <v>0</v>
      </c>
      <c r="I152" s="203">
        <f>'дод 2'!J222</f>
        <v>0</v>
      </c>
      <c r="J152" s="203">
        <f>'дод 2'!K222</f>
        <v>0</v>
      </c>
      <c r="K152" s="203">
        <f>'дод 2'!L222</f>
        <v>0</v>
      </c>
      <c r="L152" s="214" t="e">
        <f t="shared" si="82"/>
        <v>#DIV/0!</v>
      </c>
      <c r="M152" s="203">
        <f>'дод 2'!N222</f>
        <v>0</v>
      </c>
      <c r="N152" s="203">
        <f>'дод 2'!O222</f>
        <v>0</v>
      </c>
      <c r="O152" s="203">
        <f>'дод 2'!P222</f>
        <v>0</v>
      </c>
      <c r="P152" s="203">
        <f>'дод 2'!Q222</f>
        <v>0</v>
      </c>
      <c r="Q152" s="203">
        <f>'дод 2'!R222</f>
        <v>0</v>
      </c>
      <c r="R152" s="203">
        <f>'дод 2'!S222</f>
        <v>0</v>
      </c>
      <c r="S152" s="203">
        <f>'дод 2'!T222</f>
        <v>0</v>
      </c>
      <c r="T152" s="203">
        <f>'дод 2'!U222</f>
        <v>0</v>
      </c>
      <c r="U152" s="203">
        <f>'дод 2'!V222</f>
        <v>0</v>
      </c>
      <c r="V152" s="203">
        <f>'дод 2'!W222</f>
        <v>0</v>
      </c>
      <c r="W152" s="203">
        <f>'дод 2'!X222</f>
        <v>0</v>
      </c>
      <c r="X152" s="203">
        <f>'дод 2'!Y222</f>
        <v>0</v>
      </c>
      <c r="Y152" s="214"/>
      <c r="Z152" s="209">
        <f t="shared" si="83"/>
        <v>0</v>
      </c>
    </row>
    <row r="153" spans="1:28" s="10" customFormat="1" ht="32.25" customHeight="1" x14ac:dyDescent="0.25">
      <c r="A153" s="241" t="s">
        <v>284</v>
      </c>
      <c r="B153" s="241" t="s">
        <v>55</v>
      </c>
      <c r="C153" s="242" t="s">
        <v>286</v>
      </c>
      <c r="D153" s="243">
        <f>'дод 2'!E223+'дод 2'!E31</f>
        <v>8772100</v>
      </c>
      <c r="E153" s="243">
        <f>'дод 2'!F223+'дод 2'!F31</f>
        <v>8772100</v>
      </c>
      <c r="F153" s="243">
        <f>'дод 2'!G223+'дод 2'!G31</f>
        <v>4993500</v>
      </c>
      <c r="G153" s="243">
        <f>'дод 2'!H223+'дод 2'!H31</f>
        <v>765300</v>
      </c>
      <c r="H153" s="243">
        <f>'дод 2'!I223+'дод 2'!I31</f>
        <v>0</v>
      </c>
      <c r="I153" s="243">
        <f>'дод 2'!J223+'дод 2'!J31</f>
        <v>1631320.1500000001</v>
      </c>
      <c r="J153" s="243">
        <f>'дод 2'!K223+'дод 2'!K31</f>
        <v>937501.08000000007</v>
      </c>
      <c r="K153" s="243">
        <f>'дод 2'!L223+'дод 2'!L31</f>
        <v>200244.19</v>
      </c>
      <c r="L153" s="244">
        <f t="shared" si="82"/>
        <v>18.596688934234678</v>
      </c>
      <c r="M153" s="243">
        <f>'дод 2'!N223+'дод 2'!N31</f>
        <v>0</v>
      </c>
      <c r="N153" s="243">
        <f>'дод 2'!O223+'дод 2'!O31</f>
        <v>0</v>
      </c>
      <c r="O153" s="243">
        <f>'дод 2'!P223+'дод 2'!P31</f>
        <v>0</v>
      </c>
      <c r="P153" s="243">
        <f>'дод 2'!Q223+'дод 2'!Q31</f>
        <v>0</v>
      </c>
      <c r="Q153" s="243">
        <f>'дод 2'!R223+'дод 2'!R31</f>
        <v>0</v>
      </c>
      <c r="R153" s="243">
        <f>'дод 2'!S223+'дод 2'!S31</f>
        <v>0</v>
      </c>
      <c r="S153" s="243">
        <f>'дод 2'!T223+'дод 2'!T31</f>
        <v>1228601.2</v>
      </c>
      <c r="T153" s="243">
        <f>'дод 2'!U223+'дод 2'!U31</f>
        <v>0</v>
      </c>
      <c r="U153" s="243">
        <f>'дод 2'!V223+'дод 2'!V31</f>
        <v>409245.48</v>
      </c>
      <c r="V153" s="243">
        <f>'дод 2'!W223+'дод 2'!W31</f>
        <v>0</v>
      </c>
      <c r="W153" s="243">
        <f>'дод 2'!X223+'дод 2'!X31</f>
        <v>0</v>
      </c>
      <c r="X153" s="243">
        <f>'дод 2'!Y223+'дод 2'!Y31</f>
        <v>819355.72</v>
      </c>
      <c r="Y153" s="244"/>
      <c r="Z153" s="245">
        <f t="shared" si="83"/>
        <v>2859921.35</v>
      </c>
      <c r="AB153" s="246"/>
    </row>
    <row r="154" spans="1:28" s="10" customFormat="1" ht="31.5" customHeight="1" x14ac:dyDescent="0.25">
      <c r="A154" s="95" t="s">
        <v>285</v>
      </c>
      <c r="B154" s="95" t="s">
        <v>55</v>
      </c>
      <c r="C154" s="48" t="s">
        <v>707</v>
      </c>
      <c r="D154" s="200">
        <f>'дод 2'!E32+'дод 2'!E124+'дод 2'!E224+'дод 2'!E237</f>
        <v>168924000</v>
      </c>
      <c r="E154" s="200">
        <f>'дод 2'!F32+'дод 2'!F124+'дод 2'!F224+'дод 2'!F237</f>
        <v>168924000</v>
      </c>
      <c r="F154" s="200">
        <f>'дод 2'!G32+'дод 2'!G124+'дод 2'!G224+'дод 2'!G237</f>
        <v>0</v>
      </c>
      <c r="G154" s="200">
        <f>'дод 2'!H32+'дод 2'!H124+'дод 2'!H224+'дод 2'!H237</f>
        <v>0</v>
      </c>
      <c r="H154" s="200">
        <f>'дод 2'!I32+'дод 2'!I124+'дод 2'!I224+'дод 2'!I237</f>
        <v>0</v>
      </c>
      <c r="I154" s="200">
        <f>'дод 2'!J32+'дод 2'!J124+'дод 2'!J224+'дод 2'!J237</f>
        <v>64170146.119999997</v>
      </c>
      <c r="J154" s="200">
        <f>'дод 2'!K32+'дод 2'!K124+'дод 2'!K224+'дод 2'!K237</f>
        <v>0</v>
      </c>
      <c r="K154" s="200">
        <f>'дод 2'!L32+'дод 2'!L124+'дод 2'!L224+'дод 2'!L237</f>
        <v>0</v>
      </c>
      <c r="L154" s="213">
        <f t="shared" si="82"/>
        <v>37.987583836518198</v>
      </c>
      <c r="M154" s="200">
        <f>'дод 2'!N32+'дод 2'!N124+'дод 2'!N224+'дод 2'!N237</f>
        <v>0</v>
      </c>
      <c r="N154" s="200">
        <f>'дод 2'!O32+'дод 2'!O124+'дод 2'!O224+'дод 2'!O237</f>
        <v>0</v>
      </c>
      <c r="O154" s="200">
        <f>'дод 2'!P32+'дод 2'!P124+'дод 2'!P224+'дод 2'!P237</f>
        <v>0</v>
      </c>
      <c r="P154" s="200">
        <f>'дод 2'!Q32+'дод 2'!Q124+'дод 2'!Q224+'дод 2'!Q237</f>
        <v>0</v>
      </c>
      <c r="Q154" s="200">
        <f>'дод 2'!R32+'дод 2'!R124+'дод 2'!R224+'дод 2'!R237</f>
        <v>0</v>
      </c>
      <c r="R154" s="200">
        <f>'дод 2'!S32+'дод 2'!S124+'дод 2'!S224+'дод 2'!S237</f>
        <v>0</v>
      </c>
      <c r="S154" s="200">
        <f>'дод 2'!T32+'дод 2'!T124+'дод 2'!T224+'дод 2'!T237</f>
        <v>0</v>
      </c>
      <c r="T154" s="200">
        <f>'дод 2'!U32+'дод 2'!U124+'дод 2'!U224+'дод 2'!U237</f>
        <v>0</v>
      </c>
      <c r="U154" s="200">
        <f>'дод 2'!V32+'дод 2'!V124+'дод 2'!V224+'дод 2'!V237</f>
        <v>0</v>
      </c>
      <c r="V154" s="200">
        <f>'дод 2'!W32+'дод 2'!W124+'дод 2'!W224+'дод 2'!W237</f>
        <v>0</v>
      </c>
      <c r="W154" s="200">
        <f>'дод 2'!X32+'дод 2'!X124+'дод 2'!X224+'дод 2'!X237</f>
        <v>0</v>
      </c>
      <c r="X154" s="200">
        <f>'дод 2'!Y32+'дод 2'!Y124+'дод 2'!Y224+'дод 2'!Y237</f>
        <v>0</v>
      </c>
      <c r="Y154" s="213"/>
      <c r="Z154" s="209">
        <f t="shared" si="83"/>
        <v>64170146.119999997</v>
      </c>
    </row>
    <row r="155" spans="1:28" s="10" customFormat="1" x14ac:dyDescent="0.25">
      <c r="A155" s="97"/>
      <c r="B155" s="97"/>
      <c r="C155" s="99" t="s">
        <v>387</v>
      </c>
      <c r="D155" s="203">
        <f>'дод 2'!E225</f>
        <v>261600</v>
      </c>
      <c r="E155" s="203">
        <f>'дод 2'!F225</f>
        <v>261600</v>
      </c>
      <c r="F155" s="203">
        <f>'дод 2'!G225</f>
        <v>0</v>
      </c>
      <c r="G155" s="203">
        <f>'дод 2'!H225</f>
        <v>0</v>
      </c>
      <c r="H155" s="203">
        <f>'дод 2'!I225</f>
        <v>0</v>
      </c>
      <c r="I155" s="203">
        <f>'дод 2'!J225</f>
        <v>66000</v>
      </c>
      <c r="J155" s="203">
        <f>'дод 2'!K225</f>
        <v>0</v>
      </c>
      <c r="K155" s="203">
        <f>'дод 2'!L225</f>
        <v>0</v>
      </c>
      <c r="L155" s="214">
        <f t="shared" si="82"/>
        <v>25.229357798165136</v>
      </c>
      <c r="M155" s="203">
        <f>'дод 2'!N225</f>
        <v>0</v>
      </c>
      <c r="N155" s="203">
        <f>'дод 2'!O225</f>
        <v>0</v>
      </c>
      <c r="O155" s="203">
        <f>'дод 2'!P225</f>
        <v>0</v>
      </c>
      <c r="P155" s="203">
        <f>'дод 2'!Q225</f>
        <v>0</v>
      </c>
      <c r="Q155" s="203">
        <f>'дод 2'!R225</f>
        <v>0</v>
      </c>
      <c r="R155" s="203">
        <f>'дод 2'!S225</f>
        <v>0</v>
      </c>
      <c r="S155" s="203">
        <f>'дод 2'!T225</f>
        <v>0</v>
      </c>
      <c r="T155" s="203">
        <f>'дод 2'!U225</f>
        <v>0</v>
      </c>
      <c r="U155" s="203">
        <f>'дод 2'!V225</f>
        <v>0</v>
      </c>
      <c r="V155" s="203">
        <f>'дод 2'!W225</f>
        <v>0</v>
      </c>
      <c r="W155" s="203">
        <f>'дод 2'!X225</f>
        <v>0</v>
      </c>
      <c r="X155" s="203">
        <f>'дод 2'!Y225</f>
        <v>0</v>
      </c>
      <c r="Y155" s="214"/>
      <c r="Z155" s="209">
        <f t="shared" si="83"/>
        <v>66000</v>
      </c>
    </row>
    <row r="156" spans="1:28" s="9" customFormat="1" ht="19.5" customHeight="1" x14ac:dyDescent="0.25">
      <c r="A156" s="100" t="s">
        <v>70</v>
      </c>
      <c r="B156" s="114"/>
      <c r="C156" s="115" t="s">
        <v>71</v>
      </c>
      <c r="D156" s="209">
        <f t="shared" ref="D156:R156" si="84">D157+D158+D159+D160</f>
        <v>40298700</v>
      </c>
      <c r="E156" s="209">
        <f t="shared" si="84"/>
        <v>40298700</v>
      </c>
      <c r="F156" s="209">
        <f t="shared" si="84"/>
        <v>27811100</v>
      </c>
      <c r="G156" s="209">
        <f t="shared" si="84"/>
        <v>3330100</v>
      </c>
      <c r="H156" s="209">
        <f t="shared" ref="H156:K156" si="85">H157+H158+H159+H160</f>
        <v>0</v>
      </c>
      <c r="I156" s="209">
        <f t="shared" si="85"/>
        <v>8358739.9000000004</v>
      </c>
      <c r="J156" s="209">
        <f t="shared" si="85"/>
        <v>5844540.46</v>
      </c>
      <c r="K156" s="209">
        <f t="shared" si="85"/>
        <v>1112078.02</v>
      </c>
      <c r="L156" s="212">
        <f t="shared" si="82"/>
        <v>20.741959169898784</v>
      </c>
      <c r="M156" s="209">
        <f t="shared" si="84"/>
        <v>4865300</v>
      </c>
      <c r="N156" s="209">
        <f t="shared" si="84"/>
        <v>4860300</v>
      </c>
      <c r="O156" s="209">
        <f t="shared" si="84"/>
        <v>5000</v>
      </c>
      <c r="P156" s="209">
        <f t="shared" si="84"/>
        <v>0</v>
      </c>
      <c r="Q156" s="209">
        <f t="shared" si="84"/>
        <v>0</v>
      </c>
      <c r="R156" s="209">
        <f t="shared" si="84"/>
        <v>4860300</v>
      </c>
      <c r="S156" s="209">
        <f t="shared" ref="S156:X156" si="86">S157+S158+S159+S160</f>
        <v>126043.35</v>
      </c>
      <c r="T156" s="209">
        <f t="shared" si="86"/>
        <v>0</v>
      </c>
      <c r="U156" s="209">
        <f t="shared" si="86"/>
        <v>89574.549999999988</v>
      </c>
      <c r="V156" s="209">
        <f t="shared" si="86"/>
        <v>0</v>
      </c>
      <c r="W156" s="209">
        <f t="shared" si="86"/>
        <v>0</v>
      </c>
      <c r="X156" s="209">
        <f t="shared" si="86"/>
        <v>36468.800000000003</v>
      </c>
      <c r="Y156" s="212">
        <f t="shared" ref="Y156:Y210" si="87">S156/M156*100</f>
        <v>2.5906593632458432</v>
      </c>
      <c r="Z156" s="209">
        <f t="shared" si="83"/>
        <v>8484783.25</v>
      </c>
    </row>
    <row r="157" spans="1:28" ht="22.5" customHeight="1" x14ac:dyDescent="0.25">
      <c r="A157" s="95" t="s">
        <v>72</v>
      </c>
      <c r="B157" s="95" t="s">
        <v>73</v>
      </c>
      <c r="C157" s="48" t="s">
        <v>15</v>
      </c>
      <c r="D157" s="200">
        <f>'дод 2'!E244</f>
        <v>27722400</v>
      </c>
      <c r="E157" s="200">
        <f>'дод 2'!F244</f>
        <v>27722400</v>
      </c>
      <c r="F157" s="200">
        <f>'дод 2'!G244</f>
        <v>19660500</v>
      </c>
      <c r="G157" s="200">
        <f>'дод 2'!H244</f>
        <v>2672200</v>
      </c>
      <c r="H157" s="200">
        <f>'дод 2'!I244</f>
        <v>0</v>
      </c>
      <c r="I157" s="200">
        <f>'дод 2'!J244</f>
        <v>5989619.8200000003</v>
      </c>
      <c r="J157" s="200">
        <f>'дод 2'!K244</f>
        <v>4099066.85</v>
      </c>
      <c r="K157" s="200">
        <f>'дод 2'!L244</f>
        <v>939843.54</v>
      </c>
      <c r="L157" s="213">
        <f t="shared" si="82"/>
        <v>21.605704484460219</v>
      </c>
      <c r="M157" s="200">
        <f>'дод 2'!N244</f>
        <v>4865300</v>
      </c>
      <c r="N157" s="200">
        <f>'дод 2'!O244</f>
        <v>4860300</v>
      </c>
      <c r="O157" s="200">
        <f>'дод 2'!P244</f>
        <v>5000</v>
      </c>
      <c r="P157" s="200">
        <f>'дод 2'!Q244</f>
        <v>0</v>
      </c>
      <c r="Q157" s="200">
        <f>'дод 2'!R244</f>
        <v>0</v>
      </c>
      <c r="R157" s="200">
        <f>'дод 2'!S244</f>
        <v>4860300</v>
      </c>
      <c r="S157" s="200">
        <f>'дод 2'!T244</f>
        <v>62602.15</v>
      </c>
      <c r="T157" s="200">
        <f>'дод 2'!U244</f>
        <v>0</v>
      </c>
      <c r="U157" s="200">
        <f>'дод 2'!V244</f>
        <v>26133.35</v>
      </c>
      <c r="V157" s="200">
        <f>'дод 2'!W244</f>
        <v>0</v>
      </c>
      <c r="W157" s="200">
        <f>'дод 2'!X244</f>
        <v>0</v>
      </c>
      <c r="X157" s="200">
        <f>'дод 2'!Y244</f>
        <v>36468.800000000003</v>
      </c>
      <c r="Y157" s="213">
        <f t="shared" si="87"/>
        <v>1.2867068834398703</v>
      </c>
      <c r="Z157" s="209">
        <f t="shared" si="83"/>
        <v>6052221.9700000007</v>
      </c>
    </row>
    <row r="158" spans="1:28" ht="33.75" customHeight="1" x14ac:dyDescent="0.25">
      <c r="A158" s="95" t="s">
        <v>313</v>
      </c>
      <c r="B158" s="95" t="s">
        <v>314</v>
      </c>
      <c r="C158" s="48" t="s">
        <v>315</v>
      </c>
      <c r="D158" s="200">
        <f>'дод 2'!E33+'дод 2'!E245</f>
        <v>6066500</v>
      </c>
      <c r="E158" s="200">
        <f>'дод 2'!F33+'дод 2'!F245</f>
        <v>6066500</v>
      </c>
      <c r="F158" s="200">
        <f>'дод 2'!G33+'дод 2'!G245</f>
        <v>3872000</v>
      </c>
      <c r="G158" s="200">
        <f>'дод 2'!H33+'дод 2'!H245</f>
        <v>370000</v>
      </c>
      <c r="H158" s="200">
        <f>'дод 2'!I33+'дод 2'!I245</f>
        <v>0</v>
      </c>
      <c r="I158" s="200">
        <f>'дод 2'!J33+'дод 2'!J245</f>
        <v>951005.57</v>
      </c>
      <c r="J158" s="200">
        <f>'дод 2'!K33+'дод 2'!K245</f>
        <v>731179.36</v>
      </c>
      <c r="K158" s="200">
        <f>'дод 2'!L33+'дод 2'!L245</f>
        <v>49653.69</v>
      </c>
      <c r="L158" s="213">
        <f t="shared" si="82"/>
        <v>15.676346657875214</v>
      </c>
      <c r="M158" s="200">
        <f>'дод 2'!N33+'дод 2'!N245</f>
        <v>0</v>
      </c>
      <c r="N158" s="200">
        <f>'дод 2'!O33+'дод 2'!O245</f>
        <v>0</v>
      </c>
      <c r="O158" s="200">
        <f>'дод 2'!P33+'дод 2'!P245</f>
        <v>0</v>
      </c>
      <c r="P158" s="200">
        <f>'дод 2'!Q33+'дод 2'!Q245</f>
        <v>0</v>
      </c>
      <c r="Q158" s="200">
        <f>'дод 2'!R33+'дод 2'!R245</f>
        <v>0</v>
      </c>
      <c r="R158" s="200">
        <f>'дод 2'!S33+'дод 2'!S245</f>
        <v>0</v>
      </c>
      <c r="S158" s="200">
        <f>'дод 2'!T33+'дод 2'!T245</f>
        <v>63441.2</v>
      </c>
      <c r="T158" s="200">
        <f>'дод 2'!U33+'дод 2'!U245</f>
        <v>0</v>
      </c>
      <c r="U158" s="200">
        <f>'дод 2'!V33+'дод 2'!V245</f>
        <v>63441.2</v>
      </c>
      <c r="V158" s="200">
        <f>'дод 2'!W33+'дод 2'!W245</f>
        <v>0</v>
      </c>
      <c r="W158" s="200">
        <f>'дод 2'!X33+'дод 2'!X245</f>
        <v>0</v>
      </c>
      <c r="X158" s="200">
        <f>'дод 2'!Y33+'дод 2'!Y245</f>
        <v>0</v>
      </c>
      <c r="Y158" s="213"/>
      <c r="Z158" s="209">
        <f t="shared" si="83"/>
        <v>1014446.7699999999</v>
      </c>
    </row>
    <row r="159" spans="1:28" s="10" customFormat="1" ht="37.5" customHeight="1" x14ac:dyDescent="0.25">
      <c r="A159" s="95" t="s">
        <v>287</v>
      </c>
      <c r="B159" s="95" t="s">
        <v>74</v>
      </c>
      <c r="C159" s="48" t="s">
        <v>337</v>
      </c>
      <c r="D159" s="200">
        <f>'дод 2'!E34+'дод 2'!E246</f>
        <v>6009800</v>
      </c>
      <c r="E159" s="200">
        <f>'дод 2'!F34+'дод 2'!F246</f>
        <v>6009800</v>
      </c>
      <c r="F159" s="200">
        <f>'дод 2'!G34+'дод 2'!G246</f>
        <v>4278600</v>
      </c>
      <c r="G159" s="200">
        <f>'дод 2'!H34+'дод 2'!H246</f>
        <v>287900</v>
      </c>
      <c r="H159" s="200">
        <f>'дод 2'!I34+'дод 2'!I246</f>
        <v>0</v>
      </c>
      <c r="I159" s="200">
        <f>'дод 2'!J34+'дод 2'!J246</f>
        <v>1411354.51</v>
      </c>
      <c r="J159" s="200">
        <f>'дод 2'!K34+'дод 2'!K246</f>
        <v>1014294.25</v>
      </c>
      <c r="K159" s="200">
        <f>'дод 2'!L34+'дод 2'!L246</f>
        <v>122580.79</v>
      </c>
      <c r="L159" s="213">
        <f t="shared" si="82"/>
        <v>23.484217611234985</v>
      </c>
      <c r="M159" s="200">
        <f>'дод 2'!N34+'дод 2'!N246</f>
        <v>0</v>
      </c>
      <c r="N159" s="200">
        <f>'дод 2'!O34+'дод 2'!O246</f>
        <v>0</v>
      </c>
      <c r="O159" s="200">
        <f>'дод 2'!P34+'дод 2'!P246</f>
        <v>0</v>
      </c>
      <c r="P159" s="200">
        <f>'дод 2'!Q34+'дод 2'!Q246</f>
        <v>0</v>
      </c>
      <c r="Q159" s="200">
        <f>'дод 2'!R34+'дод 2'!R246</f>
        <v>0</v>
      </c>
      <c r="R159" s="200">
        <f>'дод 2'!S34+'дод 2'!S246</f>
        <v>0</v>
      </c>
      <c r="S159" s="200">
        <f>'дод 2'!T34+'дод 2'!T246</f>
        <v>0</v>
      </c>
      <c r="T159" s="200">
        <f>'дод 2'!U34+'дод 2'!U246</f>
        <v>0</v>
      </c>
      <c r="U159" s="200">
        <f>'дод 2'!V34+'дод 2'!V246</f>
        <v>0</v>
      </c>
      <c r="V159" s="200">
        <f>'дод 2'!W34+'дод 2'!W246</f>
        <v>0</v>
      </c>
      <c r="W159" s="200">
        <f>'дод 2'!X34+'дод 2'!X246</f>
        <v>0</v>
      </c>
      <c r="X159" s="200">
        <f>'дод 2'!Y34+'дод 2'!Y246</f>
        <v>0</v>
      </c>
      <c r="Y159" s="213"/>
      <c r="Z159" s="209">
        <f t="shared" si="83"/>
        <v>1411354.51</v>
      </c>
    </row>
    <row r="160" spans="1:28" s="10" customFormat="1" ht="22.5" customHeight="1" x14ac:dyDescent="0.25">
      <c r="A160" s="95" t="s">
        <v>288</v>
      </c>
      <c r="B160" s="95" t="s">
        <v>74</v>
      </c>
      <c r="C160" s="48" t="s">
        <v>289</v>
      </c>
      <c r="D160" s="200">
        <f>'дод 2'!E35+'дод 2'!E247</f>
        <v>500000</v>
      </c>
      <c r="E160" s="200">
        <f>'дод 2'!F35+'дод 2'!F247</f>
        <v>500000</v>
      </c>
      <c r="F160" s="200">
        <f>'дод 2'!G35+'дод 2'!G247</f>
        <v>0</v>
      </c>
      <c r="G160" s="200">
        <f>'дод 2'!H35+'дод 2'!H247</f>
        <v>0</v>
      </c>
      <c r="H160" s="200">
        <f>'дод 2'!I35+'дод 2'!I247</f>
        <v>0</v>
      </c>
      <c r="I160" s="200">
        <f>'дод 2'!J35+'дод 2'!J247</f>
        <v>6760</v>
      </c>
      <c r="J160" s="200">
        <f>'дод 2'!K35+'дод 2'!K247</f>
        <v>0</v>
      </c>
      <c r="K160" s="200">
        <f>'дод 2'!L35+'дод 2'!L247</f>
        <v>0</v>
      </c>
      <c r="L160" s="213">
        <f t="shared" si="82"/>
        <v>1.3520000000000001</v>
      </c>
      <c r="M160" s="200">
        <f>'дод 2'!N35+'дод 2'!N247</f>
        <v>0</v>
      </c>
      <c r="N160" s="200">
        <f>'дод 2'!O35+'дод 2'!O247</f>
        <v>0</v>
      </c>
      <c r="O160" s="200">
        <f>'дод 2'!P35+'дод 2'!P247</f>
        <v>0</v>
      </c>
      <c r="P160" s="200">
        <f>'дод 2'!Q35+'дод 2'!Q247</f>
        <v>0</v>
      </c>
      <c r="Q160" s="200">
        <f>'дод 2'!R35+'дод 2'!R247</f>
        <v>0</v>
      </c>
      <c r="R160" s="200">
        <f>'дод 2'!S35+'дод 2'!S247</f>
        <v>0</v>
      </c>
      <c r="S160" s="200">
        <f>'дод 2'!T35+'дод 2'!T247</f>
        <v>0</v>
      </c>
      <c r="T160" s="200">
        <f>'дод 2'!U35+'дод 2'!U247</f>
        <v>0</v>
      </c>
      <c r="U160" s="200">
        <f>'дод 2'!V35+'дод 2'!V247</f>
        <v>0</v>
      </c>
      <c r="V160" s="200">
        <f>'дод 2'!W35+'дод 2'!W247</f>
        <v>0</v>
      </c>
      <c r="W160" s="200">
        <f>'дод 2'!X35+'дод 2'!X247</f>
        <v>0</v>
      </c>
      <c r="X160" s="200">
        <f>'дод 2'!Y35+'дод 2'!Y247</f>
        <v>0</v>
      </c>
      <c r="Y160" s="213"/>
      <c r="Z160" s="209">
        <f t="shared" si="83"/>
        <v>6760</v>
      </c>
    </row>
    <row r="161" spans="1:26" s="9" customFormat="1" ht="21.75" customHeight="1" x14ac:dyDescent="0.25">
      <c r="A161" s="100" t="s">
        <v>77</v>
      </c>
      <c r="B161" s="114"/>
      <c r="C161" s="115" t="s">
        <v>557</v>
      </c>
      <c r="D161" s="209">
        <f t="shared" ref="D161:R161" si="88">D163+D164+D165+D167+D168+D169</f>
        <v>85557600</v>
      </c>
      <c r="E161" s="209">
        <f t="shared" si="88"/>
        <v>85557600</v>
      </c>
      <c r="F161" s="209">
        <f t="shared" si="88"/>
        <v>35666800</v>
      </c>
      <c r="G161" s="209">
        <f t="shared" si="88"/>
        <v>3201000</v>
      </c>
      <c r="H161" s="209">
        <f t="shared" ref="H161:K161" si="89">H163+H164+H165+H167+H168+H169</f>
        <v>0</v>
      </c>
      <c r="I161" s="209">
        <f t="shared" si="89"/>
        <v>17768534.280000005</v>
      </c>
      <c r="J161" s="209">
        <f t="shared" si="89"/>
        <v>7243578.0899999999</v>
      </c>
      <c r="K161" s="209">
        <f t="shared" si="89"/>
        <v>1109826.98</v>
      </c>
      <c r="L161" s="212">
        <f t="shared" si="82"/>
        <v>20.767920418525069</v>
      </c>
      <c r="M161" s="209">
        <f t="shared" si="88"/>
        <v>670440</v>
      </c>
      <c r="N161" s="209">
        <f t="shared" si="88"/>
        <v>130000</v>
      </c>
      <c r="O161" s="209">
        <f t="shared" si="88"/>
        <v>540440</v>
      </c>
      <c r="P161" s="209">
        <f t="shared" si="88"/>
        <v>345344</v>
      </c>
      <c r="Q161" s="209">
        <f t="shared" si="88"/>
        <v>98012</v>
      </c>
      <c r="R161" s="209">
        <f t="shared" si="88"/>
        <v>130000</v>
      </c>
      <c r="S161" s="209">
        <f t="shared" ref="S161:X161" si="90">S163+S164+S165+S167+S168+S169</f>
        <v>28585.360000000001</v>
      </c>
      <c r="T161" s="209">
        <f t="shared" si="90"/>
        <v>0</v>
      </c>
      <c r="U161" s="209">
        <f t="shared" si="90"/>
        <v>28585.360000000001</v>
      </c>
      <c r="V161" s="209">
        <f t="shared" si="90"/>
        <v>11172.45</v>
      </c>
      <c r="W161" s="209">
        <f t="shared" si="90"/>
        <v>9868.7000000000007</v>
      </c>
      <c r="X161" s="209">
        <f t="shared" si="90"/>
        <v>0</v>
      </c>
      <c r="Y161" s="212">
        <f t="shared" si="87"/>
        <v>4.2636716186385062</v>
      </c>
      <c r="Z161" s="209">
        <f t="shared" si="83"/>
        <v>17797119.640000004</v>
      </c>
    </row>
    <row r="162" spans="1:26" s="9" customFormat="1" ht="21.75" hidden="1" customHeight="1" x14ac:dyDescent="0.25">
      <c r="A162" s="100"/>
      <c r="B162" s="114"/>
      <c r="C162" s="43" t="s">
        <v>388</v>
      </c>
      <c r="D162" s="197">
        <f>D166</f>
        <v>0</v>
      </c>
      <c r="E162" s="197">
        <f t="shared" ref="E162:R162" si="91">E166</f>
        <v>0</v>
      </c>
      <c r="F162" s="197">
        <f t="shared" si="91"/>
        <v>0</v>
      </c>
      <c r="G162" s="197">
        <f t="shared" si="91"/>
        <v>0</v>
      </c>
      <c r="H162" s="197">
        <f t="shared" ref="H162:K162" si="92">H166</f>
        <v>0</v>
      </c>
      <c r="I162" s="197">
        <f t="shared" si="92"/>
        <v>0</v>
      </c>
      <c r="J162" s="197">
        <f t="shared" si="92"/>
        <v>0</v>
      </c>
      <c r="K162" s="197">
        <f t="shared" si="92"/>
        <v>0</v>
      </c>
      <c r="L162" s="215" t="e">
        <f t="shared" si="82"/>
        <v>#DIV/0!</v>
      </c>
      <c r="M162" s="197">
        <f t="shared" si="91"/>
        <v>0</v>
      </c>
      <c r="N162" s="197">
        <f t="shared" si="91"/>
        <v>0</v>
      </c>
      <c r="O162" s="197">
        <f t="shared" si="91"/>
        <v>0</v>
      </c>
      <c r="P162" s="197">
        <f t="shared" si="91"/>
        <v>0</v>
      </c>
      <c r="Q162" s="197">
        <f t="shared" si="91"/>
        <v>0</v>
      </c>
      <c r="R162" s="197">
        <f t="shared" si="91"/>
        <v>0</v>
      </c>
      <c r="S162" s="197">
        <f t="shared" ref="S162:X162" si="93">S166</f>
        <v>0</v>
      </c>
      <c r="T162" s="197">
        <f t="shared" si="93"/>
        <v>0</v>
      </c>
      <c r="U162" s="197">
        <f t="shared" si="93"/>
        <v>0</v>
      </c>
      <c r="V162" s="197">
        <f t="shared" si="93"/>
        <v>0</v>
      </c>
      <c r="W162" s="197">
        <f t="shared" si="93"/>
        <v>0</v>
      </c>
      <c r="X162" s="197">
        <f t="shared" si="93"/>
        <v>0</v>
      </c>
      <c r="Y162" s="215" t="e">
        <f t="shared" si="87"/>
        <v>#DIV/0!</v>
      </c>
      <c r="Z162" s="209">
        <f t="shared" si="83"/>
        <v>0</v>
      </c>
    </row>
    <row r="163" spans="1:26" s="10" customFormat="1" ht="37.5" customHeight="1" x14ac:dyDescent="0.25">
      <c r="A163" s="95" t="s">
        <v>78</v>
      </c>
      <c r="B163" s="95" t="s">
        <v>79</v>
      </c>
      <c r="C163" s="48" t="s">
        <v>21</v>
      </c>
      <c r="D163" s="200">
        <f>'дод 2'!E36</f>
        <v>400000</v>
      </c>
      <c r="E163" s="200">
        <f>'дод 2'!F36</f>
        <v>400000</v>
      </c>
      <c r="F163" s="200">
        <f>'дод 2'!G36</f>
        <v>0</v>
      </c>
      <c r="G163" s="200">
        <f>'дод 2'!H36</f>
        <v>0</v>
      </c>
      <c r="H163" s="200">
        <f>'дод 2'!I36</f>
        <v>0</v>
      </c>
      <c r="I163" s="200">
        <f>'дод 2'!J36</f>
        <v>36606</v>
      </c>
      <c r="J163" s="200">
        <f>'дод 2'!K36</f>
        <v>0</v>
      </c>
      <c r="K163" s="200">
        <f>'дод 2'!L36</f>
        <v>0</v>
      </c>
      <c r="L163" s="213">
        <f t="shared" si="82"/>
        <v>9.1515000000000004</v>
      </c>
      <c r="M163" s="200">
        <f>'дод 2'!N36</f>
        <v>0</v>
      </c>
      <c r="N163" s="200">
        <f>'дод 2'!O36</f>
        <v>0</v>
      </c>
      <c r="O163" s="200">
        <f>'дод 2'!P36</f>
        <v>0</v>
      </c>
      <c r="P163" s="200">
        <f>'дод 2'!Q36</f>
        <v>0</v>
      </c>
      <c r="Q163" s="200">
        <f>'дод 2'!R36</f>
        <v>0</v>
      </c>
      <c r="R163" s="200">
        <f>'дод 2'!S36</f>
        <v>0</v>
      </c>
      <c r="S163" s="200">
        <f>'дод 2'!T36</f>
        <v>0</v>
      </c>
      <c r="T163" s="200">
        <f>'дод 2'!U36</f>
        <v>0</v>
      </c>
      <c r="U163" s="200">
        <f>'дод 2'!V36</f>
        <v>0</v>
      </c>
      <c r="V163" s="200">
        <f>'дод 2'!W36</f>
        <v>0</v>
      </c>
      <c r="W163" s="200">
        <f>'дод 2'!X36</f>
        <v>0</v>
      </c>
      <c r="X163" s="200">
        <f>'дод 2'!Y36</f>
        <v>0</v>
      </c>
      <c r="Y163" s="213"/>
      <c r="Z163" s="209">
        <f t="shared" si="83"/>
        <v>36606</v>
      </c>
    </row>
    <row r="164" spans="1:26" s="10" customFormat="1" ht="34.5" customHeight="1" x14ac:dyDescent="0.25">
      <c r="A164" s="95" t="s">
        <v>80</v>
      </c>
      <c r="B164" s="95" t="s">
        <v>79</v>
      </c>
      <c r="C164" s="48" t="s">
        <v>16</v>
      </c>
      <c r="D164" s="200">
        <f>'дод 2'!E37</f>
        <v>400000</v>
      </c>
      <c r="E164" s="200">
        <f>'дод 2'!F37</f>
        <v>400000</v>
      </c>
      <c r="F164" s="200">
        <f>'дод 2'!G37</f>
        <v>0</v>
      </c>
      <c r="G164" s="200">
        <f>'дод 2'!H37</f>
        <v>0</v>
      </c>
      <c r="H164" s="200">
        <f>'дод 2'!I37</f>
        <v>0</v>
      </c>
      <c r="I164" s="200">
        <f>'дод 2'!J37</f>
        <v>32995.96</v>
      </c>
      <c r="J164" s="200">
        <f>'дод 2'!K37</f>
        <v>0</v>
      </c>
      <c r="K164" s="200">
        <f>'дод 2'!L37</f>
        <v>0</v>
      </c>
      <c r="L164" s="213">
        <f t="shared" si="82"/>
        <v>8.2489899999999992</v>
      </c>
      <c r="M164" s="200">
        <f>'дод 2'!N37</f>
        <v>0</v>
      </c>
      <c r="N164" s="200">
        <f>'дод 2'!O37</f>
        <v>0</v>
      </c>
      <c r="O164" s="200">
        <f>'дод 2'!P37</f>
        <v>0</v>
      </c>
      <c r="P164" s="200">
        <f>'дод 2'!Q37</f>
        <v>0</v>
      </c>
      <c r="Q164" s="200">
        <f>'дод 2'!R37</f>
        <v>0</v>
      </c>
      <c r="R164" s="200">
        <f>'дод 2'!S37</f>
        <v>0</v>
      </c>
      <c r="S164" s="200">
        <f>'дод 2'!T37</f>
        <v>0</v>
      </c>
      <c r="T164" s="200">
        <f>'дод 2'!U37</f>
        <v>0</v>
      </c>
      <c r="U164" s="200">
        <f>'дод 2'!V37</f>
        <v>0</v>
      </c>
      <c r="V164" s="200">
        <f>'дод 2'!W37</f>
        <v>0</v>
      </c>
      <c r="W164" s="200">
        <f>'дод 2'!X37</f>
        <v>0</v>
      </c>
      <c r="X164" s="200">
        <f>'дод 2'!Y37</f>
        <v>0</v>
      </c>
      <c r="Y164" s="213"/>
      <c r="Z164" s="209">
        <f t="shared" si="83"/>
        <v>32995.96</v>
      </c>
    </row>
    <row r="165" spans="1:26" s="10" customFormat="1" ht="36.75" customHeight="1" x14ac:dyDescent="0.25">
      <c r="A165" s="95" t="s">
        <v>114</v>
      </c>
      <c r="B165" s="95" t="s">
        <v>79</v>
      </c>
      <c r="C165" s="48" t="s">
        <v>537</v>
      </c>
      <c r="D165" s="200">
        <f>'дод 2'!E38+'дод 2'!E125</f>
        <v>42199600</v>
      </c>
      <c r="E165" s="200">
        <f>'дод 2'!F38+'дод 2'!F125</f>
        <v>42199600</v>
      </c>
      <c r="F165" s="200">
        <f>'дод 2'!G38+'дод 2'!G125</f>
        <v>31518800</v>
      </c>
      <c r="G165" s="200">
        <f>'дод 2'!H38+'дод 2'!H125</f>
        <v>2361600</v>
      </c>
      <c r="H165" s="200">
        <f>'дод 2'!I38+'дод 2'!I125</f>
        <v>0</v>
      </c>
      <c r="I165" s="200">
        <f>'дод 2'!J38+'дод 2'!J125</f>
        <v>8690015.8000000007</v>
      </c>
      <c r="J165" s="200">
        <f>'дод 2'!K38+'дод 2'!K125</f>
        <v>6421820.4900000002</v>
      </c>
      <c r="K165" s="200">
        <f>'дод 2'!L38+'дод 2'!L125</f>
        <v>834565.41</v>
      </c>
      <c r="L165" s="213">
        <f t="shared" si="82"/>
        <v>20.592649693362024</v>
      </c>
      <c r="M165" s="200">
        <f>'дод 2'!N38+'дод 2'!N125</f>
        <v>130000</v>
      </c>
      <c r="N165" s="200">
        <f>'дод 2'!O38+'дод 2'!O125</f>
        <v>130000</v>
      </c>
      <c r="O165" s="200">
        <f>'дод 2'!P38+'дод 2'!P125</f>
        <v>0</v>
      </c>
      <c r="P165" s="200">
        <f>'дод 2'!Q38+'дод 2'!Q125</f>
        <v>0</v>
      </c>
      <c r="Q165" s="200">
        <f>'дод 2'!R38+'дод 2'!R125</f>
        <v>0</v>
      </c>
      <c r="R165" s="200">
        <f>'дод 2'!S38+'дод 2'!S125</f>
        <v>130000</v>
      </c>
      <c r="S165" s="200">
        <f>'дод 2'!T38+'дод 2'!T125</f>
        <v>2550.8000000000002</v>
      </c>
      <c r="T165" s="200">
        <f>'дод 2'!U38+'дод 2'!U125</f>
        <v>0</v>
      </c>
      <c r="U165" s="200">
        <f>'дод 2'!V38+'дод 2'!V125</f>
        <v>2550.8000000000002</v>
      </c>
      <c r="V165" s="200">
        <f>'дод 2'!W38+'дод 2'!W125</f>
        <v>0</v>
      </c>
      <c r="W165" s="200">
        <f>'дод 2'!X38+'дод 2'!X125</f>
        <v>0</v>
      </c>
      <c r="X165" s="200">
        <f>'дод 2'!Y38+'дод 2'!Y125</f>
        <v>0</v>
      </c>
      <c r="Y165" s="213">
        <f t="shared" si="87"/>
        <v>1.9621538461538464</v>
      </c>
      <c r="Z165" s="209">
        <f t="shared" si="83"/>
        <v>8692566.6000000015</v>
      </c>
    </row>
    <row r="166" spans="1:26" s="10" customFormat="1" ht="25.5" hidden="1" customHeight="1" x14ac:dyDescent="0.25">
      <c r="A166" s="95"/>
      <c r="B166" s="95"/>
      <c r="C166" s="47" t="s">
        <v>388</v>
      </c>
      <c r="D166" s="203">
        <f>'дод 2'!E126</f>
        <v>0</v>
      </c>
      <c r="E166" s="203">
        <f>'дод 2'!F126</f>
        <v>0</v>
      </c>
      <c r="F166" s="203">
        <f>'дод 2'!G126</f>
        <v>0</v>
      </c>
      <c r="G166" s="203">
        <f>'дод 2'!H126</f>
        <v>0</v>
      </c>
      <c r="H166" s="203">
        <f>'дод 2'!I126</f>
        <v>0</v>
      </c>
      <c r="I166" s="203">
        <f>'дод 2'!J126</f>
        <v>0</v>
      </c>
      <c r="J166" s="203">
        <f>'дод 2'!K126</f>
        <v>0</v>
      </c>
      <c r="K166" s="203">
        <f>'дод 2'!L126</f>
        <v>0</v>
      </c>
      <c r="L166" s="214" t="e">
        <f t="shared" si="82"/>
        <v>#DIV/0!</v>
      </c>
      <c r="M166" s="203">
        <f>'дод 2'!N126</f>
        <v>0</v>
      </c>
      <c r="N166" s="203">
        <f>'дод 2'!O126</f>
        <v>0</v>
      </c>
      <c r="O166" s="203">
        <f>'дод 2'!P126</f>
        <v>0</v>
      </c>
      <c r="P166" s="203">
        <f>'дод 2'!Q126</f>
        <v>0</v>
      </c>
      <c r="Q166" s="203">
        <f>'дод 2'!R126</f>
        <v>0</v>
      </c>
      <c r="R166" s="203">
        <f>'дод 2'!S126</f>
        <v>0</v>
      </c>
      <c r="S166" s="203">
        <f>'дод 2'!T126</f>
        <v>0</v>
      </c>
      <c r="T166" s="203">
        <f>'дод 2'!U126</f>
        <v>0</v>
      </c>
      <c r="U166" s="203">
        <f>'дод 2'!V126</f>
        <v>0</v>
      </c>
      <c r="V166" s="203">
        <f>'дод 2'!W126</f>
        <v>0</v>
      </c>
      <c r="W166" s="203">
        <f>'дод 2'!X126</f>
        <v>0</v>
      </c>
      <c r="X166" s="203">
        <f>'дод 2'!Y126</f>
        <v>0</v>
      </c>
      <c r="Y166" s="214" t="e">
        <f t="shared" si="87"/>
        <v>#DIV/0!</v>
      </c>
      <c r="Z166" s="209">
        <f t="shared" si="83"/>
        <v>0</v>
      </c>
    </row>
    <row r="167" spans="1:26" s="10" customFormat="1" ht="38.25" customHeight="1" x14ac:dyDescent="0.25">
      <c r="A167" s="95" t="s">
        <v>115</v>
      </c>
      <c r="B167" s="95" t="s">
        <v>79</v>
      </c>
      <c r="C167" s="48" t="s">
        <v>22</v>
      </c>
      <c r="D167" s="200">
        <f>'дод 2'!E39</f>
        <v>21975100</v>
      </c>
      <c r="E167" s="200">
        <f>'дод 2'!F39</f>
        <v>21975100</v>
      </c>
      <c r="F167" s="200">
        <f>'дод 2'!G39</f>
        <v>0</v>
      </c>
      <c r="G167" s="200">
        <f>'дод 2'!H39</f>
        <v>0</v>
      </c>
      <c r="H167" s="200">
        <f>'дод 2'!I39</f>
        <v>0</v>
      </c>
      <c r="I167" s="200">
        <f>'дод 2'!J39</f>
        <v>4534679.53</v>
      </c>
      <c r="J167" s="200">
        <f>'дод 2'!K39</f>
        <v>0</v>
      </c>
      <c r="K167" s="200">
        <f>'дод 2'!L39</f>
        <v>0</v>
      </c>
      <c r="L167" s="213">
        <f t="shared" si="82"/>
        <v>20.635535355925573</v>
      </c>
      <c r="M167" s="200">
        <f>'дод 2'!N39</f>
        <v>0</v>
      </c>
      <c r="N167" s="200">
        <f>'дод 2'!O39</f>
        <v>0</v>
      </c>
      <c r="O167" s="200">
        <f>'дод 2'!P39</f>
        <v>0</v>
      </c>
      <c r="P167" s="200">
        <f>'дод 2'!Q39</f>
        <v>0</v>
      </c>
      <c r="Q167" s="200">
        <f>'дод 2'!R39</f>
        <v>0</v>
      </c>
      <c r="R167" s="200">
        <f>'дод 2'!S39</f>
        <v>0</v>
      </c>
      <c r="S167" s="200">
        <f>'дод 2'!T39</f>
        <v>0</v>
      </c>
      <c r="T167" s="200">
        <f>'дод 2'!U39</f>
        <v>0</v>
      </c>
      <c r="U167" s="200">
        <f>'дод 2'!V39</f>
        <v>0</v>
      </c>
      <c r="V167" s="200">
        <f>'дод 2'!W39</f>
        <v>0</v>
      </c>
      <c r="W167" s="200">
        <f>'дод 2'!X39</f>
        <v>0</v>
      </c>
      <c r="X167" s="200">
        <f>'дод 2'!Y39</f>
        <v>0</v>
      </c>
      <c r="Y167" s="213"/>
      <c r="Z167" s="209">
        <f t="shared" si="83"/>
        <v>4534679.53</v>
      </c>
    </row>
    <row r="168" spans="1:26" s="10" customFormat="1" ht="54" customHeight="1" x14ac:dyDescent="0.25">
      <c r="A168" s="95" t="s">
        <v>111</v>
      </c>
      <c r="B168" s="95" t="s">
        <v>79</v>
      </c>
      <c r="C168" s="48" t="s">
        <v>563</v>
      </c>
      <c r="D168" s="200">
        <f>'дод 2'!E40</f>
        <v>6952500</v>
      </c>
      <c r="E168" s="200">
        <f>'дод 2'!F40</f>
        <v>6952500</v>
      </c>
      <c r="F168" s="200">
        <f>'дод 2'!G40</f>
        <v>4148000</v>
      </c>
      <c r="G168" s="200">
        <f>'дод 2'!H40</f>
        <v>839400</v>
      </c>
      <c r="H168" s="200">
        <f>'дод 2'!I40</f>
        <v>0</v>
      </c>
      <c r="I168" s="200">
        <f>'дод 2'!J40</f>
        <v>1466331.22</v>
      </c>
      <c r="J168" s="200">
        <f>'дод 2'!K40</f>
        <v>821757.6</v>
      </c>
      <c r="K168" s="200">
        <f>'дод 2'!L40</f>
        <v>275261.57</v>
      </c>
      <c r="L168" s="213">
        <f t="shared" si="82"/>
        <v>21.090704350952894</v>
      </c>
      <c r="M168" s="200">
        <f>'дод 2'!N40</f>
        <v>540440</v>
      </c>
      <c r="N168" s="200">
        <f>'дод 2'!O40</f>
        <v>0</v>
      </c>
      <c r="O168" s="200">
        <f>'дод 2'!P40</f>
        <v>540440</v>
      </c>
      <c r="P168" s="200">
        <f>'дод 2'!Q40</f>
        <v>345344</v>
      </c>
      <c r="Q168" s="200">
        <f>'дод 2'!R40</f>
        <v>98012</v>
      </c>
      <c r="R168" s="200">
        <f>'дод 2'!S40</f>
        <v>0</v>
      </c>
      <c r="S168" s="200">
        <f>'дод 2'!T40</f>
        <v>26034.560000000001</v>
      </c>
      <c r="T168" s="200">
        <f>'дод 2'!U40</f>
        <v>0</v>
      </c>
      <c r="U168" s="200">
        <f>'дод 2'!V40</f>
        <v>26034.560000000001</v>
      </c>
      <c r="V168" s="200">
        <f>'дод 2'!W40</f>
        <v>11172.45</v>
      </c>
      <c r="W168" s="200">
        <f>'дод 2'!X40</f>
        <v>9868.7000000000007</v>
      </c>
      <c r="X168" s="200">
        <f>'дод 2'!Y40</f>
        <v>0</v>
      </c>
      <c r="Y168" s="213">
        <f t="shared" si="87"/>
        <v>4.8172896158685514</v>
      </c>
      <c r="Z168" s="209">
        <f t="shared" si="83"/>
        <v>1492365.78</v>
      </c>
    </row>
    <row r="169" spans="1:26" s="10" customFormat="1" ht="46.5" customHeight="1" x14ac:dyDescent="0.25">
      <c r="A169" s="95" t="s">
        <v>113</v>
      </c>
      <c r="B169" s="95" t="s">
        <v>79</v>
      </c>
      <c r="C169" s="48" t="s">
        <v>112</v>
      </c>
      <c r="D169" s="200">
        <f>'дод 2'!E41</f>
        <v>13630400</v>
      </c>
      <c r="E169" s="200">
        <f>'дод 2'!F41</f>
        <v>13630400</v>
      </c>
      <c r="F169" s="200">
        <f>'дод 2'!G41</f>
        <v>0</v>
      </c>
      <c r="G169" s="200">
        <f>'дод 2'!H41</f>
        <v>0</v>
      </c>
      <c r="H169" s="200">
        <f>'дод 2'!I41</f>
        <v>0</v>
      </c>
      <c r="I169" s="200">
        <f>'дод 2'!J41</f>
        <v>3007905.77</v>
      </c>
      <c r="J169" s="200">
        <f>'дод 2'!K41</f>
        <v>0</v>
      </c>
      <c r="K169" s="200">
        <f>'дод 2'!L41</f>
        <v>0</v>
      </c>
      <c r="L169" s="213">
        <f t="shared" si="82"/>
        <v>22.067626555346873</v>
      </c>
      <c r="M169" s="200">
        <f>'дод 2'!N41</f>
        <v>0</v>
      </c>
      <c r="N169" s="200">
        <f>'дод 2'!O41</f>
        <v>0</v>
      </c>
      <c r="O169" s="200">
        <f>'дод 2'!P41</f>
        <v>0</v>
      </c>
      <c r="P169" s="200">
        <f>'дод 2'!Q41</f>
        <v>0</v>
      </c>
      <c r="Q169" s="200">
        <f>'дод 2'!R41</f>
        <v>0</v>
      </c>
      <c r="R169" s="200">
        <f>'дод 2'!S41</f>
        <v>0</v>
      </c>
      <c r="S169" s="200">
        <f>'дод 2'!T41</f>
        <v>0</v>
      </c>
      <c r="T169" s="200">
        <f>'дод 2'!U41</f>
        <v>0</v>
      </c>
      <c r="U169" s="200">
        <f>'дод 2'!V41</f>
        <v>0</v>
      </c>
      <c r="V169" s="200">
        <f>'дод 2'!W41</f>
        <v>0</v>
      </c>
      <c r="W169" s="200">
        <f>'дод 2'!X41</f>
        <v>0</v>
      </c>
      <c r="X169" s="200">
        <f>'дод 2'!Y41</f>
        <v>0</v>
      </c>
      <c r="Y169" s="213"/>
      <c r="Z169" s="209">
        <f t="shared" si="83"/>
        <v>3007905.77</v>
      </c>
    </row>
    <row r="170" spans="1:26" s="9" customFormat="1" ht="26.25" customHeight="1" x14ac:dyDescent="0.25">
      <c r="A170" s="100" t="s">
        <v>65</v>
      </c>
      <c r="B170" s="114"/>
      <c r="C170" s="115" t="s">
        <v>66</v>
      </c>
      <c r="D170" s="209">
        <f>D172+D173+D175+D176+D177+D178+D180+D182+D183+D179+D174</f>
        <v>299410120</v>
      </c>
      <c r="E170" s="209">
        <f t="shared" ref="E170:R170" si="94">E172+E173+E175+E176+E177+E178+E180+E182+E183+E179+E174</f>
        <v>256820120</v>
      </c>
      <c r="F170" s="209">
        <f t="shared" si="94"/>
        <v>0</v>
      </c>
      <c r="G170" s="209">
        <f t="shared" si="94"/>
        <v>43385000</v>
      </c>
      <c r="H170" s="209">
        <f t="shared" ref="H170:K170" si="95">H172+H173+H175+H176+H177+H178+H180+H182+H183+H179+H174</f>
        <v>42590000</v>
      </c>
      <c r="I170" s="209">
        <f t="shared" si="95"/>
        <v>62401945.179999992</v>
      </c>
      <c r="J170" s="209">
        <f t="shared" si="95"/>
        <v>0</v>
      </c>
      <c r="K170" s="209">
        <f t="shared" si="95"/>
        <v>8322055.3900000006</v>
      </c>
      <c r="L170" s="212">
        <f t="shared" si="82"/>
        <v>20.841628592914628</v>
      </c>
      <c r="M170" s="209">
        <f t="shared" si="94"/>
        <v>412200</v>
      </c>
      <c r="N170" s="209">
        <f t="shared" si="94"/>
        <v>0</v>
      </c>
      <c r="O170" s="209">
        <f t="shared" si="94"/>
        <v>0</v>
      </c>
      <c r="P170" s="209">
        <f t="shared" si="94"/>
        <v>0</v>
      </c>
      <c r="Q170" s="209">
        <f t="shared" si="94"/>
        <v>0</v>
      </c>
      <c r="R170" s="209">
        <f t="shared" si="94"/>
        <v>412200</v>
      </c>
      <c r="S170" s="209">
        <f t="shared" ref="S170:X170" si="96">S172+S173+S175+S176+S177+S178+S180+S182+S183+S179+S174</f>
        <v>0</v>
      </c>
      <c r="T170" s="209">
        <f t="shared" si="96"/>
        <v>0</v>
      </c>
      <c r="U170" s="209">
        <f t="shared" si="96"/>
        <v>0</v>
      </c>
      <c r="V170" s="209">
        <f t="shared" si="96"/>
        <v>0</v>
      </c>
      <c r="W170" s="209">
        <f t="shared" si="96"/>
        <v>0</v>
      </c>
      <c r="X170" s="209">
        <f t="shared" si="96"/>
        <v>0</v>
      </c>
      <c r="Y170" s="212">
        <f t="shared" si="87"/>
        <v>0</v>
      </c>
      <c r="Z170" s="209">
        <f t="shared" si="83"/>
        <v>62401945.179999992</v>
      </c>
    </row>
    <row r="171" spans="1:26" s="11" customFormat="1" ht="113.25" hidden="1" customHeight="1" x14ac:dyDescent="0.25">
      <c r="A171" s="102"/>
      <c r="B171" s="116"/>
      <c r="C171" s="56" t="s">
        <v>544</v>
      </c>
      <c r="D171" s="197">
        <f>D181</f>
        <v>0</v>
      </c>
      <c r="E171" s="197">
        <f t="shared" ref="E171:R171" si="97">E181</f>
        <v>0</v>
      </c>
      <c r="F171" s="197">
        <f t="shared" si="97"/>
        <v>0</v>
      </c>
      <c r="G171" s="197">
        <f t="shared" si="97"/>
        <v>0</v>
      </c>
      <c r="H171" s="197">
        <f t="shared" ref="H171:K171" si="98">H181</f>
        <v>0</v>
      </c>
      <c r="I171" s="197">
        <f t="shared" si="98"/>
        <v>0</v>
      </c>
      <c r="J171" s="197">
        <f t="shared" si="98"/>
        <v>0</v>
      </c>
      <c r="K171" s="197">
        <f t="shared" si="98"/>
        <v>0</v>
      </c>
      <c r="L171" s="215" t="e">
        <f t="shared" si="82"/>
        <v>#DIV/0!</v>
      </c>
      <c r="M171" s="197">
        <f t="shared" si="97"/>
        <v>0</v>
      </c>
      <c r="N171" s="197">
        <f t="shared" si="97"/>
        <v>0</v>
      </c>
      <c r="O171" s="197">
        <f t="shared" si="97"/>
        <v>0</v>
      </c>
      <c r="P171" s="197">
        <f t="shared" si="97"/>
        <v>0</v>
      </c>
      <c r="Q171" s="197">
        <f t="shared" si="97"/>
        <v>0</v>
      </c>
      <c r="R171" s="197">
        <f t="shared" si="97"/>
        <v>0</v>
      </c>
      <c r="S171" s="197">
        <f t="shared" ref="S171:X171" si="99">S181</f>
        <v>0</v>
      </c>
      <c r="T171" s="197">
        <f t="shared" si="99"/>
        <v>0</v>
      </c>
      <c r="U171" s="197">
        <f t="shared" si="99"/>
        <v>0</v>
      </c>
      <c r="V171" s="197">
        <f t="shared" si="99"/>
        <v>0</v>
      </c>
      <c r="W171" s="197">
        <f t="shared" si="99"/>
        <v>0</v>
      </c>
      <c r="X171" s="197">
        <f t="shared" si="99"/>
        <v>0</v>
      </c>
      <c r="Y171" s="215" t="e">
        <f t="shared" si="87"/>
        <v>#DIV/0!</v>
      </c>
      <c r="Z171" s="209">
        <f t="shared" si="83"/>
        <v>0</v>
      </c>
    </row>
    <row r="172" spans="1:26" s="10" customFormat="1" hidden="1" x14ac:dyDescent="0.25">
      <c r="A172" s="95" t="s">
        <v>125</v>
      </c>
      <c r="B172" s="95" t="s">
        <v>67</v>
      </c>
      <c r="C172" s="48" t="s">
        <v>126</v>
      </c>
      <c r="D172" s="200">
        <f>'дод 2'!E265</f>
        <v>0</v>
      </c>
      <c r="E172" s="200">
        <f>'дод 2'!F265</f>
        <v>0</v>
      </c>
      <c r="F172" s="200">
        <f>'дод 2'!G265</f>
        <v>0</v>
      </c>
      <c r="G172" s="200">
        <f>'дод 2'!H265</f>
        <v>0</v>
      </c>
      <c r="H172" s="200">
        <f>'дод 2'!I265</f>
        <v>0</v>
      </c>
      <c r="I172" s="200">
        <f>'дод 2'!J265</f>
        <v>0</v>
      </c>
      <c r="J172" s="200">
        <f>'дод 2'!K265</f>
        <v>0</v>
      </c>
      <c r="K172" s="200">
        <f>'дод 2'!L265</f>
        <v>0</v>
      </c>
      <c r="L172" s="213" t="e">
        <f t="shared" si="82"/>
        <v>#DIV/0!</v>
      </c>
      <c r="M172" s="200">
        <f>'дод 2'!N265</f>
        <v>0</v>
      </c>
      <c r="N172" s="200">
        <f>'дод 2'!O265</f>
        <v>0</v>
      </c>
      <c r="O172" s="200">
        <f>'дод 2'!P265</f>
        <v>0</v>
      </c>
      <c r="P172" s="200">
        <f>'дод 2'!Q265</f>
        <v>0</v>
      </c>
      <c r="Q172" s="200">
        <f>'дод 2'!R265</f>
        <v>0</v>
      </c>
      <c r="R172" s="200">
        <f>'дод 2'!S265</f>
        <v>0</v>
      </c>
      <c r="S172" s="200">
        <f>'дод 2'!T265</f>
        <v>0</v>
      </c>
      <c r="T172" s="200">
        <f>'дод 2'!U265</f>
        <v>0</v>
      </c>
      <c r="U172" s="200">
        <f>'дод 2'!V265</f>
        <v>0</v>
      </c>
      <c r="V172" s="200">
        <f>'дод 2'!W265</f>
        <v>0</v>
      </c>
      <c r="W172" s="200">
        <f>'дод 2'!X265</f>
        <v>0</v>
      </c>
      <c r="X172" s="200">
        <f>'дод 2'!Y265</f>
        <v>0</v>
      </c>
      <c r="Y172" s="213" t="e">
        <f t="shared" si="87"/>
        <v>#DIV/0!</v>
      </c>
      <c r="Z172" s="209">
        <f t="shared" si="83"/>
        <v>0</v>
      </c>
    </row>
    <row r="173" spans="1:26" s="10" customFormat="1" ht="32.25" customHeight="1" x14ac:dyDescent="0.25">
      <c r="A173" s="95" t="s">
        <v>127</v>
      </c>
      <c r="B173" s="95" t="s">
        <v>69</v>
      </c>
      <c r="C173" s="48" t="s">
        <v>144</v>
      </c>
      <c r="D173" s="200">
        <f>'дод 2'!E266</f>
        <v>40685000</v>
      </c>
      <c r="E173" s="200">
        <f>'дод 2'!F266</f>
        <v>685000</v>
      </c>
      <c r="F173" s="200">
        <f>'дод 2'!G266</f>
        <v>0</v>
      </c>
      <c r="G173" s="200">
        <f>'дод 2'!H266</f>
        <v>0</v>
      </c>
      <c r="H173" s="200">
        <f>'дод 2'!I266</f>
        <v>40000000</v>
      </c>
      <c r="I173" s="200">
        <f>'дод 2'!J266</f>
        <v>16955132.399999999</v>
      </c>
      <c r="J173" s="200">
        <f>'дод 2'!K266</f>
        <v>0</v>
      </c>
      <c r="K173" s="200">
        <f>'дод 2'!L266</f>
        <v>0</v>
      </c>
      <c r="L173" s="213">
        <f t="shared" si="82"/>
        <v>41.674160992994956</v>
      </c>
      <c r="M173" s="200">
        <f>'дод 2'!N266</f>
        <v>0</v>
      </c>
      <c r="N173" s="200">
        <f>'дод 2'!O266</f>
        <v>0</v>
      </c>
      <c r="O173" s="200">
        <f>'дод 2'!P266</f>
        <v>0</v>
      </c>
      <c r="P173" s="200">
        <f>'дод 2'!Q266</f>
        <v>0</v>
      </c>
      <c r="Q173" s="200">
        <f>'дод 2'!R266</f>
        <v>0</v>
      </c>
      <c r="R173" s="200">
        <f>'дод 2'!S266</f>
        <v>0</v>
      </c>
      <c r="S173" s="200">
        <f>'дод 2'!T266</f>
        <v>0</v>
      </c>
      <c r="T173" s="200">
        <f>'дод 2'!U266</f>
        <v>0</v>
      </c>
      <c r="U173" s="200">
        <f>'дод 2'!V266</f>
        <v>0</v>
      </c>
      <c r="V173" s="200">
        <f>'дод 2'!W266</f>
        <v>0</v>
      </c>
      <c r="W173" s="200">
        <f>'дод 2'!X266</f>
        <v>0</v>
      </c>
      <c r="X173" s="200">
        <f>'дод 2'!Y266</f>
        <v>0</v>
      </c>
      <c r="Y173" s="213"/>
      <c r="Z173" s="209">
        <f t="shared" si="83"/>
        <v>16955132.399999999</v>
      </c>
    </row>
    <row r="174" spans="1:26" s="10" customFormat="1" ht="32.25" hidden="1" customHeight="1" x14ac:dyDescent="0.25">
      <c r="A174" s="95">
        <v>6014</v>
      </c>
      <c r="B174" s="95" t="s">
        <v>69</v>
      </c>
      <c r="C174" s="48" t="s">
        <v>588</v>
      </c>
      <c r="D174" s="200">
        <f>'дод 2'!E267</f>
        <v>0</v>
      </c>
      <c r="E174" s="200">
        <f>'дод 2'!F267</f>
        <v>0</v>
      </c>
      <c r="F174" s="200">
        <f>'дод 2'!G267</f>
        <v>0</v>
      </c>
      <c r="G174" s="200">
        <f>'дод 2'!H267</f>
        <v>0</v>
      </c>
      <c r="H174" s="200">
        <f>'дод 2'!I267</f>
        <v>0</v>
      </c>
      <c r="I174" s="200">
        <f>'дод 2'!J267</f>
        <v>0</v>
      </c>
      <c r="J174" s="200">
        <f>'дод 2'!K267</f>
        <v>0</v>
      </c>
      <c r="K174" s="200">
        <f>'дод 2'!L267</f>
        <v>0</v>
      </c>
      <c r="L174" s="213" t="e">
        <f t="shared" si="82"/>
        <v>#DIV/0!</v>
      </c>
      <c r="M174" s="200">
        <f>'дод 2'!N267</f>
        <v>0</v>
      </c>
      <c r="N174" s="200">
        <f>'дод 2'!O267</f>
        <v>0</v>
      </c>
      <c r="O174" s="200">
        <f>'дод 2'!P267</f>
        <v>0</v>
      </c>
      <c r="P174" s="200">
        <f>'дод 2'!Q267</f>
        <v>0</v>
      </c>
      <c r="Q174" s="200">
        <f>'дод 2'!R267</f>
        <v>0</v>
      </c>
      <c r="R174" s="200">
        <f>'дод 2'!S267</f>
        <v>0</v>
      </c>
      <c r="S174" s="200">
        <f>'дод 2'!T267</f>
        <v>0</v>
      </c>
      <c r="T174" s="200">
        <f>'дод 2'!U267</f>
        <v>0</v>
      </c>
      <c r="U174" s="200">
        <f>'дод 2'!V267</f>
        <v>0</v>
      </c>
      <c r="V174" s="200">
        <f>'дод 2'!W267</f>
        <v>0</v>
      </c>
      <c r="W174" s="200">
        <f>'дод 2'!X267</f>
        <v>0</v>
      </c>
      <c r="X174" s="200">
        <f>'дод 2'!Y267</f>
        <v>0</v>
      </c>
      <c r="Y174" s="213"/>
      <c r="Z174" s="209">
        <f t="shared" si="83"/>
        <v>0</v>
      </c>
    </row>
    <row r="175" spans="1:26" s="10" customFormat="1" ht="32.25" hidden="1" customHeight="1" x14ac:dyDescent="0.25">
      <c r="A175" s="95" t="s">
        <v>257</v>
      </c>
      <c r="B175" s="95" t="s">
        <v>69</v>
      </c>
      <c r="C175" s="48" t="s">
        <v>258</v>
      </c>
      <c r="D175" s="200">
        <f>'дод 2'!E268</f>
        <v>0</v>
      </c>
      <c r="E175" s="200">
        <f>'дод 2'!F268</f>
        <v>0</v>
      </c>
      <c r="F175" s="200">
        <f>'дод 2'!G268</f>
        <v>0</v>
      </c>
      <c r="G175" s="200">
        <f>'дод 2'!H268</f>
        <v>0</v>
      </c>
      <c r="H175" s="200">
        <f>'дод 2'!I268</f>
        <v>0</v>
      </c>
      <c r="I175" s="200">
        <f>'дод 2'!J268</f>
        <v>0</v>
      </c>
      <c r="J175" s="200">
        <f>'дод 2'!K268</f>
        <v>0</v>
      </c>
      <c r="K175" s="200">
        <f>'дод 2'!L268</f>
        <v>0</v>
      </c>
      <c r="L175" s="213" t="e">
        <f t="shared" si="82"/>
        <v>#DIV/0!</v>
      </c>
      <c r="M175" s="200">
        <f>'дод 2'!N268</f>
        <v>0</v>
      </c>
      <c r="N175" s="200">
        <f>'дод 2'!O268</f>
        <v>0</v>
      </c>
      <c r="O175" s="200">
        <f>'дод 2'!P268</f>
        <v>0</v>
      </c>
      <c r="P175" s="200">
        <f>'дод 2'!Q268</f>
        <v>0</v>
      </c>
      <c r="Q175" s="200">
        <f>'дод 2'!R268</f>
        <v>0</v>
      </c>
      <c r="R175" s="200">
        <f>'дод 2'!S268</f>
        <v>0</v>
      </c>
      <c r="S175" s="200">
        <f>'дод 2'!T268</f>
        <v>0</v>
      </c>
      <c r="T175" s="200">
        <f>'дод 2'!U268</f>
        <v>0</v>
      </c>
      <c r="U175" s="200">
        <f>'дод 2'!V268</f>
        <v>0</v>
      </c>
      <c r="V175" s="200">
        <f>'дод 2'!W268</f>
        <v>0</v>
      </c>
      <c r="W175" s="200">
        <f>'дод 2'!X268</f>
        <v>0</v>
      </c>
      <c r="X175" s="200">
        <f>'дод 2'!Y268</f>
        <v>0</v>
      </c>
      <c r="Y175" s="213"/>
      <c r="Z175" s="209">
        <f t="shared" si="83"/>
        <v>0</v>
      </c>
    </row>
    <row r="176" spans="1:26" s="10" customFormat="1" ht="33" customHeight="1" x14ac:dyDescent="0.25">
      <c r="A176" s="95" t="s">
        <v>260</v>
      </c>
      <c r="B176" s="95" t="s">
        <v>69</v>
      </c>
      <c r="C176" s="48" t="s">
        <v>338</v>
      </c>
      <c r="D176" s="200">
        <f>'дод 2'!E269</f>
        <v>400000</v>
      </c>
      <c r="E176" s="200">
        <f>'дод 2'!F269</f>
        <v>400000</v>
      </c>
      <c r="F176" s="200">
        <f>'дод 2'!G269</f>
        <v>0</v>
      </c>
      <c r="G176" s="200">
        <f>'дод 2'!H269</f>
        <v>0</v>
      </c>
      <c r="H176" s="200">
        <f>'дод 2'!I269</f>
        <v>0</v>
      </c>
      <c r="I176" s="200">
        <f>'дод 2'!J269</f>
        <v>0</v>
      </c>
      <c r="J176" s="200">
        <f>'дод 2'!K269</f>
        <v>0</v>
      </c>
      <c r="K176" s="200">
        <f>'дод 2'!L269</f>
        <v>0</v>
      </c>
      <c r="L176" s="213">
        <f t="shared" si="82"/>
        <v>0</v>
      </c>
      <c r="M176" s="200">
        <f>'дод 2'!N269</f>
        <v>0</v>
      </c>
      <c r="N176" s="200">
        <f>'дод 2'!O269</f>
        <v>0</v>
      </c>
      <c r="O176" s="200">
        <f>'дод 2'!P269</f>
        <v>0</v>
      </c>
      <c r="P176" s="200">
        <f>'дод 2'!Q269</f>
        <v>0</v>
      </c>
      <c r="Q176" s="200">
        <f>'дод 2'!R269</f>
        <v>0</v>
      </c>
      <c r="R176" s="200">
        <f>'дод 2'!S269</f>
        <v>0</v>
      </c>
      <c r="S176" s="200">
        <f>'дод 2'!T269</f>
        <v>0</v>
      </c>
      <c r="T176" s="200">
        <f>'дод 2'!U269</f>
        <v>0</v>
      </c>
      <c r="U176" s="200">
        <f>'дод 2'!V269</f>
        <v>0</v>
      </c>
      <c r="V176" s="200">
        <f>'дод 2'!W269</f>
        <v>0</v>
      </c>
      <c r="W176" s="200">
        <f>'дод 2'!X269</f>
        <v>0</v>
      </c>
      <c r="X176" s="200">
        <f>'дод 2'!Y269</f>
        <v>0</v>
      </c>
      <c r="Y176" s="213"/>
      <c r="Z176" s="209">
        <f t="shared" si="83"/>
        <v>0</v>
      </c>
    </row>
    <row r="177" spans="1:26" s="10" customFormat="1" ht="57.75" customHeight="1" x14ac:dyDescent="0.25">
      <c r="A177" s="95" t="s">
        <v>68</v>
      </c>
      <c r="B177" s="95" t="s">
        <v>69</v>
      </c>
      <c r="C177" s="48" t="s">
        <v>130</v>
      </c>
      <c r="D177" s="200">
        <f>'дод 2'!E270</f>
        <v>600000</v>
      </c>
      <c r="E177" s="200">
        <f>'дод 2'!F270</f>
        <v>0</v>
      </c>
      <c r="F177" s="200">
        <f>'дод 2'!G270</f>
        <v>0</v>
      </c>
      <c r="G177" s="200">
        <f>'дод 2'!H270</f>
        <v>0</v>
      </c>
      <c r="H177" s="200">
        <f>'дод 2'!I270</f>
        <v>600000</v>
      </c>
      <c r="I177" s="200">
        <f>'дод 2'!J270</f>
        <v>96120.84</v>
      </c>
      <c r="J177" s="200">
        <f>'дод 2'!K270</f>
        <v>0</v>
      </c>
      <c r="K177" s="200">
        <f>'дод 2'!L270</f>
        <v>0</v>
      </c>
      <c r="L177" s="213">
        <f t="shared" si="82"/>
        <v>16.020139999999998</v>
      </c>
      <c r="M177" s="200">
        <f>'дод 2'!N270</f>
        <v>0</v>
      </c>
      <c r="N177" s="200">
        <f>'дод 2'!O270</f>
        <v>0</v>
      </c>
      <c r="O177" s="200">
        <f>'дод 2'!P270</f>
        <v>0</v>
      </c>
      <c r="P177" s="200">
        <f>'дод 2'!Q270</f>
        <v>0</v>
      </c>
      <c r="Q177" s="200">
        <f>'дод 2'!R270</f>
        <v>0</v>
      </c>
      <c r="R177" s="200">
        <f>'дод 2'!S270</f>
        <v>0</v>
      </c>
      <c r="S177" s="200">
        <f>'дод 2'!T270</f>
        <v>0</v>
      </c>
      <c r="T177" s="200">
        <f>'дод 2'!U270</f>
        <v>0</v>
      </c>
      <c r="U177" s="200">
        <f>'дод 2'!V270</f>
        <v>0</v>
      </c>
      <c r="V177" s="200">
        <f>'дод 2'!W270</f>
        <v>0</v>
      </c>
      <c r="W177" s="200">
        <f>'дод 2'!X270</f>
        <v>0</v>
      </c>
      <c r="X177" s="200">
        <f>'дод 2'!Y270</f>
        <v>0</v>
      </c>
      <c r="Y177" s="213"/>
      <c r="Z177" s="209">
        <f t="shared" si="83"/>
        <v>96120.84</v>
      </c>
    </row>
    <row r="178" spans="1:26" ht="24" customHeight="1" x14ac:dyDescent="0.25">
      <c r="A178" s="95" t="s">
        <v>128</v>
      </c>
      <c r="B178" s="95" t="s">
        <v>69</v>
      </c>
      <c r="C178" s="48" t="s">
        <v>129</v>
      </c>
      <c r="D178" s="200">
        <f>'дод 2'!E271+'дод 2'!E332</f>
        <v>248225000</v>
      </c>
      <c r="E178" s="200">
        <f>'дод 2'!F271+'дод 2'!F332</f>
        <v>247155000</v>
      </c>
      <c r="F178" s="200">
        <f>'дод 2'!G271+'дод 2'!G332</f>
        <v>0</v>
      </c>
      <c r="G178" s="200">
        <f>'дод 2'!H271+'дод 2'!H332</f>
        <v>43380000</v>
      </c>
      <c r="H178" s="200">
        <f>'дод 2'!I271+'дод 2'!I332</f>
        <v>1070000</v>
      </c>
      <c r="I178" s="200">
        <f>'дод 2'!J271+'дод 2'!J332</f>
        <v>44883049.159999996</v>
      </c>
      <c r="J178" s="200">
        <f>'дод 2'!K271+'дод 2'!K332</f>
        <v>0</v>
      </c>
      <c r="K178" s="200">
        <f>'дод 2'!L271+'дод 2'!L332</f>
        <v>8321971.2300000004</v>
      </c>
      <c r="L178" s="213">
        <f t="shared" si="82"/>
        <v>18.081599017020846</v>
      </c>
      <c r="M178" s="200">
        <f>'дод 2'!N271+'дод 2'!N332</f>
        <v>0</v>
      </c>
      <c r="N178" s="200">
        <f>'дод 2'!O271+'дод 2'!O332</f>
        <v>0</v>
      </c>
      <c r="O178" s="200">
        <f>'дод 2'!P271+'дод 2'!P332</f>
        <v>0</v>
      </c>
      <c r="P178" s="200">
        <f>'дод 2'!Q271+'дод 2'!Q332</f>
        <v>0</v>
      </c>
      <c r="Q178" s="200">
        <f>'дод 2'!R271+'дод 2'!R332</f>
        <v>0</v>
      </c>
      <c r="R178" s="200">
        <f>'дод 2'!S271+'дод 2'!S332</f>
        <v>0</v>
      </c>
      <c r="S178" s="200">
        <f>'дод 2'!T271+'дод 2'!T332</f>
        <v>0</v>
      </c>
      <c r="T178" s="200">
        <f>'дод 2'!U271+'дод 2'!U332</f>
        <v>0</v>
      </c>
      <c r="U178" s="200">
        <f>'дод 2'!V271+'дод 2'!V332</f>
        <v>0</v>
      </c>
      <c r="V178" s="200">
        <f>'дод 2'!W271+'дод 2'!W332</f>
        <v>0</v>
      </c>
      <c r="W178" s="200">
        <f>'дод 2'!X271+'дод 2'!X332</f>
        <v>0</v>
      </c>
      <c r="X178" s="200">
        <f>'дод 2'!Y271+'дод 2'!Y332</f>
        <v>0</v>
      </c>
      <c r="Y178" s="213"/>
      <c r="Z178" s="209">
        <f t="shared" si="83"/>
        <v>44883049.159999996</v>
      </c>
    </row>
    <row r="179" spans="1:26" ht="94.5" hidden="1" customHeight="1" x14ac:dyDescent="0.25">
      <c r="A179" s="95">
        <v>6071</v>
      </c>
      <c r="B179" s="106" t="s">
        <v>306</v>
      </c>
      <c r="C179" s="52" t="s">
        <v>552</v>
      </c>
      <c r="D179" s="200">
        <f>'дод 2'!E274</f>
        <v>0</v>
      </c>
      <c r="E179" s="200">
        <f>'дод 2'!F274</f>
        <v>0</v>
      </c>
      <c r="F179" s="200">
        <f>'дод 2'!G274</f>
        <v>0</v>
      </c>
      <c r="G179" s="200">
        <f>'дод 2'!H274</f>
        <v>0</v>
      </c>
      <c r="H179" s="200">
        <f>'дод 2'!I274</f>
        <v>0</v>
      </c>
      <c r="I179" s="200">
        <f>'дод 2'!J274</f>
        <v>0</v>
      </c>
      <c r="J179" s="200">
        <f>'дод 2'!K274</f>
        <v>0</v>
      </c>
      <c r="K179" s="200">
        <f>'дод 2'!L274</f>
        <v>0</v>
      </c>
      <c r="L179" s="213" t="e">
        <f t="shared" si="82"/>
        <v>#DIV/0!</v>
      </c>
      <c r="M179" s="200">
        <f>'дод 2'!N274</f>
        <v>0</v>
      </c>
      <c r="N179" s="200">
        <f>'дод 2'!O274</f>
        <v>0</v>
      </c>
      <c r="O179" s="200">
        <f>'дод 2'!P274</f>
        <v>0</v>
      </c>
      <c r="P179" s="200">
        <f>'дод 2'!Q274</f>
        <v>0</v>
      </c>
      <c r="Q179" s="200">
        <f>'дод 2'!R274</f>
        <v>0</v>
      </c>
      <c r="R179" s="200">
        <f>'дод 2'!S274</f>
        <v>0</v>
      </c>
      <c r="S179" s="200">
        <f>'дод 2'!T274</f>
        <v>0</v>
      </c>
      <c r="T179" s="200">
        <f>'дод 2'!U274</f>
        <v>0</v>
      </c>
      <c r="U179" s="200">
        <f>'дод 2'!V274</f>
        <v>0</v>
      </c>
      <c r="V179" s="200">
        <f>'дод 2'!W274</f>
        <v>0</v>
      </c>
      <c r="W179" s="200">
        <f>'дод 2'!X274</f>
        <v>0</v>
      </c>
      <c r="X179" s="200">
        <f>'дод 2'!Y274</f>
        <v>0</v>
      </c>
      <c r="Y179" s="213" t="e">
        <f t="shared" si="87"/>
        <v>#DIV/0!</v>
      </c>
      <c r="Z179" s="209">
        <f t="shared" si="83"/>
        <v>0</v>
      </c>
    </row>
    <row r="180" spans="1:26" ht="83.25" hidden="1" customHeight="1" x14ac:dyDescent="0.25">
      <c r="A180" s="95">
        <v>6083</v>
      </c>
      <c r="B180" s="96" t="s">
        <v>67</v>
      </c>
      <c r="C180" s="52" t="s">
        <v>422</v>
      </c>
      <c r="D180" s="200">
        <f>'дод 2'!E238+'дод 2'!E272</f>
        <v>0</v>
      </c>
      <c r="E180" s="200">
        <f>'дод 2'!F238+'дод 2'!F272</f>
        <v>0</v>
      </c>
      <c r="F180" s="200">
        <f>'дод 2'!G238+'дод 2'!G272</f>
        <v>0</v>
      </c>
      <c r="G180" s="200">
        <f>'дод 2'!H238+'дод 2'!H272</f>
        <v>0</v>
      </c>
      <c r="H180" s="200">
        <f>'дод 2'!I238+'дод 2'!I272</f>
        <v>0</v>
      </c>
      <c r="I180" s="200">
        <f>'дод 2'!J238+'дод 2'!J272</f>
        <v>0</v>
      </c>
      <c r="J180" s="200">
        <f>'дод 2'!K238+'дод 2'!K272</f>
        <v>0</v>
      </c>
      <c r="K180" s="200">
        <f>'дод 2'!L238+'дод 2'!L272</f>
        <v>0</v>
      </c>
      <c r="L180" s="213" t="e">
        <f t="shared" si="82"/>
        <v>#DIV/0!</v>
      </c>
      <c r="M180" s="200">
        <f>'дод 2'!N238+'дод 2'!N272</f>
        <v>0</v>
      </c>
      <c r="N180" s="200">
        <f>'дод 2'!O238+'дод 2'!O272</f>
        <v>0</v>
      </c>
      <c r="O180" s="200">
        <f>'дод 2'!P238+'дод 2'!P272</f>
        <v>0</v>
      </c>
      <c r="P180" s="200">
        <f>'дод 2'!Q238+'дод 2'!Q272</f>
        <v>0</v>
      </c>
      <c r="Q180" s="200">
        <f>'дод 2'!R238+'дод 2'!R272</f>
        <v>0</v>
      </c>
      <c r="R180" s="200">
        <f>'дод 2'!S238+'дод 2'!S272</f>
        <v>0</v>
      </c>
      <c r="S180" s="200">
        <f>'дод 2'!T238+'дод 2'!T272</f>
        <v>0</v>
      </c>
      <c r="T180" s="200">
        <f>'дод 2'!U238+'дод 2'!U272</f>
        <v>0</v>
      </c>
      <c r="U180" s="200">
        <f>'дод 2'!V238+'дод 2'!V272</f>
        <v>0</v>
      </c>
      <c r="V180" s="200">
        <f>'дод 2'!W238+'дод 2'!W272</f>
        <v>0</v>
      </c>
      <c r="W180" s="200">
        <f>'дод 2'!X238+'дод 2'!X272</f>
        <v>0</v>
      </c>
      <c r="X180" s="200">
        <f>'дод 2'!Y238+'дод 2'!Y272</f>
        <v>0</v>
      </c>
      <c r="Y180" s="213" t="e">
        <f t="shared" si="87"/>
        <v>#DIV/0!</v>
      </c>
      <c r="Z180" s="209">
        <f t="shared" si="83"/>
        <v>0</v>
      </c>
    </row>
    <row r="181" spans="1:26" s="10" customFormat="1" ht="126" hidden="1" customHeight="1" x14ac:dyDescent="0.25">
      <c r="A181" s="97"/>
      <c r="B181" s="112"/>
      <c r="C181" s="57" t="s">
        <v>544</v>
      </c>
      <c r="D181" s="203">
        <f>'дод 2'!E239+'дод 2'!E273</f>
        <v>0</v>
      </c>
      <c r="E181" s="203">
        <f>'дод 2'!F239+'дод 2'!F273</f>
        <v>0</v>
      </c>
      <c r="F181" s="203">
        <f>'дод 2'!G239+'дод 2'!G273</f>
        <v>0</v>
      </c>
      <c r="G181" s="203">
        <f>'дод 2'!H239+'дод 2'!H273</f>
        <v>0</v>
      </c>
      <c r="H181" s="203">
        <f>'дод 2'!I239+'дод 2'!I273</f>
        <v>0</v>
      </c>
      <c r="I181" s="203">
        <f>'дод 2'!J239+'дод 2'!J273</f>
        <v>0</v>
      </c>
      <c r="J181" s="203">
        <f>'дод 2'!K239+'дод 2'!K273</f>
        <v>0</v>
      </c>
      <c r="K181" s="203">
        <f>'дод 2'!L239+'дод 2'!L273</f>
        <v>0</v>
      </c>
      <c r="L181" s="214" t="e">
        <f t="shared" si="82"/>
        <v>#DIV/0!</v>
      </c>
      <c r="M181" s="203">
        <f>'дод 2'!N239+'дод 2'!N273</f>
        <v>0</v>
      </c>
      <c r="N181" s="203">
        <f>'дод 2'!O239+'дод 2'!O273</f>
        <v>0</v>
      </c>
      <c r="O181" s="203">
        <f>'дод 2'!P239+'дод 2'!P273</f>
        <v>0</v>
      </c>
      <c r="P181" s="203">
        <f>'дод 2'!Q239+'дод 2'!Q273</f>
        <v>0</v>
      </c>
      <c r="Q181" s="203">
        <f>'дод 2'!R239+'дод 2'!R273</f>
        <v>0</v>
      </c>
      <c r="R181" s="203">
        <f>'дод 2'!S239+'дод 2'!S273</f>
        <v>0</v>
      </c>
      <c r="S181" s="203">
        <f>'дод 2'!T239+'дод 2'!T273</f>
        <v>0</v>
      </c>
      <c r="T181" s="203">
        <f>'дод 2'!U239+'дод 2'!U273</f>
        <v>0</v>
      </c>
      <c r="U181" s="203">
        <f>'дод 2'!V239+'дод 2'!V273</f>
        <v>0</v>
      </c>
      <c r="V181" s="203">
        <f>'дод 2'!W239+'дод 2'!W273</f>
        <v>0</v>
      </c>
      <c r="W181" s="203">
        <f>'дод 2'!X239+'дод 2'!X273</f>
        <v>0</v>
      </c>
      <c r="X181" s="203">
        <f>'дод 2'!Y239+'дод 2'!Y273</f>
        <v>0</v>
      </c>
      <c r="Y181" s="214" t="e">
        <f t="shared" si="87"/>
        <v>#DIV/0!</v>
      </c>
      <c r="Z181" s="209">
        <f t="shared" si="83"/>
        <v>0</v>
      </c>
    </row>
    <row r="182" spans="1:26" s="10" customFormat="1" ht="66" customHeight="1" x14ac:dyDescent="0.25">
      <c r="A182" s="95" t="s">
        <v>132</v>
      </c>
      <c r="B182" s="107" t="s">
        <v>67</v>
      </c>
      <c r="C182" s="48" t="s">
        <v>564</v>
      </c>
      <c r="D182" s="200">
        <f>'дод 2'!E336</f>
        <v>0</v>
      </c>
      <c r="E182" s="200">
        <f>'дод 2'!F336</f>
        <v>0</v>
      </c>
      <c r="F182" s="200">
        <f>'дод 2'!G336</f>
        <v>0</v>
      </c>
      <c r="G182" s="200">
        <f>'дод 2'!H336</f>
        <v>0</v>
      </c>
      <c r="H182" s="200">
        <f>'дод 2'!I336</f>
        <v>0</v>
      </c>
      <c r="I182" s="200">
        <f>'дод 2'!J336</f>
        <v>0</v>
      </c>
      <c r="J182" s="200">
        <f>'дод 2'!K336</f>
        <v>0</v>
      </c>
      <c r="K182" s="200">
        <f>'дод 2'!L336</f>
        <v>0</v>
      </c>
      <c r="L182" s="213"/>
      <c r="M182" s="200">
        <f>'дод 2'!N336</f>
        <v>412200</v>
      </c>
      <c r="N182" s="200">
        <f>'дод 2'!O336</f>
        <v>0</v>
      </c>
      <c r="O182" s="200">
        <f>'дод 2'!P336</f>
        <v>0</v>
      </c>
      <c r="P182" s="200">
        <f>'дод 2'!Q336</f>
        <v>0</v>
      </c>
      <c r="Q182" s="200">
        <f>'дод 2'!R336</f>
        <v>0</v>
      </c>
      <c r="R182" s="200">
        <f>'дод 2'!S336</f>
        <v>412200</v>
      </c>
      <c r="S182" s="200">
        <f>'дод 2'!T336</f>
        <v>0</v>
      </c>
      <c r="T182" s="200">
        <f>'дод 2'!U336</f>
        <v>0</v>
      </c>
      <c r="U182" s="200">
        <f>'дод 2'!V336</f>
        <v>0</v>
      </c>
      <c r="V182" s="200">
        <f>'дод 2'!W336</f>
        <v>0</v>
      </c>
      <c r="W182" s="200">
        <f>'дод 2'!X336</f>
        <v>0</v>
      </c>
      <c r="X182" s="200">
        <f>'дод 2'!Y336</f>
        <v>0</v>
      </c>
      <c r="Y182" s="213">
        <f t="shared" si="87"/>
        <v>0</v>
      </c>
      <c r="Z182" s="209">
        <f t="shared" si="83"/>
        <v>0</v>
      </c>
    </row>
    <row r="183" spans="1:26" ht="32.25" customHeight="1" x14ac:dyDescent="0.25">
      <c r="A183" s="95" t="s">
        <v>138</v>
      </c>
      <c r="B183" s="107" t="s">
        <v>306</v>
      </c>
      <c r="C183" s="48" t="s">
        <v>139</v>
      </c>
      <c r="D183" s="200">
        <f>'дод 2'!E275+'дод 2'!E355+'дод 2'!E386</f>
        <v>9500120</v>
      </c>
      <c r="E183" s="200">
        <f>'дод 2'!F275+'дод 2'!F355+'дод 2'!F386</f>
        <v>8580120</v>
      </c>
      <c r="F183" s="200">
        <f>'дод 2'!G275+'дод 2'!G355+'дод 2'!G386</f>
        <v>0</v>
      </c>
      <c r="G183" s="200">
        <f>'дод 2'!H275+'дод 2'!H355+'дод 2'!H386</f>
        <v>5000</v>
      </c>
      <c r="H183" s="200">
        <f>'дод 2'!I275+'дод 2'!I355+'дод 2'!I386</f>
        <v>920000</v>
      </c>
      <c r="I183" s="200">
        <f>'дод 2'!J275+'дод 2'!J355+'дод 2'!J386</f>
        <v>467642.78</v>
      </c>
      <c r="J183" s="200">
        <f>'дод 2'!K275+'дод 2'!K355+'дод 2'!K386</f>
        <v>0</v>
      </c>
      <c r="K183" s="200">
        <f>'дод 2'!L275+'дод 2'!L355+'дод 2'!L386</f>
        <v>84.16</v>
      </c>
      <c r="L183" s="213">
        <f t="shared" si="82"/>
        <v>4.9224934000833676</v>
      </c>
      <c r="M183" s="200">
        <f>'дод 2'!N275+'дод 2'!N355+'дод 2'!N386</f>
        <v>0</v>
      </c>
      <c r="N183" s="200">
        <f>'дод 2'!O275+'дод 2'!O355+'дод 2'!O386</f>
        <v>0</v>
      </c>
      <c r="O183" s="200">
        <f>'дод 2'!P275+'дод 2'!P355+'дод 2'!P386</f>
        <v>0</v>
      </c>
      <c r="P183" s="200">
        <f>'дод 2'!Q275+'дод 2'!Q355+'дод 2'!Q386</f>
        <v>0</v>
      </c>
      <c r="Q183" s="200">
        <f>'дод 2'!R275+'дод 2'!R355+'дод 2'!R386</f>
        <v>0</v>
      </c>
      <c r="R183" s="200">
        <f>'дод 2'!S275+'дод 2'!S355+'дод 2'!S386</f>
        <v>0</v>
      </c>
      <c r="S183" s="200">
        <f>'дод 2'!T275+'дод 2'!T355+'дод 2'!T386</f>
        <v>0</v>
      </c>
      <c r="T183" s="200">
        <f>'дод 2'!U275+'дод 2'!U355+'дод 2'!U386</f>
        <v>0</v>
      </c>
      <c r="U183" s="200">
        <f>'дод 2'!V275+'дод 2'!V355+'дод 2'!V386</f>
        <v>0</v>
      </c>
      <c r="V183" s="200">
        <f>'дод 2'!W275+'дод 2'!W355+'дод 2'!W386</f>
        <v>0</v>
      </c>
      <c r="W183" s="200">
        <f>'дод 2'!X275+'дод 2'!X355+'дод 2'!X386</f>
        <v>0</v>
      </c>
      <c r="X183" s="200">
        <f>'дод 2'!Y275+'дод 2'!Y355+'дод 2'!Y386</f>
        <v>0</v>
      </c>
      <c r="Y183" s="213"/>
      <c r="Z183" s="209">
        <f t="shared" si="83"/>
        <v>467642.78</v>
      </c>
    </row>
    <row r="184" spans="1:26" s="9" customFormat="1" ht="21.75" customHeight="1" x14ac:dyDescent="0.25">
      <c r="A184" s="100" t="s">
        <v>133</v>
      </c>
      <c r="B184" s="114"/>
      <c r="C184" s="115" t="s">
        <v>655</v>
      </c>
      <c r="D184" s="209">
        <f>D191+D193+D220+D233+D235+D247</f>
        <v>111962202</v>
      </c>
      <c r="E184" s="209">
        <f t="shared" ref="E184:R184" si="100">E191+E193+E220+E233+E235+E247</f>
        <v>18222202</v>
      </c>
      <c r="F184" s="209">
        <f t="shared" si="100"/>
        <v>0</v>
      </c>
      <c r="G184" s="209">
        <f t="shared" si="100"/>
        <v>0</v>
      </c>
      <c r="H184" s="209">
        <f t="shared" ref="H184:K184" si="101">H191+H193+H220+H233+H235+H247</f>
        <v>93740000</v>
      </c>
      <c r="I184" s="209">
        <f t="shared" si="101"/>
        <v>16000423.779999999</v>
      </c>
      <c r="J184" s="209">
        <f t="shared" si="101"/>
        <v>0</v>
      </c>
      <c r="K184" s="209">
        <f t="shared" si="101"/>
        <v>0</v>
      </c>
      <c r="L184" s="212">
        <f t="shared" si="82"/>
        <v>14.290915589530831</v>
      </c>
      <c r="M184" s="209">
        <f t="shared" si="100"/>
        <v>351361884.65999997</v>
      </c>
      <c r="N184" s="209">
        <f t="shared" si="100"/>
        <v>284101258</v>
      </c>
      <c r="O184" s="209">
        <f t="shared" si="100"/>
        <v>110000</v>
      </c>
      <c r="P184" s="209">
        <f t="shared" si="100"/>
        <v>0</v>
      </c>
      <c r="Q184" s="209">
        <f t="shared" si="100"/>
        <v>0</v>
      </c>
      <c r="R184" s="209">
        <f t="shared" si="100"/>
        <v>351251884.65999997</v>
      </c>
      <c r="S184" s="209">
        <f t="shared" ref="S184:X184" si="102">S191+S193+S220+S233+S235+S247</f>
        <v>12578025.050000001</v>
      </c>
      <c r="T184" s="209">
        <f t="shared" si="102"/>
        <v>12568025.050000001</v>
      </c>
      <c r="U184" s="209">
        <f t="shared" si="102"/>
        <v>10000</v>
      </c>
      <c r="V184" s="209">
        <f t="shared" si="102"/>
        <v>0</v>
      </c>
      <c r="W184" s="209">
        <f t="shared" si="102"/>
        <v>0</v>
      </c>
      <c r="X184" s="209">
        <f t="shared" si="102"/>
        <v>12568025.050000001</v>
      </c>
      <c r="Y184" s="212">
        <f t="shared" si="87"/>
        <v>3.5797921172273122</v>
      </c>
      <c r="Z184" s="209">
        <f t="shared" si="83"/>
        <v>28578448.829999998</v>
      </c>
    </row>
    <row r="185" spans="1:26" s="11" customFormat="1" ht="47.25" hidden="1" customHeight="1" x14ac:dyDescent="0.25">
      <c r="A185" s="102"/>
      <c r="B185" s="116"/>
      <c r="C185" s="103" t="s">
        <v>382</v>
      </c>
      <c r="D185" s="197">
        <f>D194</f>
        <v>0</v>
      </c>
      <c r="E185" s="197">
        <f t="shared" ref="E185:R185" si="103">E194</f>
        <v>0</v>
      </c>
      <c r="F185" s="197">
        <f t="shared" si="103"/>
        <v>0</v>
      </c>
      <c r="G185" s="197">
        <f t="shared" si="103"/>
        <v>0</v>
      </c>
      <c r="H185" s="197">
        <f t="shared" ref="H185:K185" si="104">H194</f>
        <v>0</v>
      </c>
      <c r="I185" s="197">
        <f t="shared" si="104"/>
        <v>0</v>
      </c>
      <c r="J185" s="197">
        <f t="shared" si="104"/>
        <v>0</v>
      </c>
      <c r="K185" s="197">
        <f t="shared" si="104"/>
        <v>0</v>
      </c>
      <c r="L185" s="215" t="e">
        <f t="shared" si="82"/>
        <v>#DIV/0!</v>
      </c>
      <c r="M185" s="197">
        <f t="shared" si="103"/>
        <v>0</v>
      </c>
      <c r="N185" s="197">
        <f t="shared" si="103"/>
        <v>0</v>
      </c>
      <c r="O185" s="197">
        <f t="shared" si="103"/>
        <v>0</v>
      </c>
      <c r="P185" s="197">
        <f t="shared" si="103"/>
        <v>0</v>
      </c>
      <c r="Q185" s="197">
        <f t="shared" si="103"/>
        <v>0</v>
      </c>
      <c r="R185" s="197">
        <f t="shared" si="103"/>
        <v>0</v>
      </c>
      <c r="S185" s="197">
        <f t="shared" ref="S185:X185" si="105">S194</f>
        <v>0</v>
      </c>
      <c r="T185" s="197">
        <f t="shared" si="105"/>
        <v>0</v>
      </c>
      <c r="U185" s="197">
        <f t="shared" si="105"/>
        <v>0</v>
      </c>
      <c r="V185" s="197">
        <f t="shared" si="105"/>
        <v>0</v>
      </c>
      <c r="W185" s="197">
        <f t="shared" si="105"/>
        <v>0</v>
      </c>
      <c r="X185" s="197">
        <f t="shared" si="105"/>
        <v>0</v>
      </c>
      <c r="Y185" s="215" t="e">
        <f t="shared" si="87"/>
        <v>#DIV/0!</v>
      </c>
      <c r="Z185" s="209">
        <f t="shared" si="83"/>
        <v>0</v>
      </c>
    </row>
    <row r="186" spans="1:26" s="11" customFormat="1" ht="15.75" hidden="1" customHeight="1" x14ac:dyDescent="0.25">
      <c r="A186" s="102"/>
      <c r="B186" s="116"/>
      <c r="C186" s="43" t="s">
        <v>388</v>
      </c>
      <c r="D186" s="197">
        <f>D195</f>
        <v>0</v>
      </c>
      <c r="E186" s="197">
        <f t="shared" ref="E186:R186" si="106">E195</f>
        <v>0</v>
      </c>
      <c r="F186" s="197">
        <f t="shared" si="106"/>
        <v>0</v>
      </c>
      <c r="G186" s="197">
        <f t="shared" si="106"/>
        <v>0</v>
      </c>
      <c r="H186" s="197">
        <f t="shared" ref="H186:K186" si="107">H195</f>
        <v>0</v>
      </c>
      <c r="I186" s="197">
        <f t="shared" si="107"/>
        <v>0</v>
      </c>
      <c r="J186" s="197">
        <f t="shared" si="107"/>
        <v>0</v>
      </c>
      <c r="K186" s="197">
        <f t="shared" si="107"/>
        <v>0</v>
      </c>
      <c r="L186" s="215" t="e">
        <f t="shared" si="82"/>
        <v>#DIV/0!</v>
      </c>
      <c r="M186" s="197">
        <f t="shared" si="106"/>
        <v>0</v>
      </c>
      <c r="N186" s="197">
        <f t="shared" si="106"/>
        <v>0</v>
      </c>
      <c r="O186" s="197">
        <f t="shared" si="106"/>
        <v>0</v>
      </c>
      <c r="P186" s="197">
        <f t="shared" si="106"/>
        <v>0</v>
      </c>
      <c r="Q186" s="197">
        <f t="shared" si="106"/>
        <v>0</v>
      </c>
      <c r="R186" s="197">
        <f t="shared" si="106"/>
        <v>0</v>
      </c>
      <c r="S186" s="197">
        <f t="shared" ref="S186:X186" si="108">S195</f>
        <v>0</v>
      </c>
      <c r="T186" s="197">
        <f t="shared" si="108"/>
        <v>0</v>
      </c>
      <c r="U186" s="197">
        <f t="shared" si="108"/>
        <v>0</v>
      </c>
      <c r="V186" s="197">
        <f t="shared" si="108"/>
        <v>0</v>
      </c>
      <c r="W186" s="197">
        <f t="shared" si="108"/>
        <v>0</v>
      </c>
      <c r="X186" s="197">
        <f t="shared" si="108"/>
        <v>0</v>
      </c>
      <c r="Y186" s="215" t="e">
        <f t="shared" si="87"/>
        <v>#DIV/0!</v>
      </c>
      <c r="Z186" s="209">
        <f t="shared" si="83"/>
        <v>0</v>
      </c>
    </row>
    <row r="187" spans="1:26" s="11" customFormat="1" ht="101.25" hidden="1" customHeight="1" x14ac:dyDescent="0.25">
      <c r="A187" s="102"/>
      <c r="B187" s="116"/>
      <c r="C187" s="43" t="str">
        <f>'дод 2'!D259</f>
        <v>додаткової дотації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v>
      </c>
      <c r="D187" s="195">
        <f>'дод 2'!E259</f>
        <v>0</v>
      </c>
      <c r="E187" s="195">
        <f>'дод 2'!F259</f>
        <v>0</v>
      </c>
      <c r="F187" s="195">
        <f>'дод 2'!G259</f>
        <v>0</v>
      </c>
      <c r="G187" s="195">
        <f>'дод 2'!H259</f>
        <v>0</v>
      </c>
      <c r="H187" s="195">
        <f>'дод 2'!I259</f>
        <v>0</v>
      </c>
      <c r="I187" s="195">
        <f>'дод 2'!J259</f>
        <v>0</v>
      </c>
      <c r="J187" s="195">
        <f>'дод 2'!K259</f>
        <v>0</v>
      </c>
      <c r="K187" s="195">
        <f>'дод 2'!L259</f>
        <v>0</v>
      </c>
      <c r="L187" s="218" t="e">
        <f t="shared" si="82"/>
        <v>#DIV/0!</v>
      </c>
      <c r="M187" s="195">
        <f>'дод 2'!N259</f>
        <v>0</v>
      </c>
      <c r="N187" s="195">
        <f>'дод 2'!O259</f>
        <v>0</v>
      </c>
      <c r="O187" s="195">
        <f>'дод 2'!P259</f>
        <v>0</v>
      </c>
      <c r="P187" s="195">
        <f>'дод 2'!Q259</f>
        <v>0</v>
      </c>
      <c r="Q187" s="195">
        <f>'дод 2'!R259</f>
        <v>0</v>
      </c>
      <c r="R187" s="195">
        <f>'дод 2'!S259</f>
        <v>0</v>
      </c>
      <c r="S187" s="195">
        <f>'дод 2'!T259</f>
        <v>0</v>
      </c>
      <c r="T187" s="195">
        <f>'дод 2'!U259</f>
        <v>0</v>
      </c>
      <c r="U187" s="195">
        <f>'дод 2'!V259</f>
        <v>0</v>
      </c>
      <c r="V187" s="195">
        <f>'дод 2'!W259</f>
        <v>0</v>
      </c>
      <c r="W187" s="195">
        <f>'дод 2'!X259</f>
        <v>0</v>
      </c>
      <c r="X187" s="195">
        <f>'дод 2'!Y259</f>
        <v>0</v>
      </c>
      <c r="Y187" s="218" t="e">
        <f t="shared" si="87"/>
        <v>#DIV/0!</v>
      </c>
      <c r="Z187" s="209">
        <f t="shared" si="83"/>
        <v>0</v>
      </c>
    </row>
    <row r="188" spans="1:26" s="11" customFormat="1" ht="56.25" hidden="1" customHeight="1" x14ac:dyDescent="0.25">
      <c r="A188" s="102"/>
      <c r="B188" s="116"/>
      <c r="C188" s="43" t="str">
        <f>C217</f>
        <v>субвенції з державного бюджету місцевим бюджетам на реалізацію проектів (об'єктів, заходів), спрямованих на ліквідацію наслідків збройної агресії</v>
      </c>
      <c r="D188" s="195">
        <f>D217</f>
        <v>0</v>
      </c>
      <c r="E188" s="195">
        <f t="shared" ref="E188:R188" si="109">E217</f>
        <v>0</v>
      </c>
      <c r="F188" s="195">
        <f t="shared" si="109"/>
        <v>0</v>
      </c>
      <c r="G188" s="195">
        <f t="shared" si="109"/>
        <v>0</v>
      </c>
      <c r="H188" s="195">
        <f t="shared" ref="H188:K188" si="110">H217</f>
        <v>0</v>
      </c>
      <c r="I188" s="195">
        <f t="shared" si="110"/>
        <v>0</v>
      </c>
      <c r="J188" s="195">
        <f t="shared" si="110"/>
        <v>0</v>
      </c>
      <c r="K188" s="195">
        <f t="shared" si="110"/>
        <v>0</v>
      </c>
      <c r="L188" s="218" t="e">
        <f t="shared" si="82"/>
        <v>#DIV/0!</v>
      </c>
      <c r="M188" s="195">
        <f t="shared" si="109"/>
        <v>0</v>
      </c>
      <c r="N188" s="195">
        <f t="shared" si="109"/>
        <v>0</v>
      </c>
      <c r="O188" s="195">
        <f t="shared" si="109"/>
        <v>0</v>
      </c>
      <c r="P188" s="195">
        <f t="shared" si="109"/>
        <v>0</v>
      </c>
      <c r="Q188" s="195">
        <f t="shared" si="109"/>
        <v>0</v>
      </c>
      <c r="R188" s="195">
        <f t="shared" si="109"/>
        <v>0</v>
      </c>
      <c r="S188" s="195">
        <f t="shared" ref="S188:X188" si="111">S217</f>
        <v>0</v>
      </c>
      <c r="T188" s="195">
        <f t="shared" si="111"/>
        <v>0</v>
      </c>
      <c r="U188" s="195">
        <f t="shared" si="111"/>
        <v>0</v>
      </c>
      <c r="V188" s="195">
        <f t="shared" si="111"/>
        <v>0</v>
      </c>
      <c r="W188" s="195">
        <f t="shared" si="111"/>
        <v>0</v>
      </c>
      <c r="X188" s="195">
        <f t="shared" si="111"/>
        <v>0</v>
      </c>
      <c r="Y188" s="218" t="e">
        <f t="shared" si="87"/>
        <v>#DIV/0!</v>
      </c>
      <c r="Z188" s="209">
        <f t="shared" si="83"/>
        <v>0</v>
      </c>
    </row>
    <row r="189" spans="1:26" s="11" customFormat="1" ht="92.25" customHeight="1" x14ac:dyDescent="0.25">
      <c r="A189" s="102"/>
      <c r="B189" s="116"/>
      <c r="C189" s="118" t="s">
        <v>721</v>
      </c>
      <c r="D189" s="197">
        <f>D196</f>
        <v>0</v>
      </c>
      <c r="E189" s="197">
        <f t="shared" ref="E189:R189" si="112">E196</f>
        <v>0</v>
      </c>
      <c r="F189" s="197">
        <f t="shared" si="112"/>
        <v>0</v>
      </c>
      <c r="G189" s="197">
        <f t="shared" si="112"/>
        <v>0</v>
      </c>
      <c r="H189" s="197">
        <f t="shared" ref="H189:K189" si="113">H196</f>
        <v>0</v>
      </c>
      <c r="I189" s="197">
        <f t="shared" si="113"/>
        <v>0</v>
      </c>
      <c r="J189" s="197">
        <f t="shared" si="113"/>
        <v>0</v>
      </c>
      <c r="K189" s="197">
        <f t="shared" si="113"/>
        <v>0</v>
      </c>
      <c r="L189" s="215"/>
      <c r="M189" s="197">
        <f t="shared" si="112"/>
        <v>67150626.659999996</v>
      </c>
      <c r="N189" s="197">
        <f t="shared" si="112"/>
        <v>0</v>
      </c>
      <c r="O189" s="197">
        <f t="shared" si="112"/>
        <v>0</v>
      </c>
      <c r="P189" s="197">
        <f t="shared" si="112"/>
        <v>0</v>
      </c>
      <c r="Q189" s="197">
        <f t="shared" si="112"/>
        <v>0</v>
      </c>
      <c r="R189" s="197">
        <f t="shared" si="112"/>
        <v>67150626.659999996</v>
      </c>
      <c r="S189" s="197">
        <f t="shared" ref="S189:X189" si="114">S196</f>
        <v>0</v>
      </c>
      <c r="T189" s="197">
        <f t="shared" si="114"/>
        <v>0</v>
      </c>
      <c r="U189" s="197">
        <f t="shared" si="114"/>
        <v>0</v>
      </c>
      <c r="V189" s="197">
        <f t="shared" si="114"/>
        <v>0</v>
      </c>
      <c r="W189" s="197">
        <f t="shared" si="114"/>
        <v>0</v>
      </c>
      <c r="X189" s="197">
        <f t="shared" si="114"/>
        <v>0</v>
      </c>
      <c r="Y189" s="215">
        <f t="shared" si="87"/>
        <v>0</v>
      </c>
      <c r="Z189" s="209">
        <f t="shared" si="83"/>
        <v>0</v>
      </c>
    </row>
    <row r="190" spans="1:26" s="11" customFormat="1" ht="18" customHeight="1" x14ac:dyDescent="0.25">
      <c r="A190" s="102"/>
      <c r="B190" s="102"/>
      <c r="C190" s="43" t="s">
        <v>407</v>
      </c>
      <c r="D190" s="197">
        <f>D236</f>
        <v>0</v>
      </c>
      <c r="E190" s="197">
        <f t="shared" ref="E190:R190" si="115">E236</f>
        <v>0</v>
      </c>
      <c r="F190" s="197">
        <f t="shared" si="115"/>
        <v>0</v>
      </c>
      <c r="G190" s="197">
        <f t="shared" si="115"/>
        <v>0</v>
      </c>
      <c r="H190" s="197">
        <f t="shared" ref="H190:K190" si="116">H236</f>
        <v>0</v>
      </c>
      <c r="I190" s="197">
        <f t="shared" si="116"/>
        <v>0</v>
      </c>
      <c r="J190" s="197">
        <f t="shared" si="116"/>
        <v>0</v>
      </c>
      <c r="K190" s="197">
        <f t="shared" si="116"/>
        <v>0</v>
      </c>
      <c r="L190" s="215"/>
      <c r="M190" s="197">
        <f t="shared" si="115"/>
        <v>61868709</v>
      </c>
      <c r="N190" s="197">
        <f t="shared" si="115"/>
        <v>61868709</v>
      </c>
      <c r="O190" s="197">
        <f t="shared" si="115"/>
        <v>0</v>
      </c>
      <c r="P190" s="197">
        <f t="shared" si="115"/>
        <v>0</v>
      </c>
      <c r="Q190" s="197">
        <f t="shared" si="115"/>
        <v>0</v>
      </c>
      <c r="R190" s="197">
        <f t="shared" si="115"/>
        <v>61868709</v>
      </c>
      <c r="S190" s="197">
        <f t="shared" ref="S190:X190" si="117">S236</f>
        <v>0</v>
      </c>
      <c r="T190" s="197">
        <f t="shared" si="117"/>
        <v>0</v>
      </c>
      <c r="U190" s="197">
        <f t="shared" si="117"/>
        <v>0</v>
      </c>
      <c r="V190" s="197">
        <f t="shared" si="117"/>
        <v>0</v>
      </c>
      <c r="W190" s="197">
        <f t="shared" si="117"/>
        <v>0</v>
      </c>
      <c r="X190" s="197">
        <f t="shared" si="117"/>
        <v>0</v>
      </c>
      <c r="Y190" s="215">
        <f t="shared" si="87"/>
        <v>0</v>
      </c>
      <c r="Z190" s="209">
        <f t="shared" si="83"/>
        <v>0</v>
      </c>
    </row>
    <row r="191" spans="1:26" s="9" customFormat="1" x14ac:dyDescent="0.25">
      <c r="A191" s="100" t="s">
        <v>140</v>
      </c>
      <c r="B191" s="114"/>
      <c r="C191" s="115" t="s">
        <v>141</v>
      </c>
      <c r="D191" s="209">
        <f t="shared" ref="D191:X191" si="118">D192</f>
        <v>200000</v>
      </c>
      <c r="E191" s="209">
        <f t="shared" si="118"/>
        <v>200000</v>
      </c>
      <c r="F191" s="209">
        <f t="shared" si="118"/>
        <v>0</v>
      </c>
      <c r="G191" s="209">
        <f t="shared" si="118"/>
        <v>0</v>
      </c>
      <c r="H191" s="209">
        <f t="shared" si="118"/>
        <v>0</v>
      </c>
      <c r="I191" s="209">
        <f t="shared" si="118"/>
        <v>0</v>
      </c>
      <c r="J191" s="209">
        <f t="shared" si="118"/>
        <v>0</v>
      </c>
      <c r="K191" s="209">
        <f t="shared" si="118"/>
        <v>0</v>
      </c>
      <c r="L191" s="212">
        <f t="shared" si="82"/>
        <v>0</v>
      </c>
      <c r="M191" s="209">
        <f t="shared" si="118"/>
        <v>0</v>
      </c>
      <c r="N191" s="209">
        <f t="shared" si="118"/>
        <v>0</v>
      </c>
      <c r="O191" s="209">
        <f t="shared" si="118"/>
        <v>0</v>
      </c>
      <c r="P191" s="209">
        <f t="shared" si="118"/>
        <v>0</v>
      </c>
      <c r="Q191" s="209">
        <f t="shared" si="118"/>
        <v>0</v>
      </c>
      <c r="R191" s="209">
        <f t="shared" si="118"/>
        <v>0</v>
      </c>
      <c r="S191" s="209">
        <f t="shared" si="118"/>
        <v>0</v>
      </c>
      <c r="T191" s="209">
        <f t="shared" si="118"/>
        <v>0</v>
      </c>
      <c r="U191" s="209">
        <f t="shared" si="118"/>
        <v>0</v>
      </c>
      <c r="V191" s="209">
        <f t="shared" si="118"/>
        <v>0</v>
      </c>
      <c r="W191" s="209">
        <f t="shared" si="118"/>
        <v>0</v>
      </c>
      <c r="X191" s="209">
        <f t="shared" si="118"/>
        <v>0</v>
      </c>
      <c r="Y191" s="212"/>
      <c r="Z191" s="209">
        <f t="shared" si="83"/>
        <v>0</v>
      </c>
    </row>
    <row r="192" spans="1:26" ht="24" customHeight="1" x14ac:dyDescent="0.25">
      <c r="A192" s="95" t="s">
        <v>134</v>
      </c>
      <c r="B192" s="95" t="s">
        <v>82</v>
      </c>
      <c r="C192" s="48" t="s">
        <v>339</v>
      </c>
      <c r="D192" s="200">
        <f>'дод 2'!E370+'дод 2'!E378+'дод 2'!E387</f>
        <v>200000</v>
      </c>
      <c r="E192" s="200">
        <f>'дод 2'!F370+'дод 2'!F378+'дод 2'!F387</f>
        <v>200000</v>
      </c>
      <c r="F192" s="200">
        <f>'дод 2'!G370+'дод 2'!G378+'дод 2'!G387</f>
        <v>0</v>
      </c>
      <c r="G192" s="200">
        <f>'дод 2'!H370+'дод 2'!H378+'дод 2'!H387</f>
        <v>0</v>
      </c>
      <c r="H192" s="200">
        <f>'дод 2'!I370+'дод 2'!I378+'дод 2'!I387</f>
        <v>0</v>
      </c>
      <c r="I192" s="200">
        <f>'дод 2'!J370+'дод 2'!J378+'дод 2'!J387</f>
        <v>0</v>
      </c>
      <c r="J192" s="200">
        <f>'дод 2'!K370+'дод 2'!K378+'дод 2'!K387</f>
        <v>0</v>
      </c>
      <c r="K192" s="200">
        <f>'дод 2'!L370+'дод 2'!L378+'дод 2'!L387</f>
        <v>0</v>
      </c>
      <c r="L192" s="213">
        <f t="shared" si="82"/>
        <v>0</v>
      </c>
      <c r="M192" s="200">
        <f>'дод 2'!N370+'дод 2'!N378+'дод 2'!N387</f>
        <v>0</v>
      </c>
      <c r="N192" s="200">
        <f>'дод 2'!O370+'дод 2'!O378+'дод 2'!O387</f>
        <v>0</v>
      </c>
      <c r="O192" s="200">
        <f>'дод 2'!P370+'дод 2'!P378+'дод 2'!P387</f>
        <v>0</v>
      </c>
      <c r="P192" s="200">
        <f>'дод 2'!Q370+'дод 2'!Q378+'дод 2'!Q387</f>
        <v>0</v>
      </c>
      <c r="Q192" s="200">
        <f>'дод 2'!R370+'дод 2'!R378+'дод 2'!R387</f>
        <v>0</v>
      </c>
      <c r="R192" s="200">
        <f>'дод 2'!S370+'дод 2'!S378+'дод 2'!S387</f>
        <v>0</v>
      </c>
      <c r="S192" s="200">
        <f>'дод 2'!T370+'дод 2'!T378+'дод 2'!T387</f>
        <v>0</v>
      </c>
      <c r="T192" s="200">
        <f>'дод 2'!U370+'дод 2'!U378+'дод 2'!U387</f>
        <v>0</v>
      </c>
      <c r="U192" s="200">
        <f>'дод 2'!V370+'дод 2'!V378+'дод 2'!V387</f>
        <v>0</v>
      </c>
      <c r="V192" s="200">
        <f>'дод 2'!W370+'дод 2'!W378+'дод 2'!W387</f>
        <v>0</v>
      </c>
      <c r="W192" s="200">
        <f>'дод 2'!X370+'дод 2'!X378+'дод 2'!X387</f>
        <v>0</v>
      </c>
      <c r="X192" s="200">
        <f>'дод 2'!Y370+'дод 2'!Y378+'дод 2'!Y387</f>
        <v>0</v>
      </c>
      <c r="Y192" s="213"/>
      <c r="Z192" s="209">
        <f t="shared" si="83"/>
        <v>0</v>
      </c>
    </row>
    <row r="193" spans="1:26" s="9" customFormat="1" ht="21" customHeight="1" x14ac:dyDescent="0.25">
      <c r="A193" s="100" t="s">
        <v>96</v>
      </c>
      <c r="B193" s="100"/>
      <c r="C193" s="119" t="s">
        <v>720</v>
      </c>
      <c r="D193" s="209">
        <f>D197+D199+D201+D202+D203+D204+D205+D206+D207+D208+D210+D212+D214+D216+D215+D218</f>
        <v>7045000</v>
      </c>
      <c r="E193" s="209">
        <f t="shared" ref="E193:R193" si="119">E197+E199+E201+E202+E203+E204+E205+E206+E207+E208+E210+E212+E214+E216+E215+E218</f>
        <v>7045000</v>
      </c>
      <c r="F193" s="209">
        <f t="shared" si="119"/>
        <v>0</v>
      </c>
      <c r="G193" s="209">
        <f t="shared" si="119"/>
        <v>0</v>
      </c>
      <c r="H193" s="209">
        <f t="shared" ref="H193:K193" si="120">H197+H199+H201+H202+H203+H204+H205+H206+H207+H208+H210+H212+H214+H216+H215+H218</f>
        <v>0</v>
      </c>
      <c r="I193" s="209">
        <f t="shared" si="120"/>
        <v>0</v>
      </c>
      <c r="J193" s="209">
        <f t="shared" si="120"/>
        <v>0</v>
      </c>
      <c r="K193" s="209">
        <f t="shared" si="120"/>
        <v>0</v>
      </c>
      <c r="L193" s="212">
        <f t="shared" si="82"/>
        <v>0</v>
      </c>
      <c r="M193" s="209">
        <f t="shared" si="119"/>
        <v>116234051.66</v>
      </c>
      <c r="N193" s="209">
        <f t="shared" si="119"/>
        <v>49083425</v>
      </c>
      <c r="O193" s="209">
        <f t="shared" si="119"/>
        <v>0</v>
      </c>
      <c r="P193" s="209">
        <f t="shared" si="119"/>
        <v>0</v>
      </c>
      <c r="Q193" s="209">
        <f t="shared" si="119"/>
        <v>0</v>
      </c>
      <c r="R193" s="209">
        <f t="shared" si="119"/>
        <v>116234051.66</v>
      </c>
      <c r="S193" s="209">
        <f t="shared" ref="S193:X193" si="121">S197+S199+S201+S202+S203+S204+S205+S206+S207+S208+S210+S212+S214+S216+S215+S218</f>
        <v>945865.68</v>
      </c>
      <c r="T193" s="209">
        <f t="shared" si="121"/>
        <v>945865.68</v>
      </c>
      <c r="U193" s="209">
        <f t="shared" si="121"/>
        <v>0</v>
      </c>
      <c r="V193" s="209">
        <f t="shared" si="121"/>
        <v>0</v>
      </c>
      <c r="W193" s="209">
        <f t="shared" si="121"/>
        <v>0</v>
      </c>
      <c r="X193" s="209">
        <f t="shared" si="121"/>
        <v>945865.68</v>
      </c>
      <c r="Y193" s="212">
        <f t="shared" si="87"/>
        <v>0.81375953646250121</v>
      </c>
      <c r="Z193" s="209">
        <f t="shared" si="83"/>
        <v>945865.68</v>
      </c>
    </row>
    <row r="194" spans="1:26" s="11" customFormat="1" ht="63" hidden="1" customHeight="1" x14ac:dyDescent="0.25">
      <c r="A194" s="102"/>
      <c r="B194" s="102"/>
      <c r="C194" s="103" t="s">
        <v>597</v>
      </c>
      <c r="D194" s="197">
        <f>D211</f>
        <v>0</v>
      </c>
      <c r="E194" s="197">
        <f t="shared" ref="E194:R194" si="122">E211</f>
        <v>0</v>
      </c>
      <c r="F194" s="197">
        <f t="shared" si="122"/>
        <v>0</v>
      </c>
      <c r="G194" s="197">
        <f t="shared" si="122"/>
        <v>0</v>
      </c>
      <c r="H194" s="197">
        <f t="shared" ref="H194:K194" si="123">H211</f>
        <v>0</v>
      </c>
      <c r="I194" s="197">
        <f t="shared" si="123"/>
        <v>0</v>
      </c>
      <c r="J194" s="197">
        <f t="shared" si="123"/>
        <v>0</v>
      </c>
      <c r="K194" s="197">
        <f t="shared" si="123"/>
        <v>0</v>
      </c>
      <c r="L194" s="215" t="e">
        <f t="shared" si="82"/>
        <v>#DIV/0!</v>
      </c>
      <c r="M194" s="197">
        <f t="shared" si="122"/>
        <v>0</v>
      </c>
      <c r="N194" s="197">
        <f t="shared" si="122"/>
        <v>0</v>
      </c>
      <c r="O194" s="197">
        <f t="shared" si="122"/>
        <v>0</v>
      </c>
      <c r="P194" s="197">
        <f t="shared" si="122"/>
        <v>0</v>
      </c>
      <c r="Q194" s="197">
        <f t="shared" si="122"/>
        <v>0</v>
      </c>
      <c r="R194" s="197">
        <f t="shared" si="122"/>
        <v>0</v>
      </c>
      <c r="S194" s="197">
        <f t="shared" ref="S194:X194" si="124">S211</f>
        <v>0</v>
      </c>
      <c r="T194" s="197">
        <f t="shared" si="124"/>
        <v>0</v>
      </c>
      <c r="U194" s="197">
        <f t="shared" si="124"/>
        <v>0</v>
      </c>
      <c r="V194" s="197">
        <f t="shared" si="124"/>
        <v>0</v>
      </c>
      <c r="W194" s="197">
        <f t="shared" si="124"/>
        <v>0</v>
      </c>
      <c r="X194" s="197">
        <f t="shared" si="124"/>
        <v>0</v>
      </c>
      <c r="Y194" s="215" t="e">
        <f t="shared" si="87"/>
        <v>#DIV/0!</v>
      </c>
      <c r="Z194" s="209">
        <f t="shared" si="83"/>
        <v>0</v>
      </c>
    </row>
    <row r="195" spans="1:26" s="11" customFormat="1" ht="15.75" hidden="1" customHeight="1" x14ac:dyDescent="0.25">
      <c r="A195" s="102"/>
      <c r="B195" s="102"/>
      <c r="C195" s="43" t="s">
        <v>388</v>
      </c>
      <c r="D195" s="197">
        <f>D200+D213</f>
        <v>0</v>
      </c>
      <c r="E195" s="197">
        <f t="shared" ref="E195:R195" si="125">E200+E213</f>
        <v>0</v>
      </c>
      <c r="F195" s="197">
        <f t="shared" si="125"/>
        <v>0</v>
      </c>
      <c r="G195" s="197">
        <f t="shared" si="125"/>
        <v>0</v>
      </c>
      <c r="H195" s="197">
        <f t="shared" ref="H195:K195" si="126">H200+H213</f>
        <v>0</v>
      </c>
      <c r="I195" s="197">
        <f t="shared" si="126"/>
        <v>0</v>
      </c>
      <c r="J195" s="197">
        <f t="shared" si="126"/>
        <v>0</v>
      </c>
      <c r="K195" s="197">
        <f t="shared" si="126"/>
        <v>0</v>
      </c>
      <c r="L195" s="215" t="e">
        <f t="shared" si="82"/>
        <v>#DIV/0!</v>
      </c>
      <c r="M195" s="197">
        <f t="shared" si="125"/>
        <v>0</v>
      </c>
      <c r="N195" s="197">
        <f t="shared" si="125"/>
        <v>0</v>
      </c>
      <c r="O195" s="197">
        <f t="shared" si="125"/>
        <v>0</v>
      </c>
      <c r="P195" s="197">
        <f t="shared" si="125"/>
        <v>0</v>
      </c>
      <c r="Q195" s="197">
        <f t="shared" si="125"/>
        <v>0</v>
      </c>
      <c r="R195" s="197">
        <f t="shared" si="125"/>
        <v>0</v>
      </c>
      <c r="S195" s="197">
        <f t="shared" ref="S195:X195" si="127">S200+S213</f>
        <v>0</v>
      </c>
      <c r="T195" s="197">
        <f t="shared" si="127"/>
        <v>0</v>
      </c>
      <c r="U195" s="197">
        <f t="shared" si="127"/>
        <v>0</v>
      </c>
      <c r="V195" s="197">
        <f t="shared" si="127"/>
        <v>0</v>
      </c>
      <c r="W195" s="197">
        <f t="shared" si="127"/>
        <v>0</v>
      </c>
      <c r="X195" s="197">
        <f t="shared" si="127"/>
        <v>0</v>
      </c>
      <c r="Y195" s="215" t="e">
        <f t="shared" si="87"/>
        <v>#DIV/0!</v>
      </c>
      <c r="Z195" s="209">
        <f t="shared" si="83"/>
        <v>0</v>
      </c>
    </row>
    <row r="196" spans="1:26" s="11" customFormat="1" ht="95.65" customHeight="1" x14ac:dyDescent="0.25">
      <c r="A196" s="102"/>
      <c r="B196" s="102"/>
      <c r="C196" s="118" t="s">
        <v>721</v>
      </c>
      <c r="D196" s="197">
        <f>D219</f>
        <v>0</v>
      </c>
      <c r="E196" s="197">
        <f t="shared" ref="E196:R196" si="128">E219</f>
        <v>0</v>
      </c>
      <c r="F196" s="197">
        <f t="shared" si="128"/>
        <v>0</v>
      </c>
      <c r="G196" s="197">
        <f t="shared" si="128"/>
        <v>0</v>
      </c>
      <c r="H196" s="197">
        <f t="shared" ref="H196:K196" si="129">H219</f>
        <v>0</v>
      </c>
      <c r="I196" s="197">
        <f t="shared" si="129"/>
        <v>0</v>
      </c>
      <c r="J196" s="197">
        <f t="shared" si="129"/>
        <v>0</v>
      </c>
      <c r="K196" s="197">
        <f t="shared" si="129"/>
        <v>0</v>
      </c>
      <c r="L196" s="215"/>
      <c r="M196" s="197">
        <f t="shared" si="128"/>
        <v>67150626.659999996</v>
      </c>
      <c r="N196" s="197">
        <f t="shared" si="128"/>
        <v>0</v>
      </c>
      <c r="O196" s="197">
        <f t="shared" si="128"/>
        <v>0</v>
      </c>
      <c r="P196" s="197">
        <f t="shared" si="128"/>
        <v>0</v>
      </c>
      <c r="Q196" s="197">
        <f t="shared" si="128"/>
        <v>0</v>
      </c>
      <c r="R196" s="197">
        <f t="shared" si="128"/>
        <v>67150626.659999996</v>
      </c>
      <c r="S196" s="197">
        <f t="shared" ref="S196:X196" si="130">S219</f>
        <v>0</v>
      </c>
      <c r="T196" s="197">
        <f t="shared" si="130"/>
        <v>0</v>
      </c>
      <c r="U196" s="197">
        <f t="shared" si="130"/>
        <v>0</v>
      </c>
      <c r="V196" s="197">
        <f t="shared" si="130"/>
        <v>0</v>
      </c>
      <c r="W196" s="197">
        <f t="shared" si="130"/>
        <v>0</v>
      </c>
      <c r="X196" s="197">
        <f t="shared" si="130"/>
        <v>0</v>
      </c>
      <c r="Y196" s="215">
        <f t="shared" si="87"/>
        <v>0</v>
      </c>
      <c r="Z196" s="209">
        <f t="shared" si="83"/>
        <v>0</v>
      </c>
    </row>
    <row r="197" spans="1:26" ht="33.75" customHeight="1" x14ac:dyDescent="0.25">
      <c r="A197" s="95" t="s">
        <v>269</v>
      </c>
      <c r="B197" s="95" t="s">
        <v>110</v>
      </c>
      <c r="C197" s="49" t="s">
        <v>705</v>
      </c>
      <c r="D197" s="200">
        <f>'дод 2'!E337+'дод 2'!E276</f>
        <v>0</v>
      </c>
      <c r="E197" s="200">
        <f>'дод 2'!F337+'дод 2'!F276</f>
        <v>0</v>
      </c>
      <c r="F197" s="200">
        <f>'дод 2'!G337+'дод 2'!G276</f>
        <v>0</v>
      </c>
      <c r="G197" s="200">
        <f>'дод 2'!H337+'дод 2'!H276</f>
        <v>0</v>
      </c>
      <c r="H197" s="200">
        <f>'дод 2'!I337+'дод 2'!I276</f>
        <v>0</v>
      </c>
      <c r="I197" s="200">
        <f>'дод 2'!J337+'дод 2'!J276</f>
        <v>0</v>
      </c>
      <c r="J197" s="200">
        <f>'дод 2'!K337+'дод 2'!K276</f>
        <v>0</v>
      </c>
      <c r="K197" s="200">
        <f>'дод 2'!L337+'дод 2'!L276</f>
        <v>0</v>
      </c>
      <c r="L197" s="213"/>
      <c r="M197" s="200">
        <f>'дод 2'!N337+'дод 2'!N276</f>
        <v>12823360</v>
      </c>
      <c r="N197" s="200">
        <f>'дод 2'!O337+'дод 2'!O276</f>
        <v>12823360</v>
      </c>
      <c r="O197" s="200">
        <f>'дод 2'!P337+'дод 2'!P276</f>
        <v>0</v>
      </c>
      <c r="P197" s="200">
        <f>'дод 2'!Q337+'дод 2'!Q276</f>
        <v>0</v>
      </c>
      <c r="Q197" s="200">
        <f>'дод 2'!R337+'дод 2'!R276</f>
        <v>0</v>
      </c>
      <c r="R197" s="200">
        <f>'дод 2'!S337+'дод 2'!S276</f>
        <v>12823360</v>
      </c>
      <c r="S197" s="200">
        <f>'дод 2'!T337+'дод 2'!T276</f>
        <v>667592.68000000005</v>
      </c>
      <c r="T197" s="200">
        <f>'дод 2'!U337+'дод 2'!U276</f>
        <v>667592.68000000005</v>
      </c>
      <c r="U197" s="200">
        <f>'дод 2'!V337+'дод 2'!V276</f>
        <v>0</v>
      </c>
      <c r="V197" s="200">
        <f>'дод 2'!W337+'дод 2'!W276</f>
        <v>0</v>
      </c>
      <c r="W197" s="200">
        <f>'дод 2'!X337+'дод 2'!X276</f>
        <v>0</v>
      </c>
      <c r="X197" s="200">
        <f>'дод 2'!Y337+'дод 2'!Y276</f>
        <v>667592.68000000005</v>
      </c>
      <c r="Y197" s="213">
        <f t="shared" si="87"/>
        <v>5.2060667406982262</v>
      </c>
      <c r="Z197" s="209">
        <f t="shared" si="83"/>
        <v>667592.68000000005</v>
      </c>
    </row>
    <row r="198" spans="1:26" ht="98.25" hidden="1" customHeight="1" x14ac:dyDescent="0.25">
      <c r="A198" s="95"/>
      <c r="B198" s="95"/>
      <c r="C198" s="99" t="str">
        <f>'дод 2'!D277</f>
        <v>додаткової дотації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v>
      </c>
      <c r="D198" s="201">
        <f>'дод 2'!E277</f>
        <v>0</v>
      </c>
      <c r="E198" s="201">
        <f>'дод 2'!F277</f>
        <v>0</v>
      </c>
      <c r="F198" s="201">
        <f>'дод 2'!G277</f>
        <v>0</v>
      </c>
      <c r="G198" s="201">
        <f>'дод 2'!H277</f>
        <v>0</v>
      </c>
      <c r="H198" s="201">
        <f>'дод 2'!I277</f>
        <v>0</v>
      </c>
      <c r="I198" s="201">
        <f>'дод 2'!J277</f>
        <v>0</v>
      </c>
      <c r="J198" s="201">
        <f>'дод 2'!K277</f>
        <v>0</v>
      </c>
      <c r="K198" s="201">
        <f>'дод 2'!L277</f>
        <v>0</v>
      </c>
      <c r="L198" s="217"/>
      <c r="M198" s="201">
        <f>'дод 2'!N277</f>
        <v>0</v>
      </c>
      <c r="N198" s="201">
        <f>'дод 2'!O277</f>
        <v>0</v>
      </c>
      <c r="O198" s="201">
        <f>'дод 2'!P277</f>
        <v>0</v>
      </c>
      <c r="P198" s="201">
        <f>'дод 2'!Q277</f>
        <v>0</v>
      </c>
      <c r="Q198" s="201">
        <f>'дод 2'!R277</f>
        <v>0</v>
      </c>
      <c r="R198" s="201">
        <f>'дод 2'!S277</f>
        <v>0</v>
      </c>
      <c r="S198" s="201">
        <f>'дод 2'!T277</f>
        <v>0</v>
      </c>
      <c r="T198" s="201">
        <f>'дод 2'!U277</f>
        <v>0</v>
      </c>
      <c r="U198" s="201">
        <f>'дод 2'!V277</f>
        <v>0</v>
      </c>
      <c r="V198" s="201">
        <f>'дод 2'!W277</f>
        <v>0</v>
      </c>
      <c r="W198" s="201">
        <f>'дод 2'!X277</f>
        <v>0</v>
      </c>
      <c r="X198" s="201">
        <f>'дод 2'!Y277</f>
        <v>0</v>
      </c>
      <c r="Y198" s="217" t="e">
        <f t="shared" si="87"/>
        <v>#DIV/0!</v>
      </c>
      <c r="Z198" s="209">
        <f t="shared" si="83"/>
        <v>0</v>
      </c>
    </row>
    <row r="199" spans="1:26" s="10" customFormat="1" ht="18.75" x14ac:dyDescent="0.25">
      <c r="A199" s="95" t="s">
        <v>274</v>
      </c>
      <c r="B199" s="95" t="s">
        <v>110</v>
      </c>
      <c r="C199" s="49" t="s">
        <v>507</v>
      </c>
      <c r="D199" s="200">
        <f>'дод 2'!E127+'дод 2'!E338</f>
        <v>0</v>
      </c>
      <c r="E199" s="200">
        <f>'дод 2'!F127+'дод 2'!F338</f>
        <v>0</v>
      </c>
      <c r="F199" s="200">
        <f>'дод 2'!G127+'дод 2'!G338</f>
        <v>0</v>
      </c>
      <c r="G199" s="200">
        <f>'дод 2'!H127+'дод 2'!H338</f>
        <v>0</v>
      </c>
      <c r="H199" s="200">
        <f>'дод 2'!I127+'дод 2'!I338</f>
        <v>0</v>
      </c>
      <c r="I199" s="200">
        <f>'дод 2'!J127+'дод 2'!J338</f>
        <v>0</v>
      </c>
      <c r="J199" s="200">
        <f>'дод 2'!K127+'дод 2'!K338</f>
        <v>0</v>
      </c>
      <c r="K199" s="200">
        <f>'дод 2'!L127+'дод 2'!L338</f>
        <v>0</v>
      </c>
      <c r="L199" s="213"/>
      <c r="M199" s="200">
        <f>'дод 2'!N127+'дод 2'!N338</f>
        <v>5525574</v>
      </c>
      <c r="N199" s="200">
        <f>'дод 2'!O127+'дод 2'!O338</f>
        <v>5525574</v>
      </c>
      <c r="O199" s="200">
        <f>'дод 2'!P127+'дод 2'!P338</f>
        <v>0</v>
      </c>
      <c r="P199" s="200">
        <f>'дод 2'!Q127+'дод 2'!Q338</f>
        <v>0</v>
      </c>
      <c r="Q199" s="200">
        <f>'дод 2'!R127+'дод 2'!R338</f>
        <v>0</v>
      </c>
      <c r="R199" s="200">
        <f>'дод 2'!S127+'дод 2'!S338</f>
        <v>5525574</v>
      </c>
      <c r="S199" s="200">
        <f>'дод 2'!T127+'дод 2'!T338</f>
        <v>49983</v>
      </c>
      <c r="T199" s="200">
        <f>'дод 2'!U127+'дод 2'!U338</f>
        <v>49983</v>
      </c>
      <c r="U199" s="200">
        <f>'дод 2'!V127+'дод 2'!V338</f>
        <v>0</v>
      </c>
      <c r="V199" s="200">
        <f>'дод 2'!W127+'дод 2'!W338</f>
        <v>0</v>
      </c>
      <c r="W199" s="200">
        <f>'дод 2'!X127+'дод 2'!X338</f>
        <v>0</v>
      </c>
      <c r="X199" s="200">
        <f>'дод 2'!Y127+'дод 2'!Y338</f>
        <v>49983</v>
      </c>
      <c r="Y199" s="213">
        <f t="shared" si="87"/>
        <v>0.9045757056189998</v>
      </c>
      <c r="Z199" s="209">
        <f t="shared" si="83"/>
        <v>49983</v>
      </c>
    </row>
    <row r="200" spans="1:26" s="10" customFormat="1" ht="21.75" hidden="1" customHeight="1" x14ac:dyDescent="0.25">
      <c r="A200" s="97"/>
      <c r="B200" s="97"/>
      <c r="C200" s="47" t="s">
        <v>388</v>
      </c>
      <c r="D200" s="203">
        <f>'дод 2'!E128</f>
        <v>0</v>
      </c>
      <c r="E200" s="203">
        <f>'дод 2'!F128</f>
        <v>0</v>
      </c>
      <c r="F200" s="203">
        <f>'дод 2'!G128</f>
        <v>0</v>
      </c>
      <c r="G200" s="203">
        <f>'дод 2'!H128</f>
        <v>0</v>
      </c>
      <c r="H200" s="203">
        <f>'дод 2'!I128</f>
        <v>0</v>
      </c>
      <c r="I200" s="203">
        <f>'дод 2'!J128</f>
        <v>0</v>
      </c>
      <c r="J200" s="203">
        <f>'дод 2'!K128</f>
        <v>0</v>
      </c>
      <c r="K200" s="203">
        <f>'дод 2'!L128</f>
        <v>0</v>
      </c>
      <c r="L200" s="214"/>
      <c r="M200" s="203">
        <f>'дод 2'!N128</f>
        <v>0</v>
      </c>
      <c r="N200" s="203">
        <f>'дод 2'!O128</f>
        <v>0</v>
      </c>
      <c r="O200" s="203">
        <f>'дод 2'!P128</f>
        <v>0</v>
      </c>
      <c r="P200" s="203">
        <f>'дод 2'!Q128</f>
        <v>0</v>
      </c>
      <c r="Q200" s="203">
        <f>'дод 2'!R128</f>
        <v>0</v>
      </c>
      <c r="R200" s="203">
        <f>'дод 2'!S128</f>
        <v>0</v>
      </c>
      <c r="S200" s="203">
        <f>'дод 2'!T128</f>
        <v>0</v>
      </c>
      <c r="T200" s="203">
        <f>'дод 2'!U128</f>
        <v>0</v>
      </c>
      <c r="U200" s="203">
        <f>'дод 2'!V128</f>
        <v>0</v>
      </c>
      <c r="V200" s="203">
        <f>'дод 2'!W128</f>
        <v>0</v>
      </c>
      <c r="W200" s="203">
        <f>'дод 2'!X128</f>
        <v>0</v>
      </c>
      <c r="X200" s="203">
        <f>'дод 2'!Y128</f>
        <v>0</v>
      </c>
      <c r="Y200" s="214" t="e">
        <f t="shared" si="87"/>
        <v>#DIV/0!</v>
      </c>
      <c r="Z200" s="209">
        <f t="shared" si="83"/>
        <v>0</v>
      </c>
    </row>
    <row r="201" spans="1:26" s="10" customFormat="1" ht="24" customHeight="1" x14ac:dyDescent="0.25">
      <c r="A201" s="95" t="s">
        <v>276</v>
      </c>
      <c r="B201" s="95" t="s">
        <v>110</v>
      </c>
      <c r="C201" s="49" t="s">
        <v>508</v>
      </c>
      <c r="D201" s="200">
        <f>'дод 2'!E339+'дод 2'!E175</f>
        <v>0</v>
      </c>
      <c r="E201" s="200">
        <f>'дод 2'!F339+'дод 2'!F175</f>
        <v>0</v>
      </c>
      <c r="F201" s="200">
        <f>'дод 2'!G339+'дод 2'!G175</f>
        <v>0</v>
      </c>
      <c r="G201" s="200">
        <f>'дод 2'!H339+'дод 2'!H175</f>
        <v>0</v>
      </c>
      <c r="H201" s="200">
        <f>'дод 2'!I339+'дод 2'!I175</f>
        <v>0</v>
      </c>
      <c r="I201" s="200">
        <f>'дод 2'!J339+'дод 2'!J175</f>
        <v>0</v>
      </c>
      <c r="J201" s="200">
        <f>'дод 2'!K339+'дод 2'!K175</f>
        <v>0</v>
      </c>
      <c r="K201" s="200">
        <f>'дод 2'!L339+'дод 2'!L175</f>
        <v>0</v>
      </c>
      <c r="L201" s="213"/>
      <c r="M201" s="200">
        <f>'дод 2'!N339+'дод 2'!N175</f>
        <v>9256612</v>
      </c>
      <c r="N201" s="200">
        <f>'дод 2'!O339+'дод 2'!O175</f>
        <v>9256612</v>
      </c>
      <c r="O201" s="200">
        <f>'дод 2'!P339+'дод 2'!P175</f>
        <v>0</v>
      </c>
      <c r="P201" s="200">
        <f>'дод 2'!Q339+'дод 2'!Q175</f>
        <v>0</v>
      </c>
      <c r="Q201" s="200">
        <f>'дод 2'!R339+'дод 2'!R175</f>
        <v>0</v>
      </c>
      <c r="R201" s="200">
        <f>'дод 2'!S339+'дод 2'!S175</f>
        <v>9256612</v>
      </c>
      <c r="S201" s="200">
        <f>'дод 2'!T339+'дод 2'!T175</f>
        <v>82704</v>
      </c>
      <c r="T201" s="200">
        <f>'дод 2'!U339+'дод 2'!U175</f>
        <v>82704</v>
      </c>
      <c r="U201" s="200">
        <f>'дод 2'!V339+'дод 2'!V175</f>
        <v>0</v>
      </c>
      <c r="V201" s="200">
        <f>'дод 2'!W339+'дод 2'!W175</f>
        <v>0</v>
      </c>
      <c r="W201" s="200">
        <f>'дод 2'!X339+'дод 2'!X175</f>
        <v>0</v>
      </c>
      <c r="X201" s="200">
        <f>'дод 2'!Y339+'дод 2'!Y175</f>
        <v>82704</v>
      </c>
      <c r="Y201" s="213">
        <f t="shared" si="87"/>
        <v>0.89345864339998271</v>
      </c>
      <c r="Z201" s="209">
        <f t="shared" si="83"/>
        <v>82704</v>
      </c>
    </row>
    <row r="202" spans="1:26" s="10" customFormat="1" ht="22.5" hidden="1" customHeight="1" x14ac:dyDescent="0.25">
      <c r="A202" s="95">
        <v>7323</v>
      </c>
      <c r="B202" s="96" t="s">
        <v>110</v>
      </c>
      <c r="C202" s="120" t="s">
        <v>509</v>
      </c>
      <c r="D202" s="200">
        <f>'дод 2'!E226+'дод 2'!E42</f>
        <v>0</v>
      </c>
      <c r="E202" s="200">
        <f>'дод 2'!F226+'дод 2'!F42</f>
        <v>0</v>
      </c>
      <c r="F202" s="200">
        <f>'дод 2'!G226+'дод 2'!G42</f>
        <v>0</v>
      </c>
      <c r="G202" s="200">
        <f>'дод 2'!H226+'дод 2'!H42</f>
        <v>0</v>
      </c>
      <c r="H202" s="200">
        <f>'дод 2'!I226+'дод 2'!I42</f>
        <v>0</v>
      </c>
      <c r="I202" s="200">
        <f>'дод 2'!J226+'дод 2'!J42</f>
        <v>0</v>
      </c>
      <c r="J202" s="200">
        <f>'дод 2'!K226+'дод 2'!K42</f>
        <v>0</v>
      </c>
      <c r="K202" s="200">
        <f>'дод 2'!L226+'дод 2'!L42</f>
        <v>0</v>
      </c>
      <c r="L202" s="213"/>
      <c r="M202" s="200">
        <f>'дод 2'!N226+'дод 2'!N42</f>
        <v>0</v>
      </c>
      <c r="N202" s="200">
        <f>'дод 2'!O226+'дод 2'!O42</f>
        <v>0</v>
      </c>
      <c r="O202" s="200">
        <f>'дод 2'!P226+'дод 2'!P42</f>
        <v>0</v>
      </c>
      <c r="P202" s="200">
        <f>'дод 2'!Q226+'дод 2'!Q42</f>
        <v>0</v>
      </c>
      <c r="Q202" s="200">
        <f>'дод 2'!R226+'дод 2'!R42</f>
        <v>0</v>
      </c>
      <c r="R202" s="200">
        <f>'дод 2'!S226+'дод 2'!S42</f>
        <v>0</v>
      </c>
      <c r="S202" s="200">
        <f>'дод 2'!T226+'дод 2'!T42</f>
        <v>0</v>
      </c>
      <c r="T202" s="200">
        <f>'дод 2'!U226+'дод 2'!U42</f>
        <v>0</v>
      </c>
      <c r="U202" s="200">
        <f>'дод 2'!V226+'дод 2'!V42</f>
        <v>0</v>
      </c>
      <c r="V202" s="200">
        <f>'дод 2'!W226+'дод 2'!W42</f>
        <v>0</v>
      </c>
      <c r="W202" s="200">
        <f>'дод 2'!X226+'дод 2'!X42</f>
        <v>0</v>
      </c>
      <c r="X202" s="200">
        <f>'дод 2'!Y226+'дод 2'!Y42</f>
        <v>0</v>
      </c>
      <c r="Y202" s="213" t="e">
        <f t="shared" si="87"/>
        <v>#DIV/0!</v>
      </c>
      <c r="Z202" s="209">
        <f t="shared" si="83"/>
        <v>0</v>
      </c>
    </row>
    <row r="203" spans="1:26" s="10" customFormat="1" ht="19.5" hidden="1" customHeight="1" x14ac:dyDescent="0.25">
      <c r="A203" s="95">
        <v>7324</v>
      </c>
      <c r="B203" s="96" t="s">
        <v>110</v>
      </c>
      <c r="C203" s="49" t="s">
        <v>510</v>
      </c>
      <c r="D203" s="200">
        <f>'дод 2'!E248+'дод 2'!E340</f>
        <v>0</v>
      </c>
      <c r="E203" s="200">
        <f>'дод 2'!F248+'дод 2'!F340</f>
        <v>0</v>
      </c>
      <c r="F203" s="200">
        <f>'дод 2'!G248+'дод 2'!G340</f>
        <v>0</v>
      </c>
      <c r="G203" s="200">
        <f>'дод 2'!H248+'дод 2'!H340</f>
        <v>0</v>
      </c>
      <c r="H203" s="200">
        <f>'дод 2'!I248+'дод 2'!I340</f>
        <v>0</v>
      </c>
      <c r="I203" s="200">
        <f>'дод 2'!J248+'дод 2'!J340</f>
        <v>0</v>
      </c>
      <c r="J203" s="200">
        <f>'дод 2'!K248+'дод 2'!K340</f>
        <v>0</v>
      </c>
      <c r="K203" s="200">
        <f>'дод 2'!L248+'дод 2'!L340</f>
        <v>0</v>
      </c>
      <c r="L203" s="213"/>
      <c r="M203" s="200">
        <f>'дод 2'!N248+'дод 2'!N340</f>
        <v>0</v>
      </c>
      <c r="N203" s="200">
        <f>'дод 2'!O248+'дод 2'!O340</f>
        <v>0</v>
      </c>
      <c r="O203" s="200">
        <f>'дод 2'!P248+'дод 2'!P340</f>
        <v>0</v>
      </c>
      <c r="P203" s="200">
        <f>'дод 2'!Q248+'дод 2'!Q340</f>
        <v>0</v>
      </c>
      <c r="Q203" s="200">
        <f>'дод 2'!R248+'дод 2'!R340</f>
        <v>0</v>
      </c>
      <c r="R203" s="200">
        <f>'дод 2'!S248+'дод 2'!S340</f>
        <v>0</v>
      </c>
      <c r="S203" s="200">
        <f>'дод 2'!T248+'дод 2'!T340</f>
        <v>0</v>
      </c>
      <c r="T203" s="200">
        <f>'дод 2'!U248+'дод 2'!U340</f>
        <v>0</v>
      </c>
      <c r="U203" s="200">
        <f>'дод 2'!V248+'дод 2'!V340</f>
        <v>0</v>
      </c>
      <c r="V203" s="200">
        <f>'дод 2'!W248+'дод 2'!W340</f>
        <v>0</v>
      </c>
      <c r="W203" s="200">
        <f>'дод 2'!X248+'дод 2'!X340</f>
        <v>0</v>
      </c>
      <c r="X203" s="200">
        <f>'дод 2'!Y248+'дод 2'!Y340</f>
        <v>0</v>
      </c>
      <c r="Y203" s="213" t="e">
        <f t="shared" si="87"/>
        <v>#DIV/0!</v>
      </c>
      <c r="Z203" s="209">
        <f t="shared" si="83"/>
        <v>0</v>
      </c>
    </row>
    <row r="204" spans="1:26" s="10" customFormat="1" ht="41.25" hidden="1" customHeight="1" x14ac:dyDescent="0.25">
      <c r="A204" s="95">
        <v>7325</v>
      </c>
      <c r="B204" s="96" t="s">
        <v>110</v>
      </c>
      <c r="C204" s="49" t="s">
        <v>505</v>
      </c>
      <c r="D204" s="200">
        <f>'дод 2'!E341+'дод 2'!E43</f>
        <v>0</v>
      </c>
      <c r="E204" s="200">
        <f>'дод 2'!F341+'дод 2'!F43</f>
        <v>0</v>
      </c>
      <c r="F204" s="200">
        <f>'дод 2'!G341+'дод 2'!G43</f>
        <v>0</v>
      </c>
      <c r="G204" s="200">
        <f>'дод 2'!H341+'дод 2'!H43</f>
        <v>0</v>
      </c>
      <c r="H204" s="200">
        <f>'дод 2'!I341+'дод 2'!I43</f>
        <v>0</v>
      </c>
      <c r="I204" s="200">
        <f>'дод 2'!J341+'дод 2'!J43</f>
        <v>0</v>
      </c>
      <c r="J204" s="200">
        <f>'дод 2'!K341+'дод 2'!K43</f>
        <v>0</v>
      </c>
      <c r="K204" s="200">
        <f>'дод 2'!L341+'дод 2'!L43</f>
        <v>0</v>
      </c>
      <c r="L204" s="213"/>
      <c r="M204" s="200">
        <f>'дод 2'!N341+'дод 2'!N43</f>
        <v>0</v>
      </c>
      <c r="N204" s="200">
        <f>'дод 2'!O341+'дод 2'!O43</f>
        <v>0</v>
      </c>
      <c r="O204" s="200">
        <f>'дод 2'!P341+'дод 2'!P43</f>
        <v>0</v>
      </c>
      <c r="P204" s="200">
        <f>'дод 2'!Q341+'дод 2'!Q43</f>
        <v>0</v>
      </c>
      <c r="Q204" s="200">
        <f>'дод 2'!R341+'дод 2'!R43</f>
        <v>0</v>
      </c>
      <c r="R204" s="200">
        <f>'дод 2'!S341+'дод 2'!S43</f>
        <v>0</v>
      </c>
      <c r="S204" s="200">
        <f>'дод 2'!T341+'дод 2'!T43</f>
        <v>0</v>
      </c>
      <c r="T204" s="200">
        <f>'дод 2'!U341+'дод 2'!U43</f>
        <v>0</v>
      </c>
      <c r="U204" s="200">
        <f>'дод 2'!V341+'дод 2'!V43</f>
        <v>0</v>
      </c>
      <c r="V204" s="200">
        <f>'дод 2'!W341+'дод 2'!W43</f>
        <v>0</v>
      </c>
      <c r="W204" s="200">
        <f>'дод 2'!X341+'дод 2'!X43</f>
        <v>0</v>
      </c>
      <c r="X204" s="200">
        <f>'дод 2'!Y341+'дод 2'!Y43</f>
        <v>0</v>
      </c>
      <c r="Y204" s="213" t="e">
        <f t="shared" si="87"/>
        <v>#DIV/0!</v>
      </c>
      <c r="Z204" s="209">
        <f t="shared" si="83"/>
        <v>0</v>
      </c>
    </row>
    <row r="205" spans="1:26" ht="21.75" customHeight="1" x14ac:dyDescent="0.25">
      <c r="A205" s="95" t="s">
        <v>271</v>
      </c>
      <c r="B205" s="95" t="s">
        <v>110</v>
      </c>
      <c r="C205" s="49" t="s">
        <v>506</v>
      </c>
      <c r="D205" s="200">
        <f>'дод 2'!E342+'дод 2'!E278+'дод 2'!E44</f>
        <v>0</v>
      </c>
      <c r="E205" s="200">
        <f>'дод 2'!F342+'дод 2'!F278+'дод 2'!F44</f>
        <v>0</v>
      </c>
      <c r="F205" s="200">
        <f>'дод 2'!G342+'дод 2'!G278+'дод 2'!G44</f>
        <v>0</v>
      </c>
      <c r="G205" s="200">
        <f>'дод 2'!H342+'дод 2'!H278+'дод 2'!H44</f>
        <v>0</v>
      </c>
      <c r="H205" s="200">
        <f>'дод 2'!I342+'дод 2'!I278+'дод 2'!I44</f>
        <v>0</v>
      </c>
      <c r="I205" s="200">
        <f>'дод 2'!J342+'дод 2'!J278+'дод 2'!J44</f>
        <v>0</v>
      </c>
      <c r="J205" s="200">
        <f>'дод 2'!K342+'дод 2'!K278+'дод 2'!K44</f>
        <v>0</v>
      </c>
      <c r="K205" s="200">
        <f>'дод 2'!L342+'дод 2'!L278+'дод 2'!L44</f>
        <v>0</v>
      </c>
      <c r="L205" s="213"/>
      <c r="M205" s="200">
        <f>'дод 2'!N342+'дод 2'!N278+'дод 2'!N44</f>
        <v>11900000</v>
      </c>
      <c r="N205" s="200">
        <f>'дод 2'!O342+'дод 2'!O278+'дод 2'!O44</f>
        <v>11900000</v>
      </c>
      <c r="O205" s="200">
        <f>'дод 2'!P342+'дод 2'!P278+'дод 2'!P44</f>
        <v>0</v>
      </c>
      <c r="P205" s="200">
        <f>'дод 2'!Q342+'дод 2'!Q278+'дод 2'!Q44</f>
        <v>0</v>
      </c>
      <c r="Q205" s="200">
        <f>'дод 2'!R342+'дод 2'!R278+'дод 2'!R44</f>
        <v>0</v>
      </c>
      <c r="R205" s="200">
        <f>'дод 2'!S342+'дод 2'!S278+'дод 2'!S44</f>
        <v>11900000</v>
      </c>
      <c r="S205" s="200">
        <f>'дод 2'!T342+'дод 2'!T278+'дод 2'!T44</f>
        <v>145586</v>
      </c>
      <c r="T205" s="200">
        <f>'дод 2'!U342+'дод 2'!U278+'дод 2'!U44</f>
        <v>145586</v>
      </c>
      <c r="U205" s="200">
        <f>'дод 2'!V342+'дод 2'!V278+'дод 2'!V44</f>
        <v>0</v>
      </c>
      <c r="V205" s="200">
        <f>'дод 2'!W342+'дод 2'!W278+'дод 2'!W44</f>
        <v>0</v>
      </c>
      <c r="W205" s="200">
        <f>'дод 2'!X342+'дод 2'!X278+'дод 2'!X44</f>
        <v>0</v>
      </c>
      <c r="X205" s="200">
        <f>'дод 2'!Y342+'дод 2'!Y278+'дод 2'!Y44</f>
        <v>145586</v>
      </c>
      <c r="Y205" s="213">
        <f t="shared" si="87"/>
        <v>1.2234117647058824</v>
      </c>
      <c r="Z205" s="209">
        <f t="shared" si="83"/>
        <v>145586</v>
      </c>
    </row>
    <row r="206" spans="1:26" ht="31.5" customHeight="1" x14ac:dyDescent="0.25">
      <c r="A206" s="95" t="s">
        <v>135</v>
      </c>
      <c r="B206" s="95" t="s">
        <v>110</v>
      </c>
      <c r="C206" s="48" t="s">
        <v>1</v>
      </c>
      <c r="D206" s="200">
        <f>'дод 2'!E279+'дод 2'!E343+'дод 2'!E356+'дод 2'!E388</f>
        <v>0</v>
      </c>
      <c r="E206" s="200">
        <f>'дод 2'!F279+'дод 2'!F343+'дод 2'!F356+'дод 2'!F388</f>
        <v>0</v>
      </c>
      <c r="F206" s="200">
        <f>'дод 2'!G279+'дод 2'!G343+'дод 2'!G356+'дод 2'!G388</f>
        <v>0</v>
      </c>
      <c r="G206" s="200">
        <f>'дод 2'!H279+'дод 2'!H343+'дод 2'!H356+'дод 2'!H388</f>
        <v>0</v>
      </c>
      <c r="H206" s="200">
        <f>'дод 2'!I279+'дод 2'!I343+'дод 2'!I356+'дод 2'!I388</f>
        <v>0</v>
      </c>
      <c r="I206" s="200">
        <f>'дод 2'!J279+'дод 2'!J343+'дод 2'!J356+'дод 2'!J388</f>
        <v>0</v>
      </c>
      <c r="J206" s="200">
        <f>'дод 2'!K279+'дод 2'!K343+'дод 2'!K356+'дод 2'!K388</f>
        <v>0</v>
      </c>
      <c r="K206" s="200">
        <f>'дод 2'!L279+'дод 2'!L343+'дод 2'!L356+'дод 2'!L388</f>
        <v>0</v>
      </c>
      <c r="L206" s="213"/>
      <c r="M206" s="200">
        <f>'дод 2'!N279+'дод 2'!N343+'дод 2'!N356+'дод 2'!N388</f>
        <v>7807879</v>
      </c>
      <c r="N206" s="200">
        <f>'дод 2'!O279+'дод 2'!O343+'дод 2'!O356+'дод 2'!O388</f>
        <v>7807879</v>
      </c>
      <c r="O206" s="200">
        <f>'дод 2'!P279+'дод 2'!P343+'дод 2'!P356+'дод 2'!P388</f>
        <v>0</v>
      </c>
      <c r="P206" s="200">
        <f>'дод 2'!Q279+'дод 2'!Q343+'дод 2'!Q356+'дод 2'!Q388</f>
        <v>0</v>
      </c>
      <c r="Q206" s="200">
        <f>'дод 2'!R279+'дод 2'!R343+'дод 2'!R356+'дод 2'!R388</f>
        <v>0</v>
      </c>
      <c r="R206" s="200">
        <f>'дод 2'!S279+'дод 2'!S343+'дод 2'!S356+'дод 2'!S388</f>
        <v>7807879</v>
      </c>
      <c r="S206" s="200">
        <f>'дод 2'!T279+'дод 2'!T343+'дод 2'!T356+'дод 2'!T388</f>
        <v>0</v>
      </c>
      <c r="T206" s="200">
        <f>'дод 2'!U279+'дод 2'!U343+'дод 2'!U356+'дод 2'!U388</f>
        <v>0</v>
      </c>
      <c r="U206" s="200">
        <f>'дод 2'!V279+'дод 2'!V343+'дод 2'!V356+'дод 2'!V388</f>
        <v>0</v>
      </c>
      <c r="V206" s="200">
        <f>'дод 2'!W279+'дод 2'!W343+'дод 2'!W356+'дод 2'!W388</f>
        <v>0</v>
      </c>
      <c r="W206" s="200">
        <f>'дод 2'!X279+'дод 2'!X343+'дод 2'!X356+'дод 2'!X388</f>
        <v>0</v>
      </c>
      <c r="X206" s="200">
        <f>'дод 2'!Y279+'дод 2'!Y343+'дод 2'!Y356+'дод 2'!Y388</f>
        <v>0</v>
      </c>
      <c r="Y206" s="213">
        <f t="shared" si="87"/>
        <v>0</v>
      </c>
      <c r="Z206" s="209">
        <f t="shared" si="83"/>
        <v>0</v>
      </c>
    </row>
    <row r="207" spans="1:26" ht="35.25" hidden="1" customHeight="1" x14ac:dyDescent="0.25">
      <c r="A207" s="96" t="s">
        <v>437</v>
      </c>
      <c r="B207" s="96" t="s">
        <v>110</v>
      </c>
      <c r="C207" s="48" t="s">
        <v>438</v>
      </c>
      <c r="D207" s="200">
        <f>'дод 2'!E357</f>
        <v>0</v>
      </c>
      <c r="E207" s="200">
        <f>'дод 2'!F357</f>
        <v>0</v>
      </c>
      <c r="F207" s="200">
        <f>'дод 2'!G357</f>
        <v>0</v>
      </c>
      <c r="G207" s="200">
        <f>'дод 2'!H357</f>
        <v>0</v>
      </c>
      <c r="H207" s="200">
        <f>'дод 2'!I357</f>
        <v>0</v>
      </c>
      <c r="I207" s="200">
        <f>'дод 2'!J357</f>
        <v>0</v>
      </c>
      <c r="J207" s="200">
        <f>'дод 2'!K357</f>
        <v>0</v>
      </c>
      <c r="K207" s="200">
        <f>'дод 2'!L357</f>
        <v>0</v>
      </c>
      <c r="L207" s="213"/>
      <c r="M207" s="200">
        <f>'дод 2'!N357</f>
        <v>0</v>
      </c>
      <c r="N207" s="200">
        <f>'дод 2'!O357</f>
        <v>0</v>
      </c>
      <c r="O207" s="200">
        <f>'дод 2'!P357</f>
        <v>0</v>
      </c>
      <c r="P207" s="200">
        <f>'дод 2'!Q357</f>
        <v>0</v>
      </c>
      <c r="Q207" s="200">
        <f>'дод 2'!R357</f>
        <v>0</v>
      </c>
      <c r="R207" s="200">
        <f>'дод 2'!S357</f>
        <v>0</v>
      </c>
      <c r="S207" s="200">
        <f>'дод 2'!T357</f>
        <v>0</v>
      </c>
      <c r="T207" s="200">
        <f>'дод 2'!U357</f>
        <v>0</v>
      </c>
      <c r="U207" s="200">
        <f>'дод 2'!V357</f>
        <v>0</v>
      </c>
      <c r="V207" s="200">
        <f>'дод 2'!W357</f>
        <v>0</v>
      </c>
      <c r="W207" s="200">
        <f>'дод 2'!X357</f>
        <v>0</v>
      </c>
      <c r="X207" s="200">
        <f>'дод 2'!Y357</f>
        <v>0</v>
      </c>
      <c r="Y207" s="213" t="e">
        <f t="shared" si="87"/>
        <v>#DIV/0!</v>
      </c>
      <c r="Z207" s="209">
        <f t="shared" si="83"/>
        <v>0</v>
      </c>
    </row>
    <row r="208" spans="1:26" ht="40.9" customHeight="1" x14ac:dyDescent="0.25">
      <c r="A208" s="95">
        <v>7361</v>
      </c>
      <c r="B208" s="95" t="s">
        <v>81</v>
      </c>
      <c r="C208" s="48" t="s">
        <v>366</v>
      </c>
      <c r="D208" s="200">
        <f>'дод 2'!E280+'дод 2'!E344+'дод 2'!E176</f>
        <v>0</v>
      </c>
      <c r="E208" s="200">
        <f>'дод 2'!F280+'дод 2'!F344+'дод 2'!F176</f>
        <v>0</v>
      </c>
      <c r="F208" s="200">
        <f>'дод 2'!G280+'дод 2'!G344+'дод 2'!G176</f>
        <v>0</v>
      </c>
      <c r="G208" s="200">
        <f>'дод 2'!H280+'дод 2'!H344+'дод 2'!H176</f>
        <v>0</v>
      </c>
      <c r="H208" s="200">
        <f>'дод 2'!I280+'дод 2'!I344+'дод 2'!I176</f>
        <v>0</v>
      </c>
      <c r="I208" s="200">
        <f>'дод 2'!J280+'дод 2'!J344+'дод 2'!J176</f>
        <v>0</v>
      </c>
      <c r="J208" s="200">
        <f>'дод 2'!K280+'дод 2'!K344+'дод 2'!K176</f>
        <v>0</v>
      </c>
      <c r="K208" s="200">
        <f>'дод 2'!L280+'дод 2'!L344+'дод 2'!L176</f>
        <v>0</v>
      </c>
      <c r="L208" s="213"/>
      <c r="M208" s="200">
        <f>'дод 2'!N280+'дод 2'!N344+'дод 2'!N176</f>
        <v>120000</v>
      </c>
      <c r="N208" s="200">
        <f>'дод 2'!O280+'дод 2'!O344+'дод 2'!O176</f>
        <v>120000</v>
      </c>
      <c r="O208" s="200">
        <f>'дод 2'!P280+'дод 2'!P344+'дод 2'!P176</f>
        <v>0</v>
      </c>
      <c r="P208" s="200">
        <f>'дод 2'!Q280+'дод 2'!Q344+'дод 2'!Q176</f>
        <v>0</v>
      </c>
      <c r="Q208" s="200">
        <f>'дод 2'!R280+'дод 2'!R344+'дод 2'!R176</f>
        <v>0</v>
      </c>
      <c r="R208" s="200">
        <f>'дод 2'!S280+'дод 2'!S344+'дод 2'!S176</f>
        <v>120000</v>
      </c>
      <c r="S208" s="200">
        <f>'дод 2'!T280+'дод 2'!T344+'дод 2'!T176</f>
        <v>0</v>
      </c>
      <c r="T208" s="200">
        <f>'дод 2'!U280+'дод 2'!U344+'дод 2'!U176</f>
        <v>0</v>
      </c>
      <c r="U208" s="200">
        <f>'дод 2'!V280+'дод 2'!V344+'дод 2'!V176</f>
        <v>0</v>
      </c>
      <c r="V208" s="200">
        <f>'дод 2'!W280+'дод 2'!W344+'дод 2'!W176</f>
        <v>0</v>
      </c>
      <c r="W208" s="200">
        <f>'дод 2'!X280+'дод 2'!X344+'дод 2'!X176</f>
        <v>0</v>
      </c>
      <c r="X208" s="200">
        <f>'дод 2'!Y280+'дод 2'!Y344+'дод 2'!Y176</f>
        <v>0</v>
      </c>
      <c r="Y208" s="213">
        <f t="shared" si="87"/>
        <v>0</v>
      </c>
      <c r="Z208" s="209">
        <f t="shared" si="83"/>
        <v>0</v>
      </c>
    </row>
    <row r="209" spans="1:26" s="10" customFormat="1" ht="46.5" hidden="1" customHeight="1" x14ac:dyDescent="0.25">
      <c r="A209" s="95">
        <v>7362</v>
      </c>
      <c r="B209" s="95" t="s">
        <v>81</v>
      </c>
      <c r="C209" s="48" t="s">
        <v>358</v>
      </c>
      <c r="D209" s="200">
        <f>'дод 2'!E281</f>
        <v>0</v>
      </c>
      <c r="E209" s="200">
        <f>'дод 2'!F281</f>
        <v>0</v>
      </c>
      <c r="F209" s="200">
        <f>'дод 2'!G281</f>
        <v>0</v>
      </c>
      <c r="G209" s="200">
        <f>'дод 2'!H281</f>
        <v>0</v>
      </c>
      <c r="H209" s="200">
        <f>'дод 2'!I281</f>
        <v>0</v>
      </c>
      <c r="I209" s="200">
        <f>'дод 2'!J281</f>
        <v>0</v>
      </c>
      <c r="J209" s="200">
        <f>'дод 2'!K281</f>
        <v>0</v>
      </c>
      <c r="K209" s="200">
        <f>'дод 2'!L281</f>
        <v>0</v>
      </c>
      <c r="L209" s="213" t="e">
        <f t="shared" si="82"/>
        <v>#DIV/0!</v>
      </c>
      <c r="M209" s="200">
        <f>'дод 2'!N281</f>
        <v>0</v>
      </c>
      <c r="N209" s="200">
        <f>'дод 2'!O281</f>
        <v>0</v>
      </c>
      <c r="O209" s="200">
        <f>'дод 2'!P281</f>
        <v>0</v>
      </c>
      <c r="P209" s="200">
        <f>'дод 2'!Q281</f>
        <v>0</v>
      </c>
      <c r="Q209" s="200">
        <f>'дод 2'!R281</f>
        <v>0</v>
      </c>
      <c r="R209" s="200">
        <f>'дод 2'!S281</f>
        <v>0</v>
      </c>
      <c r="S209" s="200">
        <f>'дод 2'!T281</f>
        <v>0</v>
      </c>
      <c r="T209" s="200">
        <f>'дод 2'!U281</f>
        <v>0</v>
      </c>
      <c r="U209" s="200">
        <f>'дод 2'!V281</f>
        <v>0</v>
      </c>
      <c r="V209" s="200">
        <f>'дод 2'!W281</f>
        <v>0</v>
      </c>
      <c r="W209" s="200">
        <f>'дод 2'!X281</f>
        <v>0</v>
      </c>
      <c r="X209" s="200">
        <f>'дод 2'!Y281</f>
        <v>0</v>
      </c>
      <c r="Y209" s="213" t="e">
        <f t="shared" si="87"/>
        <v>#DIV/0!</v>
      </c>
      <c r="Z209" s="209">
        <f t="shared" si="83"/>
        <v>0</v>
      </c>
    </row>
    <row r="210" spans="1:26" s="10" customFormat="1" ht="47.25" hidden="1" customHeight="1" x14ac:dyDescent="0.25">
      <c r="A210" s="95">
        <v>7363</v>
      </c>
      <c r="B210" s="106" t="s">
        <v>81</v>
      </c>
      <c r="C210" s="46" t="s">
        <v>570</v>
      </c>
      <c r="D210" s="200">
        <f>'дод 2'!E282+'дод 2'!E129+'дод 2'!E177+'дод 2'!E345</f>
        <v>0</v>
      </c>
      <c r="E210" s="200">
        <f>'дод 2'!F282+'дод 2'!F129+'дод 2'!F177+'дод 2'!F345</f>
        <v>0</v>
      </c>
      <c r="F210" s="200">
        <f>'дод 2'!G282+'дод 2'!G129+'дод 2'!G177+'дод 2'!G345</f>
        <v>0</v>
      </c>
      <c r="G210" s="200">
        <f>'дод 2'!H282+'дод 2'!H129+'дод 2'!H177+'дод 2'!H345</f>
        <v>0</v>
      </c>
      <c r="H210" s="200">
        <f>'дод 2'!I282+'дод 2'!I129+'дод 2'!I177+'дод 2'!I345</f>
        <v>0</v>
      </c>
      <c r="I210" s="200">
        <f>'дод 2'!J282+'дод 2'!J129+'дод 2'!J177+'дод 2'!J345</f>
        <v>0</v>
      </c>
      <c r="J210" s="200">
        <f>'дод 2'!K282+'дод 2'!K129+'дод 2'!K177+'дод 2'!K345</f>
        <v>0</v>
      </c>
      <c r="K210" s="200">
        <f>'дод 2'!L282+'дод 2'!L129+'дод 2'!L177+'дод 2'!L345</f>
        <v>0</v>
      </c>
      <c r="L210" s="213" t="e">
        <f t="shared" si="82"/>
        <v>#DIV/0!</v>
      </c>
      <c r="M210" s="200">
        <f>'дод 2'!N282+'дод 2'!N129+'дод 2'!N177+'дод 2'!N345</f>
        <v>0</v>
      </c>
      <c r="N210" s="200">
        <f>'дод 2'!O282+'дод 2'!O129+'дод 2'!O177+'дод 2'!O345</f>
        <v>0</v>
      </c>
      <c r="O210" s="200">
        <f>'дод 2'!P282+'дод 2'!P129+'дод 2'!P177+'дод 2'!P345</f>
        <v>0</v>
      </c>
      <c r="P210" s="200">
        <f>'дод 2'!Q282+'дод 2'!Q129+'дод 2'!Q177+'дод 2'!Q345</f>
        <v>0</v>
      </c>
      <c r="Q210" s="200">
        <f>'дод 2'!R282+'дод 2'!R129+'дод 2'!R177+'дод 2'!R345</f>
        <v>0</v>
      </c>
      <c r="R210" s="200">
        <f>'дод 2'!S282+'дод 2'!S129+'дод 2'!S177+'дод 2'!S345</f>
        <v>0</v>
      </c>
      <c r="S210" s="200">
        <f>'дод 2'!T282+'дод 2'!T129+'дод 2'!T177+'дод 2'!T345</f>
        <v>0</v>
      </c>
      <c r="T210" s="200">
        <f>'дод 2'!U282+'дод 2'!U129+'дод 2'!U177+'дод 2'!U345</f>
        <v>0</v>
      </c>
      <c r="U210" s="200">
        <f>'дод 2'!V282+'дод 2'!V129+'дод 2'!V177+'дод 2'!V345</f>
        <v>0</v>
      </c>
      <c r="V210" s="200">
        <f>'дод 2'!W282+'дод 2'!W129+'дод 2'!W177+'дод 2'!W345</f>
        <v>0</v>
      </c>
      <c r="W210" s="200">
        <f>'дод 2'!X282+'дод 2'!X129+'дод 2'!X177+'дод 2'!X345</f>
        <v>0</v>
      </c>
      <c r="X210" s="200">
        <f>'дод 2'!Y282+'дод 2'!Y129+'дод 2'!Y177+'дод 2'!Y345</f>
        <v>0</v>
      </c>
      <c r="Y210" s="213" t="e">
        <f t="shared" si="87"/>
        <v>#DIV/0!</v>
      </c>
      <c r="Z210" s="209">
        <f t="shared" si="83"/>
        <v>0</v>
      </c>
    </row>
    <row r="211" spans="1:26" s="10" customFormat="1" ht="47.25" hidden="1" customHeight="1" x14ac:dyDescent="0.25">
      <c r="A211" s="97"/>
      <c r="B211" s="108"/>
      <c r="C211" s="99" t="s">
        <v>597</v>
      </c>
      <c r="D211" s="203">
        <f>'дод 2'!E130+'дод 2'!E178+'дод 2'!E283+'дод 2'!E346</f>
        <v>0</v>
      </c>
      <c r="E211" s="203">
        <f>'дод 2'!F130+'дод 2'!F178+'дод 2'!F283+'дод 2'!F346</f>
        <v>0</v>
      </c>
      <c r="F211" s="203">
        <f>'дод 2'!G130+'дод 2'!G178+'дод 2'!G283+'дод 2'!G346</f>
        <v>0</v>
      </c>
      <c r="G211" s="203">
        <f>'дод 2'!H130+'дод 2'!H178+'дод 2'!H283+'дод 2'!H346</f>
        <v>0</v>
      </c>
      <c r="H211" s="203">
        <f>'дод 2'!I130+'дод 2'!I178+'дод 2'!I283+'дод 2'!I346</f>
        <v>0</v>
      </c>
      <c r="I211" s="203">
        <f>'дод 2'!J130+'дод 2'!J178+'дод 2'!J283+'дод 2'!J346</f>
        <v>0</v>
      </c>
      <c r="J211" s="203">
        <f>'дод 2'!K130+'дод 2'!K178+'дод 2'!K283+'дод 2'!K346</f>
        <v>0</v>
      </c>
      <c r="K211" s="203">
        <f>'дод 2'!L130+'дод 2'!L178+'дод 2'!L283+'дод 2'!L346</f>
        <v>0</v>
      </c>
      <c r="L211" s="214" t="e">
        <f t="shared" ref="L211:L274" si="131">I211/D211*100</f>
        <v>#DIV/0!</v>
      </c>
      <c r="M211" s="203">
        <f>'дод 2'!N130+'дод 2'!N178+'дод 2'!N283+'дод 2'!N346</f>
        <v>0</v>
      </c>
      <c r="N211" s="203">
        <f>'дод 2'!O130+'дод 2'!O178+'дод 2'!O283+'дод 2'!O346</f>
        <v>0</v>
      </c>
      <c r="O211" s="203">
        <f>'дод 2'!P130+'дод 2'!P178+'дод 2'!P283+'дод 2'!P346</f>
        <v>0</v>
      </c>
      <c r="P211" s="203">
        <f>'дод 2'!Q130+'дод 2'!Q178+'дод 2'!Q283+'дод 2'!Q346</f>
        <v>0</v>
      </c>
      <c r="Q211" s="203">
        <f>'дод 2'!R130+'дод 2'!R178+'дод 2'!R283+'дод 2'!R346</f>
        <v>0</v>
      </c>
      <c r="R211" s="203">
        <f>'дод 2'!S130+'дод 2'!S178+'дод 2'!S283+'дод 2'!S346</f>
        <v>0</v>
      </c>
      <c r="S211" s="203">
        <f>'дод 2'!T130+'дод 2'!T178+'дод 2'!T283+'дод 2'!T346</f>
        <v>0</v>
      </c>
      <c r="T211" s="203">
        <f>'дод 2'!U130+'дод 2'!U178+'дод 2'!U283+'дод 2'!U346</f>
        <v>0</v>
      </c>
      <c r="U211" s="203">
        <f>'дод 2'!V130+'дод 2'!V178+'дод 2'!V283+'дод 2'!V346</f>
        <v>0</v>
      </c>
      <c r="V211" s="203">
        <f>'дод 2'!W130+'дод 2'!W178+'дод 2'!W283+'дод 2'!W346</f>
        <v>0</v>
      </c>
      <c r="W211" s="203">
        <f>'дод 2'!X130+'дод 2'!X178+'дод 2'!X283+'дод 2'!X346</f>
        <v>0</v>
      </c>
      <c r="X211" s="203">
        <f>'дод 2'!Y130+'дод 2'!Y178+'дод 2'!Y283+'дод 2'!Y346</f>
        <v>0</v>
      </c>
      <c r="Y211" s="214" t="e">
        <f t="shared" ref="Y211:Y274" si="132">S211/M211*100</f>
        <v>#DIV/0!</v>
      </c>
      <c r="Z211" s="209">
        <f t="shared" ref="Z211:Z274" si="133">S211+I211</f>
        <v>0</v>
      </c>
    </row>
    <row r="212" spans="1:26" ht="31.5" hidden="1" customHeight="1" x14ac:dyDescent="0.25">
      <c r="A212" s="95">
        <v>7368</v>
      </c>
      <c r="B212" s="95" t="s">
        <v>81</v>
      </c>
      <c r="C212" s="46" t="s">
        <v>534</v>
      </c>
      <c r="D212" s="200">
        <f>'дод 2'!E284</f>
        <v>0</v>
      </c>
      <c r="E212" s="200">
        <f>'дод 2'!F284</f>
        <v>0</v>
      </c>
      <c r="F212" s="200">
        <f>'дод 2'!G284</f>
        <v>0</v>
      </c>
      <c r="G212" s="200">
        <f>'дод 2'!H284</f>
        <v>0</v>
      </c>
      <c r="H212" s="200">
        <f>'дод 2'!I284</f>
        <v>0</v>
      </c>
      <c r="I212" s="200">
        <f>'дод 2'!J284</f>
        <v>0</v>
      </c>
      <c r="J212" s="200">
        <f>'дод 2'!K284</f>
        <v>0</v>
      </c>
      <c r="K212" s="200">
        <f>'дод 2'!L284</f>
        <v>0</v>
      </c>
      <c r="L212" s="213" t="e">
        <f t="shared" si="131"/>
        <v>#DIV/0!</v>
      </c>
      <c r="M212" s="200">
        <f>'дод 2'!N284</f>
        <v>0</v>
      </c>
      <c r="N212" s="200">
        <f>'дод 2'!O284</f>
        <v>0</v>
      </c>
      <c r="O212" s="200">
        <f>'дод 2'!P284</f>
        <v>0</v>
      </c>
      <c r="P212" s="200">
        <f>'дод 2'!Q284</f>
        <v>0</v>
      </c>
      <c r="Q212" s="200">
        <f>'дод 2'!R284</f>
        <v>0</v>
      </c>
      <c r="R212" s="200">
        <f>'дод 2'!S284</f>
        <v>0</v>
      </c>
      <c r="S212" s="200">
        <f>'дод 2'!T284</f>
        <v>0</v>
      </c>
      <c r="T212" s="200">
        <f>'дод 2'!U284</f>
        <v>0</v>
      </c>
      <c r="U212" s="200">
        <f>'дод 2'!V284</f>
        <v>0</v>
      </c>
      <c r="V212" s="200">
        <f>'дод 2'!W284</f>
        <v>0</v>
      </c>
      <c r="W212" s="200">
        <f>'дод 2'!X284</f>
        <v>0</v>
      </c>
      <c r="X212" s="200">
        <f>'дод 2'!Y284</f>
        <v>0</v>
      </c>
      <c r="Y212" s="213" t="e">
        <f t="shared" si="132"/>
        <v>#DIV/0!</v>
      </c>
      <c r="Z212" s="209">
        <f t="shared" si="133"/>
        <v>0</v>
      </c>
    </row>
    <row r="213" spans="1:26" s="10" customFormat="1" ht="15.75" hidden="1" customHeight="1" x14ac:dyDescent="0.25">
      <c r="A213" s="97"/>
      <c r="B213" s="108"/>
      <c r="C213" s="47" t="s">
        <v>387</v>
      </c>
      <c r="D213" s="203">
        <f>'дод 2'!E285</f>
        <v>0</v>
      </c>
      <c r="E213" s="203">
        <f>'дод 2'!F285</f>
        <v>0</v>
      </c>
      <c r="F213" s="203">
        <f>'дод 2'!G285</f>
        <v>0</v>
      </c>
      <c r="G213" s="203">
        <f>'дод 2'!H285</f>
        <v>0</v>
      </c>
      <c r="H213" s="203">
        <f>'дод 2'!I285</f>
        <v>0</v>
      </c>
      <c r="I213" s="203">
        <f>'дод 2'!J285</f>
        <v>0</v>
      </c>
      <c r="J213" s="203">
        <f>'дод 2'!K285</f>
        <v>0</v>
      </c>
      <c r="K213" s="203">
        <f>'дод 2'!L285</f>
        <v>0</v>
      </c>
      <c r="L213" s="214" t="e">
        <f t="shared" si="131"/>
        <v>#DIV/0!</v>
      </c>
      <c r="M213" s="203">
        <f>'дод 2'!N285</f>
        <v>0</v>
      </c>
      <c r="N213" s="203">
        <f>'дод 2'!O285</f>
        <v>0</v>
      </c>
      <c r="O213" s="203">
        <f>'дод 2'!P285</f>
        <v>0</v>
      </c>
      <c r="P213" s="203">
        <f>'дод 2'!Q285</f>
        <v>0</v>
      </c>
      <c r="Q213" s="203">
        <f>'дод 2'!R285</f>
        <v>0</v>
      </c>
      <c r="R213" s="203">
        <f>'дод 2'!S285</f>
        <v>0</v>
      </c>
      <c r="S213" s="203">
        <f>'дод 2'!T285</f>
        <v>0</v>
      </c>
      <c r="T213" s="203">
        <f>'дод 2'!U285</f>
        <v>0</v>
      </c>
      <c r="U213" s="203">
        <f>'дод 2'!V285</f>
        <v>0</v>
      </c>
      <c r="V213" s="203">
        <f>'дод 2'!W285</f>
        <v>0</v>
      </c>
      <c r="W213" s="203">
        <f>'дод 2'!X285</f>
        <v>0</v>
      </c>
      <c r="X213" s="203">
        <f>'дод 2'!Y285</f>
        <v>0</v>
      </c>
      <c r="Y213" s="214" t="e">
        <f t="shared" si="132"/>
        <v>#DIV/0!</v>
      </c>
      <c r="Z213" s="209">
        <f t="shared" si="133"/>
        <v>0</v>
      </c>
    </row>
    <row r="214" spans="1:26" s="10" customFormat="1" ht="31.5" customHeight="1" x14ac:dyDescent="0.25">
      <c r="A214" s="95">
        <v>7370</v>
      </c>
      <c r="B214" s="106" t="s">
        <v>81</v>
      </c>
      <c r="C214" s="46" t="s">
        <v>415</v>
      </c>
      <c r="D214" s="200">
        <f>'дод 2'!E347+'дод 2'!E358+'дод 2'!E389</f>
        <v>45000</v>
      </c>
      <c r="E214" s="200">
        <f>'дод 2'!F347+'дод 2'!F358+'дод 2'!F389</f>
        <v>45000</v>
      </c>
      <c r="F214" s="200">
        <f>'дод 2'!G347+'дод 2'!G358+'дод 2'!G389</f>
        <v>0</v>
      </c>
      <c r="G214" s="200">
        <f>'дод 2'!H347+'дод 2'!H358+'дод 2'!H389</f>
        <v>0</v>
      </c>
      <c r="H214" s="200">
        <f>'дод 2'!I347+'дод 2'!I358+'дод 2'!I389</f>
        <v>0</v>
      </c>
      <c r="I214" s="200">
        <f>'дод 2'!J347+'дод 2'!J358+'дод 2'!J389</f>
        <v>0</v>
      </c>
      <c r="J214" s="200">
        <f>'дод 2'!K347+'дод 2'!K358+'дод 2'!K389</f>
        <v>0</v>
      </c>
      <c r="K214" s="200">
        <f>'дод 2'!L347+'дод 2'!L358+'дод 2'!L389</f>
        <v>0</v>
      </c>
      <c r="L214" s="213">
        <f t="shared" si="131"/>
        <v>0</v>
      </c>
      <c r="M214" s="200">
        <f>'дод 2'!N347+'дод 2'!N358+'дод 2'!N389</f>
        <v>150000</v>
      </c>
      <c r="N214" s="200">
        <f>'дод 2'!O347+'дод 2'!O358+'дод 2'!O389</f>
        <v>150000</v>
      </c>
      <c r="O214" s="200">
        <f>'дод 2'!P347+'дод 2'!P358+'дод 2'!P389</f>
        <v>0</v>
      </c>
      <c r="P214" s="200">
        <f>'дод 2'!Q347+'дод 2'!Q358+'дод 2'!Q389</f>
        <v>0</v>
      </c>
      <c r="Q214" s="200">
        <f>'дод 2'!R347+'дод 2'!R358+'дод 2'!R389</f>
        <v>0</v>
      </c>
      <c r="R214" s="200">
        <f>'дод 2'!S347+'дод 2'!S358+'дод 2'!S389</f>
        <v>150000</v>
      </c>
      <c r="S214" s="200">
        <f>'дод 2'!T347+'дод 2'!T358+'дод 2'!T389</f>
        <v>0</v>
      </c>
      <c r="T214" s="200">
        <f>'дод 2'!U347+'дод 2'!U358+'дод 2'!U389</f>
        <v>0</v>
      </c>
      <c r="U214" s="200">
        <f>'дод 2'!V347+'дод 2'!V358+'дод 2'!V389</f>
        <v>0</v>
      </c>
      <c r="V214" s="200">
        <f>'дод 2'!W347+'дод 2'!W358+'дод 2'!W389</f>
        <v>0</v>
      </c>
      <c r="W214" s="200">
        <f>'дод 2'!X347+'дод 2'!X358+'дод 2'!X389</f>
        <v>0</v>
      </c>
      <c r="X214" s="200">
        <f>'дод 2'!Y347+'дод 2'!Y358+'дод 2'!Y389</f>
        <v>0</v>
      </c>
      <c r="Y214" s="213">
        <f t="shared" si="132"/>
        <v>0</v>
      </c>
      <c r="Z214" s="209">
        <f t="shared" si="133"/>
        <v>0</v>
      </c>
    </row>
    <row r="215" spans="1:26" s="10" customFormat="1" ht="47.25" x14ac:dyDescent="0.25">
      <c r="A215" s="95">
        <v>7375</v>
      </c>
      <c r="B215" s="106" t="s">
        <v>81</v>
      </c>
      <c r="C215" s="46" t="s">
        <v>704</v>
      </c>
      <c r="D215" s="200">
        <f>'дод 2'!E291</f>
        <v>7000000</v>
      </c>
      <c r="E215" s="200">
        <f>'дод 2'!F291</f>
        <v>7000000</v>
      </c>
      <c r="F215" s="200">
        <f>'дод 2'!G291</f>
        <v>0</v>
      </c>
      <c r="G215" s="200">
        <f>'дод 2'!H291</f>
        <v>0</v>
      </c>
      <c r="H215" s="200">
        <f>'дод 2'!I291</f>
        <v>0</v>
      </c>
      <c r="I215" s="200">
        <f>'дод 2'!J291</f>
        <v>0</v>
      </c>
      <c r="J215" s="200">
        <f>'дод 2'!K291</f>
        <v>0</v>
      </c>
      <c r="K215" s="200">
        <f>'дод 2'!L291</f>
        <v>0</v>
      </c>
      <c r="L215" s="213">
        <f t="shared" si="131"/>
        <v>0</v>
      </c>
      <c r="M215" s="200">
        <f>'дод 2'!N291</f>
        <v>1500000</v>
      </c>
      <c r="N215" s="200">
        <f>'дод 2'!O291</f>
        <v>1500000</v>
      </c>
      <c r="O215" s="200">
        <f>'дод 2'!P291</f>
        <v>0</v>
      </c>
      <c r="P215" s="200">
        <f>'дод 2'!Q291</f>
        <v>0</v>
      </c>
      <c r="Q215" s="200">
        <f>'дод 2'!R291</f>
        <v>0</v>
      </c>
      <c r="R215" s="200">
        <f>'дод 2'!S291</f>
        <v>1500000</v>
      </c>
      <c r="S215" s="200">
        <f>'дод 2'!T291</f>
        <v>0</v>
      </c>
      <c r="T215" s="200">
        <f>'дод 2'!U291</f>
        <v>0</v>
      </c>
      <c r="U215" s="200">
        <f>'дод 2'!V291</f>
        <v>0</v>
      </c>
      <c r="V215" s="200">
        <f>'дод 2'!W291</f>
        <v>0</v>
      </c>
      <c r="W215" s="200">
        <f>'дод 2'!X291</f>
        <v>0</v>
      </c>
      <c r="X215" s="200">
        <f>'дод 2'!Y291</f>
        <v>0</v>
      </c>
      <c r="Y215" s="213">
        <f t="shared" si="132"/>
        <v>0</v>
      </c>
      <c r="Z215" s="209">
        <f t="shared" si="133"/>
        <v>0</v>
      </c>
    </row>
    <row r="216" spans="1:26" s="10" customFormat="1" ht="45.75" hidden="1" customHeight="1" x14ac:dyDescent="0.25">
      <c r="A216" s="95">
        <v>7383</v>
      </c>
      <c r="B216" s="106" t="s">
        <v>81</v>
      </c>
      <c r="C216" s="46" t="s">
        <v>678</v>
      </c>
      <c r="D216" s="200">
        <f>'дод 2'!E292</f>
        <v>0</v>
      </c>
      <c r="E216" s="200">
        <f>'дод 2'!F292</f>
        <v>0</v>
      </c>
      <c r="F216" s="200">
        <f>'дод 2'!G292</f>
        <v>0</v>
      </c>
      <c r="G216" s="200">
        <f>'дод 2'!H292</f>
        <v>0</v>
      </c>
      <c r="H216" s="200">
        <f>'дод 2'!I292</f>
        <v>0</v>
      </c>
      <c r="I216" s="200">
        <f>'дод 2'!J292</f>
        <v>0</v>
      </c>
      <c r="J216" s="200">
        <f>'дод 2'!K292</f>
        <v>0</v>
      </c>
      <c r="K216" s="200">
        <f>'дод 2'!L292</f>
        <v>0</v>
      </c>
      <c r="L216" s="213" t="e">
        <f t="shared" si="131"/>
        <v>#DIV/0!</v>
      </c>
      <c r="M216" s="200">
        <f>'дод 2'!N292</f>
        <v>0</v>
      </c>
      <c r="N216" s="200">
        <f>'дод 2'!O292</f>
        <v>0</v>
      </c>
      <c r="O216" s="200">
        <f>'дод 2'!P292</f>
        <v>0</v>
      </c>
      <c r="P216" s="200">
        <f>'дод 2'!Q292</f>
        <v>0</v>
      </c>
      <c r="Q216" s="200">
        <f>'дод 2'!R292</f>
        <v>0</v>
      </c>
      <c r="R216" s="200">
        <f>'дод 2'!S292</f>
        <v>0</v>
      </c>
      <c r="S216" s="200">
        <f>'дод 2'!T292</f>
        <v>0</v>
      </c>
      <c r="T216" s="200">
        <f>'дод 2'!U292</f>
        <v>0</v>
      </c>
      <c r="U216" s="200">
        <f>'дод 2'!V292</f>
        <v>0</v>
      </c>
      <c r="V216" s="200">
        <f>'дод 2'!W292</f>
        <v>0</v>
      </c>
      <c r="W216" s="200">
        <f>'дод 2'!X292</f>
        <v>0</v>
      </c>
      <c r="X216" s="200">
        <f>'дод 2'!Y292</f>
        <v>0</v>
      </c>
      <c r="Y216" s="213" t="e">
        <f t="shared" si="132"/>
        <v>#DIV/0!</v>
      </c>
      <c r="Z216" s="209">
        <f t="shared" si="133"/>
        <v>0</v>
      </c>
    </row>
    <row r="217" spans="1:26" s="10" customFormat="1" ht="48" hidden="1" customHeight="1" x14ac:dyDescent="0.25">
      <c r="A217" s="95"/>
      <c r="B217" s="106"/>
      <c r="C217" s="47" t="s">
        <v>679</v>
      </c>
      <c r="D217" s="203">
        <f>'дод 2'!E293</f>
        <v>0</v>
      </c>
      <c r="E217" s="203">
        <f>'дод 2'!F293</f>
        <v>0</v>
      </c>
      <c r="F217" s="203">
        <f>'дод 2'!G293</f>
        <v>0</v>
      </c>
      <c r="G217" s="203">
        <f>'дод 2'!H293</f>
        <v>0</v>
      </c>
      <c r="H217" s="203">
        <f>'дод 2'!I293</f>
        <v>0</v>
      </c>
      <c r="I217" s="203">
        <f>'дод 2'!J293</f>
        <v>0</v>
      </c>
      <c r="J217" s="203">
        <f>'дод 2'!K293</f>
        <v>0</v>
      </c>
      <c r="K217" s="203">
        <f>'дод 2'!L293</f>
        <v>0</v>
      </c>
      <c r="L217" s="214" t="e">
        <f t="shared" si="131"/>
        <v>#DIV/0!</v>
      </c>
      <c r="M217" s="203">
        <f>'дод 2'!N293</f>
        <v>0</v>
      </c>
      <c r="N217" s="203">
        <f>'дод 2'!O293</f>
        <v>0</v>
      </c>
      <c r="O217" s="203">
        <f>'дод 2'!P293</f>
        <v>0</v>
      </c>
      <c r="P217" s="203">
        <f>'дод 2'!Q293</f>
        <v>0</v>
      </c>
      <c r="Q217" s="203">
        <f>'дод 2'!R293</f>
        <v>0</v>
      </c>
      <c r="R217" s="203">
        <f>'дод 2'!S293</f>
        <v>0</v>
      </c>
      <c r="S217" s="203">
        <f>'дод 2'!T293</f>
        <v>0</v>
      </c>
      <c r="T217" s="203">
        <f>'дод 2'!U293</f>
        <v>0</v>
      </c>
      <c r="U217" s="203">
        <f>'дод 2'!V293</f>
        <v>0</v>
      </c>
      <c r="V217" s="203">
        <f>'дод 2'!W293</f>
        <v>0</v>
      </c>
      <c r="W217" s="203">
        <f>'дод 2'!X293</f>
        <v>0</v>
      </c>
      <c r="X217" s="203">
        <f>'дод 2'!Y293</f>
        <v>0</v>
      </c>
      <c r="Y217" s="214" t="e">
        <f t="shared" si="132"/>
        <v>#DIV/0!</v>
      </c>
      <c r="Z217" s="209">
        <f t="shared" si="133"/>
        <v>0</v>
      </c>
    </row>
    <row r="218" spans="1:26" s="10" customFormat="1" ht="75.400000000000006" customHeight="1" x14ac:dyDescent="0.25">
      <c r="A218" s="95">
        <v>7384</v>
      </c>
      <c r="B218" s="106" t="s">
        <v>81</v>
      </c>
      <c r="C218" s="48" t="s">
        <v>717</v>
      </c>
      <c r="D218" s="203">
        <f>'дод 2'!E297+'дод 2'!E131</f>
        <v>0</v>
      </c>
      <c r="E218" s="203">
        <f>'дод 2'!F297+'дод 2'!F131</f>
        <v>0</v>
      </c>
      <c r="F218" s="203">
        <f>'дод 2'!G297+'дод 2'!G131</f>
        <v>0</v>
      </c>
      <c r="G218" s="203">
        <f>'дод 2'!H297+'дод 2'!H131</f>
        <v>0</v>
      </c>
      <c r="H218" s="203">
        <f>'дод 2'!I297+'дод 2'!I131</f>
        <v>0</v>
      </c>
      <c r="I218" s="203">
        <f>'дод 2'!J297+'дод 2'!J131</f>
        <v>0</v>
      </c>
      <c r="J218" s="203">
        <f>'дод 2'!K297+'дод 2'!K131</f>
        <v>0</v>
      </c>
      <c r="K218" s="203">
        <f>'дод 2'!L297+'дод 2'!L131</f>
        <v>0</v>
      </c>
      <c r="L218" s="214"/>
      <c r="M218" s="203">
        <f>'дод 2'!N297+'дод 2'!N131</f>
        <v>67150626.659999996</v>
      </c>
      <c r="N218" s="203">
        <f>'дод 2'!O297+'дод 2'!O131</f>
        <v>0</v>
      </c>
      <c r="O218" s="203">
        <f>'дод 2'!P297+'дод 2'!P131</f>
        <v>0</v>
      </c>
      <c r="P218" s="203">
        <f>'дод 2'!Q297+'дод 2'!Q131</f>
        <v>0</v>
      </c>
      <c r="Q218" s="203">
        <f>'дод 2'!R297+'дод 2'!R131</f>
        <v>0</v>
      </c>
      <c r="R218" s="203">
        <f>'дод 2'!S297+'дод 2'!S131</f>
        <v>67150626.659999996</v>
      </c>
      <c r="S218" s="203">
        <f>'дод 2'!T297+'дод 2'!T131</f>
        <v>0</v>
      </c>
      <c r="T218" s="203">
        <f>'дод 2'!U297+'дод 2'!U131</f>
        <v>0</v>
      </c>
      <c r="U218" s="203">
        <f>'дод 2'!V297+'дод 2'!V131</f>
        <v>0</v>
      </c>
      <c r="V218" s="203">
        <f>'дод 2'!W297+'дод 2'!W131</f>
        <v>0</v>
      </c>
      <c r="W218" s="203">
        <f>'дод 2'!X297+'дод 2'!X131</f>
        <v>0</v>
      </c>
      <c r="X218" s="203">
        <f>'дод 2'!Y297+'дод 2'!Y131</f>
        <v>0</v>
      </c>
      <c r="Y218" s="214">
        <f t="shared" si="132"/>
        <v>0</v>
      </c>
      <c r="Z218" s="209">
        <f t="shared" si="133"/>
        <v>0</v>
      </c>
    </row>
    <row r="219" spans="1:26" s="10" customFormat="1" ht="102.75" customHeight="1" x14ac:dyDescent="0.25">
      <c r="A219" s="95"/>
      <c r="B219" s="106"/>
      <c r="C219" s="53" t="s">
        <v>721</v>
      </c>
      <c r="D219" s="203">
        <f>'дод 2'!E298+'дод 2'!E132</f>
        <v>0</v>
      </c>
      <c r="E219" s="203">
        <f>'дод 2'!F298+'дод 2'!F132</f>
        <v>0</v>
      </c>
      <c r="F219" s="203">
        <f>'дод 2'!G298+'дод 2'!G132</f>
        <v>0</v>
      </c>
      <c r="G219" s="203">
        <f>'дод 2'!H298+'дод 2'!H132</f>
        <v>0</v>
      </c>
      <c r="H219" s="203">
        <f>'дод 2'!I298+'дод 2'!I132</f>
        <v>0</v>
      </c>
      <c r="I219" s="203">
        <f>'дод 2'!J298+'дод 2'!J132</f>
        <v>0</v>
      </c>
      <c r="J219" s="203">
        <f>'дод 2'!K298+'дод 2'!K132</f>
        <v>0</v>
      </c>
      <c r="K219" s="203">
        <f>'дод 2'!L298+'дод 2'!L132</f>
        <v>0</v>
      </c>
      <c r="L219" s="214"/>
      <c r="M219" s="203">
        <f>'дод 2'!N298+'дод 2'!N132</f>
        <v>67150626.659999996</v>
      </c>
      <c r="N219" s="203">
        <f>'дод 2'!O298+'дод 2'!O132</f>
        <v>0</v>
      </c>
      <c r="O219" s="203">
        <f>'дод 2'!P298+'дод 2'!P132</f>
        <v>0</v>
      </c>
      <c r="P219" s="203">
        <f>'дод 2'!Q298+'дод 2'!Q132</f>
        <v>0</v>
      </c>
      <c r="Q219" s="203">
        <f>'дод 2'!R298+'дод 2'!R132</f>
        <v>0</v>
      </c>
      <c r="R219" s="203">
        <f>'дод 2'!S298+'дод 2'!S132</f>
        <v>67150626.659999996</v>
      </c>
      <c r="S219" s="203">
        <f>'дод 2'!T298+'дод 2'!T132</f>
        <v>0</v>
      </c>
      <c r="T219" s="203">
        <f>'дод 2'!U298+'дод 2'!U132</f>
        <v>0</v>
      </c>
      <c r="U219" s="203">
        <f>'дод 2'!V298+'дод 2'!V132</f>
        <v>0</v>
      </c>
      <c r="V219" s="203">
        <f>'дод 2'!W298+'дод 2'!W132</f>
        <v>0</v>
      </c>
      <c r="W219" s="203">
        <f>'дод 2'!X298+'дод 2'!X132</f>
        <v>0</v>
      </c>
      <c r="X219" s="203">
        <f>'дод 2'!Y298+'дод 2'!Y132</f>
        <v>0</v>
      </c>
      <c r="Y219" s="214">
        <f t="shared" si="132"/>
        <v>0</v>
      </c>
      <c r="Z219" s="209">
        <f t="shared" si="133"/>
        <v>0</v>
      </c>
    </row>
    <row r="220" spans="1:26" s="9" customFormat="1" ht="34.5" customHeight="1" x14ac:dyDescent="0.25">
      <c r="A220" s="100" t="s">
        <v>84</v>
      </c>
      <c r="B220" s="114"/>
      <c r="C220" s="115" t="s">
        <v>558</v>
      </c>
      <c r="D220" s="209">
        <f>D224+D225+D226+D227+D229+D231+D230</f>
        <v>91381000</v>
      </c>
      <c r="E220" s="209">
        <f t="shared" ref="E220:R220" si="134">E224+E225+E226+E227+E229+E231+E230</f>
        <v>321000</v>
      </c>
      <c r="F220" s="209">
        <f t="shared" si="134"/>
        <v>0</v>
      </c>
      <c r="G220" s="209">
        <f t="shared" si="134"/>
        <v>0</v>
      </c>
      <c r="H220" s="209">
        <f t="shared" ref="H220:K220" si="135">H224+H225+H226+H227+H229+H231+H230</f>
        <v>91060000</v>
      </c>
      <c r="I220" s="209">
        <f t="shared" si="135"/>
        <v>15665816.57</v>
      </c>
      <c r="J220" s="209">
        <f t="shared" si="135"/>
        <v>0</v>
      </c>
      <c r="K220" s="209">
        <f t="shared" si="135"/>
        <v>0</v>
      </c>
      <c r="L220" s="212">
        <f t="shared" si="131"/>
        <v>17.143406802289316</v>
      </c>
      <c r="M220" s="209">
        <f>M224+M225+M226+M227+M229+M231+M230</f>
        <v>0</v>
      </c>
      <c r="N220" s="209">
        <f t="shared" si="134"/>
        <v>0</v>
      </c>
      <c r="O220" s="209">
        <f t="shared" si="134"/>
        <v>0</v>
      </c>
      <c r="P220" s="209">
        <f t="shared" si="134"/>
        <v>0</v>
      </c>
      <c r="Q220" s="209">
        <f t="shared" si="134"/>
        <v>0</v>
      </c>
      <c r="R220" s="209">
        <f t="shared" si="134"/>
        <v>0</v>
      </c>
      <c r="S220" s="209">
        <f t="shared" ref="S220:X220" si="136">S224+S225+S226+S227+S229+S231+S230</f>
        <v>0</v>
      </c>
      <c r="T220" s="209">
        <f t="shared" si="136"/>
        <v>0</v>
      </c>
      <c r="U220" s="209">
        <f t="shared" si="136"/>
        <v>0</v>
      </c>
      <c r="V220" s="209">
        <f t="shared" si="136"/>
        <v>0</v>
      </c>
      <c r="W220" s="209">
        <f t="shared" si="136"/>
        <v>0</v>
      </c>
      <c r="X220" s="209">
        <f t="shared" si="136"/>
        <v>0</v>
      </c>
      <c r="Y220" s="212"/>
      <c r="Z220" s="209">
        <f t="shared" si="133"/>
        <v>15665816.57</v>
      </c>
    </row>
    <row r="221" spans="1:26" s="11" customFormat="1" ht="97.5" hidden="1" customHeight="1" x14ac:dyDescent="0.25">
      <c r="A221" s="102"/>
      <c r="B221" s="116"/>
      <c r="C221" s="103" t="s">
        <v>389</v>
      </c>
      <c r="D221" s="197">
        <f t="shared" ref="D221:R221" si="137">D232</f>
        <v>0</v>
      </c>
      <c r="E221" s="197">
        <f t="shared" si="137"/>
        <v>0</v>
      </c>
      <c r="F221" s="197">
        <f t="shared" si="137"/>
        <v>0</v>
      </c>
      <c r="G221" s="197">
        <f t="shared" si="137"/>
        <v>0</v>
      </c>
      <c r="H221" s="197">
        <f t="shared" ref="H221:K221" si="138">H232</f>
        <v>0</v>
      </c>
      <c r="I221" s="197">
        <f t="shared" si="138"/>
        <v>0</v>
      </c>
      <c r="J221" s="197">
        <f t="shared" si="138"/>
        <v>0</v>
      </c>
      <c r="K221" s="197">
        <f t="shared" si="138"/>
        <v>0</v>
      </c>
      <c r="L221" s="215" t="e">
        <f t="shared" si="131"/>
        <v>#DIV/0!</v>
      </c>
      <c r="M221" s="197">
        <f>M232</f>
        <v>0</v>
      </c>
      <c r="N221" s="197">
        <f t="shared" si="137"/>
        <v>0</v>
      </c>
      <c r="O221" s="197">
        <f t="shared" si="137"/>
        <v>0</v>
      </c>
      <c r="P221" s="197">
        <f t="shared" si="137"/>
        <v>0</v>
      </c>
      <c r="Q221" s="197">
        <f t="shared" si="137"/>
        <v>0</v>
      </c>
      <c r="R221" s="197">
        <f t="shared" si="137"/>
        <v>0</v>
      </c>
      <c r="S221" s="197">
        <f t="shared" ref="S221:X221" si="139">S232</f>
        <v>0</v>
      </c>
      <c r="T221" s="197">
        <f t="shared" si="139"/>
        <v>0</v>
      </c>
      <c r="U221" s="197">
        <f t="shared" si="139"/>
        <v>0</v>
      </c>
      <c r="V221" s="197">
        <f t="shared" si="139"/>
        <v>0</v>
      </c>
      <c r="W221" s="197">
        <f t="shared" si="139"/>
        <v>0</v>
      </c>
      <c r="X221" s="197">
        <f t="shared" si="139"/>
        <v>0</v>
      </c>
      <c r="Y221" s="215"/>
      <c r="Z221" s="209">
        <f t="shared" si="133"/>
        <v>0</v>
      </c>
    </row>
    <row r="222" spans="1:26" s="11" customFormat="1" ht="65.25" hidden="1" customHeight="1" x14ac:dyDescent="0.25">
      <c r="A222" s="102"/>
      <c r="B222" s="116"/>
      <c r="C222" s="103" t="s">
        <v>426</v>
      </c>
      <c r="D222" s="197" t="e">
        <f>#REF!</f>
        <v>#REF!</v>
      </c>
      <c r="E222" s="197" t="e">
        <f>#REF!</f>
        <v>#REF!</v>
      </c>
      <c r="F222" s="197" t="e">
        <f>#REF!</f>
        <v>#REF!</v>
      </c>
      <c r="G222" s="197" t="e">
        <f>#REF!</f>
        <v>#REF!</v>
      </c>
      <c r="H222" s="197" t="e">
        <f>#REF!</f>
        <v>#REF!</v>
      </c>
      <c r="I222" s="197" t="e">
        <f>#REF!</f>
        <v>#REF!</v>
      </c>
      <c r="J222" s="197" t="e">
        <f>#REF!</f>
        <v>#REF!</v>
      </c>
      <c r="K222" s="197" t="e">
        <f>#REF!</f>
        <v>#REF!</v>
      </c>
      <c r="L222" s="215" t="e">
        <f t="shared" si="131"/>
        <v>#REF!</v>
      </c>
      <c r="M222" s="197" t="e">
        <f>#REF!</f>
        <v>#REF!</v>
      </c>
      <c r="N222" s="197" t="e">
        <f>#REF!</f>
        <v>#REF!</v>
      </c>
      <c r="O222" s="197" t="e">
        <f>#REF!</f>
        <v>#REF!</v>
      </c>
      <c r="P222" s="197" t="e">
        <f>#REF!</f>
        <v>#REF!</v>
      </c>
      <c r="Q222" s="197" t="e">
        <f>#REF!</f>
        <v>#REF!</v>
      </c>
      <c r="R222" s="197" t="e">
        <f>#REF!</f>
        <v>#REF!</v>
      </c>
      <c r="S222" s="197" t="e">
        <f>#REF!</f>
        <v>#REF!</v>
      </c>
      <c r="T222" s="197" t="e">
        <f>#REF!</f>
        <v>#REF!</v>
      </c>
      <c r="U222" s="197" t="e">
        <f>#REF!</f>
        <v>#REF!</v>
      </c>
      <c r="V222" s="197" t="e">
        <f>#REF!</f>
        <v>#REF!</v>
      </c>
      <c r="W222" s="197" t="e">
        <f>#REF!</f>
        <v>#REF!</v>
      </c>
      <c r="X222" s="197" t="e">
        <f>#REF!</f>
        <v>#REF!</v>
      </c>
      <c r="Y222" s="215"/>
      <c r="Z222" s="209" t="e">
        <f t="shared" si="133"/>
        <v>#REF!</v>
      </c>
    </row>
    <row r="223" spans="1:26" s="11" customFormat="1" ht="15.75" hidden="1" customHeight="1" x14ac:dyDescent="0.25">
      <c r="A223" s="102"/>
      <c r="B223" s="116"/>
      <c r="C223" s="43" t="s">
        <v>387</v>
      </c>
      <c r="D223" s="197" t="e">
        <f>#REF!</f>
        <v>#REF!</v>
      </c>
      <c r="E223" s="197" t="e">
        <f>#REF!</f>
        <v>#REF!</v>
      </c>
      <c r="F223" s="197" t="e">
        <f>#REF!</f>
        <v>#REF!</v>
      </c>
      <c r="G223" s="197" t="e">
        <f>#REF!</f>
        <v>#REF!</v>
      </c>
      <c r="H223" s="197" t="e">
        <f>#REF!</f>
        <v>#REF!</v>
      </c>
      <c r="I223" s="197" t="e">
        <f>#REF!</f>
        <v>#REF!</v>
      </c>
      <c r="J223" s="197" t="e">
        <f>#REF!</f>
        <v>#REF!</v>
      </c>
      <c r="K223" s="197" t="e">
        <f>#REF!</f>
        <v>#REF!</v>
      </c>
      <c r="L223" s="215" t="e">
        <f t="shared" si="131"/>
        <v>#REF!</v>
      </c>
      <c r="M223" s="197" t="e">
        <f>#REF!</f>
        <v>#REF!</v>
      </c>
      <c r="N223" s="197" t="e">
        <f>#REF!</f>
        <v>#REF!</v>
      </c>
      <c r="O223" s="197" t="e">
        <f>#REF!</f>
        <v>#REF!</v>
      </c>
      <c r="P223" s="197" t="e">
        <f>#REF!</f>
        <v>#REF!</v>
      </c>
      <c r="Q223" s="197" t="e">
        <f>#REF!</f>
        <v>#REF!</v>
      </c>
      <c r="R223" s="197" t="e">
        <f>#REF!</f>
        <v>#REF!</v>
      </c>
      <c r="S223" s="197" t="e">
        <f>#REF!</f>
        <v>#REF!</v>
      </c>
      <c r="T223" s="197" t="e">
        <f>#REF!</f>
        <v>#REF!</v>
      </c>
      <c r="U223" s="197" t="e">
        <f>#REF!</f>
        <v>#REF!</v>
      </c>
      <c r="V223" s="197" t="e">
        <f>#REF!</f>
        <v>#REF!</v>
      </c>
      <c r="W223" s="197" t="e">
        <f>#REF!</f>
        <v>#REF!</v>
      </c>
      <c r="X223" s="197" t="e">
        <f>#REF!</f>
        <v>#REF!</v>
      </c>
      <c r="Y223" s="215"/>
      <c r="Z223" s="209" t="e">
        <f t="shared" si="133"/>
        <v>#REF!</v>
      </c>
    </row>
    <row r="224" spans="1:26" s="10" customFormat="1" ht="18.75" customHeight="1" x14ac:dyDescent="0.25">
      <c r="A224" s="95" t="s">
        <v>3</v>
      </c>
      <c r="B224" s="95" t="s">
        <v>83</v>
      </c>
      <c r="C224" s="48" t="s">
        <v>35</v>
      </c>
      <c r="D224" s="200">
        <f>'дод 2'!E45</f>
        <v>26100000</v>
      </c>
      <c r="E224" s="200">
        <f>'дод 2'!F45</f>
        <v>0</v>
      </c>
      <c r="F224" s="200">
        <f>'дод 2'!G45</f>
        <v>0</v>
      </c>
      <c r="G224" s="200">
        <f>'дод 2'!H45</f>
        <v>0</v>
      </c>
      <c r="H224" s="200">
        <f>'дод 2'!I45</f>
        <v>26100000</v>
      </c>
      <c r="I224" s="200">
        <f>'дод 2'!J45</f>
        <v>4430580</v>
      </c>
      <c r="J224" s="200">
        <f>'дод 2'!K45</f>
        <v>0</v>
      </c>
      <c r="K224" s="200">
        <f>'дод 2'!L45</f>
        <v>0</v>
      </c>
      <c r="L224" s="213">
        <f t="shared" si="131"/>
        <v>16.975402298850575</v>
      </c>
      <c r="M224" s="200">
        <f>'дод 2'!N45</f>
        <v>0</v>
      </c>
      <c r="N224" s="200">
        <f>'дод 2'!O45</f>
        <v>0</v>
      </c>
      <c r="O224" s="200">
        <f>'дод 2'!P45</f>
        <v>0</v>
      </c>
      <c r="P224" s="200">
        <f>'дод 2'!Q45</f>
        <v>0</v>
      </c>
      <c r="Q224" s="200">
        <f>'дод 2'!R45</f>
        <v>0</v>
      </c>
      <c r="R224" s="200">
        <f>'дод 2'!S45</f>
        <v>0</v>
      </c>
      <c r="S224" s="200">
        <f>'дод 2'!T45</f>
        <v>0</v>
      </c>
      <c r="T224" s="200">
        <f>'дод 2'!U45</f>
        <v>0</v>
      </c>
      <c r="U224" s="200">
        <f>'дод 2'!V45</f>
        <v>0</v>
      </c>
      <c r="V224" s="200">
        <f>'дод 2'!W45</f>
        <v>0</v>
      </c>
      <c r="W224" s="200">
        <f>'дод 2'!X45</f>
        <v>0</v>
      </c>
      <c r="X224" s="200">
        <f>'дод 2'!Y45</f>
        <v>0</v>
      </c>
      <c r="Y224" s="213"/>
      <c r="Z224" s="209">
        <f t="shared" si="133"/>
        <v>4430580</v>
      </c>
    </row>
    <row r="225" spans="1:26" s="10" customFormat="1" ht="20.25" hidden="1" customHeight="1" x14ac:dyDescent="0.25">
      <c r="A225" s="95">
        <v>7413</v>
      </c>
      <c r="B225" s="95" t="s">
        <v>83</v>
      </c>
      <c r="C225" s="48" t="s">
        <v>369</v>
      </c>
      <c r="D225" s="200">
        <f>'дод 2'!E46</f>
        <v>0</v>
      </c>
      <c r="E225" s="200">
        <f>'дод 2'!F46</f>
        <v>0</v>
      </c>
      <c r="F225" s="200">
        <f>'дод 2'!G46</f>
        <v>0</v>
      </c>
      <c r="G225" s="200">
        <f>'дод 2'!H46</f>
        <v>0</v>
      </c>
      <c r="H225" s="200">
        <f>'дод 2'!I46</f>
        <v>0</v>
      </c>
      <c r="I225" s="200">
        <f>'дод 2'!J46</f>
        <v>0</v>
      </c>
      <c r="J225" s="200">
        <f>'дод 2'!K46</f>
        <v>0</v>
      </c>
      <c r="K225" s="200">
        <f>'дод 2'!L46</f>
        <v>0</v>
      </c>
      <c r="L225" s="213" t="e">
        <f t="shared" si="131"/>
        <v>#DIV/0!</v>
      </c>
      <c r="M225" s="200">
        <f>'дод 2'!N46</f>
        <v>0</v>
      </c>
      <c r="N225" s="200">
        <f>'дод 2'!O46</f>
        <v>0</v>
      </c>
      <c r="O225" s="200">
        <f>'дод 2'!P46</f>
        <v>0</v>
      </c>
      <c r="P225" s="200">
        <f>'дод 2'!Q46</f>
        <v>0</v>
      </c>
      <c r="Q225" s="200">
        <f>'дод 2'!R46</f>
        <v>0</v>
      </c>
      <c r="R225" s="200">
        <f>'дод 2'!S46</f>
        <v>0</v>
      </c>
      <c r="S225" s="200">
        <f>'дод 2'!T46</f>
        <v>0</v>
      </c>
      <c r="T225" s="200">
        <f>'дод 2'!U46</f>
        <v>0</v>
      </c>
      <c r="U225" s="200">
        <f>'дод 2'!V46</f>
        <v>0</v>
      </c>
      <c r="V225" s="200">
        <f>'дод 2'!W46</f>
        <v>0</v>
      </c>
      <c r="W225" s="200">
        <f>'дод 2'!X46</f>
        <v>0</v>
      </c>
      <c r="X225" s="200">
        <f>'дод 2'!Y46</f>
        <v>0</v>
      </c>
      <c r="Y225" s="213"/>
      <c r="Z225" s="209">
        <f t="shared" si="133"/>
        <v>0</v>
      </c>
    </row>
    <row r="226" spans="1:26" s="10" customFormat="1" ht="36" customHeight="1" x14ac:dyDescent="0.25">
      <c r="A226" s="107">
        <v>7422</v>
      </c>
      <c r="B226" s="106" t="s">
        <v>401</v>
      </c>
      <c r="C226" s="50" t="s">
        <v>522</v>
      </c>
      <c r="D226" s="200">
        <f>'дод 2'!E47</f>
        <v>64960000</v>
      </c>
      <c r="E226" s="200">
        <f>'дод 2'!F47</f>
        <v>0</v>
      </c>
      <c r="F226" s="200">
        <f>'дод 2'!G47</f>
        <v>0</v>
      </c>
      <c r="G226" s="200">
        <f>'дод 2'!H47</f>
        <v>0</v>
      </c>
      <c r="H226" s="200">
        <f>'дод 2'!I47</f>
        <v>64960000</v>
      </c>
      <c r="I226" s="200">
        <f>'дод 2'!J47</f>
        <v>11235236.57</v>
      </c>
      <c r="J226" s="200">
        <f>'дод 2'!K47</f>
        <v>0</v>
      </c>
      <c r="K226" s="200">
        <f>'дод 2'!L47</f>
        <v>0</v>
      </c>
      <c r="L226" s="213">
        <f t="shared" si="131"/>
        <v>17.295622798645322</v>
      </c>
      <c r="M226" s="200">
        <f>'дод 2'!N47</f>
        <v>0</v>
      </c>
      <c r="N226" s="200">
        <f>'дод 2'!O47</f>
        <v>0</v>
      </c>
      <c r="O226" s="200">
        <f>'дод 2'!P47</f>
        <v>0</v>
      </c>
      <c r="P226" s="200">
        <f>'дод 2'!Q47</f>
        <v>0</v>
      </c>
      <c r="Q226" s="200">
        <f>'дод 2'!R47</f>
        <v>0</v>
      </c>
      <c r="R226" s="200">
        <f>'дод 2'!S47</f>
        <v>0</v>
      </c>
      <c r="S226" s="200">
        <f>'дод 2'!T47</f>
        <v>0</v>
      </c>
      <c r="T226" s="200">
        <f>'дод 2'!U47</f>
        <v>0</v>
      </c>
      <c r="U226" s="200">
        <f>'дод 2'!V47</f>
        <v>0</v>
      </c>
      <c r="V226" s="200">
        <f>'дод 2'!W47</f>
        <v>0</v>
      </c>
      <c r="W226" s="200">
        <f>'дод 2'!X47</f>
        <v>0</v>
      </c>
      <c r="X226" s="200">
        <f>'дод 2'!Y47</f>
        <v>0</v>
      </c>
      <c r="Y226" s="213"/>
      <c r="Z226" s="209">
        <f t="shared" si="133"/>
        <v>11235236.57</v>
      </c>
    </row>
    <row r="227" spans="1:26" s="10" customFormat="1" ht="24" hidden="1" customHeight="1" x14ac:dyDescent="0.25">
      <c r="A227" s="95">
        <v>7426</v>
      </c>
      <c r="B227" s="96" t="s">
        <v>401</v>
      </c>
      <c r="C227" s="48" t="s">
        <v>370</v>
      </c>
      <c r="D227" s="200">
        <f>'дод 2'!E48</f>
        <v>0</v>
      </c>
      <c r="E227" s="200">
        <f>'дод 2'!F48</f>
        <v>0</v>
      </c>
      <c r="F227" s="200">
        <f>'дод 2'!G48</f>
        <v>0</v>
      </c>
      <c r="G227" s="200">
        <f>'дод 2'!H48</f>
        <v>0</v>
      </c>
      <c r="H227" s="200">
        <f>'дод 2'!I48</f>
        <v>0</v>
      </c>
      <c r="I227" s="200">
        <f>'дод 2'!J48</f>
        <v>0</v>
      </c>
      <c r="J227" s="200">
        <f>'дод 2'!K48</f>
        <v>0</v>
      </c>
      <c r="K227" s="200">
        <f>'дод 2'!L48</f>
        <v>0</v>
      </c>
      <c r="L227" s="213" t="e">
        <f t="shared" si="131"/>
        <v>#DIV/0!</v>
      </c>
      <c r="M227" s="200">
        <f>'дод 2'!N48</f>
        <v>0</v>
      </c>
      <c r="N227" s="200">
        <f>'дод 2'!O48</f>
        <v>0</v>
      </c>
      <c r="O227" s="200">
        <f>'дод 2'!P48</f>
        <v>0</v>
      </c>
      <c r="P227" s="200">
        <f>'дод 2'!Q48</f>
        <v>0</v>
      </c>
      <c r="Q227" s="200">
        <f>'дод 2'!R48</f>
        <v>0</v>
      </c>
      <c r="R227" s="200">
        <f>'дод 2'!S48</f>
        <v>0</v>
      </c>
      <c r="S227" s="200">
        <f>'дод 2'!T48</f>
        <v>0</v>
      </c>
      <c r="T227" s="200">
        <f>'дод 2'!U48</f>
        <v>0</v>
      </c>
      <c r="U227" s="200">
        <f>'дод 2'!V48</f>
        <v>0</v>
      </c>
      <c r="V227" s="200">
        <f>'дод 2'!W48</f>
        <v>0</v>
      </c>
      <c r="W227" s="200">
        <f>'дод 2'!X48</f>
        <v>0</v>
      </c>
      <c r="X227" s="200">
        <f>'дод 2'!Y48</f>
        <v>0</v>
      </c>
      <c r="Y227" s="213"/>
      <c r="Z227" s="209">
        <f t="shared" si="133"/>
        <v>0</v>
      </c>
    </row>
    <row r="228" spans="1:26" s="10" customFormat="1" ht="63" hidden="1" customHeight="1" x14ac:dyDescent="0.25">
      <c r="A228" s="97"/>
      <c r="B228" s="97"/>
      <c r="C228" s="99" t="s">
        <v>426</v>
      </c>
      <c r="D228" s="203">
        <f>'дод 2'!E287</f>
        <v>0</v>
      </c>
      <c r="E228" s="203">
        <f>'дод 2'!F287</f>
        <v>0</v>
      </c>
      <c r="F228" s="203">
        <f>'дод 2'!G287</f>
        <v>0</v>
      </c>
      <c r="G228" s="203">
        <f>'дод 2'!H287</f>
        <v>0</v>
      </c>
      <c r="H228" s="203">
        <f>'дод 2'!I287</f>
        <v>0</v>
      </c>
      <c r="I228" s="203">
        <f>'дод 2'!J287</f>
        <v>0</v>
      </c>
      <c r="J228" s="203">
        <f>'дод 2'!K287</f>
        <v>0</v>
      </c>
      <c r="K228" s="203">
        <f>'дод 2'!L287</f>
        <v>0</v>
      </c>
      <c r="L228" s="214" t="e">
        <f t="shared" si="131"/>
        <v>#DIV/0!</v>
      </c>
      <c r="M228" s="203">
        <f>'дод 2'!N287</f>
        <v>0</v>
      </c>
      <c r="N228" s="203">
        <f>'дод 2'!O287</f>
        <v>0</v>
      </c>
      <c r="O228" s="203">
        <f>'дод 2'!P287</f>
        <v>0</v>
      </c>
      <c r="P228" s="203">
        <f>'дод 2'!Q287</f>
        <v>0</v>
      </c>
      <c r="Q228" s="203">
        <f>'дод 2'!R287</f>
        <v>0</v>
      </c>
      <c r="R228" s="203">
        <f>'дод 2'!S287</f>
        <v>0</v>
      </c>
      <c r="S228" s="203">
        <f>'дод 2'!T287</f>
        <v>0</v>
      </c>
      <c r="T228" s="203">
        <f>'дод 2'!U287</f>
        <v>0</v>
      </c>
      <c r="U228" s="203">
        <f>'дод 2'!V287</f>
        <v>0</v>
      </c>
      <c r="V228" s="203">
        <f>'дод 2'!W287</f>
        <v>0</v>
      </c>
      <c r="W228" s="203">
        <f>'дод 2'!X287</f>
        <v>0</v>
      </c>
      <c r="X228" s="203">
        <f>'дод 2'!Y287</f>
        <v>0</v>
      </c>
      <c r="Y228" s="214"/>
      <c r="Z228" s="209">
        <f t="shared" si="133"/>
        <v>0</v>
      </c>
    </row>
    <row r="229" spans="1:26" s="10" customFormat="1" ht="18" customHeight="1" x14ac:dyDescent="0.25">
      <c r="A229" s="96" t="s">
        <v>433</v>
      </c>
      <c r="B229" s="96" t="s">
        <v>392</v>
      </c>
      <c r="C229" s="48" t="s">
        <v>439</v>
      </c>
      <c r="D229" s="200">
        <f>'дод 2'!E49</f>
        <v>321000</v>
      </c>
      <c r="E229" s="200">
        <f>'дод 2'!F49</f>
        <v>321000</v>
      </c>
      <c r="F229" s="200">
        <f>'дод 2'!G49</f>
        <v>0</v>
      </c>
      <c r="G229" s="200">
        <f>'дод 2'!H49</f>
        <v>0</v>
      </c>
      <c r="H229" s="200">
        <f>'дод 2'!I49</f>
        <v>0</v>
      </c>
      <c r="I229" s="200">
        <f>'дод 2'!J49</f>
        <v>0</v>
      </c>
      <c r="J229" s="200">
        <f>'дод 2'!K49</f>
        <v>0</v>
      </c>
      <c r="K229" s="200">
        <f>'дод 2'!L49</f>
        <v>0</v>
      </c>
      <c r="L229" s="213">
        <f t="shared" si="131"/>
        <v>0</v>
      </c>
      <c r="M229" s="200">
        <f>'дод 2'!N49</f>
        <v>0</v>
      </c>
      <c r="N229" s="200">
        <f>'дод 2'!O49</f>
        <v>0</v>
      </c>
      <c r="O229" s="200">
        <f>'дод 2'!P49</f>
        <v>0</v>
      </c>
      <c r="P229" s="200">
        <f>'дод 2'!Q49</f>
        <v>0</v>
      </c>
      <c r="Q229" s="200">
        <f>'дод 2'!R49</f>
        <v>0</v>
      </c>
      <c r="R229" s="200">
        <f>'дод 2'!S49</f>
        <v>0</v>
      </c>
      <c r="S229" s="200">
        <f>'дод 2'!T49</f>
        <v>0</v>
      </c>
      <c r="T229" s="200">
        <f>'дод 2'!U49</f>
        <v>0</v>
      </c>
      <c r="U229" s="200">
        <f>'дод 2'!V49</f>
        <v>0</v>
      </c>
      <c r="V229" s="200">
        <f>'дод 2'!W49</f>
        <v>0</v>
      </c>
      <c r="W229" s="200">
        <f>'дод 2'!X49</f>
        <v>0</v>
      </c>
      <c r="X229" s="200">
        <f>'дод 2'!Y49</f>
        <v>0</v>
      </c>
      <c r="Y229" s="213"/>
      <c r="Z229" s="209">
        <f t="shared" si="133"/>
        <v>0</v>
      </c>
    </row>
    <row r="230" spans="1:26" s="10" customFormat="1" ht="39" hidden="1" customHeight="1" x14ac:dyDescent="0.25">
      <c r="A230" s="96" t="s">
        <v>698</v>
      </c>
      <c r="B230" s="96" t="s">
        <v>392</v>
      </c>
      <c r="C230" s="46" t="s">
        <v>699</v>
      </c>
      <c r="D230" s="200">
        <f>'дод 2'!E294</f>
        <v>0</v>
      </c>
      <c r="E230" s="200">
        <f>'дод 2'!F294</f>
        <v>0</v>
      </c>
      <c r="F230" s="200">
        <f>'дод 2'!G294</f>
        <v>0</v>
      </c>
      <c r="G230" s="200">
        <f>'дод 2'!H294</f>
        <v>0</v>
      </c>
      <c r="H230" s="200">
        <f>'дод 2'!I294</f>
        <v>0</v>
      </c>
      <c r="I230" s="200">
        <f>'дод 2'!J294</f>
        <v>0</v>
      </c>
      <c r="J230" s="200">
        <f>'дод 2'!K294</f>
        <v>0</v>
      </c>
      <c r="K230" s="200">
        <f>'дод 2'!L294</f>
        <v>0</v>
      </c>
      <c r="L230" s="213" t="e">
        <f t="shared" si="131"/>
        <v>#DIV/0!</v>
      </c>
      <c r="M230" s="200">
        <f>'дод 2'!N294</f>
        <v>0</v>
      </c>
      <c r="N230" s="200">
        <f>'дод 2'!O294</f>
        <v>0</v>
      </c>
      <c r="O230" s="200">
        <f>'дод 2'!P294</f>
        <v>0</v>
      </c>
      <c r="P230" s="200">
        <f>'дод 2'!Q294</f>
        <v>0</v>
      </c>
      <c r="Q230" s="200">
        <f>'дод 2'!R294</f>
        <v>0</v>
      </c>
      <c r="R230" s="200">
        <f>'дод 2'!S294</f>
        <v>0</v>
      </c>
      <c r="S230" s="200">
        <f>'дод 2'!T294</f>
        <v>0</v>
      </c>
      <c r="T230" s="200">
        <f>'дод 2'!U294</f>
        <v>0</v>
      </c>
      <c r="U230" s="200">
        <f>'дод 2'!V294</f>
        <v>0</v>
      </c>
      <c r="V230" s="200">
        <f>'дод 2'!W294</f>
        <v>0</v>
      </c>
      <c r="W230" s="200">
        <f>'дод 2'!X294</f>
        <v>0</v>
      </c>
      <c r="X230" s="200">
        <f>'дод 2'!Y294</f>
        <v>0</v>
      </c>
      <c r="Y230" s="213" t="e">
        <f t="shared" si="132"/>
        <v>#DIV/0!</v>
      </c>
      <c r="Z230" s="209">
        <f t="shared" si="133"/>
        <v>0</v>
      </c>
    </row>
    <row r="231" spans="1:26" s="10" customFormat="1" ht="54.75" hidden="1" customHeight="1" x14ac:dyDescent="0.25">
      <c r="A231" s="96" t="s">
        <v>502</v>
      </c>
      <c r="B231" s="96" t="s">
        <v>392</v>
      </c>
      <c r="C231" s="50" t="s">
        <v>391</v>
      </c>
      <c r="D231" s="200">
        <f>'дод 2'!E295</f>
        <v>0</v>
      </c>
      <c r="E231" s="200">
        <f>'дод 2'!F295</f>
        <v>0</v>
      </c>
      <c r="F231" s="200">
        <f>'дод 2'!G295</f>
        <v>0</v>
      </c>
      <c r="G231" s="200">
        <f>'дод 2'!H295</f>
        <v>0</v>
      </c>
      <c r="H231" s="200">
        <f>'дод 2'!I295</f>
        <v>0</v>
      </c>
      <c r="I231" s="200">
        <f>'дод 2'!J295</f>
        <v>0</v>
      </c>
      <c r="J231" s="200">
        <f>'дод 2'!K295</f>
        <v>0</v>
      </c>
      <c r="K231" s="200">
        <f>'дод 2'!L295</f>
        <v>0</v>
      </c>
      <c r="L231" s="213" t="e">
        <f t="shared" si="131"/>
        <v>#DIV/0!</v>
      </c>
      <c r="M231" s="200">
        <f>'дод 2'!N295</f>
        <v>0</v>
      </c>
      <c r="N231" s="200">
        <f>'дод 2'!O295</f>
        <v>0</v>
      </c>
      <c r="O231" s="200">
        <f>'дод 2'!P295</f>
        <v>0</v>
      </c>
      <c r="P231" s="200">
        <f>'дод 2'!Q295</f>
        <v>0</v>
      </c>
      <c r="Q231" s="200">
        <f>'дод 2'!R295</f>
        <v>0</v>
      </c>
      <c r="R231" s="200">
        <f>'дод 2'!S295</f>
        <v>0</v>
      </c>
      <c r="S231" s="200">
        <f>'дод 2'!T295</f>
        <v>0</v>
      </c>
      <c r="T231" s="200">
        <f>'дод 2'!U295</f>
        <v>0</v>
      </c>
      <c r="U231" s="200">
        <f>'дод 2'!V295</f>
        <v>0</v>
      </c>
      <c r="V231" s="200">
        <f>'дод 2'!W295</f>
        <v>0</v>
      </c>
      <c r="W231" s="200">
        <f>'дод 2'!X295</f>
        <v>0</v>
      </c>
      <c r="X231" s="200">
        <f>'дод 2'!Y295</f>
        <v>0</v>
      </c>
      <c r="Y231" s="213" t="e">
        <f t="shared" si="132"/>
        <v>#DIV/0!</v>
      </c>
      <c r="Z231" s="209">
        <f t="shared" si="133"/>
        <v>0</v>
      </c>
    </row>
    <row r="232" spans="1:26" s="10" customFormat="1" ht="104.25" hidden="1" customHeight="1" x14ac:dyDescent="0.25">
      <c r="A232" s="97"/>
      <c r="B232" s="97"/>
      <c r="C232" s="99" t="s">
        <v>389</v>
      </c>
      <c r="D232" s="203">
        <f>'дод 2'!E296</f>
        <v>0</v>
      </c>
      <c r="E232" s="203">
        <f>'дод 2'!F296</f>
        <v>0</v>
      </c>
      <c r="F232" s="203">
        <f>'дод 2'!G296</f>
        <v>0</v>
      </c>
      <c r="G232" s="203">
        <f>'дод 2'!H296</f>
        <v>0</v>
      </c>
      <c r="H232" s="203">
        <f>'дод 2'!I296</f>
        <v>0</v>
      </c>
      <c r="I232" s="203">
        <f>'дод 2'!J296</f>
        <v>0</v>
      </c>
      <c r="J232" s="203">
        <f>'дод 2'!K296</f>
        <v>0</v>
      </c>
      <c r="K232" s="203">
        <f>'дод 2'!L296</f>
        <v>0</v>
      </c>
      <c r="L232" s="214" t="e">
        <f t="shared" si="131"/>
        <v>#DIV/0!</v>
      </c>
      <c r="M232" s="203">
        <f>'дод 2'!N296</f>
        <v>0</v>
      </c>
      <c r="N232" s="203">
        <f>'дод 2'!O296</f>
        <v>0</v>
      </c>
      <c r="O232" s="203">
        <f>'дод 2'!P296</f>
        <v>0</v>
      </c>
      <c r="P232" s="203">
        <f>'дод 2'!Q296</f>
        <v>0</v>
      </c>
      <c r="Q232" s="203">
        <f>'дод 2'!R296</f>
        <v>0</v>
      </c>
      <c r="R232" s="203">
        <f>'дод 2'!S296</f>
        <v>0</v>
      </c>
      <c r="S232" s="203">
        <f>'дод 2'!T296</f>
        <v>0</v>
      </c>
      <c r="T232" s="203">
        <f>'дод 2'!U296</f>
        <v>0</v>
      </c>
      <c r="U232" s="203">
        <f>'дод 2'!V296</f>
        <v>0</v>
      </c>
      <c r="V232" s="203">
        <f>'дод 2'!W296</f>
        <v>0</v>
      </c>
      <c r="W232" s="203">
        <f>'дод 2'!X296</f>
        <v>0</v>
      </c>
      <c r="X232" s="203">
        <f>'дод 2'!Y296</f>
        <v>0</v>
      </c>
      <c r="Y232" s="214" t="e">
        <f t="shared" si="132"/>
        <v>#DIV/0!</v>
      </c>
      <c r="Z232" s="209">
        <f t="shared" si="133"/>
        <v>0</v>
      </c>
    </row>
    <row r="233" spans="1:26" s="9" customFormat="1" ht="18.75" customHeight="1" x14ac:dyDescent="0.25">
      <c r="A233" s="101" t="s">
        <v>234</v>
      </c>
      <c r="B233" s="114"/>
      <c r="C233" s="115" t="s">
        <v>235</v>
      </c>
      <c r="D233" s="209">
        <f>D234</f>
        <v>5323200</v>
      </c>
      <c r="E233" s="209">
        <f t="shared" ref="E233:X233" si="140">E234</f>
        <v>5323200</v>
      </c>
      <c r="F233" s="209">
        <f t="shared" si="140"/>
        <v>0</v>
      </c>
      <c r="G233" s="209">
        <f t="shared" si="140"/>
        <v>0</v>
      </c>
      <c r="H233" s="209">
        <f t="shared" si="140"/>
        <v>0</v>
      </c>
      <c r="I233" s="209">
        <f t="shared" si="140"/>
        <v>94871.29</v>
      </c>
      <c r="J233" s="209">
        <f t="shared" si="140"/>
        <v>0</v>
      </c>
      <c r="K233" s="209">
        <f t="shared" si="140"/>
        <v>0</v>
      </c>
      <c r="L233" s="212">
        <f t="shared" si="131"/>
        <v>1.7822229110309586</v>
      </c>
      <c r="M233" s="209">
        <f>M234</f>
        <v>19036280</v>
      </c>
      <c r="N233" s="209">
        <f t="shared" si="140"/>
        <v>19036280</v>
      </c>
      <c r="O233" s="209">
        <f t="shared" si="140"/>
        <v>0</v>
      </c>
      <c r="P233" s="209">
        <f t="shared" si="140"/>
        <v>0</v>
      </c>
      <c r="Q233" s="209">
        <f t="shared" si="140"/>
        <v>0</v>
      </c>
      <c r="R233" s="209">
        <f t="shared" si="140"/>
        <v>19036280</v>
      </c>
      <c r="S233" s="209">
        <f t="shared" si="140"/>
        <v>0</v>
      </c>
      <c r="T233" s="209">
        <f t="shared" si="140"/>
        <v>0</v>
      </c>
      <c r="U233" s="209">
        <f t="shared" si="140"/>
        <v>0</v>
      </c>
      <c r="V233" s="209">
        <f t="shared" si="140"/>
        <v>0</v>
      </c>
      <c r="W233" s="209">
        <f t="shared" si="140"/>
        <v>0</v>
      </c>
      <c r="X233" s="209">
        <f t="shared" si="140"/>
        <v>0</v>
      </c>
      <c r="Y233" s="212">
        <f t="shared" si="132"/>
        <v>0</v>
      </c>
      <c r="Z233" s="209">
        <f t="shared" si="133"/>
        <v>94871.29</v>
      </c>
    </row>
    <row r="234" spans="1:26" ht="28.5" customHeight="1" x14ac:dyDescent="0.25">
      <c r="A234" s="95" t="s">
        <v>232</v>
      </c>
      <c r="B234" s="95" t="s">
        <v>233</v>
      </c>
      <c r="C234" s="52" t="s">
        <v>231</v>
      </c>
      <c r="D234" s="200">
        <f>'дод 2'!E50+'дод 2'!E290</f>
        <v>5323200</v>
      </c>
      <c r="E234" s="200">
        <f>'дод 2'!F50+'дод 2'!F290</f>
        <v>5323200</v>
      </c>
      <c r="F234" s="200">
        <f>'дод 2'!G50+'дод 2'!G290</f>
        <v>0</v>
      </c>
      <c r="G234" s="200">
        <f>'дод 2'!H50+'дод 2'!H290</f>
        <v>0</v>
      </c>
      <c r="H234" s="200">
        <f>'дод 2'!I50+'дод 2'!I290</f>
        <v>0</v>
      </c>
      <c r="I234" s="200">
        <f>'дод 2'!J50+'дод 2'!J290</f>
        <v>94871.29</v>
      </c>
      <c r="J234" s="200">
        <f>'дод 2'!K50+'дод 2'!K290</f>
        <v>0</v>
      </c>
      <c r="K234" s="200">
        <f>'дод 2'!L50+'дод 2'!L290</f>
        <v>0</v>
      </c>
      <c r="L234" s="213">
        <f t="shared" si="131"/>
        <v>1.7822229110309586</v>
      </c>
      <c r="M234" s="200">
        <f>'дод 2'!N50+'дод 2'!N290</f>
        <v>19036280</v>
      </c>
      <c r="N234" s="200">
        <f>'дод 2'!O50+'дод 2'!O290</f>
        <v>19036280</v>
      </c>
      <c r="O234" s="200">
        <f>'дод 2'!P50+'дод 2'!P290</f>
        <v>0</v>
      </c>
      <c r="P234" s="200">
        <f>'дод 2'!Q50+'дод 2'!Q290</f>
        <v>0</v>
      </c>
      <c r="Q234" s="200">
        <f>'дод 2'!R50+'дод 2'!R290</f>
        <v>0</v>
      </c>
      <c r="R234" s="200">
        <f>'дод 2'!S50+'дод 2'!S290</f>
        <v>19036280</v>
      </c>
      <c r="S234" s="200">
        <f>'дод 2'!T50+'дод 2'!T290</f>
        <v>0</v>
      </c>
      <c r="T234" s="200">
        <f>'дод 2'!U50+'дод 2'!U290</f>
        <v>0</v>
      </c>
      <c r="U234" s="200">
        <f>'дод 2'!V50+'дод 2'!V290</f>
        <v>0</v>
      </c>
      <c r="V234" s="200">
        <f>'дод 2'!W50+'дод 2'!W290</f>
        <v>0</v>
      </c>
      <c r="W234" s="200">
        <f>'дод 2'!X50+'дод 2'!X290</f>
        <v>0</v>
      </c>
      <c r="X234" s="200">
        <f>'дод 2'!Y50+'дод 2'!Y290</f>
        <v>0</v>
      </c>
      <c r="Y234" s="213">
        <f t="shared" si="132"/>
        <v>0</v>
      </c>
      <c r="Z234" s="209">
        <f t="shared" si="133"/>
        <v>94871.29</v>
      </c>
    </row>
    <row r="235" spans="1:26" s="9" customFormat="1" ht="39.75" customHeight="1" x14ac:dyDescent="0.25">
      <c r="A235" s="100" t="s">
        <v>87</v>
      </c>
      <c r="B235" s="114"/>
      <c r="C235" s="115" t="s">
        <v>409</v>
      </c>
      <c r="D235" s="209">
        <f>D237+D238+D240+D241+D242+D244+D245+D246</f>
        <v>8013002</v>
      </c>
      <c r="E235" s="209">
        <f t="shared" ref="E235:G235" si="141">E237+E238+E240+E241+E242+E244+E245+E246</f>
        <v>5333002</v>
      </c>
      <c r="F235" s="209">
        <f t="shared" si="141"/>
        <v>0</v>
      </c>
      <c r="G235" s="209">
        <f t="shared" si="141"/>
        <v>0</v>
      </c>
      <c r="H235" s="209">
        <f t="shared" ref="H235:K235" si="142">H237+H238+H240+H241+H242+H244+H245+H246</f>
        <v>2680000</v>
      </c>
      <c r="I235" s="209">
        <f t="shared" si="142"/>
        <v>239735.91999999998</v>
      </c>
      <c r="J235" s="209">
        <f t="shared" si="142"/>
        <v>0</v>
      </c>
      <c r="K235" s="209">
        <f t="shared" si="142"/>
        <v>0</v>
      </c>
      <c r="L235" s="212">
        <f t="shared" si="131"/>
        <v>2.9918365176996087</v>
      </c>
      <c r="M235" s="209">
        <f>M237+M238+M240+M241+M242+M244+M245+M246</f>
        <v>216091553</v>
      </c>
      <c r="N235" s="209">
        <f t="shared" ref="N235:R235" si="143">N237+N238+N240+N241+N242+N244+N245+N246</f>
        <v>215981553</v>
      </c>
      <c r="O235" s="209">
        <f t="shared" si="143"/>
        <v>110000</v>
      </c>
      <c r="P235" s="209">
        <f t="shared" si="143"/>
        <v>0</v>
      </c>
      <c r="Q235" s="209">
        <f t="shared" si="143"/>
        <v>0</v>
      </c>
      <c r="R235" s="209">
        <f t="shared" si="143"/>
        <v>215981553</v>
      </c>
      <c r="S235" s="209">
        <f t="shared" ref="S235:X235" si="144">S237+S238+S240+S241+S242+S244+S245+S246</f>
        <v>11632159.370000001</v>
      </c>
      <c r="T235" s="209">
        <f t="shared" si="144"/>
        <v>11622159.370000001</v>
      </c>
      <c r="U235" s="209">
        <f t="shared" si="144"/>
        <v>10000</v>
      </c>
      <c r="V235" s="209">
        <f t="shared" si="144"/>
        <v>0</v>
      </c>
      <c r="W235" s="209">
        <f t="shared" si="144"/>
        <v>0</v>
      </c>
      <c r="X235" s="209">
        <f t="shared" si="144"/>
        <v>11622159.370000001</v>
      </c>
      <c r="Y235" s="212">
        <f t="shared" si="132"/>
        <v>5.3829773577498425</v>
      </c>
      <c r="Z235" s="209">
        <f t="shared" si="133"/>
        <v>11871895.290000001</v>
      </c>
    </row>
    <row r="236" spans="1:26" s="11" customFormat="1" ht="16.5" customHeight="1" x14ac:dyDescent="0.25">
      <c r="A236" s="102"/>
      <c r="B236" s="102"/>
      <c r="C236" s="43" t="s">
        <v>407</v>
      </c>
      <c r="D236" s="197">
        <f>D239+D243</f>
        <v>0</v>
      </c>
      <c r="E236" s="197">
        <f t="shared" ref="E236:R236" si="145">E239+E243</f>
        <v>0</v>
      </c>
      <c r="F236" s="197">
        <f t="shared" si="145"/>
        <v>0</v>
      </c>
      <c r="G236" s="197">
        <f t="shared" si="145"/>
        <v>0</v>
      </c>
      <c r="H236" s="197">
        <f t="shared" ref="H236:K236" si="146">H239+H243</f>
        <v>0</v>
      </c>
      <c r="I236" s="197">
        <f t="shared" si="146"/>
        <v>0</v>
      </c>
      <c r="J236" s="197">
        <f t="shared" si="146"/>
        <v>0</v>
      </c>
      <c r="K236" s="197">
        <f t="shared" si="146"/>
        <v>0</v>
      </c>
      <c r="L236" s="215"/>
      <c r="M236" s="197">
        <f t="shared" si="145"/>
        <v>61868709</v>
      </c>
      <c r="N236" s="197">
        <f t="shared" si="145"/>
        <v>61868709</v>
      </c>
      <c r="O236" s="197">
        <f t="shared" si="145"/>
        <v>0</v>
      </c>
      <c r="P236" s="197">
        <f t="shared" si="145"/>
        <v>0</v>
      </c>
      <c r="Q236" s="197">
        <f t="shared" si="145"/>
        <v>0</v>
      </c>
      <c r="R236" s="197">
        <f t="shared" si="145"/>
        <v>61868709</v>
      </c>
      <c r="S236" s="197">
        <f t="shared" ref="S236:X236" si="147">S239+S243</f>
        <v>0</v>
      </c>
      <c r="T236" s="197">
        <f t="shared" si="147"/>
        <v>0</v>
      </c>
      <c r="U236" s="197">
        <f t="shared" si="147"/>
        <v>0</v>
      </c>
      <c r="V236" s="197">
        <f t="shared" si="147"/>
        <v>0</v>
      </c>
      <c r="W236" s="197">
        <f t="shared" si="147"/>
        <v>0</v>
      </c>
      <c r="X236" s="197">
        <f t="shared" si="147"/>
        <v>0</v>
      </c>
      <c r="Y236" s="215">
        <f t="shared" si="132"/>
        <v>0</v>
      </c>
      <c r="Z236" s="209">
        <f t="shared" si="133"/>
        <v>0</v>
      </c>
    </row>
    <row r="237" spans="1:26" ht="34.5" customHeight="1" x14ac:dyDescent="0.25">
      <c r="A237" s="95" t="s">
        <v>4</v>
      </c>
      <c r="B237" s="95" t="s">
        <v>86</v>
      </c>
      <c r="C237" s="48" t="s">
        <v>23</v>
      </c>
      <c r="D237" s="200">
        <f>'дод 2'!E51+'дод 2'!E371+'дод 2'!E379+'дод 2'!E390+'дод 2'!E321+'дод 2'!E366</f>
        <v>520000</v>
      </c>
      <c r="E237" s="200">
        <f>'дод 2'!F51+'дод 2'!F371+'дод 2'!F379+'дод 2'!F390+'дод 2'!F321+'дод 2'!F366</f>
        <v>40000</v>
      </c>
      <c r="F237" s="200">
        <f>'дод 2'!G51+'дод 2'!G371+'дод 2'!G379+'дод 2'!G390+'дод 2'!G321+'дод 2'!G366</f>
        <v>0</v>
      </c>
      <c r="G237" s="200">
        <f>'дод 2'!H51+'дод 2'!H371+'дод 2'!H379+'дод 2'!H390+'дод 2'!H321+'дод 2'!H366</f>
        <v>0</v>
      </c>
      <c r="H237" s="200">
        <f>'дод 2'!I51+'дод 2'!I371+'дод 2'!I379+'дод 2'!I390+'дод 2'!I321+'дод 2'!I366</f>
        <v>480000</v>
      </c>
      <c r="I237" s="200">
        <f>'дод 2'!J51+'дод 2'!J371+'дод 2'!J379+'дод 2'!J390+'дод 2'!J321+'дод 2'!J366</f>
        <v>0</v>
      </c>
      <c r="J237" s="200">
        <f>'дод 2'!K51+'дод 2'!K371+'дод 2'!K379+'дод 2'!K390+'дод 2'!K321+'дод 2'!K366</f>
        <v>0</v>
      </c>
      <c r="K237" s="200">
        <f>'дод 2'!L51+'дод 2'!L371+'дод 2'!L379+'дод 2'!L390+'дод 2'!L321+'дод 2'!L366</f>
        <v>0</v>
      </c>
      <c r="L237" s="213">
        <f t="shared" si="131"/>
        <v>0</v>
      </c>
      <c r="M237" s="200">
        <f>'дод 2'!N51+'дод 2'!N371+'дод 2'!N379+'дод 2'!N390+'дод 2'!N321+'дод 2'!N366</f>
        <v>0</v>
      </c>
      <c r="N237" s="200">
        <f>'дод 2'!O51+'дод 2'!O371+'дод 2'!O379+'дод 2'!O390+'дод 2'!O321+'дод 2'!O366</f>
        <v>0</v>
      </c>
      <c r="O237" s="200">
        <f>'дод 2'!P51+'дод 2'!P371+'дод 2'!P379+'дод 2'!P390+'дод 2'!P321+'дод 2'!P366</f>
        <v>0</v>
      </c>
      <c r="P237" s="200">
        <f>'дод 2'!Q51+'дод 2'!Q371+'дод 2'!Q379+'дод 2'!Q390+'дод 2'!Q321+'дод 2'!Q366</f>
        <v>0</v>
      </c>
      <c r="Q237" s="200">
        <f>'дод 2'!R51+'дод 2'!R371+'дод 2'!R379+'дод 2'!R390+'дод 2'!R321+'дод 2'!R366</f>
        <v>0</v>
      </c>
      <c r="R237" s="200">
        <f>'дод 2'!S51+'дод 2'!S371+'дод 2'!S379+'дод 2'!S390+'дод 2'!S321+'дод 2'!S366</f>
        <v>0</v>
      </c>
      <c r="S237" s="200">
        <f>'дод 2'!T51+'дод 2'!T371+'дод 2'!T379+'дод 2'!T390+'дод 2'!T321+'дод 2'!T366</f>
        <v>0</v>
      </c>
      <c r="T237" s="200">
        <f>'дод 2'!U51+'дод 2'!U371+'дод 2'!U379+'дод 2'!U390+'дод 2'!U321+'дод 2'!U366</f>
        <v>0</v>
      </c>
      <c r="U237" s="200">
        <f>'дод 2'!V51+'дод 2'!V371+'дод 2'!V379+'дод 2'!V390+'дод 2'!V321+'дод 2'!V366</f>
        <v>0</v>
      </c>
      <c r="V237" s="200">
        <f>'дод 2'!W51+'дод 2'!W371+'дод 2'!W379+'дод 2'!W390+'дод 2'!W321+'дод 2'!W366</f>
        <v>0</v>
      </c>
      <c r="W237" s="200">
        <f>'дод 2'!X51+'дод 2'!X371+'дод 2'!X379+'дод 2'!X390+'дод 2'!X321+'дод 2'!X366</f>
        <v>0</v>
      </c>
      <c r="X237" s="200">
        <f>'дод 2'!Y51+'дод 2'!Y371+'дод 2'!Y379+'дод 2'!Y390+'дод 2'!Y321+'дод 2'!Y366</f>
        <v>0</v>
      </c>
      <c r="Y237" s="213"/>
      <c r="Z237" s="209">
        <f t="shared" si="133"/>
        <v>0</v>
      </c>
    </row>
    <row r="238" spans="1:26" ht="25.5" customHeight="1" x14ac:dyDescent="0.25">
      <c r="A238" s="95" t="s">
        <v>2</v>
      </c>
      <c r="B238" s="95" t="s">
        <v>85</v>
      </c>
      <c r="C238" s="48" t="s">
        <v>406</v>
      </c>
      <c r="D238" s="200">
        <f>'дод 2'!E134+'дод 2'!E179+'дод 2'!E249+'дод 2'!E299+'дод 2'!E348+'дод 2'!E397+'дод 2'!E227+'дод 2'!E52</f>
        <v>5030884</v>
      </c>
      <c r="E238" s="200">
        <f>'дод 2'!F134+'дод 2'!F179+'дод 2'!F249+'дод 2'!F299+'дод 2'!F348+'дод 2'!F397+'дод 2'!F227+'дод 2'!F52</f>
        <v>2830884</v>
      </c>
      <c r="F238" s="200">
        <f>'дод 2'!G134+'дод 2'!G179+'дод 2'!G249+'дод 2'!G299+'дод 2'!G348+'дод 2'!G397+'дод 2'!G227+'дод 2'!G52</f>
        <v>0</v>
      </c>
      <c r="G238" s="200">
        <f>'дод 2'!H134+'дод 2'!H179+'дод 2'!H249+'дод 2'!H299+'дод 2'!H348+'дод 2'!H397+'дод 2'!H227+'дод 2'!H52</f>
        <v>0</v>
      </c>
      <c r="H238" s="200">
        <f>'дод 2'!I134+'дод 2'!I179+'дод 2'!I249+'дод 2'!I299+'дод 2'!I348+'дод 2'!I397+'дод 2'!I227+'дод 2'!I52</f>
        <v>2200000</v>
      </c>
      <c r="I238" s="200">
        <f>'дод 2'!J134+'дод 2'!J179+'дод 2'!J249+'дод 2'!J299+'дод 2'!J348+'дод 2'!J397+'дод 2'!J227+'дод 2'!J52</f>
        <v>102185.5</v>
      </c>
      <c r="J238" s="200">
        <f>'дод 2'!K134+'дод 2'!K179+'дод 2'!K249+'дод 2'!K299+'дод 2'!K348+'дод 2'!K397+'дод 2'!K227+'дод 2'!K52</f>
        <v>0</v>
      </c>
      <c r="K238" s="200">
        <f>'дод 2'!L134+'дод 2'!L179+'дод 2'!L249+'дод 2'!L299+'дод 2'!L348+'дод 2'!L397+'дод 2'!L227+'дод 2'!L52</f>
        <v>0</v>
      </c>
      <c r="L238" s="213">
        <f t="shared" si="131"/>
        <v>2.0311639067805976</v>
      </c>
      <c r="M238" s="200">
        <f>'дод 2'!N134+'дод 2'!N179+'дод 2'!N249+'дод 2'!N299+'дод 2'!N348+'дод 2'!N397+'дод 2'!N227+'дод 2'!N52</f>
        <v>212321153</v>
      </c>
      <c r="N238" s="200">
        <f>'дод 2'!O134+'дод 2'!O179+'дод 2'!O249+'дод 2'!O299+'дод 2'!O348+'дод 2'!O397+'дод 2'!O227+'дод 2'!O52</f>
        <v>212321153</v>
      </c>
      <c r="O238" s="200">
        <f>'дод 2'!P134+'дод 2'!P179+'дод 2'!P249+'дод 2'!P299+'дод 2'!P348+'дод 2'!P397+'дод 2'!P227+'дод 2'!P52</f>
        <v>0</v>
      </c>
      <c r="P238" s="200">
        <f>'дод 2'!Q134+'дод 2'!Q179+'дод 2'!Q249+'дод 2'!Q299+'дод 2'!Q348+'дод 2'!Q397+'дод 2'!Q227+'дод 2'!Q52</f>
        <v>0</v>
      </c>
      <c r="Q238" s="200">
        <f>'дод 2'!R134+'дод 2'!R179+'дод 2'!R249+'дод 2'!R299+'дод 2'!R348+'дод 2'!R397+'дод 2'!R227+'дод 2'!R52</f>
        <v>0</v>
      </c>
      <c r="R238" s="200">
        <f>'дод 2'!S134+'дод 2'!S179+'дод 2'!S249+'дод 2'!S299+'дод 2'!S348+'дод 2'!S397+'дод 2'!S227+'дод 2'!S52</f>
        <v>212321153</v>
      </c>
      <c r="S238" s="200">
        <f>'дод 2'!T134+'дод 2'!T179+'дод 2'!T249+'дод 2'!T299+'дод 2'!T348+'дод 2'!T397+'дод 2'!T227+'дод 2'!T52</f>
        <v>11622159.370000001</v>
      </c>
      <c r="T238" s="200">
        <f>'дод 2'!U134+'дод 2'!U179+'дод 2'!U249+'дод 2'!U299+'дод 2'!U348+'дод 2'!U397+'дод 2'!U227+'дод 2'!U52</f>
        <v>11622159.370000001</v>
      </c>
      <c r="U238" s="200">
        <f>'дод 2'!V134+'дод 2'!V179+'дод 2'!V249+'дод 2'!V299+'дод 2'!V348+'дод 2'!V397+'дод 2'!V227+'дод 2'!V52</f>
        <v>0</v>
      </c>
      <c r="V238" s="200">
        <f>'дод 2'!W134+'дод 2'!W179+'дод 2'!W249+'дод 2'!W299+'дод 2'!W348+'дод 2'!W397+'дод 2'!W227+'дод 2'!W52</f>
        <v>0</v>
      </c>
      <c r="W238" s="200">
        <f>'дод 2'!X134+'дод 2'!X179+'дод 2'!X249+'дод 2'!X299+'дод 2'!X348+'дод 2'!X397+'дод 2'!X227+'дод 2'!X52</f>
        <v>0</v>
      </c>
      <c r="X238" s="200">
        <f>'дод 2'!Y134+'дод 2'!Y179+'дод 2'!Y249+'дод 2'!Y299+'дод 2'!Y348+'дод 2'!Y397+'дод 2'!Y227+'дод 2'!Y52</f>
        <v>11622159.370000001</v>
      </c>
      <c r="Y238" s="213">
        <f t="shared" si="132"/>
        <v>5.4738584478203167</v>
      </c>
      <c r="Z238" s="209">
        <f t="shared" si="133"/>
        <v>11724344.870000001</v>
      </c>
    </row>
    <row r="239" spans="1:26" s="10" customFormat="1" ht="24.75" customHeight="1" x14ac:dyDescent="0.25">
      <c r="A239" s="97"/>
      <c r="B239" s="97"/>
      <c r="C239" s="47" t="s">
        <v>407</v>
      </c>
      <c r="D239" s="203">
        <f>'дод 2'!E180+'дод 2'!E349</f>
        <v>0</v>
      </c>
      <c r="E239" s="203">
        <f>'дод 2'!F180+'дод 2'!F349</f>
        <v>0</v>
      </c>
      <c r="F239" s="203">
        <f>'дод 2'!G180+'дод 2'!G349</f>
        <v>0</v>
      </c>
      <c r="G239" s="203">
        <f>'дод 2'!H180+'дод 2'!H349</f>
        <v>0</v>
      </c>
      <c r="H239" s="203">
        <f>'дод 2'!I180+'дод 2'!I349</f>
        <v>0</v>
      </c>
      <c r="I239" s="203">
        <f>'дод 2'!J180+'дод 2'!J349</f>
        <v>0</v>
      </c>
      <c r="J239" s="203">
        <f>'дод 2'!K180+'дод 2'!K349</f>
        <v>0</v>
      </c>
      <c r="K239" s="203">
        <f>'дод 2'!L180+'дод 2'!L349</f>
        <v>0</v>
      </c>
      <c r="L239" s="214"/>
      <c r="M239" s="203">
        <f>'дод 2'!N180+'дод 2'!N349</f>
        <v>61868709</v>
      </c>
      <c r="N239" s="203">
        <f>'дод 2'!O180+'дод 2'!O349</f>
        <v>61868709</v>
      </c>
      <c r="O239" s="203">
        <f>'дод 2'!P180+'дод 2'!P349</f>
        <v>0</v>
      </c>
      <c r="P239" s="203">
        <f>'дод 2'!Q180+'дод 2'!Q349</f>
        <v>0</v>
      </c>
      <c r="Q239" s="203">
        <f>'дод 2'!R180+'дод 2'!R349</f>
        <v>0</v>
      </c>
      <c r="R239" s="203">
        <f>'дод 2'!S180+'дод 2'!S349</f>
        <v>61868709</v>
      </c>
      <c r="S239" s="203">
        <f>'дод 2'!T180+'дод 2'!T349</f>
        <v>0</v>
      </c>
      <c r="T239" s="203">
        <f>'дод 2'!U180+'дод 2'!U349</f>
        <v>0</v>
      </c>
      <c r="U239" s="203">
        <f>'дод 2'!V180+'дод 2'!V349</f>
        <v>0</v>
      </c>
      <c r="V239" s="203">
        <f>'дод 2'!W180+'дод 2'!W349</f>
        <v>0</v>
      </c>
      <c r="W239" s="203">
        <f>'дод 2'!X180+'дод 2'!X349</f>
        <v>0</v>
      </c>
      <c r="X239" s="203">
        <f>'дод 2'!Y180+'дод 2'!Y349</f>
        <v>0</v>
      </c>
      <c r="Y239" s="214">
        <f t="shared" si="132"/>
        <v>0</v>
      </c>
      <c r="Z239" s="209">
        <f t="shared" si="133"/>
        <v>0</v>
      </c>
    </row>
    <row r="240" spans="1:26" ht="33.75" customHeight="1" x14ac:dyDescent="0.25">
      <c r="A240" s="95" t="s">
        <v>264</v>
      </c>
      <c r="B240" s="95" t="s">
        <v>81</v>
      </c>
      <c r="C240" s="48" t="s">
        <v>340</v>
      </c>
      <c r="D240" s="200">
        <f>'дод 2'!E372+'дод 2'!E380+'дод 2'!E391</f>
        <v>0</v>
      </c>
      <c r="E240" s="200">
        <f>'дод 2'!F372+'дод 2'!F380+'дод 2'!F391</f>
        <v>0</v>
      </c>
      <c r="F240" s="200">
        <f>'дод 2'!G372+'дод 2'!G380+'дод 2'!G391</f>
        <v>0</v>
      </c>
      <c r="G240" s="200">
        <f>'дод 2'!H372+'дод 2'!H380+'дод 2'!H391</f>
        <v>0</v>
      </c>
      <c r="H240" s="200">
        <f>'дод 2'!I372+'дод 2'!I380+'дод 2'!I391</f>
        <v>0</v>
      </c>
      <c r="I240" s="200">
        <f>'дод 2'!J372+'дод 2'!J380+'дод 2'!J391</f>
        <v>0</v>
      </c>
      <c r="J240" s="200">
        <f>'дод 2'!K372+'дод 2'!K380+'дод 2'!K391</f>
        <v>0</v>
      </c>
      <c r="K240" s="200">
        <f>'дод 2'!L372+'дод 2'!L380+'дод 2'!L391</f>
        <v>0</v>
      </c>
      <c r="L240" s="213"/>
      <c r="M240" s="200">
        <f>'дод 2'!N372+'дод 2'!N380+'дод 2'!N391</f>
        <v>30000</v>
      </c>
      <c r="N240" s="200">
        <f>'дод 2'!O372+'дод 2'!O380+'дод 2'!O391</f>
        <v>30000</v>
      </c>
      <c r="O240" s="200">
        <f>'дод 2'!P372+'дод 2'!P380+'дод 2'!P391</f>
        <v>0</v>
      </c>
      <c r="P240" s="200">
        <f>'дод 2'!Q372+'дод 2'!Q380+'дод 2'!Q391</f>
        <v>0</v>
      </c>
      <c r="Q240" s="200">
        <f>'дод 2'!R372+'дод 2'!R380+'дод 2'!R391</f>
        <v>0</v>
      </c>
      <c r="R240" s="200">
        <f>'дод 2'!S372+'дод 2'!S380+'дод 2'!S391</f>
        <v>30000</v>
      </c>
      <c r="S240" s="200">
        <f>'дод 2'!T372+'дод 2'!T380+'дод 2'!T391</f>
        <v>0</v>
      </c>
      <c r="T240" s="200">
        <f>'дод 2'!U372+'дод 2'!U380+'дод 2'!U391</f>
        <v>0</v>
      </c>
      <c r="U240" s="200">
        <f>'дод 2'!V372+'дод 2'!V380+'дод 2'!V391</f>
        <v>0</v>
      </c>
      <c r="V240" s="200">
        <f>'дод 2'!W372+'дод 2'!W380+'дод 2'!W391</f>
        <v>0</v>
      </c>
      <c r="W240" s="200">
        <f>'дод 2'!X372+'дод 2'!X380+'дод 2'!X391</f>
        <v>0</v>
      </c>
      <c r="X240" s="200">
        <f>'дод 2'!Y372+'дод 2'!Y380+'дод 2'!Y391</f>
        <v>0</v>
      </c>
      <c r="Y240" s="213">
        <f t="shared" si="132"/>
        <v>0</v>
      </c>
      <c r="Z240" s="209">
        <f t="shared" si="133"/>
        <v>0</v>
      </c>
    </row>
    <row r="241" spans="1:26" ht="47.25" customHeight="1" x14ac:dyDescent="0.25">
      <c r="A241" s="95" t="s">
        <v>266</v>
      </c>
      <c r="B241" s="95" t="s">
        <v>81</v>
      </c>
      <c r="C241" s="48" t="s">
        <v>267</v>
      </c>
      <c r="D241" s="200">
        <f>'дод 2'!E373+'дод 2'!E381+'дод 2'!E392</f>
        <v>0</v>
      </c>
      <c r="E241" s="200">
        <f>'дод 2'!F373+'дод 2'!F381+'дод 2'!F392</f>
        <v>0</v>
      </c>
      <c r="F241" s="200">
        <f>'дод 2'!G373+'дод 2'!G381+'дод 2'!G392</f>
        <v>0</v>
      </c>
      <c r="G241" s="200">
        <f>'дод 2'!H373+'дод 2'!H381+'дод 2'!H392</f>
        <v>0</v>
      </c>
      <c r="H241" s="200">
        <f>'дод 2'!I373+'дод 2'!I381+'дод 2'!I392</f>
        <v>0</v>
      </c>
      <c r="I241" s="200">
        <f>'дод 2'!J373+'дод 2'!J381+'дод 2'!J392</f>
        <v>0</v>
      </c>
      <c r="J241" s="200">
        <f>'дод 2'!K373+'дод 2'!K381+'дод 2'!K392</f>
        <v>0</v>
      </c>
      <c r="K241" s="200">
        <f>'дод 2'!L373+'дод 2'!L381+'дод 2'!L392</f>
        <v>0</v>
      </c>
      <c r="L241" s="213"/>
      <c r="M241" s="200">
        <f>'дод 2'!N373+'дод 2'!N381+'дод 2'!N392</f>
        <v>50000</v>
      </c>
      <c r="N241" s="200">
        <f>'дод 2'!O373+'дод 2'!O381+'дод 2'!O392</f>
        <v>50000</v>
      </c>
      <c r="O241" s="200">
        <f>'дод 2'!P373+'дод 2'!P381+'дод 2'!P392</f>
        <v>0</v>
      </c>
      <c r="P241" s="200">
        <f>'дод 2'!Q373+'дод 2'!Q381+'дод 2'!Q392</f>
        <v>0</v>
      </c>
      <c r="Q241" s="200">
        <f>'дод 2'!R373+'дод 2'!R381+'дод 2'!R392</f>
        <v>0</v>
      </c>
      <c r="R241" s="200">
        <f>'дод 2'!S373+'дод 2'!S381+'дод 2'!S392</f>
        <v>50000</v>
      </c>
      <c r="S241" s="200">
        <f>'дод 2'!T373+'дод 2'!T381+'дод 2'!T392</f>
        <v>0</v>
      </c>
      <c r="T241" s="200">
        <f>'дод 2'!U373+'дод 2'!U381+'дод 2'!U392</f>
        <v>0</v>
      </c>
      <c r="U241" s="200">
        <f>'дод 2'!V373+'дод 2'!V381+'дод 2'!V392</f>
        <v>0</v>
      </c>
      <c r="V241" s="200">
        <f>'дод 2'!W373+'дод 2'!W381+'дод 2'!W392</f>
        <v>0</v>
      </c>
      <c r="W241" s="200">
        <f>'дод 2'!X373+'дод 2'!X381+'дод 2'!X392</f>
        <v>0</v>
      </c>
      <c r="X241" s="200">
        <f>'дод 2'!Y373+'дод 2'!Y381+'дод 2'!Y392</f>
        <v>0</v>
      </c>
      <c r="Y241" s="213">
        <f t="shared" si="132"/>
        <v>0</v>
      </c>
      <c r="Z241" s="209">
        <f t="shared" si="133"/>
        <v>0</v>
      </c>
    </row>
    <row r="242" spans="1:26" ht="30" customHeight="1" x14ac:dyDescent="0.25">
      <c r="A242" s="95" t="s">
        <v>5</v>
      </c>
      <c r="B242" s="95" t="s">
        <v>81</v>
      </c>
      <c r="C242" s="48" t="s">
        <v>629</v>
      </c>
      <c r="D242" s="200">
        <f>'дод 2'!E53+'дод 2'!E300</f>
        <v>0</v>
      </c>
      <c r="E242" s="200">
        <f>'дод 2'!F53+'дод 2'!F300</f>
        <v>0</v>
      </c>
      <c r="F242" s="200">
        <f>'дод 2'!G53+'дод 2'!G300</f>
        <v>0</v>
      </c>
      <c r="G242" s="200">
        <f>'дод 2'!H53+'дод 2'!H300</f>
        <v>0</v>
      </c>
      <c r="H242" s="200">
        <f>'дод 2'!I53+'дод 2'!I300</f>
        <v>0</v>
      </c>
      <c r="I242" s="200">
        <f>'дод 2'!J53+'дод 2'!J300</f>
        <v>0</v>
      </c>
      <c r="J242" s="200">
        <f>'дод 2'!K53+'дод 2'!K300</f>
        <v>0</v>
      </c>
      <c r="K242" s="200">
        <f>'дод 2'!L53+'дод 2'!L300</f>
        <v>0</v>
      </c>
      <c r="L242" s="213"/>
      <c r="M242" s="200">
        <f>'дод 2'!N53+'дод 2'!N300</f>
        <v>3580400</v>
      </c>
      <c r="N242" s="200">
        <f>'дод 2'!O53+'дод 2'!O300</f>
        <v>3580400</v>
      </c>
      <c r="O242" s="200">
        <f>'дод 2'!P53+'дод 2'!P300</f>
        <v>0</v>
      </c>
      <c r="P242" s="200">
        <f>'дод 2'!Q53+'дод 2'!Q300</f>
        <v>0</v>
      </c>
      <c r="Q242" s="200">
        <f>'дод 2'!R53+'дод 2'!R300</f>
        <v>0</v>
      </c>
      <c r="R242" s="200">
        <f>'дод 2'!S53+'дод 2'!S300</f>
        <v>3580400</v>
      </c>
      <c r="S242" s="200">
        <f>'дод 2'!T53+'дод 2'!T300</f>
        <v>0</v>
      </c>
      <c r="T242" s="200">
        <f>'дод 2'!U53+'дод 2'!U300</f>
        <v>0</v>
      </c>
      <c r="U242" s="200">
        <f>'дод 2'!V53+'дод 2'!V300</f>
        <v>0</v>
      </c>
      <c r="V242" s="200">
        <f>'дод 2'!W53+'дод 2'!W300</f>
        <v>0</v>
      </c>
      <c r="W242" s="200">
        <f>'дод 2'!X53+'дод 2'!X300</f>
        <v>0</v>
      </c>
      <c r="X242" s="200">
        <f>'дод 2'!Y53+'дод 2'!Y300</f>
        <v>0</v>
      </c>
      <c r="Y242" s="213">
        <f t="shared" si="132"/>
        <v>0</v>
      </c>
      <c r="Z242" s="209">
        <f t="shared" si="133"/>
        <v>0</v>
      </c>
    </row>
    <row r="243" spans="1:26" ht="16.5" hidden="1" customHeight="1" x14ac:dyDescent="0.25">
      <c r="A243" s="95"/>
      <c r="B243" s="95"/>
      <c r="C243" s="47" t="s">
        <v>407</v>
      </c>
      <c r="D243" s="200">
        <f>'дод 2'!E301</f>
        <v>0</v>
      </c>
      <c r="E243" s="200">
        <f>'дод 2'!F301</f>
        <v>0</v>
      </c>
      <c r="F243" s="200">
        <f>'дод 2'!G301</f>
        <v>0</v>
      </c>
      <c r="G243" s="200">
        <f>'дод 2'!H301</f>
        <v>0</v>
      </c>
      <c r="H243" s="200">
        <f>'дод 2'!I301</f>
        <v>0</v>
      </c>
      <c r="I243" s="200">
        <f>'дод 2'!J301</f>
        <v>0</v>
      </c>
      <c r="J243" s="200">
        <f>'дод 2'!K301</f>
        <v>0</v>
      </c>
      <c r="K243" s="200">
        <f>'дод 2'!L301</f>
        <v>0</v>
      </c>
      <c r="L243" s="213" t="e">
        <f t="shared" si="131"/>
        <v>#DIV/0!</v>
      </c>
      <c r="M243" s="200">
        <f>'дод 2'!N301</f>
        <v>0</v>
      </c>
      <c r="N243" s="200">
        <f>'дод 2'!O301</f>
        <v>0</v>
      </c>
      <c r="O243" s="200">
        <f>'дод 2'!P301</f>
        <v>0</v>
      </c>
      <c r="P243" s="200">
        <f>'дод 2'!Q301</f>
        <v>0</v>
      </c>
      <c r="Q243" s="200">
        <f>'дод 2'!R301</f>
        <v>0</v>
      </c>
      <c r="R243" s="200">
        <f>'дод 2'!S301</f>
        <v>0</v>
      </c>
      <c r="S243" s="200">
        <f>'дод 2'!T301</f>
        <v>0</v>
      </c>
      <c r="T243" s="200">
        <f>'дод 2'!U301</f>
        <v>0</v>
      </c>
      <c r="U243" s="200">
        <f>'дод 2'!V301</f>
        <v>0</v>
      </c>
      <c r="V243" s="200">
        <f>'дод 2'!W301</f>
        <v>0</v>
      </c>
      <c r="W243" s="200">
        <f>'дод 2'!X301</f>
        <v>0</v>
      </c>
      <c r="X243" s="200">
        <f>'дод 2'!Y301</f>
        <v>0</v>
      </c>
      <c r="Y243" s="213" t="e">
        <f t="shared" si="132"/>
        <v>#DIV/0!</v>
      </c>
      <c r="Z243" s="209">
        <f t="shared" si="133"/>
        <v>0</v>
      </c>
    </row>
    <row r="244" spans="1:26" ht="33.75" customHeight="1" x14ac:dyDescent="0.25">
      <c r="A244" s="95" t="s">
        <v>245</v>
      </c>
      <c r="B244" s="95" t="s">
        <v>81</v>
      </c>
      <c r="C244" s="48" t="s">
        <v>246</v>
      </c>
      <c r="D244" s="200">
        <f>'дод 2'!E54</f>
        <v>441318</v>
      </c>
      <c r="E244" s="200">
        <f>'дод 2'!F54</f>
        <v>441318</v>
      </c>
      <c r="F244" s="200">
        <f>'дод 2'!G54</f>
        <v>0</v>
      </c>
      <c r="G244" s="200">
        <f>'дод 2'!H54</f>
        <v>0</v>
      </c>
      <c r="H244" s="200">
        <f>'дод 2'!I54</f>
        <v>0</v>
      </c>
      <c r="I244" s="200">
        <f>'дод 2'!J54</f>
        <v>68455</v>
      </c>
      <c r="J244" s="200">
        <f>'дод 2'!K54</f>
        <v>0</v>
      </c>
      <c r="K244" s="200">
        <f>'дод 2'!L54</f>
        <v>0</v>
      </c>
      <c r="L244" s="213">
        <f t="shared" si="131"/>
        <v>15.511490580488447</v>
      </c>
      <c r="M244" s="200">
        <f>'дод 2'!N54</f>
        <v>0</v>
      </c>
      <c r="N244" s="200">
        <f>'дод 2'!O54</f>
        <v>0</v>
      </c>
      <c r="O244" s="200">
        <f>'дод 2'!P54</f>
        <v>0</v>
      </c>
      <c r="P244" s="200">
        <f>'дод 2'!Q54</f>
        <v>0</v>
      </c>
      <c r="Q244" s="200">
        <f>'дод 2'!R54</f>
        <v>0</v>
      </c>
      <c r="R244" s="200">
        <f>'дод 2'!S54</f>
        <v>0</v>
      </c>
      <c r="S244" s="200">
        <f>'дод 2'!T54</f>
        <v>0</v>
      </c>
      <c r="T244" s="200">
        <f>'дод 2'!U54</f>
        <v>0</v>
      </c>
      <c r="U244" s="200">
        <f>'дод 2'!V54</f>
        <v>0</v>
      </c>
      <c r="V244" s="200">
        <f>'дод 2'!W54</f>
        <v>0</v>
      </c>
      <c r="W244" s="200">
        <f>'дод 2'!X54</f>
        <v>0</v>
      </c>
      <c r="X244" s="200">
        <f>'дод 2'!Y54</f>
        <v>0</v>
      </c>
      <c r="Y244" s="213"/>
      <c r="Z244" s="209">
        <f t="shared" si="133"/>
        <v>68455</v>
      </c>
    </row>
    <row r="245" spans="1:26" s="10" customFormat="1" ht="90.75" customHeight="1" x14ac:dyDescent="0.25">
      <c r="A245" s="95" t="s">
        <v>290</v>
      </c>
      <c r="B245" s="95" t="s">
        <v>81</v>
      </c>
      <c r="C245" s="48" t="s">
        <v>308</v>
      </c>
      <c r="D245" s="200">
        <f>'дод 2'!E55+'дод 2'!E302+'дод 2'!E350+'дод 2'!E359</f>
        <v>0</v>
      </c>
      <c r="E245" s="200">
        <f>'дод 2'!F55+'дод 2'!F302+'дод 2'!F350+'дод 2'!F359</f>
        <v>0</v>
      </c>
      <c r="F245" s="200">
        <f>'дод 2'!G55+'дод 2'!G302+'дод 2'!G350+'дод 2'!G359</f>
        <v>0</v>
      </c>
      <c r="G245" s="200">
        <f>'дод 2'!H55+'дод 2'!H302+'дод 2'!H350+'дод 2'!H359</f>
        <v>0</v>
      </c>
      <c r="H245" s="200">
        <f>'дод 2'!I55+'дод 2'!I302+'дод 2'!I350+'дод 2'!I359</f>
        <v>0</v>
      </c>
      <c r="I245" s="200">
        <f>'дод 2'!J55+'дод 2'!J302+'дод 2'!J350+'дод 2'!J359</f>
        <v>0</v>
      </c>
      <c r="J245" s="200">
        <f>'дод 2'!K55+'дод 2'!K302+'дод 2'!K350+'дод 2'!K359</f>
        <v>0</v>
      </c>
      <c r="K245" s="200">
        <f>'дод 2'!L55+'дод 2'!L302+'дод 2'!L350+'дод 2'!L359</f>
        <v>0</v>
      </c>
      <c r="L245" s="213"/>
      <c r="M245" s="200">
        <f>'дод 2'!N55+'дод 2'!N302+'дод 2'!N350+'дод 2'!N359</f>
        <v>110000</v>
      </c>
      <c r="N245" s="200">
        <f>'дод 2'!O55+'дод 2'!O302+'дод 2'!O350+'дод 2'!O359</f>
        <v>0</v>
      </c>
      <c r="O245" s="200">
        <f>'дод 2'!P55+'дод 2'!P302+'дод 2'!P350+'дод 2'!P359</f>
        <v>110000</v>
      </c>
      <c r="P245" s="200">
        <f>'дод 2'!Q55+'дод 2'!Q302+'дод 2'!Q350+'дод 2'!Q359</f>
        <v>0</v>
      </c>
      <c r="Q245" s="200">
        <f>'дод 2'!R55+'дод 2'!R302+'дод 2'!R350+'дод 2'!R359</f>
        <v>0</v>
      </c>
      <c r="R245" s="200">
        <f>'дод 2'!S55+'дод 2'!S302+'дод 2'!S350+'дод 2'!S359</f>
        <v>0</v>
      </c>
      <c r="S245" s="200">
        <f>'дод 2'!T55+'дод 2'!T302+'дод 2'!T350+'дод 2'!T359</f>
        <v>10000</v>
      </c>
      <c r="T245" s="200">
        <f>'дод 2'!U55+'дод 2'!U302+'дод 2'!U350+'дод 2'!U359</f>
        <v>0</v>
      </c>
      <c r="U245" s="200">
        <f>'дод 2'!V55+'дод 2'!V302+'дод 2'!V350+'дод 2'!V359</f>
        <v>10000</v>
      </c>
      <c r="V245" s="200">
        <f>'дод 2'!W55+'дод 2'!W302+'дод 2'!W350+'дод 2'!W359</f>
        <v>0</v>
      </c>
      <c r="W245" s="200">
        <f>'дод 2'!X55+'дод 2'!X302+'дод 2'!X350+'дод 2'!X359</f>
        <v>0</v>
      </c>
      <c r="X245" s="200">
        <f>'дод 2'!Y55+'дод 2'!Y302+'дод 2'!Y350+'дод 2'!Y359</f>
        <v>0</v>
      </c>
      <c r="Y245" s="213">
        <f t="shared" si="132"/>
        <v>9.0909090909090917</v>
      </c>
      <c r="Z245" s="209">
        <f t="shared" si="133"/>
        <v>10000</v>
      </c>
    </row>
    <row r="246" spans="1:26" s="10" customFormat="1" ht="23.25" customHeight="1" x14ac:dyDescent="0.25">
      <c r="A246" s="95" t="s">
        <v>236</v>
      </c>
      <c r="B246" s="95" t="s">
        <v>81</v>
      </c>
      <c r="C246" s="48" t="s">
        <v>17</v>
      </c>
      <c r="D246" s="200">
        <f>'дод 2'!E56+'дод 2'!E374+'дод 2'!E398+'дод 2'!E133+'дод 2'!E382+'дод 2'!E393+'дод 2'!E136</f>
        <v>2020800</v>
      </c>
      <c r="E246" s="200">
        <f>'дод 2'!F56+'дод 2'!F374+'дод 2'!F398+'дод 2'!F133+'дод 2'!F382+'дод 2'!F393+'дод 2'!F136</f>
        <v>2020800</v>
      </c>
      <c r="F246" s="200">
        <f>'дод 2'!G56+'дод 2'!G374+'дод 2'!G398+'дод 2'!G133+'дод 2'!G382+'дод 2'!G393+'дод 2'!G136</f>
        <v>0</v>
      </c>
      <c r="G246" s="200">
        <f>'дод 2'!H56+'дод 2'!H374+'дод 2'!H398+'дод 2'!H133+'дод 2'!H382+'дод 2'!H393+'дод 2'!H136</f>
        <v>0</v>
      </c>
      <c r="H246" s="200">
        <f>'дод 2'!I56+'дод 2'!I374+'дод 2'!I398+'дод 2'!I133+'дод 2'!I382+'дод 2'!I393+'дод 2'!I136</f>
        <v>0</v>
      </c>
      <c r="I246" s="200">
        <f>'дод 2'!J56+'дод 2'!J374+'дод 2'!J398+'дод 2'!J133+'дод 2'!J382+'дод 2'!J393+'дод 2'!J136</f>
        <v>69095.42</v>
      </c>
      <c r="J246" s="200">
        <f>'дод 2'!K56+'дод 2'!K374+'дод 2'!K398+'дод 2'!K133+'дод 2'!K382+'дод 2'!K393+'дод 2'!K136</f>
        <v>0</v>
      </c>
      <c r="K246" s="200">
        <f>'дод 2'!L56+'дод 2'!L374+'дод 2'!L398+'дод 2'!L133+'дод 2'!L382+'дод 2'!L393+'дод 2'!L136</f>
        <v>0</v>
      </c>
      <c r="L246" s="213">
        <f t="shared" si="131"/>
        <v>3.4192112034837683</v>
      </c>
      <c r="M246" s="200">
        <f>'дод 2'!N56+'дод 2'!N374+'дод 2'!N398+'дод 2'!N133+'дод 2'!N382+'дод 2'!N393+'дод 2'!N136</f>
        <v>0</v>
      </c>
      <c r="N246" s="200">
        <f>'дод 2'!O56+'дод 2'!O374+'дод 2'!O398+'дод 2'!O133+'дод 2'!O382+'дод 2'!O393+'дод 2'!O136</f>
        <v>0</v>
      </c>
      <c r="O246" s="200">
        <f>'дод 2'!P56+'дод 2'!P374+'дод 2'!P398+'дод 2'!P133+'дод 2'!P382+'дод 2'!P393+'дод 2'!P136</f>
        <v>0</v>
      </c>
      <c r="P246" s="200">
        <f>'дод 2'!Q56+'дод 2'!Q374+'дод 2'!Q398+'дод 2'!Q133+'дод 2'!Q382+'дод 2'!Q393+'дод 2'!Q136</f>
        <v>0</v>
      </c>
      <c r="Q246" s="200">
        <f>'дод 2'!R56+'дод 2'!R374+'дод 2'!R398+'дод 2'!R133+'дод 2'!R382+'дод 2'!R393+'дод 2'!R136</f>
        <v>0</v>
      </c>
      <c r="R246" s="200">
        <f>'дод 2'!S56+'дод 2'!S374+'дод 2'!S398+'дод 2'!S133+'дод 2'!S382+'дод 2'!S393+'дод 2'!S136</f>
        <v>0</v>
      </c>
      <c r="S246" s="200">
        <f>'дод 2'!T56+'дод 2'!T374+'дод 2'!T398+'дод 2'!T133+'дод 2'!T382+'дод 2'!T393+'дод 2'!T136</f>
        <v>0</v>
      </c>
      <c r="T246" s="200">
        <f>'дод 2'!U56+'дод 2'!U374+'дод 2'!U398+'дод 2'!U133+'дод 2'!U382+'дод 2'!U393+'дод 2'!U136</f>
        <v>0</v>
      </c>
      <c r="U246" s="200">
        <f>'дод 2'!V56+'дод 2'!V374+'дод 2'!V398+'дод 2'!V133+'дод 2'!V382+'дод 2'!V393+'дод 2'!V136</f>
        <v>0</v>
      </c>
      <c r="V246" s="200">
        <f>'дод 2'!W56+'дод 2'!W374+'дод 2'!W398+'дод 2'!W133+'дод 2'!W382+'дод 2'!W393+'дод 2'!W136</f>
        <v>0</v>
      </c>
      <c r="W246" s="200">
        <f>'дод 2'!X56+'дод 2'!X374+'дод 2'!X398+'дод 2'!X133+'дод 2'!X382+'дод 2'!X393+'дод 2'!X136</f>
        <v>0</v>
      </c>
      <c r="X246" s="200">
        <f>'дод 2'!Y56+'дод 2'!Y374+'дод 2'!Y398+'дод 2'!Y133+'дод 2'!Y382+'дод 2'!Y393+'дод 2'!Y136</f>
        <v>0</v>
      </c>
      <c r="Y246" s="213"/>
      <c r="Z246" s="209">
        <f t="shared" si="133"/>
        <v>69095.42</v>
      </c>
    </row>
    <row r="247" spans="1:26" s="11" customFormat="1" ht="59.25" hidden="1" customHeight="1" x14ac:dyDescent="0.25">
      <c r="A247" s="100">
        <v>7700</v>
      </c>
      <c r="B247" s="100"/>
      <c r="C247" s="51" t="s">
        <v>652</v>
      </c>
      <c r="D247" s="209">
        <f>D249</f>
        <v>0</v>
      </c>
      <c r="E247" s="209">
        <f>E249</f>
        <v>0</v>
      </c>
      <c r="F247" s="209">
        <f t="shared" ref="E247:R248" si="148">F249</f>
        <v>0</v>
      </c>
      <c r="G247" s="209">
        <f t="shared" si="148"/>
        <v>0</v>
      </c>
      <c r="H247" s="209">
        <f t="shared" ref="H247:K247" si="149">H249</f>
        <v>0</v>
      </c>
      <c r="I247" s="209">
        <f t="shared" si="149"/>
        <v>0</v>
      </c>
      <c r="J247" s="209">
        <f t="shared" si="149"/>
        <v>0</v>
      </c>
      <c r="K247" s="209">
        <f t="shared" si="149"/>
        <v>0</v>
      </c>
      <c r="L247" s="212" t="e">
        <f t="shared" si="131"/>
        <v>#DIV/0!</v>
      </c>
      <c r="M247" s="209">
        <f>M249</f>
        <v>0</v>
      </c>
      <c r="N247" s="209">
        <f>N249</f>
        <v>0</v>
      </c>
      <c r="O247" s="209">
        <f t="shared" si="148"/>
        <v>0</v>
      </c>
      <c r="P247" s="209">
        <f t="shared" si="148"/>
        <v>0</v>
      </c>
      <c r="Q247" s="209">
        <f t="shared" si="148"/>
        <v>0</v>
      </c>
      <c r="R247" s="209">
        <f>R249</f>
        <v>0</v>
      </c>
      <c r="S247" s="209">
        <f t="shared" ref="S247:X247" si="150">S249</f>
        <v>0</v>
      </c>
      <c r="T247" s="209">
        <f t="shared" si="150"/>
        <v>0</v>
      </c>
      <c r="U247" s="209">
        <f t="shared" si="150"/>
        <v>0</v>
      </c>
      <c r="V247" s="209">
        <f t="shared" si="150"/>
        <v>0</v>
      </c>
      <c r="W247" s="209">
        <f t="shared" si="150"/>
        <v>0</v>
      </c>
      <c r="X247" s="209">
        <f t="shared" si="150"/>
        <v>0</v>
      </c>
      <c r="Y247" s="212" t="e">
        <f t="shared" si="132"/>
        <v>#DIV/0!</v>
      </c>
      <c r="Z247" s="209">
        <f t="shared" si="133"/>
        <v>0</v>
      </c>
    </row>
    <row r="248" spans="1:26" s="11" customFormat="1" ht="27.75" hidden="1" customHeight="1" x14ac:dyDescent="0.25">
      <c r="A248" s="100"/>
      <c r="B248" s="100"/>
      <c r="C248" s="43" t="s">
        <v>653</v>
      </c>
      <c r="D248" s="209">
        <f>D250</f>
        <v>0</v>
      </c>
      <c r="E248" s="209">
        <f t="shared" si="148"/>
        <v>0</v>
      </c>
      <c r="F248" s="209">
        <f t="shared" si="148"/>
        <v>0</v>
      </c>
      <c r="G248" s="209">
        <f t="shared" si="148"/>
        <v>0</v>
      </c>
      <c r="H248" s="209">
        <f t="shared" ref="H248:K248" si="151">H250</f>
        <v>0</v>
      </c>
      <c r="I248" s="209">
        <f t="shared" si="151"/>
        <v>0</v>
      </c>
      <c r="J248" s="209">
        <f t="shared" si="151"/>
        <v>0</v>
      </c>
      <c r="K248" s="209">
        <f t="shared" si="151"/>
        <v>0</v>
      </c>
      <c r="L248" s="212" t="e">
        <f t="shared" si="131"/>
        <v>#DIV/0!</v>
      </c>
      <c r="M248" s="197">
        <f>M250</f>
        <v>0</v>
      </c>
      <c r="N248" s="209">
        <f t="shared" si="148"/>
        <v>0</v>
      </c>
      <c r="O248" s="197">
        <f t="shared" si="148"/>
        <v>0</v>
      </c>
      <c r="P248" s="209">
        <f t="shared" si="148"/>
        <v>0</v>
      </c>
      <c r="Q248" s="209">
        <f t="shared" si="148"/>
        <v>0</v>
      </c>
      <c r="R248" s="197">
        <f t="shared" si="148"/>
        <v>0</v>
      </c>
      <c r="S248" s="197">
        <f t="shared" ref="S248:X248" si="152">S250</f>
        <v>0</v>
      </c>
      <c r="T248" s="197">
        <f t="shared" si="152"/>
        <v>0</v>
      </c>
      <c r="U248" s="197">
        <f t="shared" si="152"/>
        <v>0</v>
      </c>
      <c r="V248" s="197">
        <f t="shared" si="152"/>
        <v>0</v>
      </c>
      <c r="W248" s="197">
        <f t="shared" si="152"/>
        <v>0</v>
      </c>
      <c r="X248" s="197">
        <f t="shared" si="152"/>
        <v>0</v>
      </c>
      <c r="Y248" s="215" t="e">
        <f t="shared" si="132"/>
        <v>#DIV/0!</v>
      </c>
      <c r="Z248" s="209">
        <f t="shared" si="133"/>
        <v>0</v>
      </c>
    </row>
    <row r="249" spans="1:26" s="10" customFormat="1" ht="46.5" hidden="1" customHeight="1" x14ac:dyDescent="0.25">
      <c r="A249" s="95">
        <v>7700</v>
      </c>
      <c r="B249" s="96" t="s">
        <v>92</v>
      </c>
      <c r="C249" s="46" t="s">
        <v>652</v>
      </c>
      <c r="D249" s="200">
        <f>'дод 2'!E135+'дод 2'!E181+'дод 2'!E399+'дод 2'!E137</f>
        <v>0</v>
      </c>
      <c r="E249" s="200">
        <f>'дод 2'!F135+'дод 2'!F181+'дод 2'!F399+'дод 2'!F137</f>
        <v>0</v>
      </c>
      <c r="F249" s="200">
        <f>'дод 2'!G135+'дод 2'!G181+'дод 2'!G399+'дод 2'!G137</f>
        <v>0</v>
      </c>
      <c r="G249" s="200">
        <f>'дод 2'!H135+'дод 2'!H181+'дод 2'!H399+'дод 2'!H137</f>
        <v>0</v>
      </c>
      <c r="H249" s="200">
        <f>'дод 2'!I135+'дод 2'!I181+'дод 2'!I399+'дод 2'!I137</f>
        <v>0</v>
      </c>
      <c r="I249" s="200">
        <f>'дод 2'!J135+'дод 2'!J181+'дод 2'!J399+'дод 2'!J137</f>
        <v>0</v>
      </c>
      <c r="J249" s="200">
        <f>'дод 2'!K135+'дод 2'!K181+'дод 2'!K399+'дод 2'!K137</f>
        <v>0</v>
      </c>
      <c r="K249" s="200">
        <f>'дод 2'!L135+'дод 2'!L181+'дод 2'!L399+'дод 2'!L137</f>
        <v>0</v>
      </c>
      <c r="L249" s="213" t="e">
        <f t="shared" si="131"/>
        <v>#DIV/0!</v>
      </c>
      <c r="M249" s="200">
        <f>'дод 2'!N135+'дод 2'!N181+'дод 2'!N399+'дод 2'!N137</f>
        <v>0</v>
      </c>
      <c r="N249" s="200">
        <f>'дод 2'!O135+'дод 2'!O181+'дод 2'!O399+'дод 2'!O137</f>
        <v>0</v>
      </c>
      <c r="O249" s="200">
        <f>'дод 2'!P135+'дод 2'!P181+'дод 2'!P399+'дод 2'!P137</f>
        <v>0</v>
      </c>
      <c r="P249" s="200">
        <f>'дод 2'!Q135+'дод 2'!Q181+'дод 2'!Q399+'дод 2'!Q137</f>
        <v>0</v>
      </c>
      <c r="Q249" s="200">
        <f>'дод 2'!R135+'дод 2'!R181+'дод 2'!R399+'дод 2'!R137</f>
        <v>0</v>
      </c>
      <c r="R249" s="200">
        <f>'дод 2'!S135+'дод 2'!S181+'дод 2'!S399+'дод 2'!S137</f>
        <v>0</v>
      </c>
      <c r="S249" s="200">
        <f>'дод 2'!T135+'дод 2'!T181+'дод 2'!T399+'дод 2'!T137</f>
        <v>0</v>
      </c>
      <c r="T249" s="200">
        <f>'дод 2'!U135+'дод 2'!U181+'дод 2'!U399+'дод 2'!U137</f>
        <v>0</v>
      </c>
      <c r="U249" s="200">
        <f>'дод 2'!V135+'дод 2'!V181+'дод 2'!V399+'дод 2'!V137</f>
        <v>0</v>
      </c>
      <c r="V249" s="200">
        <f>'дод 2'!W135+'дод 2'!W181+'дод 2'!W399+'дод 2'!W137</f>
        <v>0</v>
      </c>
      <c r="W249" s="200">
        <f>'дод 2'!X135+'дод 2'!X181+'дод 2'!X399+'дод 2'!X137</f>
        <v>0</v>
      </c>
      <c r="X249" s="200">
        <f>'дод 2'!Y135+'дод 2'!Y181+'дод 2'!Y399+'дод 2'!Y137</f>
        <v>0</v>
      </c>
      <c r="Y249" s="213" t="e">
        <f t="shared" si="132"/>
        <v>#DIV/0!</v>
      </c>
      <c r="Z249" s="209">
        <f t="shared" si="133"/>
        <v>0</v>
      </c>
    </row>
    <row r="250" spans="1:26" s="10" customFormat="1" ht="26.25" hidden="1" customHeight="1" x14ac:dyDescent="0.25">
      <c r="A250" s="95"/>
      <c r="B250" s="96"/>
      <c r="C250" s="47" t="s">
        <v>653</v>
      </c>
      <c r="D250" s="200">
        <f>'дод 2'!E182+'дод 2'!E138</f>
        <v>0</v>
      </c>
      <c r="E250" s="200">
        <f>'дод 2'!F182+'дод 2'!F138</f>
        <v>0</v>
      </c>
      <c r="F250" s="200">
        <f>'дод 2'!G182+'дод 2'!G138</f>
        <v>0</v>
      </c>
      <c r="G250" s="200">
        <f>'дод 2'!H182+'дод 2'!H138</f>
        <v>0</v>
      </c>
      <c r="H250" s="200">
        <f>'дод 2'!I182+'дод 2'!I138</f>
        <v>0</v>
      </c>
      <c r="I250" s="200">
        <f>'дод 2'!J182+'дод 2'!J138</f>
        <v>0</v>
      </c>
      <c r="J250" s="200">
        <f>'дод 2'!K182+'дод 2'!K138</f>
        <v>0</v>
      </c>
      <c r="K250" s="200">
        <f>'дод 2'!L182+'дод 2'!L138</f>
        <v>0</v>
      </c>
      <c r="L250" s="213" t="e">
        <f t="shared" si="131"/>
        <v>#DIV/0!</v>
      </c>
      <c r="M250" s="203">
        <f>'дод 2'!N182+'дод 2'!N138</f>
        <v>0</v>
      </c>
      <c r="N250" s="200">
        <f>'дод 2'!O182+'дод 2'!O138</f>
        <v>0</v>
      </c>
      <c r="O250" s="203">
        <f>'дод 2'!P182+'дод 2'!P138</f>
        <v>0</v>
      </c>
      <c r="P250" s="200">
        <f>'дод 2'!Q182+'дод 2'!Q138</f>
        <v>0</v>
      </c>
      <c r="Q250" s="200">
        <f>'дод 2'!R182+'дод 2'!R138</f>
        <v>0</v>
      </c>
      <c r="R250" s="203">
        <f>'дод 2'!S182+'дод 2'!S138</f>
        <v>0</v>
      </c>
      <c r="S250" s="203">
        <f>'дод 2'!T182+'дод 2'!T138</f>
        <v>0</v>
      </c>
      <c r="T250" s="203">
        <f>'дод 2'!U182+'дод 2'!U138</f>
        <v>0</v>
      </c>
      <c r="U250" s="203">
        <f>'дод 2'!V182+'дод 2'!V138</f>
        <v>0</v>
      </c>
      <c r="V250" s="203">
        <f>'дод 2'!W182+'дод 2'!W138</f>
        <v>0</v>
      </c>
      <c r="W250" s="203">
        <f>'дод 2'!X182+'дод 2'!X138</f>
        <v>0</v>
      </c>
      <c r="X250" s="203">
        <f>'дод 2'!Y182+'дод 2'!Y138</f>
        <v>0</v>
      </c>
      <c r="Y250" s="214" t="e">
        <f t="shared" si="132"/>
        <v>#DIV/0!</v>
      </c>
      <c r="Z250" s="209">
        <f t="shared" si="133"/>
        <v>0</v>
      </c>
    </row>
    <row r="251" spans="1:26" s="9" customFormat="1" ht="30.75" customHeight="1" x14ac:dyDescent="0.25">
      <c r="A251" s="100" t="s">
        <v>93</v>
      </c>
      <c r="B251" s="101"/>
      <c r="C251" s="115" t="s">
        <v>714</v>
      </c>
      <c r="D251" s="209">
        <f t="shared" ref="D251:R251" si="153">D253+D258+D261+D265+D267+D268</f>
        <v>201596708</v>
      </c>
      <c r="E251" s="209">
        <f t="shared" si="153"/>
        <v>58091769</v>
      </c>
      <c r="F251" s="209">
        <f t="shared" si="153"/>
        <v>2400000</v>
      </c>
      <c r="G251" s="209">
        <f t="shared" si="153"/>
        <v>8094200</v>
      </c>
      <c r="H251" s="209">
        <f t="shared" ref="H251:K251" si="154">H253+H258+H261+H265+H267+H268</f>
        <v>0</v>
      </c>
      <c r="I251" s="209">
        <f t="shared" si="154"/>
        <v>5478782.4500000002</v>
      </c>
      <c r="J251" s="209">
        <f t="shared" si="154"/>
        <v>510046.25</v>
      </c>
      <c r="K251" s="209">
        <f t="shared" si="154"/>
        <v>1199812.48</v>
      </c>
      <c r="L251" s="212">
        <f t="shared" si="131"/>
        <v>2.7176944030256682</v>
      </c>
      <c r="M251" s="209">
        <f t="shared" si="153"/>
        <v>6509900</v>
      </c>
      <c r="N251" s="209">
        <f t="shared" si="153"/>
        <v>4275500</v>
      </c>
      <c r="O251" s="209">
        <f t="shared" si="153"/>
        <v>1642400</v>
      </c>
      <c r="P251" s="209">
        <f t="shared" si="153"/>
        <v>0</v>
      </c>
      <c r="Q251" s="209">
        <f t="shared" si="153"/>
        <v>1600</v>
      </c>
      <c r="R251" s="209">
        <f t="shared" si="153"/>
        <v>4867500</v>
      </c>
      <c r="S251" s="209">
        <f t="shared" ref="S251:X251" si="155">S253+S258+S261+S265+S267+S268</f>
        <v>955907.39</v>
      </c>
      <c r="T251" s="209">
        <f t="shared" si="155"/>
        <v>750000</v>
      </c>
      <c r="U251" s="209">
        <f t="shared" si="155"/>
        <v>205907.39</v>
      </c>
      <c r="V251" s="209">
        <f t="shared" si="155"/>
        <v>0</v>
      </c>
      <c r="W251" s="209">
        <f t="shared" si="155"/>
        <v>0</v>
      </c>
      <c r="X251" s="209">
        <f t="shared" si="155"/>
        <v>750000</v>
      </c>
      <c r="Y251" s="212">
        <f t="shared" si="132"/>
        <v>14.683902824928186</v>
      </c>
      <c r="Z251" s="209">
        <f t="shared" si="133"/>
        <v>6434689.8399999999</v>
      </c>
    </row>
    <row r="252" spans="1:26" s="11" customFormat="1" ht="57.75" customHeight="1" x14ac:dyDescent="0.25">
      <c r="A252" s="102"/>
      <c r="B252" s="60"/>
      <c r="C252" s="103" t="s">
        <v>376</v>
      </c>
      <c r="D252" s="197">
        <f>D254</f>
        <v>410600</v>
      </c>
      <c r="E252" s="197">
        <f t="shared" ref="E252:R252" si="156">E254</f>
        <v>410600</v>
      </c>
      <c r="F252" s="197">
        <f t="shared" si="156"/>
        <v>336800</v>
      </c>
      <c r="G252" s="197">
        <f t="shared" si="156"/>
        <v>0</v>
      </c>
      <c r="H252" s="197">
        <f t="shared" ref="H252:K252" si="157">H254</f>
        <v>0</v>
      </c>
      <c r="I252" s="197">
        <f t="shared" si="157"/>
        <v>30100</v>
      </c>
      <c r="J252" s="197">
        <f t="shared" si="157"/>
        <v>24700</v>
      </c>
      <c r="K252" s="197">
        <f t="shared" si="157"/>
        <v>0</v>
      </c>
      <c r="L252" s="215">
        <f t="shared" si="131"/>
        <v>7.3307355090112036</v>
      </c>
      <c r="M252" s="197">
        <f t="shared" si="156"/>
        <v>0</v>
      </c>
      <c r="N252" s="197">
        <f t="shared" si="156"/>
        <v>0</v>
      </c>
      <c r="O252" s="197">
        <f t="shared" si="156"/>
        <v>0</v>
      </c>
      <c r="P252" s="197">
        <f t="shared" si="156"/>
        <v>0</v>
      </c>
      <c r="Q252" s="197">
        <f t="shared" si="156"/>
        <v>0</v>
      </c>
      <c r="R252" s="197">
        <f t="shared" si="156"/>
        <v>0</v>
      </c>
      <c r="S252" s="197">
        <f t="shared" ref="S252:X252" si="158">S254</f>
        <v>0</v>
      </c>
      <c r="T252" s="197">
        <f t="shared" si="158"/>
        <v>0</v>
      </c>
      <c r="U252" s="197">
        <f t="shared" si="158"/>
        <v>0</v>
      </c>
      <c r="V252" s="197">
        <f t="shared" si="158"/>
        <v>0</v>
      </c>
      <c r="W252" s="197">
        <f t="shared" si="158"/>
        <v>0</v>
      </c>
      <c r="X252" s="197">
        <f t="shared" si="158"/>
        <v>0</v>
      </c>
      <c r="Y252" s="215"/>
      <c r="Z252" s="209">
        <f t="shared" si="133"/>
        <v>30100</v>
      </c>
    </row>
    <row r="253" spans="1:26" s="9" customFormat="1" ht="44.25" customHeight="1" x14ac:dyDescent="0.25">
      <c r="A253" s="100" t="s">
        <v>95</v>
      </c>
      <c r="B253" s="101"/>
      <c r="C253" s="115" t="s">
        <v>734</v>
      </c>
      <c r="D253" s="209">
        <f t="shared" ref="D253:R253" si="159">D255+D256</f>
        <v>14730500</v>
      </c>
      <c r="E253" s="209">
        <f t="shared" si="159"/>
        <v>14730500</v>
      </c>
      <c r="F253" s="209">
        <f t="shared" si="159"/>
        <v>2400000</v>
      </c>
      <c r="G253" s="209">
        <f t="shared" si="159"/>
        <v>157500</v>
      </c>
      <c r="H253" s="209">
        <f t="shared" ref="H253:K253" si="160">H255+H256</f>
        <v>0</v>
      </c>
      <c r="I253" s="209">
        <f t="shared" si="160"/>
        <v>1107933.0499999998</v>
      </c>
      <c r="J253" s="209">
        <f t="shared" si="160"/>
        <v>510046.25</v>
      </c>
      <c r="K253" s="209">
        <f t="shared" si="160"/>
        <v>27454.7</v>
      </c>
      <c r="L253" s="212">
        <f t="shared" si="131"/>
        <v>7.5213539934150226</v>
      </c>
      <c r="M253" s="209">
        <f>M255+M256</f>
        <v>3532400</v>
      </c>
      <c r="N253" s="209">
        <f t="shared" si="159"/>
        <v>3525500</v>
      </c>
      <c r="O253" s="209">
        <f t="shared" si="159"/>
        <v>6900</v>
      </c>
      <c r="P253" s="209">
        <f t="shared" si="159"/>
        <v>0</v>
      </c>
      <c r="Q253" s="209">
        <f t="shared" si="159"/>
        <v>1600</v>
      </c>
      <c r="R253" s="209">
        <f t="shared" si="159"/>
        <v>3525500</v>
      </c>
      <c r="S253" s="209">
        <f t="shared" ref="S253:X253" si="161">S255+S256</f>
        <v>1500</v>
      </c>
      <c r="T253" s="209">
        <f t="shared" si="161"/>
        <v>0</v>
      </c>
      <c r="U253" s="209">
        <f t="shared" si="161"/>
        <v>1500</v>
      </c>
      <c r="V253" s="209">
        <f t="shared" si="161"/>
        <v>0</v>
      </c>
      <c r="W253" s="209">
        <f t="shared" si="161"/>
        <v>0</v>
      </c>
      <c r="X253" s="209">
        <f t="shared" si="161"/>
        <v>0</v>
      </c>
      <c r="Y253" s="209">
        <f t="shared" si="132"/>
        <v>4.2464047106782921E-2</v>
      </c>
      <c r="Z253" s="209">
        <f t="shared" si="133"/>
        <v>1109433.0499999998</v>
      </c>
    </row>
    <row r="254" spans="1:26" s="11" customFormat="1" ht="59.25" customHeight="1" x14ac:dyDescent="0.25">
      <c r="A254" s="102"/>
      <c r="B254" s="60"/>
      <c r="C254" s="43" t="str">
        <f>C257</f>
        <v>субвенції з місцевого бюджету на утримання об'єктів спільного користування чи ліквідацію негативних наслідків діяльності об'єктів спільного користування</v>
      </c>
      <c r="D254" s="197">
        <f>D257</f>
        <v>410600</v>
      </c>
      <c r="E254" s="197">
        <f t="shared" ref="E254:R254" si="162">E257</f>
        <v>410600</v>
      </c>
      <c r="F254" s="197">
        <f t="shared" si="162"/>
        <v>336800</v>
      </c>
      <c r="G254" s="197">
        <f t="shared" si="162"/>
        <v>0</v>
      </c>
      <c r="H254" s="197">
        <f t="shared" ref="H254:K254" si="163">H257</f>
        <v>0</v>
      </c>
      <c r="I254" s="197">
        <f t="shared" si="163"/>
        <v>30100</v>
      </c>
      <c r="J254" s="197">
        <f t="shared" si="163"/>
        <v>24700</v>
      </c>
      <c r="K254" s="197">
        <f t="shared" si="163"/>
        <v>0</v>
      </c>
      <c r="L254" s="215">
        <f t="shared" si="131"/>
        <v>7.3307355090112036</v>
      </c>
      <c r="M254" s="197">
        <f t="shared" si="162"/>
        <v>0</v>
      </c>
      <c r="N254" s="197">
        <f t="shared" si="162"/>
        <v>0</v>
      </c>
      <c r="O254" s="197">
        <f t="shared" si="162"/>
        <v>0</v>
      </c>
      <c r="P254" s="197">
        <f t="shared" si="162"/>
        <v>0</v>
      </c>
      <c r="Q254" s="197">
        <f t="shared" si="162"/>
        <v>0</v>
      </c>
      <c r="R254" s="197">
        <f t="shared" si="162"/>
        <v>0</v>
      </c>
      <c r="S254" s="197">
        <f t="shared" ref="S254:X254" si="164">S257</f>
        <v>0</v>
      </c>
      <c r="T254" s="197">
        <f t="shared" si="164"/>
        <v>0</v>
      </c>
      <c r="U254" s="197">
        <f t="shared" si="164"/>
        <v>0</v>
      </c>
      <c r="V254" s="197">
        <f t="shared" si="164"/>
        <v>0</v>
      </c>
      <c r="W254" s="197">
        <f t="shared" si="164"/>
        <v>0</v>
      </c>
      <c r="X254" s="197">
        <f t="shared" si="164"/>
        <v>0</v>
      </c>
      <c r="Y254" s="215"/>
      <c r="Z254" s="209">
        <f t="shared" si="133"/>
        <v>30100</v>
      </c>
    </row>
    <row r="255" spans="1:26" s="9" customFormat="1" ht="36.75" customHeight="1" x14ac:dyDescent="0.25">
      <c r="A255" s="95" t="s">
        <v>7</v>
      </c>
      <c r="B255" s="95" t="s">
        <v>88</v>
      </c>
      <c r="C255" s="48" t="s">
        <v>291</v>
      </c>
      <c r="D255" s="200">
        <f>'дод 2'!E57+'дод 2'!E303</f>
        <v>11599400</v>
      </c>
      <c r="E255" s="200">
        <f>'дод 2'!F57+'дод 2'!F303</f>
        <v>11599400</v>
      </c>
      <c r="F255" s="200">
        <f>'дод 2'!G57+'дод 2'!G303</f>
        <v>0</v>
      </c>
      <c r="G255" s="200">
        <f>'дод 2'!H57+'дод 2'!H303</f>
        <v>48500</v>
      </c>
      <c r="H255" s="200">
        <f>'дод 2'!I57+'дод 2'!I303</f>
        <v>0</v>
      </c>
      <c r="I255" s="200">
        <f>'дод 2'!J57+'дод 2'!J303</f>
        <v>456111.98</v>
      </c>
      <c r="J255" s="200">
        <f>'дод 2'!K57+'дод 2'!K303</f>
        <v>0</v>
      </c>
      <c r="K255" s="200">
        <f>'дод 2'!L57+'дод 2'!L303</f>
        <v>8942.07</v>
      </c>
      <c r="L255" s="213">
        <f t="shared" si="131"/>
        <v>3.9322032174077965</v>
      </c>
      <c r="M255" s="200">
        <f>'дод 2'!N57+'дод 2'!N303</f>
        <v>3525500</v>
      </c>
      <c r="N255" s="200">
        <f>'дод 2'!O57+'дод 2'!O303</f>
        <v>3525500</v>
      </c>
      <c r="O255" s="200">
        <f>'дод 2'!P57+'дод 2'!P303</f>
        <v>0</v>
      </c>
      <c r="P255" s="200">
        <f>'дод 2'!Q57+'дод 2'!Q303</f>
        <v>0</v>
      </c>
      <c r="Q255" s="200">
        <f>'дод 2'!R57+'дод 2'!R303</f>
        <v>0</v>
      </c>
      <c r="R255" s="200">
        <f>'дод 2'!S57+'дод 2'!S303</f>
        <v>3525500</v>
      </c>
      <c r="S255" s="200">
        <f>'дод 2'!T57+'дод 2'!T303</f>
        <v>0</v>
      </c>
      <c r="T255" s="200">
        <f>'дод 2'!U57+'дод 2'!U303</f>
        <v>0</v>
      </c>
      <c r="U255" s="200">
        <f>'дод 2'!V57+'дод 2'!V303</f>
        <v>0</v>
      </c>
      <c r="V255" s="200">
        <f>'дод 2'!W57+'дод 2'!W303</f>
        <v>0</v>
      </c>
      <c r="W255" s="200">
        <f>'дод 2'!X57+'дод 2'!X303</f>
        <v>0</v>
      </c>
      <c r="X255" s="200">
        <f>'дод 2'!Y57+'дод 2'!Y303</f>
        <v>0</v>
      </c>
      <c r="Y255" s="213">
        <f t="shared" si="132"/>
        <v>0</v>
      </c>
      <c r="Z255" s="209">
        <f t="shared" si="133"/>
        <v>456111.98</v>
      </c>
    </row>
    <row r="256" spans="1:26" ht="30" customHeight="1" x14ac:dyDescent="0.25">
      <c r="A256" s="95" t="s">
        <v>145</v>
      </c>
      <c r="B256" s="107" t="s">
        <v>88</v>
      </c>
      <c r="C256" s="48" t="s">
        <v>715</v>
      </c>
      <c r="D256" s="200">
        <f>'дод 2'!E58</f>
        <v>3131100</v>
      </c>
      <c r="E256" s="200">
        <f>'дод 2'!F58</f>
        <v>3131100</v>
      </c>
      <c r="F256" s="200">
        <f>'дод 2'!G58</f>
        <v>2400000</v>
      </c>
      <c r="G256" s="200">
        <f>'дод 2'!H58</f>
        <v>109000</v>
      </c>
      <c r="H256" s="200">
        <f>'дод 2'!I58</f>
        <v>0</v>
      </c>
      <c r="I256" s="200">
        <f>'дод 2'!J58</f>
        <v>651821.06999999995</v>
      </c>
      <c r="J256" s="200">
        <f>'дод 2'!K58</f>
        <v>510046.25</v>
      </c>
      <c r="K256" s="200">
        <f>'дод 2'!L58</f>
        <v>18512.63</v>
      </c>
      <c r="L256" s="213">
        <f t="shared" si="131"/>
        <v>20.817638210213662</v>
      </c>
      <c r="M256" s="200">
        <f>'дод 2'!N58</f>
        <v>6900</v>
      </c>
      <c r="N256" s="200">
        <f>'дод 2'!O58</f>
        <v>0</v>
      </c>
      <c r="O256" s="200">
        <f>'дод 2'!P58</f>
        <v>6900</v>
      </c>
      <c r="P256" s="200">
        <f>'дод 2'!Q58</f>
        <v>0</v>
      </c>
      <c r="Q256" s="200">
        <f>'дод 2'!R58</f>
        <v>1600</v>
      </c>
      <c r="R256" s="200">
        <f>'дод 2'!S58</f>
        <v>0</v>
      </c>
      <c r="S256" s="200">
        <f>'дод 2'!T58</f>
        <v>1500</v>
      </c>
      <c r="T256" s="200">
        <f>'дод 2'!U58</f>
        <v>0</v>
      </c>
      <c r="U256" s="200">
        <f>'дод 2'!V58</f>
        <v>1500</v>
      </c>
      <c r="V256" s="200">
        <f>'дод 2'!W58</f>
        <v>0</v>
      </c>
      <c r="W256" s="200">
        <f>'дод 2'!X58</f>
        <v>0</v>
      </c>
      <c r="X256" s="200">
        <f>'дод 2'!Y58</f>
        <v>0</v>
      </c>
      <c r="Y256" s="213">
        <f t="shared" si="132"/>
        <v>21.739130434782609</v>
      </c>
      <c r="Z256" s="209">
        <f t="shared" si="133"/>
        <v>653321.06999999995</v>
      </c>
    </row>
    <row r="257" spans="1:26" s="10" customFormat="1" ht="52.5" customHeight="1" x14ac:dyDescent="0.25">
      <c r="A257" s="97"/>
      <c r="B257" s="98"/>
      <c r="C257" s="47" t="s">
        <v>376</v>
      </c>
      <c r="D257" s="203">
        <f>'дод 2'!E59</f>
        <v>410600</v>
      </c>
      <c r="E257" s="203">
        <f>'дод 2'!F59</f>
        <v>410600</v>
      </c>
      <c r="F257" s="203">
        <f>'дод 2'!G59</f>
        <v>336800</v>
      </c>
      <c r="G257" s="203">
        <f>'дод 2'!H59</f>
        <v>0</v>
      </c>
      <c r="H257" s="203">
        <f>'дод 2'!I59</f>
        <v>0</v>
      </c>
      <c r="I257" s="203">
        <f>'дод 2'!J59</f>
        <v>30100</v>
      </c>
      <c r="J257" s="203">
        <f>'дод 2'!K59</f>
        <v>24700</v>
      </c>
      <c r="K257" s="203">
        <f>'дод 2'!L59</f>
        <v>0</v>
      </c>
      <c r="L257" s="214">
        <f t="shared" si="131"/>
        <v>7.3307355090112036</v>
      </c>
      <c r="M257" s="203">
        <f>'дод 2'!N59</f>
        <v>0</v>
      </c>
      <c r="N257" s="203">
        <f>'дод 2'!O59</f>
        <v>0</v>
      </c>
      <c r="O257" s="203">
        <f>'дод 2'!P59</f>
        <v>0</v>
      </c>
      <c r="P257" s="203">
        <f>'дод 2'!Q59</f>
        <v>0</v>
      </c>
      <c r="Q257" s="203">
        <f>'дод 2'!R59</f>
        <v>0</v>
      </c>
      <c r="R257" s="203">
        <f>'дод 2'!S59</f>
        <v>0</v>
      </c>
      <c r="S257" s="203">
        <f>'дод 2'!T59</f>
        <v>0</v>
      </c>
      <c r="T257" s="203">
        <f>'дод 2'!U59</f>
        <v>0</v>
      </c>
      <c r="U257" s="203">
        <f>'дод 2'!V59</f>
        <v>0</v>
      </c>
      <c r="V257" s="203">
        <f>'дод 2'!W59</f>
        <v>0</v>
      </c>
      <c r="W257" s="203">
        <f>'дод 2'!X59</f>
        <v>0</v>
      </c>
      <c r="X257" s="203">
        <f>'дод 2'!Y59</f>
        <v>0</v>
      </c>
      <c r="Y257" s="214"/>
      <c r="Z257" s="209">
        <f t="shared" si="133"/>
        <v>30100</v>
      </c>
    </row>
    <row r="258" spans="1:26" s="9" customFormat="1" ht="23.25" customHeight="1" x14ac:dyDescent="0.25">
      <c r="A258" s="100" t="s">
        <v>247</v>
      </c>
      <c r="B258" s="100"/>
      <c r="C258" s="121" t="s">
        <v>248</v>
      </c>
      <c r="D258" s="209">
        <f>D259+D260</f>
        <v>40269200</v>
      </c>
      <c r="E258" s="209">
        <f t="shared" ref="E258:R258" si="165">E259+E260</f>
        <v>40269200</v>
      </c>
      <c r="F258" s="209">
        <f t="shared" si="165"/>
        <v>0</v>
      </c>
      <c r="G258" s="209">
        <f t="shared" si="165"/>
        <v>7936700</v>
      </c>
      <c r="H258" s="209">
        <f t="shared" ref="H258:K258" si="166">H259+H260</f>
        <v>0</v>
      </c>
      <c r="I258" s="209">
        <f t="shared" si="166"/>
        <v>4349444.1100000003</v>
      </c>
      <c r="J258" s="209">
        <f t="shared" si="166"/>
        <v>0</v>
      </c>
      <c r="K258" s="209">
        <f t="shared" si="166"/>
        <v>1172357.78</v>
      </c>
      <c r="L258" s="212">
        <f t="shared" si="131"/>
        <v>10.80092008284247</v>
      </c>
      <c r="M258" s="209">
        <f t="shared" si="165"/>
        <v>750000</v>
      </c>
      <c r="N258" s="209">
        <f t="shared" si="165"/>
        <v>750000</v>
      </c>
      <c r="O258" s="209">
        <f t="shared" si="165"/>
        <v>0</v>
      </c>
      <c r="P258" s="209">
        <f t="shared" si="165"/>
        <v>0</v>
      </c>
      <c r="Q258" s="209">
        <f t="shared" si="165"/>
        <v>0</v>
      </c>
      <c r="R258" s="209">
        <f t="shared" si="165"/>
        <v>750000</v>
      </c>
      <c r="S258" s="209">
        <f t="shared" ref="S258:X258" si="167">S259+S260</f>
        <v>857791.89</v>
      </c>
      <c r="T258" s="209">
        <f t="shared" si="167"/>
        <v>750000</v>
      </c>
      <c r="U258" s="209">
        <f t="shared" si="167"/>
        <v>107791.89</v>
      </c>
      <c r="V258" s="209">
        <f t="shared" si="167"/>
        <v>0</v>
      </c>
      <c r="W258" s="209">
        <f t="shared" si="167"/>
        <v>0</v>
      </c>
      <c r="X258" s="209">
        <f t="shared" si="167"/>
        <v>750000</v>
      </c>
      <c r="Y258" s="212">
        <f t="shared" si="132"/>
        <v>114.372252</v>
      </c>
      <c r="Z258" s="209">
        <f t="shared" si="133"/>
        <v>5207236</v>
      </c>
    </row>
    <row r="259" spans="1:26" ht="22.5" customHeight="1" x14ac:dyDescent="0.25">
      <c r="A259" s="95" t="s">
        <v>241</v>
      </c>
      <c r="B259" s="107" t="s">
        <v>242</v>
      </c>
      <c r="C259" s="48" t="s">
        <v>243</v>
      </c>
      <c r="D259" s="200">
        <f>'дод 2'!E60+'дод 2'!E304</f>
        <v>743000</v>
      </c>
      <c r="E259" s="200">
        <f>'дод 2'!F60+'дод 2'!F304</f>
        <v>743000</v>
      </c>
      <c r="F259" s="200">
        <f>'дод 2'!G60+'дод 2'!G304</f>
        <v>0</v>
      </c>
      <c r="G259" s="200">
        <f>'дод 2'!H60+'дод 2'!H304</f>
        <v>546600</v>
      </c>
      <c r="H259" s="200">
        <f>'дод 2'!I60+'дод 2'!I304</f>
        <v>0</v>
      </c>
      <c r="I259" s="200">
        <f>'дод 2'!J60+'дод 2'!J304</f>
        <v>203863.19</v>
      </c>
      <c r="J259" s="200">
        <f>'дод 2'!K60+'дод 2'!K304</f>
        <v>0</v>
      </c>
      <c r="K259" s="200">
        <f>'дод 2'!L60+'дод 2'!L304</f>
        <v>195083.75</v>
      </c>
      <c r="L259" s="213">
        <f t="shared" si="131"/>
        <v>27.437845222072678</v>
      </c>
      <c r="M259" s="200">
        <f>'дод 2'!N60+'дод 2'!N304</f>
        <v>0</v>
      </c>
      <c r="N259" s="200">
        <f>'дод 2'!O60+'дод 2'!O304</f>
        <v>0</v>
      </c>
      <c r="O259" s="200">
        <f>'дод 2'!P60+'дод 2'!P304</f>
        <v>0</v>
      </c>
      <c r="P259" s="200">
        <f>'дод 2'!Q60+'дод 2'!Q304</f>
        <v>0</v>
      </c>
      <c r="Q259" s="200">
        <f>'дод 2'!R60+'дод 2'!R304</f>
        <v>0</v>
      </c>
      <c r="R259" s="200">
        <f>'дод 2'!S60+'дод 2'!S304</f>
        <v>0</v>
      </c>
      <c r="S259" s="200">
        <f>'дод 2'!T60+'дод 2'!T304</f>
        <v>0</v>
      </c>
      <c r="T259" s="200">
        <f>'дод 2'!U60+'дод 2'!U304</f>
        <v>0</v>
      </c>
      <c r="U259" s="200">
        <f>'дод 2'!V60+'дод 2'!V304</f>
        <v>0</v>
      </c>
      <c r="V259" s="200">
        <f>'дод 2'!W60+'дод 2'!W304</f>
        <v>0</v>
      </c>
      <c r="W259" s="200">
        <f>'дод 2'!X60+'дод 2'!X304</f>
        <v>0</v>
      </c>
      <c r="X259" s="200">
        <f>'дод 2'!Y60+'дод 2'!Y304</f>
        <v>0</v>
      </c>
      <c r="Y259" s="213"/>
      <c r="Z259" s="209">
        <f t="shared" si="133"/>
        <v>203863.19</v>
      </c>
    </row>
    <row r="260" spans="1:26" ht="22.5" customHeight="1" x14ac:dyDescent="0.25">
      <c r="A260" s="95">
        <v>8240</v>
      </c>
      <c r="B260" s="107" t="s">
        <v>242</v>
      </c>
      <c r="C260" s="48" t="s">
        <v>586</v>
      </c>
      <c r="D260" s="200">
        <f>'дод 2'!E61+'дод 2'!E305+'дод 2'!E139</f>
        <v>39526200</v>
      </c>
      <c r="E260" s="200">
        <f>'дод 2'!F61+'дод 2'!F305+'дод 2'!F139</f>
        <v>39526200</v>
      </c>
      <c r="F260" s="200">
        <f>'дод 2'!G61+'дод 2'!G305+'дод 2'!G139</f>
        <v>0</v>
      </c>
      <c r="G260" s="200">
        <f>'дод 2'!H61+'дод 2'!H305+'дод 2'!H139</f>
        <v>7390100</v>
      </c>
      <c r="H260" s="200">
        <f>'дод 2'!I61+'дод 2'!I305+'дод 2'!I139</f>
        <v>0</v>
      </c>
      <c r="I260" s="200">
        <f>'дод 2'!J61+'дод 2'!J305+'дод 2'!J139</f>
        <v>4145580.92</v>
      </c>
      <c r="J260" s="200">
        <f>'дод 2'!K61+'дод 2'!K305+'дод 2'!K139</f>
        <v>0</v>
      </c>
      <c r="K260" s="200">
        <f>'дод 2'!L61+'дод 2'!L305+'дод 2'!L139</f>
        <v>977274.03</v>
      </c>
      <c r="L260" s="213">
        <f t="shared" si="131"/>
        <v>10.488184849542835</v>
      </c>
      <c r="M260" s="200">
        <f>'дод 2'!N61+'дод 2'!N305+'дод 2'!N139</f>
        <v>750000</v>
      </c>
      <c r="N260" s="200">
        <f>'дод 2'!O61+'дод 2'!O305+'дод 2'!O139</f>
        <v>750000</v>
      </c>
      <c r="O260" s="200">
        <f>'дод 2'!P61+'дод 2'!P305+'дод 2'!P139</f>
        <v>0</v>
      </c>
      <c r="P260" s="200">
        <f>'дод 2'!Q61+'дод 2'!Q305+'дод 2'!Q139</f>
        <v>0</v>
      </c>
      <c r="Q260" s="200">
        <f>'дод 2'!R61+'дод 2'!R305+'дод 2'!R139</f>
        <v>0</v>
      </c>
      <c r="R260" s="200">
        <f>'дод 2'!S61+'дод 2'!S305+'дод 2'!S139</f>
        <v>750000</v>
      </c>
      <c r="S260" s="200">
        <f>'дод 2'!T61+'дод 2'!T305+'дод 2'!T139</f>
        <v>857791.89</v>
      </c>
      <c r="T260" s="200">
        <f>'дод 2'!U61+'дод 2'!U305+'дод 2'!U139</f>
        <v>750000</v>
      </c>
      <c r="U260" s="200">
        <f>'дод 2'!V61+'дод 2'!V305+'дод 2'!V139</f>
        <v>107791.89</v>
      </c>
      <c r="V260" s="200">
        <f>'дод 2'!W61+'дод 2'!W305+'дод 2'!W139</f>
        <v>0</v>
      </c>
      <c r="W260" s="200">
        <f>'дод 2'!X61+'дод 2'!X305+'дод 2'!X139</f>
        <v>0</v>
      </c>
      <c r="X260" s="200">
        <f>'дод 2'!Y61+'дод 2'!Y305+'дод 2'!Y139</f>
        <v>750000</v>
      </c>
      <c r="Y260" s="213">
        <f t="shared" si="132"/>
        <v>114.372252</v>
      </c>
      <c r="Z260" s="209">
        <f t="shared" si="133"/>
        <v>5003372.8099999996</v>
      </c>
    </row>
    <row r="261" spans="1:26" s="9" customFormat="1" ht="22.5" customHeight="1" x14ac:dyDescent="0.25">
      <c r="A261" s="100" t="s">
        <v>6</v>
      </c>
      <c r="B261" s="101"/>
      <c r="C261" s="115" t="s">
        <v>8</v>
      </c>
      <c r="D261" s="209">
        <f>D264+D263+D262</f>
        <v>75000</v>
      </c>
      <c r="E261" s="209">
        <f t="shared" ref="E261:R261" si="168">E264+E263+E262</f>
        <v>75000</v>
      </c>
      <c r="F261" s="209">
        <f t="shared" si="168"/>
        <v>0</v>
      </c>
      <c r="G261" s="209">
        <f t="shared" si="168"/>
        <v>0</v>
      </c>
      <c r="H261" s="209">
        <f t="shared" ref="H261:K261" si="169">H264+H263+H262</f>
        <v>0</v>
      </c>
      <c r="I261" s="209">
        <f t="shared" si="169"/>
        <v>0</v>
      </c>
      <c r="J261" s="209">
        <f t="shared" si="169"/>
        <v>0</v>
      </c>
      <c r="K261" s="209">
        <f t="shared" si="169"/>
        <v>0</v>
      </c>
      <c r="L261" s="212">
        <f t="shared" si="131"/>
        <v>0</v>
      </c>
      <c r="M261" s="209">
        <f>M264+M263+M262</f>
        <v>2227500</v>
      </c>
      <c r="N261" s="209">
        <f t="shared" si="168"/>
        <v>0</v>
      </c>
      <c r="O261" s="209">
        <f t="shared" si="168"/>
        <v>1635500</v>
      </c>
      <c r="P261" s="209">
        <f t="shared" si="168"/>
        <v>0</v>
      </c>
      <c r="Q261" s="209">
        <f t="shared" si="168"/>
        <v>0</v>
      </c>
      <c r="R261" s="209">
        <f t="shared" si="168"/>
        <v>592000</v>
      </c>
      <c r="S261" s="209">
        <f t="shared" ref="S261:X261" si="170">S264+S263+S262</f>
        <v>96615.5</v>
      </c>
      <c r="T261" s="209">
        <f t="shared" si="170"/>
        <v>0</v>
      </c>
      <c r="U261" s="209">
        <f t="shared" si="170"/>
        <v>96615.5</v>
      </c>
      <c r="V261" s="209">
        <f t="shared" si="170"/>
        <v>0</v>
      </c>
      <c r="W261" s="209">
        <f t="shared" si="170"/>
        <v>0</v>
      </c>
      <c r="X261" s="209">
        <f t="shared" si="170"/>
        <v>0</v>
      </c>
      <c r="Y261" s="212">
        <f t="shared" si="132"/>
        <v>4.3373961840628503</v>
      </c>
      <c r="Z261" s="209">
        <f t="shared" si="133"/>
        <v>96615.5</v>
      </c>
    </row>
    <row r="262" spans="1:26" s="9" customFormat="1" ht="22.5" hidden="1" customHeight="1" x14ac:dyDescent="0.25">
      <c r="A262" s="95">
        <v>8312</v>
      </c>
      <c r="B262" s="106" t="s">
        <v>671</v>
      </c>
      <c r="C262" s="48" t="s">
        <v>672</v>
      </c>
      <c r="D262" s="200">
        <f>'дод 2'!E306</f>
        <v>0</v>
      </c>
      <c r="E262" s="200">
        <f>'дод 2'!F306</f>
        <v>0</v>
      </c>
      <c r="F262" s="200">
        <f>'дод 2'!G306</f>
        <v>0</v>
      </c>
      <c r="G262" s="200">
        <f>'дод 2'!H306</f>
        <v>0</v>
      </c>
      <c r="H262" s="200">
        <f>'дод 2'!I306</f>
        <v>0</v>
      </c>
      <c r="I262" s="200">
        <f>'дод 2'!J306</f>
        <v>0</v>
      </c>
      <c r="J262" s="200">
        <f>'дод 2'!K306</f>
        <v>0</v>
      </c>
      <c r="K262" s="200">
        <f>'дод 2'!L306</f>
        <v>0</v>
      </c>
      <c r="L262" s="213" t="e">
        <f t="shared" si="131"/>
        <v>#DIV/0!</v>
      </c>
      <c r="M262" s="200">
        <f>'дод 2'!N306</f>
        <v>0</v>
      </c>
      <c r="N262" s="200">
        <f>'дод 2'!O306</f>
        <v>0</v>
      </c>
      <c r="O262" s="200">
        <f>'дод 2'!P306</f>
        <v>0</v>
      </c>
      <c r="P262" s="200">
        <f>'дод 2'!Q306</f>
        <v>0</v>
      </c>
      <c r="Q262" s="200">
        <f>'дод 2'!R306</f>
        <v>0</v>
      </c>
      <c r="R262" s="200">
        <f>'дод 2'!S306</f>
        <v>0</v>
      </c>
      <c r="S262" s="200">
        <f>'дод 2'!T306</f>
        <v>0</v>
      </c>
      <c r="T262" s="200">
        <f>'дод 2'!U306</f>
        <v>0</v>
      </c>
      <c r="U262" s="200">
        <f>'дод 2'!V306</f>
        <v>0</v>
      </c>
      <c r="V262" s="200">
        <f>'дод 2'!W306</f>
        <v>0</v>
      </c>
      <c r="W262" s="200">
        <f>'дод 2'!X306</f>
        <v>0</v>
      </c>
      <c r="X262" s="200">
        <f>'дод 2'!Y306</f>
        <v>0</v>
      </c>
      <c r="Y262" s="213" t="e">
        <f t="shared" si="132"/>
        <v>#DIV/0!</v>
      </c>
      <c r="Z262" s="209">
        <f t="shared" si="133"/>
        <v>0</v>
      </c>
    </row>
    <row r="263" spans="1:26" s="9" customFormat="1" ht="33.75" customHeight="1" x14ac:dyDescent="0.25">
      <c r="A263" s="95">
        <v>8330</v>
      </c>
      <c r="B263" s="96" t="s">
        <v>91</v>
      </c>
      <c r="C263" s="48" t="s">
        <v>342</v>
      </c>
      <c r="D263" s="200">
        <f>'дод 2'!E400</f>
        <v>75000</v>
      </c>
      <c r="E263" s="200">
        <f>'дод 2'!F400</f>
        <v>75000</v>
      </c>
      <c r="F263" s="200">
        <f>'дод 2'!G400</f>
        <v>0</v>
      </c>
      <c r="G263" s="200">
        <f>'дод 2'!H400</f>
        <v>0</v>
      </c>
      <c r="H263" s="200">
        <f>'дод 2'!I400</f>
        <v>0</v>
      </c>
      <c r="I263" s="200">
        <f>'дод 2'!J400</f>
        <v>0</v>
      </c>
      <c r="J263" s="200">
        <f>'дод 2'!K400</f>
        <v>0</v>
      </c>
      <c r="K263" s="200">
        <f>'дод 2'!L400</f>
        <v>0</v>
      </c>
      <c r="L263" s="213">
        <f t="shared" si="131"/>
        <v>0</v>
      </c>
      <c r="M263" s="200">
        <f>'дод 2'!N400</f>
        <v>0</v>
      </c>
      <c r="N263" s="200">
        <f>'дод 2'!O400</f>
        <v>0</v>
      </c>
      <c r="O263" s="200">
        <f>'дод 2'!P400</f>
        <v>0</v>
      </c>
      <c r="P263" s="200">
        <f>'дод 2'!Q400</f>
        <v>0</v>
      </c>
      <c r="Q263" s="200">
        <f>'дод 2'!R400</f>
        <v>0</v>
      </c>
      <c r="R263" s="200">
        <f>'дод 2'!S400</f>
        <v>0</v>
      </c>
      <c r="S263" s="200">
        <f>'дод 2'!T400</f>
        <v>0</v>
      </c>
      <c r="T263" s="200">
        <f>'дод 2'!U400</f>
        <v>0</v>
      </c>
      <c r="U263" s="200">
        <f>'дод 2'!V400</f>
        <v>0</v>
      </c>
      <c r="V263" s="200">
        <f>'дод 2'!W400</f>
        <v>0</v>
      </c>
      <c r="W263" s="200">
        <f>'дод 2'!X400</f>
        <v>0</v>
      </c>
      <c r="X263" s="200">
        <f>'дод 2'!Y400</f>
        <v>0</v>
      </c>
      <c r="Y263" s="213"/>
      <c r="Z263" s="209">
        <f t="shared" si="133"/>
        <v>0</v>
      </c>
    </row>
    <row r="264" spans="1:26" s="9" customFormat="1" ht="19.5" customHeight="1" x14ac:dyDescent="0.25">
      <c r="A264" s="95" t="s">
        <v>9</v>
      </c>
      <c r="B264" s="95" t="s">
        <v>91</v>
      </c>
      <c r="C264" s="48" t="s">
        <v>10</v>
      </c>
      <c r="D264" s="200">
        <f>'дод 2'!E62+'дод 2'!E140+'дод 2'!E307+'дод 2'!E401+'дод 2'!E250</f>
        <v>0</v>
      </c>
      <c r="E264" s="200">
        <f>'дод 2'!F62+'дод 2'!F140+'дод 2'!F307+'дод 2'!F401+'дод 2'!F250</f>
        <v>0</v>
      </c>
      <c r="F264" s="200">
        <f>'дод 2'!G62+'дод 2'!G140+'дод 2'!G307+'дод 2'!G401+'дод 2'!G250</f>
        <v>0</v>
      </c>
      <c r="G264" s="200">
        <f>'дод 2'!H62+'дод 2'!H140+'дод 2'!H307+'дод 2'!H401+'дод 2'!H250</f>
        <v>0</v>
      </c>
      <c r="H264" s="200">
        <f>'дод 2'!I62+'дод 2'!I140+'дод 2'!I307+'дод 2'!I401+'дод 2'!I250</f>
        <v>0</v>
      </c>
      <c r="I264" s="200">
        <f>'дод 2'!J62+'дод 2'!J140+'дод 2'!J307+'дод 2'!J401+'дод 2'!J250</f>
        <v>0</v>
      </c>
      <c r="J264" s="200">
        <f>'дод 2'!K62+'дод 2'!K140+'дод 2'!K307+'дод 2'!K401+'дод 2'!K250</f>
        <v>0</v>
      </c>
      <c r="K264" s="200">
        <f>'дод 2'!L62+'дод 2'!L140+'дод 2'!L307+'дод 2'!L401+'дод 2'!L250</f>
        <v>0</v>
      </c>
      <c r="L264" s="213"/>
      <c r="M264" s="200">
        <f>'дод 2'!N62+'дод 2'!N140+'дод 2'!N307+'дод 2'!N401+'дод 2'!N250</f>
        <v>2227500</v>
      </c>
      <c r="N264" s="200">
        <f>'дод 2'!O62+'дод 2'!O140+'дод 2'!O307+'дод 2'!O401+'дод 2'!O250</f>
        <v>0</v>
      </c>
      <c r="O264" s="200">
        <f>'дод 2'!P62+'дод 2'!P140+'дод 2'!P307+'дод 2'!P401+'дод 2'!P250</f>
        <v>1635500</v>
      </c>
      <c r="P264" s="200">
        <f>'дод 2'!Q62+'дод 2'!Q140+'дод 2'!Q307+'дод 2'!Q401+'дод 2'!Q250</f>
        <v>0</v>
      </c>
      <c r="Q264" s="200">
        <f>'дод 2'!R62+'дод 2'!R140+'дод 2'!R307+'дод 2'!R401+'дод 2'!R250</f>
        <v>0</v>
      </c>
      <c r="R264" s="200">
        <f>'дод 2'!S62+'дод 2'!S140+'дод 2'!S307+'дод 2'!S401+'дод 2'!S250</f>
        <v>592000</v>
      </c>
      <c r="S264" s="200">
        <f>'дод 2'!T62+'дод 2'!T140+'дод 2'!T307+'дод 2'!T401+'дод 2'!T250</f>
        <v>96615.5</v>
      </c>
      <c r="T264" s="200">
        <f>'дод 2'!U62+'дод 2'!U140+'дод 2'!U307+'дод 2'!U401+'дод 2'!U250</f>
        <v>0</v>
      </c>
      <c r="U264" s="200">
        <f>'дод 2'!V62+'дод 2'!V140+'дод 2'!V307+'дод 2'!V401+'дод 2'!V250</f>
        <v>96615.5</v>
      </c>
      <c r="V264" s="200">
        <f>'дод 2'!W62+'дод 2'!W140+'дод 2'!W307+'дод 2'!W401+'дод 2'!W250</f>
        <v>0</v>
      </c>
      <c r="W264" s="200">
        <f>'дод 2'!X62+'дод 2'!X140+'дод 2'!X307+'дод 2'!X401+'дод 2'!X250</f>
        <v>0</v>
      </c>
      <c r="X264" s="200">
        <f>'дод 2'!Y62+'дод 2'!Y140+'дод 2'!Y307+'дод 2'!Y401+'дод 2'!Y250</f>
        <v>0</v>
      </c>
      <c r="Y264" s="213">
        <f t="shared" si="132"/>
        <v>4.3373961840628503</v>
      </c>
      <c r="Z264" s="209">
        <f t="shared" si="133"/>
        <v>96615.5</v>
      </c>
    </row>
    <row r="265" spans="1:26" s="9" customFormat="1" ht="20.25" hidden="1" customHeight="1" x14ac:dyDescent="0.25">
      <c r="A265" s="100" t="s">
        <v>131</v>
      </c>
      <c r="B265" s="101"/>
      <c r="C265" s="115" t="s">
        <v>75</v>
      </c>
      <c r="D265" s="209">
        <f t="shared" ref="D265:X265" si="171">D266</f>
        <v>0</v>
      </c>
      <c r="E265" s="209">
        <f t="shared" si="171"/>
        <v>0</v>
      </c>
      <c r="F265" s="209">
        <f t="shared" si="171"/>
        <v>0</v>
      </c>
      <c r="G265" s="209">
        <f t="shared" si="171"/>
        <v>0</v>
      </c>
      <c r="H265" s="209">
        <f t="shared" si="171"/>
        <v>0</v>
      </c>
      <c r="I265" s="209">
        <f t="shared" si="171"/>
        <v>0</v>
      </c>
      <c r="J265" s="209">
        <f t="shared" si="171"/>
        <v>0</v>
      </c>
      <c r="K265" s="209">
        <f t="shared" si="171"/>
        <v>0</v>
      </c>
      <c r="L265" s="212" t="e">
        <f t="shared" si="131"/>
        <v>#DIV/0!</v>
      </c>
      <c r="M265" s="209">
        <f t="shared" si="171"/>
        <v>0</v>
      </c>
      <c r="N265" s="209">
        <f t="shared" si="171"/>
        <v>0</v>
      </c>
      <c r="O265" s="209">
        <f t="shared" si="171"/>
        <v>0</v>
      </c>
      <c r="P265" s="209">
        <f t="shared" si="171"/>
        <v>0</v>
      </c>
      <c r="Q265" s="209">
        <f t="shared" si="171"/>
        <v>0</v>
      </c>
      <c r="R265" s="209">
        <f t="shared" si="171"/>
        <v>0</v>
      </c>
      <c r="S265" s="209">
        <f t="shared" si="171"/>
        <v>0</v>
      </c>
      <c r="T265" s="209">
        <f t="shared" si="171"/>
        <v>0</v>
      </c>
      <c r="U265" s="209">
        <f t="shared" si="171"/>
        <v>0</v>
      </c>
      <c r="V265" s="209">
        <f t="shared" si="171"/>
        <v>0</v>
      </c>
      <c r="W265" s="209">
        <f t="shared" si="171"/>
        <v>0</v>
      </c>
      <c r="X265" s="209">
        <f t="shared" si="171"/>
        <v>0</v>
      </c>
      <c r="Y265" s="212" t="e">
        <f t="shared" si="132"/>
        <v>#DIV/0!</v>
      </c>
      <c r="Z265" s="209">
        <f t="shared" si="133"/>
        <v>0</v>
      </c>
    </row>
    <row r="266" spans="1:26" s="9" customFormat="1" ht="21" hidden="1" customHeight="1" x14ac:dyDescent="0.25">
      <c r="A266" s="95" t="s">
        <v>252</v>
      </c>
      <c r="B266" s="107" t="s">
        <v>76</v>
      </c>
      <c r="C266" s="48" t="s">
        <v>253</v>
      </c>
      <c r="D266" s="200">
        <f>'дод 2'!E63</f>
        <v>0</v>
      </c>
      <c r="E266" s="200">
        <f>'дод 2'!F63</f>
        <v>0</v>
      </c>
      <c r="F266" s="200">
        <f>'дод 2'!G63</f>
        <v>0</v>
      </c>
      <c r="G266" s="200">
        <f>'дод 2'!H63</f>
        <v>0</v>
      </c>
      <c r="H266" s="200">
        <f>'дод 2'!I63</f>
        <v>0</v>
      </c>
      <c r="I266" s="200">
        <f>'дод 2'!J63</f>
        <v>0</v>
      </c>
      <c r="J266" s="200">
        <f>'дод 2'!K63</f>
        <v>0</v>
      </c>
      <c r="K266" s="200">
        <f>'дод 2'!L63</f>
        <v>0</v>
      </c>
      <c r="L266" s="213" t="e">
        <f t="shared" si="131"/>
        <v>#DIV/0!</v>
      </c>
      <c r="M266" s="200">
        <f>'дод 2'!N63</f>
        <v>0</v>
      </c>
      <c r="N266" s="200">
        <f>'дод 2'!O63</f>
        <v>0</v>
      </c>
      <c r="O266" s="200">
        <f>'дод 2'!P63</f>
        <v>0</v>
      </c>
      <c r="P266" s="200">
        <f>'дод 2'!Q63</f>
        <v>0</v>
      </c>
      <c r="Q266" s="200">
        <f>'дод 2'!R63</f>
        <v>0</v>
      </c>
      <c r="R266" s="200">
        <f>'дод 2'!S63</f>
        <v>0</v>
      </c>
      <c r="S266" s="200">
        <f>'дод 2'!T63</f>
        <v>0</v>
      </c>
      <c r="T266" s="200">
        <f>'дод 2'!U63</f>
        <v>0</v>
      </c>
      <c r="U266" s="200">
        <f>'дод 2'!V63</f>
        <v>0</v>
      </c>
      <c r="V266" s="200">
        <f>'дод 2'!W63</f>
        <v>0</v>
      </c>
      <c r="W266" s="200">
        <f>'дод 2'!X63</f>
        <v>0</v>
      </c>
      <c r="X266" s="200">
        <f>'дод 2'!Y63</f>
        <v>0</v>
      </c>
      <c r="Y266" s="213" t="e">
        <f t="shared" si="132"/>
        <v>#DIV/0!</v>
      </c>
      <c r="Z266" s="209">
        <f t="shared" si="133"/>
        <v>0</v>
      </c>
    </row>
    <row r="267" spans="1:26" s="9" customFormat="1" ht="21" customHeight="1" x14ac:dyDescent="0.25">
      <c r="A267" s="100" t="s">
        <v>94</v>
      </c>
      <c r="B267" s="100" t="s">
        <v>89</v>
      </c>
      <c r="C267" s="115" t="s">
        <v>11</v>
      </c>
      <c r="D267" s="209">
        <f>'дод 2'!E402</f>
        <v>3017069</v>
      </c>
      <c r="E267" s="209">
        <f>'дод 2'!F402</f>
        <v>3017069</v>
      </c>
      <c r="F267" s="209">
        <f>'дод 2'!G402</f>
        <v>0</v>
      </c>
      <c r="G267" s="209">
        <f>'дод 2'!H402</f>
        <v>0</v>
      </c>
      <c r="H267" s="209">
        <f>'дод 2'!I402</f>
        <v>0</v>
      </c>
      <c r="I267" s="209">
        <f>'дод 2'!J402</f>
        <v>21405.29</v>
      </c>
      <c r="J267" s="209">
        <f>'дод 2'!K402</f>
        <v>0</v>
      </c>
      <c r="K267" s="209">
        <f>'дод 2'!L402</f>
        <v>0</v>
      </c>
      <c r="L267" s="212">
        <f t="shared" si="131"/>
        <v>0.70947300177755301</v>
      </c>
      <c r="M267" s="209">
        <f>'дод 2'!N402</f>
        <v>0</v>
      </c>
      <c r="N267" s="209">
        <f>'дод 2'!O402</f>
        <v>0</v>
      </c>
      <c r="O267" s="209">
        <f>'дод 2'!P402</f>
        <v>0</v>
      </c>
      <c r="P267" s="209">
        <f>'дод 2'!Q402</f>
        <v>0</v>
      </c>
      <c r="Q267" s="209">
        <f>'дод 2'!R402</f>
        <v>0</v>
      </c>
      <c r="R267" s="209">
        <f>'дод 2'!S402</f>
        <v>0</v>
      </c>
      <c r="S267" s="209">
        <f>'дод 2'!T402</f>
        <v>0</v>
      </c>
      <c r="T267" s="209">
        <f>'дод 2'!U402</f>
        <v>0</v>
      </c>
      <c r="U267" s="209">
        <f>'дод 2'!V402</f>
        <v>0</v>
      </c>
      <c r="V267" s="209">
        <f>'дод 2'!W402</f>
        <v>0</v>
      </c>
      <c r="W267" s="209">
        <f>'дод 2'!X402</f>
        <v>0</v>
      </c>
      <c r="X267" s="209">
        <f>'дод 2'!Y402</f>
        <v>0</v>
      </c>
      <c r="Y267" s="212"/>
      <c r="Z267" s="209">
        <f t="shared" si="133"/>
        <v>21405.29</v>
      </c>
    </row>
    <row r="268" spans="1:26" s="9" customFormat="1" ht="21" customHeight="1" x14ac:dyDescent="0.25">
      <c r="A268" s="100">
        <v>8700</v>
      </c>
      <c r="B268" s="100"/>
      <c r="C268" s="115" t="s">
        <v>582</v>
      </c>
      <c r="D268" s="209">
        <f>D269+D273+D271+D272+D270</f>
        <v>143504939</v>
      </c>
      <c r="E268" s="209">
        <f t="shared" ref="E268:R268" si="172">E269+E273+E271+E272+E270</f>
        <v>0</v>
      </c>
      <c r="F268" s="209">
        <f t="shared" si="172"/>
        <v>0</v>
      </c>
      <c r="G268" s="209">
        <f t="shared" si="172"/>
        <v>0</v>
      </c>
      <c r="H268" s="209">
        <f t="shared" ref="H268:K268" si="173">H269+H273+H271+H272+H270</f>
        <v>0</v>
      </c>
      <c r="I268" s="209">
        <f t="shared" si="173"/>
        <v>0</v>
      </c>
      <c r="J268" s="209">
        <f t="shared" si="173"/>
        <v>0</v>
      </c>
      <c r="K268" s="209">
        <f t="shared" si="173"/>
        <v>0</v>
      </c>
      <c r="L268" s="212">
        <f t="shared" si="131"/>
        <v>0</v>
      </c>
      <c r="M268" s="209">
        <f t="shared" si="172"/>
        <v>0</v>
      </c>
      <c r="N268" s="209">
        <f t="shared" si="172"/>
        <v>0</v>
      </c>
      <c r="O268" s="209">
        <f t="shared" si="172"/>
        <v>0</v>
      </c>
      <c r="P268" s="209">
        <f t="shared" si="172"/>
        <v>0</v>
      </c>
      <c r="Q268" s="209">
        <f t="shared" si="172"/>
        <v>0</v>
      </c>
      <c r="R268" s="209">
        <f t="shared" si="172"/>
        <v>0</v>
      </c>
      <c r="S268" s="209">
        <f t="shared" ref="S268:X268" si="174">S269+S273+S271+S272+S270</f>
        <v>0</v>
      </c>
      <c r="T268" s="209">
        <f t="shared" si="174"/>
        <v>0</v>
      </c>
      <c r="U268" s="209">
        <f t="shared" si="174"/>
        <v>0</v>
      </c>
      <c r="V268" s="209">
        <f t="shared" si="174"/>
        <v>0</v>
      </c>
      <c r="W268" s="209">
        <f t="shared" si="174"/>
        <v>0</v>
      </c>
      <c r="X268" s="209">
        <f t="shared" si="174"/>
        <v>0</v>
      </c>
      <c r="Y268" s="212"/>
      <c r="Z268" s="209">
        <f t="shared" si="133"/>
        <v>0</v>
      </c>
    </row>
    <row r="269" spans="1:26" ht="25.5" customHeight="1" x14ac:dyDescent="0.25">
      <c r="A269" s="95">
        <v>8710</v>
      </c>
      <c r="B269" s="95" t="s">
        <v>92</v>
      </c>
      <c r="C269" s="48" t="s">
        <v>485</v>
      </c>
      <c r="D269" s="200">
        <f>'дод 2'!E403</f>
        <v>143504939</v>
      </c>
      <c r="E269" s="200">
        <f>'дод 2'!F403</f>
        <v>0</v>
      </c>
      <c r="F269" s="200">
        <f>'дод 2'!G403</f>
        <v>0</v>
      </c>
      <c r="G269" s="200">
        <f>'дод 2'!H403</f>
        <v>0</v>
      </c>
      <c r="H269" s="200">
        <f>'дод 2'!I403</f>
        <v>0</v>
      </c>
      <c r="I269" s="200">
        <f>'дод 2'!J403</f>
        <v>0</v>
      </c>
      <c r="J269" s="200">
        <f>'дод 2'!K403</f>
        <v>0</v>
      </c>
      <c r="K269" s="200">
        <f>'дод 2'!L403</f>
        <v>0</v>
      </c>
      <c r="L269" s="213">
        <f t="shared" si="131"/>
        <v>0</v>
      </c>
      <c r="M269" s="200">
        <f>'дод 2'!N403</f>
        <v>0</v>
      </c>
      <c r="N269" s="200">
        <f>'дод 2'!O403</f>
        <v>0</v>
      </c>
      <c r="O269" s="200">
        <f>'дод 2'!P403</f>
        <v>0</v>
      </c>
      <c r="P269" s="200">
        <f>'дод 2'!Q403</f>
        <v>0</v>
      </c>
      <c r="Q269" s="200">
        <f>'дод 2'!R403</f>
        <v>0</v>
      </c>
      <c r="R269" s="200">
        <f>'дод 2'!S403</f>
        <v>0</v>
      </c>
      <c r="S269" s="200">
        <f>'дод 2'!T403</f>
        <v>0</v>
      </c>
      <c r="T269" s="200">
        <f>'дод 2'!U403</f>
        <v>0</v>
      </c>
      <c r="U269" s="200">
        <f>'дод 2'!V403</f>
        <v>0</v>
      </c>
      <c r="V269" s="200">
        <f>'дод 2'!W403</f>
        <v>0</v>
      </c>
      <c r="W269" s="200">
        <f>'дод 2'!X403</f>
        <v>0</v>
      </c>
      <c r="X269" s="200">
        <f>'дод 2'!Y403</f>
        <v>0</v>
      </c>
      <c r="Y269" s="213"/>
      <c r="Z269" s="209">
        <f t="shared" si="133"/>
        <v>0</v>
      </c>
    </row>
    <row r="270" spans="1:26" ht="55.5" hidden="1" customHeight="1" x14ac:dyDescent="0.25">
      <c r="A270" s="95">
        <v>8741</v>
      </c>
      <c r="B270" s="95">
        <v>610</v>
      </c>
      <c r="C270" s="48" t="s">
        <v>595</v>
      </c>
      <c r="D270" s="200">
        <f>'дод 2'!E308</f>
        <v>0</v>
      </c>
      <c r="E270" s="200">
        <f>'дод 2'!F308</f>
        <v>0</v>
      </c>
      <c r="F270" s="200">
        <f>'дод 2'!G308</f>
        <v>0</v>
      </c>
      <c r="G270" s="200">
        <f>'дод 2'!H308</f>
        <v>0</v>
      </c>
      <c r="H270" s="200">
        <f>'дод 2'!I308</f>
        <v>0</v>
      </c>
      <c r="I270" s="200">
        <f>'дод 2'!J308</f>
        <v>0</v>
      </c>
      <c r="J270" s="200">
        <f>'дод 2'!K308</f>
        <v>0</v>
      </c>
      <c r="K270" s="200">
        <f>'дод 2'!L308</f>
        <v>0</v>
      </c>
      <c r="L270" s="213" t="e">
        <f t="shared" si="131"/>
        <v>#DIV/0!</v>
      </c>
      <c r="M270" s="200">
        <f>'дод 2'!N308</f>
        <v>0</v>
      </c>
      <c r="N270" s="200">
        <f>'дод 2'!O308</f>
        <v>0</v>
      </c>
      <c r="O270" s="200">
        <f>'дод 2'!P308</f>
        <v>0</v>
      </c>
      <c r="P270" s="200">
        <f>'дод 2'!Q308</f>
        <v>0</v>
      </c>
      <c r="Q270" s="200">
        <f>'дод 2'!R308</f>
        <v>0</v>
      </c>
      <c r="R270" s="200">
        <f>'дод 2'!S308</f>
        <v>0</v>
      </c>
      <c r="S270" s="200">
        <f>'дод 2'!T308</f>
        <v>0</v>
      </c>
      <c r="T270" s="200">
        <f>'дод 2'!U308</f>
        <v>0</v>
      </c>
      <c r="U270" s="200">
        <f>'дод 2'!V308</f>
        <v>0</v>
      </c>
      <c r="V270" s="200">
        <f>'дод 2'!W308</f>
        <v>0</v>
      </c>
      <c r="W270" s="200">
        <f>'дод 2'!X308</f>
        <v>0</v>
      </c>
      <c r="X270" s="200">
        <f>'дод 2'!Y308</f>
        <v>0</v>
      </c>
      <c r="Y270" s="213" t="e">
        <f t="shared" si="132"/>
        <v>#DIV/0!</v>
      </c>
      <c r="Z270" s="209">
        <f t="shared" si="133"/>
        <v>0</v>
      </c>
    </row>
    <row r="271" spans="1:26" ht="63" hidden="1" customHeight="1" x14ac:dyDescent="0.25">
      <c r="A271" s="95">
        <v>8746</v>
      </c>
      <c r="B271" s="95">
        <v>640</v>
      </c>
      <c r="C271" s="48" t="s">
        <v>593</v>
      </c>
      <c r="D271" s="200">
        <f>'дод 2'!E309</f>
        <v>0</v>
      </c>
      <c r="E271" s="200">
        <f>'дод 2'!F309</f>
        <v>0</v>
      </c>
      <c r="F271" s="200">
        <f>'дод 2'!G309</f>
        <v>0</v>
      </c>
      <c r="G271" s="200">
        <f>'дод 2'!H309</f>
        <v>0</v>
      </c>
      <c r="H271" s="200">
        <f>'дод 2'!I309</f>
        <v>0</v>
      </c>
      <c r="I271" s="200">
        <f>'дод 2'!J309</f>
        <v>0</v>
      </c>
      <c r="J271" s="200">
        <f>'дод 2'!K309</f>
        <v>0</v>
      </c>
      <c r="K271" s="200">
        <f>'дод 2'!L309</f>
        <v>0</v>
      </c>
      <c r="L271" s="213" t="e">
        <f t="shared" si="131"/>
        <v>#DIV/0!</v>
      </c>
      <c r="M271" s="200">
        <f>'дод 2'!N309</f>
        <v>0</v>
      </c>
      <c r="N271" s="200">
        <f>'дод 2'!O309</f>
        <v>0</v>
      </c>
      <c r="O271" s="200">
        <f>'дод 2'!P309</f>
        <v>0</v>
      </c>
      <c r="P271" s="200">
        <f>'дод 2'!Q309</f>
        <v>0</v>
      </c>
      <c r="Q271" s="200">
        <f>'дод 2'!R309</f>
        <v>0</v>
      </c>
      <c r="R271" s="200">
        <f>'дод 2'!S309</f>
        <v>0</v>
      </c>
      <c r="S271" s="200">
        <f>'дод 2'!T309</f>
        <v>0</v>
      </c>
      <c r="T271" s="200">
        <f>'дод 2'!U309</f>
        <v>0</v>
      </c>
      <c r="U271" s="200">
        <f>'дод 2'!V309</f>
        <v>0</v>
      </c>
      <c r="V271" s="200">
        <f>'дод 2'!W309</f>
        <v>0</v>
      </c>
      <c r="W271" s="200">
        <f>'дод 2'!X309</f>
        <v>0</v>
      </c>
      <c r="X271" s="200">
        <f>'дод 2'!Y309</f>
        <v>0</v>
      </c>
      <c r="Y271" s="213" t="e">
        <f t="shared" si="132"/>
        <v>#DIV/0!</v>
      </c>
      <c r="Z271" s="209">
        <f t="shared" si="133"/>
        <v>0</v>
      </c>
    </row>
    <row r="272" spans="1:26" ht="47.25" hidden="1" customHeight="1" x14ac:dyDescent="0.25">
      <c r="A272" s="95">
        <v>8751</v>
      </c>
      <c r="B272" s="95">
        <v>1070</v>
      </c>
      <c r="C272" s="48" t="s">
        <v>592</v>
      </c>
      <c r="D272" s="200">
        <f>'дод 2'!E228</f>
        <v>0</v>
      </c>
      <c r="E272" s="200">
        <f>'дод 2'!F228</f>
        <v>0</v>
      </c>
      <c r="F272" s="200">
        <f>'дод 2'!G228</f>
        <v>0</v>
      </c>
      <c r="G272" s="200">
        <f>'дод 2'!H228</f>
        <v>0</v>
      </c>
      <c r="H272" s="200">
        <f>'дод 2'!I228</f>
        <v>0</v>
      </c>
      <c r="I272" s="200">
        <f>'дод 2'!J228</f>
        <v>0</v>
      </c>
      <c r="J272" s="200">
        <f>'дод 2'!K228</f>
        <v>0</v>
      </c>
      <c r="K272" s="200">
        <f>'дод 2'!L228</f>
        <v>0</v>
      </c>
      <c r="L272" s="213" t="e">
        <f t="shared" si="131"/>
        <v>#DIV/0!</v>
      </c>
      <c r="M272" s="200">
        <f>'дод 2'!N228</f>
        <v>0</v>
      </c>
      <c r="N272" s="200">
        <f>'дод 2'!O228</f>
        <v>0</v>
      </c>
      <c r="O272" s="200">
        <f>'дод 2'!P228</f>
        <v>0</v>
      </c>
      <c r="P272" s="200">
        <f>'дод 2'!Q228</f>
        <v>0</v>
      </c>
      <c r="Q272" s="200">
        <f>'дод 2'!R228</f>
        <v>0</v>
      </c>
      <c r="R272" s="200">
        <f>'дод 2'!S228</f>
        <v>0</v>
      </c>
      <c r="S272" s="200">
        <f>'дод 2'!T228</f>
        <v>0</v>
      </c>
      <c r="T272" s="200">
        <f>'дод 2'!U228</f>
        <v>0</v>
      </c>
      <c r="U272" s="200">
        <f>'дод 2'!V228</f>
        <v>0</v>
      </c>
      <c r="V272" s="200">
        <f>'дод 2'!W228</f>
        <v>0</v>
      </c>
      <c r="W272" s="200">
        <f>'дод 2'!X228</f>
        <v>0</v>
      </c>
      <c r="X272" s="200">
        <f>'дод 2'!Y228</f>
        <v>0</v>
      </c>
      <c r="Y272" s="213" t="e">
        <f t="shared" si="132"/>
        <v>#DIV/0!</v>
      </c>
      <c r="Z272" s="209">
        <f t="shared" si="133"/>
        <v>0</v>
      </c>
    </row>
    <row r="273" spans="1:26" ht="33.75" hidden="1" customHeight="1" x14ac:dyDescent="0.25">
      <c r="A273" s="95">
        <v>8775</v>
      </c>
      <c r="B273" s="95" t="s">
        <v>92</v>
      </c>
      <c r="C273" s="48" t="s">
        <v>580</v>
      </c>
      <c r="D273" s="200">
        <f>'дод 2'!E65+'дод 2'!E184+'дод 2'!E229+'дод 2'!E310</f>
        <v>0</v>
      </c>
      <c r="E273" s="200">
        <f>'дод 2'!F65+'дод 2'!F184+'дод 2'!F229+'дод 2'!F310</f>
        <v>0</v>
      </c>
      <c r="F273" s="200">
        <f>'дод 2'!G65+'дод 2'!G184+'дод 2'!G229+'дод 2'!G310</f>
        <v>0</v>
      </c>
      <c r="G273" s="200">
        <f>'дод 2'!H65+'дод 2'!H184+'дод 2'!H229+'дод 2'!H310</f>
        <v>0</v>
      </c>
      <c r="H273" s="200">
        <f>'дод 2'!I65+'дод 2'!I184+'дод 2'!I229+'дод 2'!I310</f>
        <v>0</v>
      </c>
      <c r="I273" s="200">
        <f>'дод 2'!J65+'дод 2'!J184+'дод 2'!J229+'дод 2'!J310</f>
        <v>0</v>
      </c>
      <c r="J273" s="200">
        <f>'дод 2'!K65+'дод 2'!K184+'дод 2'!K229+'дод 2'!K310</f>
        <v>0</v>
      </c>
      <c r="K273" s="200">
        <f>'дод 2'!L65+'дод 2'!L184+'дод 2'!L229+'дод 2'!L310</f>
        <v>0</v>
      </c>
      <c r="L273" s="213" t="e">
        <f t="shared" si="131"/>
        <v>#DIV/0!</v>
      </c>
      <c r="M273" s="200">
        <f>'дод 2'!N65+'дод 2'!N184+'дод 2'!N229+'дод 2'!N310</f>
        <v>0</v>
      </c>
      <c r="N273" s="200">
        <f>'дод 2'!O65+'дод 2'!O184+'дод 2'!O229+'дод 2'!O310</f>
        <v>0</v>
      </c>
      <c r="O273" s="200">
        <f>'дод 2'!P65+'дод 2'!P184+'дод 2'!P229+'дод 2'!P310</f>
        <v>0</v>
      </c>
      <c r="P273" s="200">
        <f>'дод 2'!Q65+'дод 2'!Q184+'дод 2'!Q229+'дод 2'!Q310</f>
        <v>0</v>
      </c>
      <c r="Q273" s="200">
        <f>'дод 2'!R65+'дод 2'!R184+'дод 2'!R229+'дод 2'!R310</f>
        <v>0</v>
      </c>
      <c r="R273" s="200">
        <f>'дод 2'!S65+'дод 2'!S184+'дод 2'!S229+'дод 2'!S310</f>
        <v>0</v>
      </c>
      <c r="S273" s="200">
        <f>'дод 2'!T65+'дод 2'!T184+'дод 2'!T229+'дод 2'!T310</f>
        <v>0</v>
      </c>
      <c r="T273" s="200">
        <f>'дод 2'!U65+'дод 2'!U184+'дод 2'!U229+'дод 2'!U310</f>
        <v>0</v>
      </c>
      <c r="U273" s="200">
        <f>'дод 2'!V65+'дод 2'!V184+'дод 2'!V229+'дод 2'!V310</f>
        <v>0</v>
      </c>
      <c r="V273" s="200">
        <f>'дод 2'!W65+'дод 2'!W184+'дод 2'!W229+'дод 2'!W310</f>
        <v>0</v>
      </c>
      <c r="W273" s="200">
        <f>'дод 2'!X65+'дод 2'!X184+'дод 2'!X229+'дод 2'!X310</f>
        <v>0</v>
      </c>
      <c r="X273" s="200">
        <f>'дод 2'!Y65+'дод 2'!Y184+'дод 2'!Y229+'дод 2'!Y310</f>
        <v>0</v>
      </c>
      <c r="Y273" s="213" t="e">
        <f t="shared" si="132"/>
        <v>#DIV/0!</v>
      </c>
      <c r="Z273" s="209">
        <f t="shared" si="133"/>
        <v>0</v>
      </c>
    </row>
    <row r="274" spans="1:26" s="9" customFormat="1" ht="24" customHeight="1" x14ac:dyDescent="0.25">
      <c r="A274" s="100" t="s">
        <v>12</v>
      </c>
      <c r="B274" s="100"/>
      <c r="C274" s="115" t="s">
        <v>559</v>
      </c>
      <c r="D274" s="209">
        <f>D276+D278+D282+D286</f>
        <v>7176800</v>
      </c>
      <c r="E274" s="209">
        <f t="shared" ref="E274:R274" si="175">E276+E278+E282+E286</f>
        <v>7176800</v>
      </c>
      <c r="F274" s="209">
        <f t="shared" si="175"/>
        <v>0</v>
      </c>
      <c r="G274" s="209">
        <f t="shared" si="175"/>
        <v>0</v>
      </c>
      <c r="H274" s="209">
        <f t="shared" ref="H274:K274" si="176">H276+H278+H282+H286</f>
        <v>0</v>
      </c>
      <c r="I274" s="209">
        <f t="shared" si="176"/>
        <v>2610000</v>
      </c>
      <c r="J274" s="209">
        <f t="shared" si="176"/>
        <v>0</v>
      </c>
      <c r="K274" s="209">
        <f t="shared" si="176"/>
        <v>0</v>
      </c>
      <c r="L274" s="212">
        <f t="shared" si="131"/>
        <v>36.367183145691669</v>
      </c>
      <c r="M274" s="209">
        <f t="shared" si="175"/>
        <v>33493200</v>
      </c>
      <c r="N274" s="209">
        <f t="shared" si="175"/>
        <v>33493200</v>
      </c>
      <c r="O274" s="209">
        <f t="shared" si="175"/>
        <v>0</v>
      </c>
      <c r="P274" s="209">
        <f t="shared" si="175"/>
        <v>0</v>
      </c>
      <c r="Q274" s="209">
        <f t="shared" si="175"/>
        <v>0</v>
      </c>
      <c r="R274" s="209">
        <f t="shared" si="175"/>
        <v>33493200</v>
      </c>
      <c r="S274" s="209">
        <f t="shared" ref="S274:X274" si="177">S276+S278+S282+S286</f>
        <v>22520000</v>
      </c>
      <c r="T274" s="209">
        <f t="shared" si="177"/>
        <v>22520000</v>
      </c>
      <c r="U274" s="209">
        <f t="shared" si="177"/>
        <v>0</v>
      </c>
      <c r="V274" s="209">
        <f t="shared" si="177"/>
        <v>0</v>
      </c>
      <c r="W274" s="209">
        <f t="shared" si="177"/>
        <v>0</v>
      </c>
      <c r="X274" s="209">
        <f t="shared" si="177"/>
        <v>22520000</v>
      </c>
      <c r="Y274" s="212">
        <f t="shared" si="132"/>
        <v>67.237528811818521</v>
      </c>
      <c r="Z274" s="209">
        <f t="shared" si="133"/>
        <v>25130000</v>
      </c>
    </row>
    <row r="275" spans="1:26" s="9" customFormat="1" ht="36.75" hidden="1" customHeight="1" x14ac:dyDescent="0.25">
      <c r="A275" s="100"/>
      <c r="B275" s="100"/>
      <c r="C275" s="43" t="s">
        <v>501</v>
      </c>
      <c r="D275" s="197">
        <f>D279</f>
        <v>0</v>
      </c>
      <c r="E275" s="197">
        <f t="shared" ref="E275:R275" si="178">E279</f>
        <v>0</v>
      </c>
      <c r="F275" s="197">
        <f t="shared" si="178"/>
        <v>0</v>
      </c>
      <c r="G275" s="197">
        <f t="shared" si="178"/>
        <v>0</v>
      </c>
      <c r="H275" s="197">
        <f t="shared" ref="H275:K275" si="179">H279</f>
        <v>0</v>
      </c>
      <c r="I275" s="197">
        <f t="shared" si="179"/>
        <v>0</v>
      </c>
      <c r="J275" s="197">
        <f t="shared" si="179"/>
        <v>0</v>
      </c>
      <c r="K275" s="197">
        <f t="shared" si="179"/>
        <v>0</v>
      </c>
      <c r="L275" s="215" t="e">
        <f t="shared" ref="L275:L291" si="180">I275/D275*100</f>
        <v>#DIV/0!</v>
      </c>
      <c r="M275" s="197">
        <f t="shared" si="178"/>
        <v>0</v>
      </c>
      <c r="N275" s="197">
        <f t="shared" si="178"/>
        <v>0</v>
      </c>
      <c r="O275" s="197">
        <f t="shared" si="178"/>
        <v>0</v>
      </c>
      <c r="P275" s="197">
        <f t="shared" si="178"/>
        <v>0</v>
      </c>
      <c r="Q275" s="197">
        <f t="shared" si="178"/>
        <v>0</v>
      </c>
      <c r="R275" s="197">
        <f t="shared" si="178"/>
        <v>0</v>
      </c>
      <c r="S275" s="197">
        <f t="shared" ref="S275:X275" si="181">S279</f>
        <v>0</v>
      </c>
      <c r="T275" s="197">
        <f t="shared" si="181"/>
        <v>0</v>
      </c>
      <c r="U275" s="197">
        <f t="shared" si="181"/>
        <v>0</v>
      </c>
      <c r="V275" s="197">
        <f t="shared" si="181"/>
        <v>0</v>
      </c>
      <c r="W275" s="197">
        <f t="shared" si="181"/>
        <v>0</v>
      </c>
      <c r="X275" s="197">
        <f t="shared" si="181"/>
        <v>0</v>
      </c>
      <c r="Y275" s="215" t="e">
        <f t="shared" ref="Y275:Y292" si="182">S275/M275*100</f>
        <v>#DIV/0!</v>
      </c>
      <c r="Z275" s="209">
        <f t="shared" ref="Z275:Z292" si="183">S275+I275</f>
        <v>0</v>
      </c>
    </row>
    <row r="276" spans="1:26" s="9" customFormat="1" ht="21.75" hidden="1" customHeight="1" x14ac:dyDescent="0.25">
      <c r="A276" s="100" t="s">
        <v>250</v>
      </c>
      <c r="B276" s="100"/>
      <c r="C276" s="115" t="s">
        <v>292</v>
      </c>
      <c r="D276" s="209">
        <f t="shared" ref="D276:X276" si="184">D277</f>
        <v>0</v>
      </c>
      <c r="E276" s="209">
        <f t="shared" si="184"/>
        <v>0</v>
      </c>
      <c r="F276" s="209">
        <f t="shared" si="184"/>
        <v>0</v>
      </c>
      <c r="G276" s="209">
        <f t="shared" si="184"/>
        <v>0</v>
      </c>
      <c r="H276" s="209">
        <f t="shared" si="184"/>
        <v>0</v>
      </c>
      <c r="I276" s="209">
        <f t="shared" si="184"/>
        <v>0</v>
      </c>
      <c r="J276" s="209">
        <f t="shared" si="184"/>
        <v>0</v>
      </c>
      <c r="K276" s="209">
        <f t="shared" si="184"/>
        <v>0</v>
      </c>
      <c r="L276" s="212" t="e">
        <f t="shared" si="180"/>
        <v>#DIV/0!</v>
      </c>
      <c r="M276" s="209">
        <f t="shared" si="184"/>
        <v>0</v>
      </c>
      <c r="N276" s="209">
        <f t="shared" si="184"/>
        <v>0</v>
      </c>
      <c r="O276" s="209">
        <f t="shared" si="184"/>
        <v>0</v>
      </c>
      <c r="P276" s="209">
        <f t="shared" si="184"/>
        <v>0</v>
      </c>
      <c r="Q276" s="209">
        <f t="shared" si="184"/>
        <v>0</v>
      </c>
      <c r="R276" s="209">
        <f t="shared" si="184"/>
        <v>0</v>
      </c>
      <c r="S276" s="209">
        <f t="shared" si="184"/>
        <v>0</v>
      </c>
      <c r="T276" s="209">
        <f t="shared" si="184"/>
        <v>0</v>
      </c>
      <c r="U276" s="209">
        <f t="shared" si="184"/>
        <v>0</v>
      </c>
      <c r="V276" s="209">
        <f t="shared" si="184"/>
        <v>0</v>
      </c>
      <c r="W276" s="209">
        <f t="shared" si="184"/>
        <v>0</v>
      </c>
      <c r="X276" s="209">
        <f t="shared" si="184"/>
        <v>0</v>
      </c>
      <c r="Y276" s="212" t="e">
        <f t="shared" si="182"/>
        <v>#DIV/0!</v>
      </c>
      <c r="Z276" s="209">
        <f t="shared" si="183"/>
        <v>0</v>
      </c>
    </row>
    <row r="277" spans="1:26" s="9" customFormat="1" ht="21" hidden="1" customHeight="1" x14ac:dyDescent="0.25">
      <c r="A277" s="95" t="s">
        <v>90</v>
      </c>
      <c r="B277" s="107" t="s">
        <v>44</v>
      </c>
      <c r="C277" s="48" t="s">
        <v>109</v>
      </c>
      <c r="D277" s="200">
        <f>'дод 2'!E404</f>
        <v>0</v>
      </c>
      <c r="E277" s="200">
        <f>'дод 2'!F404</f>
        <v>0</v>
      </c>
      <c r="F277" s="200">
        <f>'дод 2'!G404</f>
        <v>0</v>
      </c>
      <c r="G277" s="200">
        <f>'дод 2'!H404</f>
        <v>0</v>
      </c>
      <c r="H277" s="200">
        <f>'дод 2'!I404</f>
        <v>0</v>
      </c>
      <c r="I277" s="200">
        <f>'дод 2'!J404</f>
        <v>0</v>
      </c>
      <c r="J277" s="200">
        <f>'дод 2'!K404</f>
        <v>0</v>
      </c>
      <c r="K277" s="200">
        <f>'дод 2'!L404</f>
        <v>0</v>
      </c>
      <c r="L277" s="213" t="e">
        <f t="shared" si="180"/>
        <v>#DIV/0!</v>
      </c>
      <c r="M277" s="200">
        <f>'дод 2'!N404</f>
        <v>0</v>
      </c>
      <c r="N277" s="200">
        <f>'дод 2'!O404</f>
        <v>0</v>
      </c>
      <c r="O277" s="200">
        <f>'дод 2'!P404</f>
        <v>0</v>
      </c>
      <c r="P277" s="200">
        <f>'дод 2'!Q404</f>
        <v>0</v>
      </c>
      <c r="Q277" s="200">
        <f>'дод 2'!R404</f>
        <v>0</v>
      </c>
      <c r="R277" s="200">
        <f>'дод 2'!S404</f>
        <v>0</v>
      </c>
      <c r="S277" s="200">
        <f>'дод 2'!T404</f>
        <v>0</v>
      </c>
      <c r="T277" s="200">
        <f>'дод 2'!U404</f>
        <v>0</v>
      </c>
      <c r="U277" s="200">
        <f>'дод 2'!V404</f>
        <v>0</v>
      </c>
      <c r="V277" s="200">
        <f>'дод 2'!W404</f>
        <v>0</v>
      </c>
      <c r="W277" s="200">
        <f>'дод 2'!X404</f>
        <v>0</v>
      </c>
      <c r="X277" s="200">
        <f>'дод 2'!Y404</f>
        <v>0</v>
      </c>
      <c r="Y277" s="213" t="e">
        <f t="shared" si="182"/>
        <v>#DIV/0!</v>
      </c>
      <c r="Z277" s="209">
        <f t="shared" si="183"/>
        <v>0</v>
      </c>
    </row>
    <row r="278" spans="1:26" s="9" customFormat="1" ht="63" hidden="1" customHeight="1" x14ac:dyDescent="0.25">
      <c r="A278" s="100">
        <v>9300</v>
      </c>
      <c r="B278" s="122"/>
      <c r="C278" s="115" t="s">
        <v>498</v>
      </c>
      <c r="D278" s="209">
        <f>D280</f>
        <v>0</v>
      </c>
      <c r="E278" s="209">
        <f t="shared" ref="E278:R278" si="185">E280</f>
        <v>0</v>
      </c>
      <c r="F278" s="209">
        <f t="shared" si="185"/>
        <v>0</v>
      </c>
      <c r="G278" s="209">
        <f t="shared" si="185"/>
        <v>0</v>
      </c>
      <c r="H278" s="209">
        <f t="shared" ref="H278:K278" si="186">H280</f>
        <v>0</v>
      </c>
      <c r="I278" s="209">
        <f t="shared" si="186"/>
        <v>0</v>
      </c>
      <c r="J278" s="209">
        <f t="shared" si="186"/>
        <v>0</v>
      </c>
      <c r="K278" s="209">
        <f t="shared" si="186"/>
        <v>0</v>
      </c>
      <c r="L278" s="212" t="e">
        <f t="shared" si="180"/>
        <v>#DIV/0!</v>
      </c>
      <c r="M278" s="209">
        <f t="shared" si="185"/>
        <v>0</v>
      </c>
      <c r="N278" s="209">
        <f t="shared" si="185"/>
        <v>0</v>
      </c>
      <c r="O278" s="209">
        <f t="shared" si="185"/>
        <v>0</v>
      </c>
      <c r="P278" s="209">
        <f t="shared" si="185"/>
        <v>0</v>
      </c>
      <c r="Q278" s="209">
        <f t="shared" si="185"/>
        <v>0</v>
      </c>
      <c r="R278" s="209">
        <f t="shared" si="185"/>
        <v>0</v>
      </c>
      <c r="S278" s="209">
        <f t="shared" ref="S278:X278" si="187">S280</f>
        <v>0</v>
      </c>
      <c r="T278" s="209">
        <f t="shared" si="187"/>
        <v>0</v>
      </c>
      <c r="U278" s="209">
        <f t="shared" si="187"/>
        <v>0</v>
      </c>
      <c r="V278" s="209">
        <f t="shared" si="187"/>
        <v>0</v>
      </c>
      <c r="W278" s="209">
        <f t="shared" si="187"/>
        <v>0</v>
      </c>
      <c r="X278" s="209">
        <f t="shared" si="187"/>
        <v>0</v>
      </c>
      <c r="Y278" s="212" t="e">
        <f t="shared" si="182"/>
        <v>#DIV/0!</v>
      </c>
      <c r="Z278" s="209">
        <f t="shared" si="183"/>
        <v>0</v>
      </c>
    </row>
    <row r="279" spans="1:26" s="9" customFormat="1" ht="31.5" hidden="1" customHeight="1" x14ac:dyDescent="0.25">
      <c r="A279" s="100"/>
      <c r="B279" s="106"/>
      <c r="C279" s="43" t="s">
        <v>501</v>
      </c>
      <c r="D279" s="197">
        <f>D281</f>
        <v>0</v>
      </c>
      <c r="E279" s="197">
        <f t="shared" ref="E279:R279" si="188">E281</f>
        <v>0</v>
      </c>
      <c r="F279" s="197">
        <f t="shared" si="188"/>
        <v>0</v>
      </c>
      <c r="G279" s="197">
        <f t="shared" si="188"/>
        <v>0</v>
      </c>
      <c r="H279" s="197">
        <f t="shared" ref="H279:K279" si="189">H281</f>
        <v>0</v>
      </c>
      <c r="I279" s="197">
        <f t="shared" si="189"/>
        <v>0</v>
      </c>
      <c r="J279" s="197">
        <f t="shared" si="189"/>
        <v>0</v>
      </c>
      <c r="K279" s="197">
        <f t="shared" si="189"/>
        <v>0</v>
      </c>
      <c r="L279" s="215" t="e">
        <f t="shared" si="180"/>
        <v>#DIV/0!</v>
      </c>
      <c r="M279" s="197">
        <f t="shared" si="188"/>
        <v>0</v>
      </c>
      <c r="N279" s="197">
        <f t="shared" si="188"/>
        <v>0</v>
      </c>
      <c r="O279" s="197">
        <f t="shared" si="188"/>
        <v>0</v>
      </c>
      <c r="P279" s="197">
        <f t="shared" si="188"/>
        <v>0</v>
      </c>
      <c r="Q279" s="197">
        <f t="shared" si="188"/>
        <v>0</v>
      </c>
      <c r="R279" s="197">
        <f t="shared" si="188"/>
        <v>0</v>
      </c>
      <c r="S279" s="197">
        <f t="shared" ref="S279:X279" si="190">S281</f>
        <v>0</v>
      </c>
      <c r="T279" s="197">
        <f t="shared" si="190"/>
        <v>0</v>
      </c>
      <c r="U279" s="197">
        <f t="shared" si="190"/>
        <v>0</v>
      </c>
      <c r="V279" s="197">
        <f t="shared" si="190"/>
        <v>0</v>
      </c>
      <c r="W279" s="197">
        <f t="shared" si="190"/>
        <v>0</v>
      </c>
      <c r="X279" s="197">
        <f t="shared" si="190"/>
        <v>0</v>
      </c>
      <c r="Y279" s="215" t="e">
        <f t="shared" si="182"/>
        <v>#DIV/0!</v>
      </c>
      <c r="Z279" s="209">
        <f t="shared" si="183"/>
        <v>0</v>
      </c>
    </row>
    <row r="280" spans="1:26" s="9" customFormat="1" ht="47.25" hidden="1" customHeight="1" x14ac:dyDescent="0.25">
      <c r="A280" s="95">
        <v>9320</v>
      </c>
      <c r="B280" s="106" t="s">
        <v>44</v>
      </c>
      <c r="C280" s="49" t="s">
        <v>499</v>
      </c>
      <c r="D280" s="200">
        <f>'дод 2'!E141</f>
        <v>0</v>
      </c>
      <c r="E280" s="200">
        <f>'дод 2'!F141</f>
        <v>0</v>
      </c>
      <c r="F280" s="200">
        <f>'дод 2'!G141</f>
        <v>0</v>
      </c>
      <c r="G280" s="200">
        <f>'дод 2'!H141</f>
        <v>0</v>
      </c>
      <c r="H280" s="200">
        <f>'дод 2'!I141</f>
        <v>0</v>
      </c>
      <c r="I280" s="200">
        <f>'дод 2'!J141</f>
        <v>0</v>
      </c>
      <c r="J280" s="200">
        <f>'дод 2'!K141</f>
        <v>0</v>
      </c>
      <c r="K280" s="200">
        <f>'дод 2'!L141</f>
        <v>0</v>
      </c>
      <c r="L280" s="213" t="e">
        <f t="shared" si="180"/>
        <v>#DIV/0!</v>
      </c>
      <c r="M280" s="200">
        <f>'дод 2'!N141</f>
        <v>0</v>
      </c>
      <c r="N280" s="200">
        <f>'дод 2'!O141</f>
        <v>0</v>
      </c>
      <c r="O280" s="200">
        <f>'дод 2'!P141</f>
        <v>0</v>
      </c>
      <c r="P280" s="200">
        <f>'дод 2'!Q141</f>
        <v>0</v>
      </c>
      <c r="Q280" s="200">
        <f>'дод 2'!R141</f>
        <v>0</v>
      </c>
      <c r="R280" s="200">
        <f>'дод 2'!S141</f>
        <v>0</v>
      </c>
      <c r="S280" s="200">
        <f>'дод 2'!T141</f>
        <v>0</v>
      </c>
      <c r="T280" s="200">
        <f>'дод 2'!U141</f>
        <v>0</v>
      </c>
      <c r="U280" s="200">
        <f>'дод 2'!V141</f>
        <v>0</v>
      </c>
      <c r="V280" s="200">
        <f>'дод 2'!W141</f>
        <v>0</v>
      </c>
      <c r="W280" s="200">
        <f>'дод 2'!X141</f>
        <v>0</v>
      </c>
      <c r="X280" s="200">
        <f>'дод 2'!Y141</f>
        <v>0</v>
      </c>
      <c r="Y280" s="213" t="e">
        <f t="shared" si="182"/>
        <v>#DIV/0!</v>
      </c>
      <c r="Z280" s="209">
        <f t="shared" si="183"/>
        <v>0</v>
      </c>
    </row>
    <row r="281" spans="1:26" s="11" customFormat="1" ht="31.5" hidden="1" customHeight="1" x14ac:dyDescent="0.25">
      <c r="A281" s="97"/>
      <c r="B281" s="108"/>
      <c r="C281" s="47" t="s">
        <v>501</v>
      </c>
      <c r="D281" s="203">
        <f>'дод 2'!E142</f>
        <v>0</v>
      </c>
      <c r="E281" s="203">
        <f>'дод 2'!F142</f>
        <v>0</v>
      </c>
      <c r="F281" s="203">
        <f>'дод 2'!G142</f>
        <v>0</v>
      </c>
      <c r="G281" s="203">
        <f>'дод 2'!H142</f>
        <v>0</v>
      </c>
      <c r="H281" s="203">
        <f>'дод 2'!I142</f>
        <v>0</v>
      </c>
      <c r="I281" s="203">
        <f>'дод 2'!J142</f>
        <v>0</v>
      </c>
      <c r="J281" s="203">
        <f>'дод 2'!K142</f>
        <v>0</v>
      </c>
      <c r="K281" s="203">
        <f>'дод 2'!L142</f>
        <v>0</v>
      </c>
      <c r="L281" s="214" t="e">
        <f t="shared" si="180"/>
        <v>#DIV/0!</v>
      </c>
      <c r="M281" s="203">
        <f>'дод 2'!N142</f>
        <v>0</v>
      </c>
      <c r="N281" s="203">
        <f>'дод 2'!O142</f>
        <v>0</v>
      </c>
      <c r="O281" s="203">
        <f>'дод 2'!P142</f>
        <v>0</v>
      </c>
      <c r="P281" s="203">
        <f>'дод 2'!Q142</f>
        <v>0</v>
      </c>
      <c r="Q281" s="203">
        <f>'дод 2'!R142</f>
        <v>0</v>
      </c>
      <c r="R281" s="203">
        <f>'дод 2'!S142</f>
        <v>0</v>
      </c>
      <c r="S281" s="203">
        <f>'дод 2'!T142</f>
        <v>0</v>
      </c>
      <c r="T281" s="203">
        <f>'дод 2'!U142</f>
        <v>0</v>
      </c>
      <c r="U281" s="203">
        <f>'дод 2'!V142</f>
        <v>0</v>
      </c>
      <c r="V281" s="203">
        <f>'дод 2'!W142</f>
        <v>0</v>
      </c>
      <c r="W281" s="203">
        <f>'дод 2'!X142</f>
        <v>0</v>
      </c>
      <c r="X281" s="203">
        <f>'дод 2'!Y142</f>
        <v>0</v>
      </c>
      <c r="Y281" s="214" t="e">
        <f t="shared" si="182"/>
        <v>#DIV/0!</v>
      </c>
      <c r="Z281" s="209">
        <f t="shared" si="183"/>
        <v>0</v>
      </c>
    </row>
    <row r="282" spans="1:26" s="9" customFormat="1" ht="46.15" customHeight="1" x14ac:dyDescent="0.25">
      <c r="A282" s="100" t="s">
        <v>13</v>
      </c>
      <c r="B282" s="122"/>
      <c r="C282" s="115" t="s">
        <v>341</v>
      </c>
      <c r="D282" s="209">
        <f>D283+D284+D285</f>
        <v>4026800</v>
      </c>
      <c r="E282" s="209">
        <f t="shared" ref="E282:R282" si="191">E283+E284+E285</f>
        <v>4026800</v>
      </c>
      <c r="F282" s="209">
        <f t="shared" si="191"/>
        <v>0</v>
      </c>
      <c r="G282" s="209">
        <f t="shared" si="191"/>
        <v>0</v>
      </c>
      <c r="H282" s="209">
        <f t="shared" ref="H282:K282" si="192">H283+H284+H285</f>
        <v>0</v>
      </c>
      <c r="I282" s="209">
        <f t="shared" si="192"/>
        <v>0</v>
      </c>
      <c r="J282" s="209">
        <f t="shared" si="192"/>
        <v>0</v>
      </c>
      <c r="K282" s="209">
        <f t="shared" si="192"/>
        <v>0</v>
      </c>
      <c r="L282" s="212">
        <f t="shared" si="180"/>
        <v>0</v>
      </c>
      <c r="M282" s="209">
        <f t="shared" si="191"/>
        <v>10973200</v>
      </c>
      <c r="N282" s="209">
        <f t="shared" si="191"/>
        <v>10973200</v>
      </c>
      <c r="O282" s="209">
        <f t="shared" si="191"/>
        <v>0</v>
      </c>
      <c r="P282" s="209">
        <f t="shared" si="191"/>
        <v>0</v>
      </c>
      <c r="Q282" s="209">
        <f t="shared" si="191"/>
        <v>0</v>
      </c>
      <c r="R282" s="209">
        <f t="shared" si="191"/>
        <v>10973200</v>
      </c>
      <c r="S282" s="209">
        <f t="shared" ref="S282:X282" si="193">S283+S284+S285</f>
        <v>0</v>
      </c>
      <c r="T282" s="209">
        <f t="shared" si="193"/>
        <v>0</v>
      </c>
      <c r="U282" s="209">
        <f t="shared" si="193"/>
        <v>0</v>
      </c>
      <c r="V282" s="209">
        <f t="shared" si="193"/>
        <v>0</v>
      </c>
      <c r="W282" s="209">
        <f t="shared" si="193"/>
        <v>0</v>
      </c>
      <c r="X282" s="209">
        <f t="shared" si="193"/>
        <v>0</v>
      </c>
      <c r="Y282" s="212">
        <f t="shared" si="182"/>
        <v>0</v>
      </c>
      <c r="Z282" s="209">
        <f t="shared" si="183"/>
        <v>0</v>
      </c>
    </row>
    <row r="283" spans="1:26" s="9" customFormat="1" ht="79.5" hidden="1" customHeight="1" x14ac:dyDescent="0.25">
      <c r="A283" s="107">
        <v>9730</v>
      </c>
      <c r="B283" s="106" t="s">
        <v>44</v>
      </c>
      <c r="C283" s="46" t="s">
        <v>529</v>
      </c>
      <c r="D283" s="200">
        <f>'дод 2'!E311</f>
        <v>0</v>
      </c>
      <c r="E283" s="200">
        <f>'дод 2'!F311</f>
        <v>0</v>
      </c>
      <c r="F283" s="200">
        <f>'дод 2'!G311</f>
        <v>0</v>
      </c>
      <c r="G283" s="200">
        <f>'дод 2'!H311</f>
        <v>0</v>
      </c>
      <c r="H283" s="200">
        <f>'дод 2'!I311</f>
        <v>0</v>
      </c>
      <c r="I283" s="200">
        <f>'дод 2'!J311</f>
        <v>0</v>
      </c>
      <c r="J283" s="200">
        <f>'дод 2'!K311</f>
        <v>0</v>
      </c>
      <c r="K283" s="200">
        <f>'дод 2'!L311</f>
        <v>0</v>
      </c>
      <c r="L283" s="213" t="e">
        <f t="shared" si="180"/>
        <v>#DIV/0!</v>
      </c>
      <c r="M283" s="200">
        <f>'дод 2'!N311</f>
        <v>0</v>
      </c>
      <c r="N283" s="200">
        <f>'дод 2'!O311</f>
        <v>0</v>
      </c>
      <c r="O283" s="200">
        <f>'дод 2'!P311</f>
        <v>0</v>
      </c>
      <c r="P283" s="200">
        <f>'дод 2'!Q311</f>
        <v>0</v>
      </c>
      <c r="Q283" s="200">
        <f>'дод 2'!R311</f>
        <v>0</v>
      </c>
      <c r="R283" s="200">
        <f>'дод 2'!S311</f>
        <v>0</v>
      </c>
      <c r="S283" s="200">
        <f>'дод 2'!T311</f>
        <v>0</v>
      </c>
      <c r="T283" s="200">
        <f>'дод 2'!U311</f>
        <v>0</v>
      </c>
      <c r="U283" s="200">
        <f>'дод 2'!V311</f>
        <v>0</v>
      </c>
      <c r="V283" s="200">
        <f>'дод 2'!W311</f>
        <v>0</v>
      </c>
      <c r="W283" s="200">
        <f>'дод 2'!X311</f>
        <v>0</v>
      </c>
      <c r="X283" s="200">
        <f>'дод 2'!Y311</f>
        <v>0</v>
      </c>
      <c r="Y283" s="213" t="e">
        <f t="shared" si="182"/>
        <v>#DIV/0!</v>
      </c>
      <c r="Z283" s="209">
        <f t="shared" si="183"/>
        <v>0</v>
      </c>
    </row>
    <row r="284" spans="1:26" ht="31.5" hidden="1" customHeight="1" x14ac:dyDescent="0.25">
      <c r="A284" s="95">
        <v>9750</v>
      </c>
      <c r="B284" s="107" t="s">
        <v>44</v>
      </c>
      <c r="C284" s="46" t="s">
        <v>492</v>
      </c>
      <c r="D284" s="200">
        <f>'дод 2'!E312</f>
        <v>0</v>
      </c>
      <c r="E284" s="200">
        <f>'дод 2'!F312</f>
        <v>0</v>
      </c>
      <c r="F284" s="200">
        <f>'дод 2'!G312</f>
        <v>0</v>
      </c>
      <c r="G284" s="200">
        <f>'дод 2'!H312</f>
        <v>0</v>
      </c>
      <c r="H284" s="200">
        <f>'дод 2'!I312</f>
        <v>0</v>
      </c>
      <c r="I284" s="200">
        <f>'дод 2'!J312</f>
        <v>0</v>
      </c>
      <c r="J284" s="200">
        <f>'дод 2'!K312</f>
        <v>0</v>
      </c>
      <c r="K284" s="200">
        <f>'дод 2'!L312</f>
        <v>0</v>
      </c>
      <c r="L284" s="213" t="e">
        <f t="shared" si="180"/>
        <v>#DIV/0!</v>
      </c>
      <c r="M284" s="200">
        <f>'дод 2'!N312</f>
        <v>0</v>
      </c>
      <c r="N284" s="200">
        <f>'дод 2'!O312</f>
        <v>0</v>
      </c>
      <c r="O284" s="200">
        <f>'дод 2'!P312</f>
        <v>0</v>
      </c>
      <c r="P284" s="200">
        <f>'дод 2'!Q312</f>
        <v>0</v>
      </c>
      <c r="Q284" s="200">
        <f>'дод 2'!R312</f>
        <v>0</v>
      </c>
      <c r="R284" s="200">
        <f>'дод 2'!S312</f>
        <v>0</v>
      </c>
      <c r="S284" s="200">
        <f>'дод 2'!T312</f>
        <v>0</v>
      </c>
      <c r="T284" s="200">
        <f>'дод 2'!U312</f>
        <v>0</v>
      </c>
      <c r="U284" s="200">
        <f>'дод 2'!V312</f>
        <v>0</v>
      </c>
      <c r="V284" s="200">
        <f>'дод 2'!W312</f>
        <v>0</v>
      </c>
      <c r="W284" s="200">
        <f>'дод 2'!X312</f>
        <v>0</v>
      </c>
      <c r="X284" s="200">
        <f>'дод 2'!Y312</f>
        <v>0</v>
      </c>
      <c r="Y284" s="213" t="e">
        <f t="shared" si="182"/>
        <v>#DIV/0!</v>
      </c>
      <c r="Z284" s="209">
        <f t="shared" si="183"/>
        <v>0</v>
      </c>
    </row>
    <row r="285" spans="1:26" s="9" customFormat="1" ht="24" customHeight="1" x14ac:dyDescent="0.25">
      <c r="A285" s="95" t="s">
        <v>14</v>
      </c>
      <c r="B285" s="107" t="s">
        <v>44</v>
      </c>
      <c r="C285" s="49" t="s">
        <v>350</v>
      </c>
      <c r="D285" s="200">
        <f>'дод 2'!E143+'дод 2'!E183+'дод 2'!E230+'дод 2'!E313+'дод 2'!E64+'дод 2'!E66</f>
        <v>4026800</v>
      </c>
      <c r="E285" s="200">
        <f>'дод 2'!F143+'дод 2'!F183+'дод 2'!F230+'дод 2'!F313+'дод 2'!F64+'дод 2'!F66</f>
        <v>4026800</v>
      </c>
      <c r="F285" s="200">
        <f>'дод 2'!G143+'дод 2'!G183+'дод 2'!G230+'дод 2'!G313+'дод 2'!G64+'дод 2'!G66</f>
        <v>0</v>
      </c>
      <c r="G285" s="200">
        <f>'дод 2'!H143+'дод 2'!H183+'дод 2'!H230+'дод 2'!H313+'дод 2'!H64+'дод 2'!H66</f>
        <v>0</v>
      </c>
      <c r="H285" s="200">
        <f>'дод 2'!I143+'дод 2'!I183+'дод 2'!I230+'дод 2'!I313+'дод 2'!I64+'дод 2'!I66</f>
        <v>0</v>
      </c>
      <c r="I285" s="200">
        <f>'дод 2'!J143+'дод 2'!J183+'дод 2'!J230+'дод 2'!J313+'дод 2'!J64+'дод 2'!J66</f>
        <v>0</v>
      </c>
      <c r="J285" s="200">
        <f>'дод 2'!K143+'дод 2'!K183+'дод 2'!K230+'дод 2'!K313+'дод 2'!K64+'дод 2'!K66</f>
        <v>0</v>
      </c>
      <c r="K285" s="200">
        <f>'дод 2'!L143+'дод 2'!L183+'дод 2'!L230+'дод 2'!L313+'дод 2'!L64+'дод 2'!L66</f>
        <v>0</v>
      </c>
      <c r="L285" s="213">
        <f t="shared" si="180"/>
        <v>0</v>
      </c>
      <c r="M285" s="200">
        <f>'дод 2'!N143+'дод 2'!N183+'дод 2'!N230+'дод 2'!N313+'дод 2'!N64+'дод 2'!N66</f>
        <v>10973200</v>
      </c>
      <c r="N285" s="200">
        <f>'дод 2'!O143+'дод 2'!O183+'дод 2'!O230+'дод 2'!O313+'дод 2'!O64+'дод 2'!O66</f>
        <v>10973200</v>
      </c>
      <c r="O285" s="200">
        <f>'дод 2'!P143+'дод 2'!P183+'дод 2'!P230+'дод 2'!P313+'дод 2'!P64+'дод 2'!P66</f>
        <v>0</v>
      </c>
      <c r="P285" s="200">
        <f>'дод 2'!Q143+'дод 2'!Q183+'дод 2'!Q230+'дод 2'!Q313+'дод 2'!Q64+'дод 2'!Q66</f>
        <v>0</v>
      </c>
      <c r="Q285" s="200">
        <f>'дод 2'!R143+'дод 2'!R183+'дод 2'!R230+'дод 2'!R313+'дод 2'!R64+'дод 2'!R66</f>
        <v>0</v>
      </c>
      <c r="R285" s="200">
        <f>'дод 2'!S143+'дод 2'!S183+'дод 2'!S230+'дод 2'!S313+'дод 2'!S64+'дод 2'!S66</f>
        <v>10973200</v>
      </c>
      <c r="S285" s="200">
        <f>'дод 2'!T143+'дод 2'!T183+'дод 2'!T230+'дод 2'!T313+'дод 2'!T64+'дод 2'!T66</f>
        <v>0</v>
      </c>
      <c r="T285" s="200">
        <f>'дод 2'!U143+'дод 2'!U183+'дод 2'!U230+'дод 2'!U313+'дод 2'!U64+'дод 2'!U66</f>
        <v>0</v>
      </c>
      <c r="U285" s="200">
        <f>'дод 2'!V143+'дод 2'!V183+'дод 2'!V230+'дод 2'!V313+'дод 2'!V64+'дод 2'!V66</f>
        <v>0</v>
      </c>
      <c r="V285" s="200">
        <f>'дод 2'!W143+'дод 2'!W183+'дод 2'!W230+'дод 2'!W313+'дод 2'!W64+'дод 2'!W66</f>
        <v>0</v>
      </c>
      <c r="W285" s="200">
        <f>'дод 2'!X143+'дод 2'!X183+'дод 2'!X230+'дод 2'!X313+'дод 2'!X64+'дод 2'!X66</f>
        <v>0</v>
      </c>
      <c r="X285" s="200">
        <f>'дод 2'!Y143+'дод 2'!Y183+'дод 2'!Y230+'дод 2'!Y313+'дод 2'!Y64+'дод 2'!Y66</f>
        <v>0</v>
      </c>
      <c r="Y285" s="213">
        <f t="shared" si="182"/>
        <v>0</v>
      </c>
      <c r="Z285" s="209">
        <f t="shared" si="183"/>
        <v>0</v>
      </c>
    </row>
    <row r="286" spans="1:26" s="9" customFormat="1" ht="51" customHeight="1" x14ac:dyDescent="0.25">
      <c r="A286" s="100">
        <v>9800</v>
      </c>
      <c r="B286" s="101" t="s">
        <v>44</v>
      </c>
      <c r="C286" s="94" t="s">
        <v>361</v>
      </c>
      <c r="D286" s="209">
        <f>'дод 2'!E144+'дод 2'!E67+'дод 2'!E314</f>
        <v>3150000</v>
      </c>
      <c r="E286" s="209">
        <f>'дод 2'!F144+'дод 2'!F67+'дод 2'!F314</f>
        <v>3150000</v>
      </c>
      <c r="F286" s="209">
        <f>'дод 2'!G144+'дод 2'!G67+'дод 2'!G314</f>
        <v>0</v>
      </c>
      <c r="G286" s="209">
        <f>'дод 2'!H144+'дод 2'!H67+'дод 2'!H314</f>
        <v>0</v>
      </c>
      <c r="H286" s="209">
        <f>'дод 2'!I144+'дод 2'!I67+'дод 2'!I314</f>
        <v>0</v>
      </c>
      <c r="I286" s="209">
        <f>'дод 2'!J144+'дод 2'!J67+'дод 2'!J314</f>
        <v>2610000</v>
      </c>
      <c r="J286" s="209">
        <f>'дод 2'!K144+'дод 2'!K67+'дод 2'!K314</f>
        <v>0</v>
      </c>
      <c r="K286" s="209">
        <f>'дод 2'!L144+'дод 2'!L67+'дод 2'!L314</f>
        <v>0</v>
      </c>
      <c r="L286" s="212">
        <f t="shared" si="180"/>
        <v>82.857142857142861</v>
      </c>
      <c r="M286" s="209">
        <f>'дод 2'!N144+'дод 2'!N67+'дод 2'!N314</f>
        <v>22520000</v>
      </c>
      <c r="N286" s="209">
        <f>'дод 2'!O144+'дод 2'!O67+'дод 2'!O314</f>
        <v>22520000</v>
      </c>
      <c r="O286" s="209">
        <f>'дод 2'!P144+'дод 2'!P67+'дод 2'!P314</f>
        <v>0</v>
      </c>
      <c r="P286" s="209">
        <f>'дод 2'!Q144+'дод 2'!Q67+'дод 2'!Q314</f>
        <v>0</v>
      </c>
      <c r="Q286" s="209">
        <f>'дод 2'!R144+'дод 2'!R67+'дод 2'!R314</f>
        <v>0</v>
      </c>
      <c r="R286" s="209">
        <f>'дод 2'!S144+'дод 2'!S67+'дод 2'!S314</f>
        <v>22520000</v>
      </c>
      <c r="S286" s="209">
        <f>'дод 2'!T144+'дод 2'!T67+'дод 2'!T314</f>
        <v>22520000</v>
      </c>
      <c r="T286" s="209">
        <f>'дод 2'!U144+'дод 2'!U67+'дод 2'!U314</f>
        <v>22520000</v>
      </c>
      <c r="U286" s="209">
        <f>'дод 2'!V144+'дод 2'!V67+'дод 2'!V314</f>
        <v>0</v>
      </c>
      <c r="V286" s="209">
        <f>'дод 2'!W144+'дод 2'!W67+'дод 2'!W314</f>
        <v>0</v>
      </c>
      <c r="W286" s="209">
        <f>'дод 2'!X144+'дод 2'!X67+'дод 2'!X314</f>
        <v>0</v>
      </c>
      <c r="X286" s="209">
        <f>'дод 2'!Y144+'дод 2'!Y67+'дод 2'!Y314</f>
        <v>22520000</v>
      </c>
      <c r="Y286" s="212">
        <f t="shared" si="182"/>
        <v>100</v>
      </c>
      <c r="Z286" s="209">
        <f t="shared" si="183"/>
        <v>25130000</v>
      </c>
    </row>
    <row r="287" spans="1:26" s="9" customFormat="1" ht="21" customHeight="1" x14ac:dyDescent="0.25">
      <c r="A287" s="92"/>
      <c r="B287" s="92"/>
      <c r="C287" s="115" t="s">
        <v>396</v>
      </c>
      <c r="D287" s="209">
        <f t="shared" ref="D287:R287" si="194">D18+D25+D88+D113+D156+D161+D170+D184+D251+D274</f>
        <v>3012373741.7000003</v>
      </c>
      <c r="E287" s="209">
        <f t="shared" si="194"/>
        <v>2732538802.7000003</v>
      </c>
      <c r="F287" s="209">
        <f t="shared" si="194"/>
        <v>1403536270</v>
      </c>
      <c r="G287" s="209">
        <f t="shared" si="194"/>
        <v>214908400</v>
      </c>
      <c r="H287" s="209">
        <f t="shared" ref="H287:K287" si="195">H18+H25+H88+H113+H156+H161+H170+H184+H251+H274</f>
        <v>136330000</v>
      </c>
      <c r="I287" s="209">
        <f t="shared" si="195"/>
        <v>649814198.03999996</v>
      </c>
      <c r="J287" s="209">
        <f t="shared" si="195"/>
        <v>309317806.5399999</v>
      </c>
      <c r="K287" s="209">
        <f t="shared" si="195"/>
        <v>64325303.730000004</v>
      </c>
      <c r="L287" s="212">
        <f t="shared" si="180"/>
        <v>21.571499878806023</v>
      </c>
      <c r="M287" s="209">
        <f t="shared" si="194"/>
        <v>688499842.65999997</v>
      </c>
      <c r="N287" s="209">
        <f t="shared" si="194"/>
        <v>504962614.64999998</v>
      </c>
      <c r="O287" s="209">
        <f t="shared" si="194"/>
        <v>114396860</v>
      </c>
      <c r="P287" s="209">
        <f t="shared" si="194"/>
        <v>10161379</v>
      </c>
      <c r="Q287" s="209">
        <f t="shared" si="194"/>
        <v>5905712</v>
      </c>
      <c r="R287" s="209">
        <f t="shared" si="194"/>
        <v>574102982.65999997</v>
      </c>
      <c r="S287" s="209">
        <f t="shared" ref="S287:X287" si="196">S18+S25+S88+S113+S156+S161+S170+S184+S251+S274</f>
        <v>120342721.40000001</v>
      </c>
      <c r="T287" s="209">
        <f t="shared" si="196"/>
        <v>92859822.719999999</v>
      </c>
      <c r="U287" s="209">
        <f t="shared" si="196"/>
        <v>19920230.559999999</v>
      </c>
      <c r="V287" s="209">
        <f t="shared" si="196"/>
        <v>3797815.83</v>
      </c>
      <c r="W287" s="209">
        <f t="shared" si="196"/>
        <v>1074851.6399999999</v>
      </c>
      <c r="X287" s="209">
        <f t="shared" si="196"/>
        <v>100422490.83999999</v>
      </c>
      <c r="Y287" s="212">
        <f t="shared" si="182"/>
        <v>17.478975875297117</v>
      </c>
      <c r="Z287" s="209">
        <f t="shared" si="183"/>
        <v>770156919.43999994</v>
      </c>
    </row>
    <row r="288" spans="1:26" s="11" customFormat="1" ht="27" customHeight="1" x14ac:dyDescent="0.25">
      <c r="A288" s="123"/>
      <c r="B288" s="123"/>
      <c r="C288" s="43" t="s">
        <v>710</v>
      </c>
      <c r="D288" s="197">
        <f>D26+D27+D117</f>
        <v>552925324.88999999</v>
      </c>
      <c r="E288" s="197">
        <f t="shared" ref="E288:R288" si="197">E26+E27+E117</f>
        <v>552925324.88999999</v>
      </c>
      <c r="F288" s="197">
        <f t="shared" si="197"/>
        <v>452674600</v>
      </c>
      <c r="G288" s="197">
        <f t="shared" si="197"/>
        <v>0</v>
      </c>
      <c r="H288" s="197">
        <f t="shared" ref="H288:K288" si="198">H26+H27+H117</f>
        <v>0</v>
      </c>
      <c r="I288" s="197">
        <f t="shared" si="198"/>
        <v>120631902.84999999</v>
      </c>
      <c r="J288" s="197">
        <f t="shared" si="198"/>
        <v>99151531.189999998</v>
      </c>
      <c r="K288" s="197">
        <f t="shared" si="198"/>
        <v>0</v>
      </c>
      <c r="L288" s="215">
        <f t="shared" si="180"/>
        <v>21.817033407539927</v>
      </c>
      <c r="M288" s="197">
        <f t="shared" si="197"/>
        <v>0</v>
      </c>
      <c r="N288" s="197">
        <f t="shared" si="197"/>
        <v>0</v>
      </c>
      <c r="O288" s="197">
        <f t="shared" si="197"/>
        <v>0</v>
      </c>
      <c r="P288" s="197">
        <f t="shared" si="197"/>
        <v>0</v>
      </c>
      <c r="Q288" s="197">
        <f t="shared" si="197"/>
        <v>0</v>
      </c>
      <c r="R288" s="197">
        <f t="shared" si="197"/>
        <v>0</v>
      </c>
      <c r="S288" s="197">
        <f t="shared" ref="S288:X288" si="199">S26+S27+S117</f>
        <v>0</v>
      </c>
      <c r="T288" s="197">
        <f t="shared" si="199"/>
        <v>0</v>
      </c>
      <c r="U288" s="197">
        <f t="shared" si="199"/>
        <v>0</v>
      </c>
      <c r="V288" s="197">
        <f t="shared" si="199"/>
        <v>0</v>
      </c>
      <c r="W288" s="197">
        <f t="shared" si="199"/>
        <v>0</v>
      </c>
      <c r="X288" s="197">
        <f t="shared" si="199"/>
        <v>0</v>
      </c>
      <c r="Y288" s="215"/>
      <c r="Z288" s="209">
        <f t="shared" si="183"/>
        <v>120631902.84999999</v>
      </c>
    </row>
    <row r="289" spans="1:29" s="11" customFormat="1" ht="35.25" customHeight="1" x14ac:dyDescent="0.25">
      <c r="A289" s="123"/>
      <c r="B289" s="123"/>
      <c r="C289" s="43" t="s">
        <v>711</v>
      </c>
      <c r="D289" s="197">
        <f>D28+D29+D189</f>
        <v>4320175</v>
      </c>
      <c r="E289" s="197">
        <f t="shared" ref="E289:R289" si="200">E28+E29+E189</f>
        <v>4320175</v>
      </c>
      <c r="F289" s="197">
        <f t="shared" si="200"/>
        <v>1714570</v>
      </c>
      <c r="G289" s="197">
        <f t="shared" si="200"/>
        <v>0</v>
      </c>
      <c r="H289" s="197">
        <f t="shared" ref="H289:K289" si="201">H28+H29+H189</f>
        <v>0</v>
      </c>
      <c r="I289" s="197">
        <f t="shared" si="201"/>
        <v>664433.22</v>
      </c>
      <c r="J289" s="197">
        <f t="shared" si="201"/>
        <v>354623.13</v>
      </c>
      <c r="K289" s="197">
        <f t="shared" si="201"/>
        <v>0</v>
      </c>
      <c r="L289" s="215">
        <f t="shared" si="180"/>
        <v>15.379775587794475</v>
      </c>
      <c r="M289" s="197">
        <f t="shared" si="200"/>
        <v>67412690.659999996</v>
      </c>
      <c r="N289" s="197">
        <f t="shared" si="200"/>
        <v>0</v>
      </c>
      <c r="O289" s="197">
        <f t="shared" si="200"/>
        <v>262064</v>
      </c>
      <c r="P289" s="197">
        <f t="shared" si="200"/>
        <v>0</v>
      </c>
      <c r="Q289" s="197">
        <f t="shared" si="200"/>
        <v>0</v>
      </c>
      <c r="R289" s="197">
        <f t="shared" si="200"/>
        <v>67150626.659999996</v>
      </c>
      <c r="S289" s="197">
        <f t="shared" ref="S289:X289" si="202">S28+S29+S189</f>
        <v>0</v>
      </c>
      <c r="T289" s="197">
        <f t="shared" si="202"/>
        <v>0</v>
      </c>
      <c r="U289" s="197">
        <f t="shared" si="202"/>
        <v>0</v>
      </c>
      <c r="V289" s="197">
        <f t="shared" si="202"/>
        <v>0</v>
      </c>
      <c r="W289" s="197">
        <f t="shared" si="202"/>
        <v>0</v>
      </c>
      <c r="X289" s="197">
        <f t="shared" si="202"/>
        <v>0</v>
      </c>
      <c r="Y289" s="215">
        <f t="shared" si="182"/>
        <v>0</v>
      </c>
      <c r="Z289" s="209">
        <f t="shared" si="183"/>
        <v>664433.22</v>
      </c>
    </row>
    <row r="290" spans="1:29" s="11" customFormat="1" ht="30.75" hidden="1" customHeight="1" x14ac:dyDescent="0.25">
      <c r="A290" s="123"/>
      <c r="B290" s="123"/>
      <c r="C290" s="103" t="s">
        <v>693</v>
      </c>
      <c r="D290" s="197">
        <f t="shared" ref="D290:R290" si="203">D187</f>
        <v>0</v>
      </c>
      <c r="E290" s="197">
        <f t="shared" si="203"/>
        <v>0</v>
      </c>
      <c r="F290" s="197">
        <f t="shared" si="203"/>
        <v>0</v>
      </c>
      <c r="G290" s="197">
        <f t="shared" si="203"/>
        <v>0</v>
      </c>
      <c r="H290" s="197">
        <f t="shared" ref="H290:K290" si="204">H187</f>
        <v>0</v>
      </c>
      <c r="I290" s="197">
        <f t="shared" si="204"/>
        <v>0</v>
      </c>
      <c r="J290" s="197">
        <f t="shared" si="204"/>
        <v>0</v>
      </c>
      <c r="K290" s="197">
        <f t="shared" si="204"/>
        <v>0</v>
      </c>
      <c r="L290" s="215" t="e">
        <f t="shared" si="180"/>
        <v>#DIV/0!</v>
      </c>
      <c r="M290" s="197">
        <f t="shared" si="203"/>
        <v>0</v>
      </c>
      <c r="N290" s="197">
        <f t="shared" si="203"/>
        <v>0</v>
      </c>
      <c r="O290" s="197">
        <f t="shared" si="203"/>
        <v>0</v>
      </c>
      <c r="P290" s="197">
        <f t="shared" si="203"/>
        <v>0</v>
      </c>
      <c r="Q290" s="197">
        <f t="shared" si="203"/>
        <v>0</v>
      </c>
      <c r="R290" s="197">
        <f t="shared" si="203"/>
        <v>0</v>
      </c>
      <c r="S290" s="197">
        <f t="shared" ref="S290:X290" si="205">S187</f>
        <v>0</v>
      </c>
      <c r="T290" s="197">
        <f t="shared" si="205"/>
        <v>0</v>
      </c>
      <c r="U290" s="197">
        <f t="shared" si="205"/>
        <v>0</v>
      </c>
      <c r="V290" s="197">
        <f t="shared" si="205"/>
        <v>0</v>
      </c>
      <c r="W290" s="197">
        <f t="shared" si="205"/>
        <v>0</v>
      </c>
      <c r="X290" s="197">
        <f t="shared" si="205"/>
        <v>0</v>
      </c>
      <c r="Y290" s="215" t="e">
        <f t="shared" si="182"/>
        <v>#DIV/0!</v>
      </c>
      <c r="Z290" s="209">
        <f t="shared" si="183"/>
        <v>0</v>
      </c>
    </row>
    <row r="291" spans="1:29" s="11" customFormat="1" ht="24" customHeight="1" x14ac:dyDescent="0.25">
      <c r="A291" s="123"/>
      <c r="B291" s="123"/>
      <c r="C291" s="43" t="s">
        <v>712</v>
      </c>
      <c r="D291" s="197">
        <f>D116+D252+D35</f>
        <v>3533408.81</v>
      </c>
      <c r="E291" s="197">
        <f t="shared" ref="E291:R291" si="206">E116+E252+E35</f>
        <v>3533408.81</v>
      </c>
      <c r="F291" s="197">
        <f t="shared" si="206"/>
        <v>336800</v>
      </c>
      <c r="G291" s="197">
        <f t="shared" si="206"/>
        <v>0</v>
      </c>
      <c r="H291" s="197">
        <f t="shared" ref="H291:K291" si="207">H116+H252+H35</f>
        <v>0</v>
      </c>
      <c r="I291" s="197">
        <f t="shared" si="207"/>
        <v>321955.77</v>
      </c>
      <c r="J291" s="197">
        <f t="shared" si="207"/>
        <v>24700</v>
      </c>
      <c r="K291" s="197">
        <f t="shared" si="207"/>
        <v>0</v>
      </c>
      <c r="L291" s="215">
        <f t="shared" si="180"/>
        <v>9.1117611154651534</v>
      </c>
      <c r="M291" s="197">
        <f t="shared" si="206"/>
        <v>6564196</v>
      </c>
      <c r="N291" s="197">
        <f t="shared" si="206"/>
        <v>0</v>
      </c>
      <c r="O291" s="197">
        <f t="shared" si="206"/>
        <v>6564196</v>
      </c>
      <c r="P291" s="197">
        <f t="shared" si="206"/>
        <v>0</v>
      </c>
      <c r="Q291" s="197">
        <f t="shared" si="206"/>
        <v>0</v>
      </c>
      <c r="R291" s="197">
        <f t="shared" si="206"/>
        <v>0</v>
      </c>
      <c r="S291" s="197">
        <f t="shared" ref="S291:X291" si="208">S116+S252+S35</f>
        <v>0</v>
      </c>
      <c r="T291" s="197">
        <f t="shared" si="208"/>
        <v>0</v>
      </c>
      <c r="U291" s="197">
        <f t="shared" si="208"/>
        <v>0</v>
      </c>
      <c r="V291" s="197">
        <f t="shared" si="208"/>
        <v>0</v>
      </c>
      <c r="W291" s="197">
        <f t="shared" si="208"/>
        <v>0</v>
      </c>
      <c r="X291" s="197">
        <f t="shared" si="208"/>
        <v>0</v>
      </c>
      <c r="Y291" s="215">
        <f t="shared" si="182"/>
        <v>0</v>
      </c>
      <c r="Z291" s="209">
        <f t="shared" si="183"/>
        <v>321955.77</v>
      </c>
    </row>
    <row r="292" spans="1:29" s="11" customFormat="1" ht="23.25" customHeight="1" x14ac:dyDescent="0.25">
      <c r="A292" s="102"/>
      <c r="B292" s="102"/>
      <c r="C292" s="43" t="s">
        <v>407</v>
      </c>
      <c r="D292" s="197">
        <f t="shared" ref="D292:R292" si="209">D190</f>
        <v>0</v>
      </c>
      <c r="E292" s="197">
        <f t="shared" si="209"/>
        <v>0</v>
      </c>
      <c r="F292" s="197">
        <f t="shared" si="209"/>
        <v>0</v>
      </c>
      <c r="G292" s="197">
        <f t="shared" si="209"/>
        <v>0</v>
      </c>
      <c r="H292" s="197">
        <f t="shared" ref="H292:K292" si="210">H190</f>
        <v>0</v>
      </c>
      <c r="I292" s="197">
        <f t="shared" si="210"/>
        <v>0</v>
      </c>
      <c r="J292" s="197">
        <f t="shared" si="210"/>
        <v>0</v>
      </c>
      <c r="K292" s="197">
        <f t="shared" si="210"/>
        <v>0</v>
      </c>
      <c r="L292" s="215"/>
      <c r="M292" s="197">
        <f t="shared" si="209"/>
        <v>61868709</v>
      </c>
      <c r="N292" s="197">
        <f t="shared" si="209"/>
        <v>61868709</v>
      </c>
      <c r="O292" s="197">
        <f t="shared" si="209"/>
        <v>0</v>
      </c>
      <c r="P292" s="197">
        <f t="shared" si="209"/>
        <v>0</v>
      </c>
      <c r="Q292" s="197">
        <f t="shared" si="209"/>
        <v>0</v>
      </c>
      <c r="R292" s="197">
        <f t="shared" si="209"/>
        <v>61868709</v>
      </c>
      <c r="S292" s="197">
        <f t="shared" ref="S292:X292" si="211">S190</f>
        <v>0</v>
      </c>
      <c r="T292" s="197">
        <f t="shared" si="211"/>
        <v>0</v>
      </c>
      <c r="U292" s="197">
        <f t="shared" si="211"/>
        <v>0</v>
      </c>
      <c r="V292" s="197">
        <f t="shared" si="211"/>
        <v>0</v>
      </c>
      <c r="W292" s="197">
        <f t="shared" si="211"/>
        <v>0</v>
      </c>
      <c r="X292" s="197">
        <f t="shared" si="211"/>
        <v>0</v>
      </c>
      <c r="Y292" s="215">
        <f t="shared" si="182"/>
        <v>0</v>
      </c>
      <c r="Z292" s="209">
        <f t="shared" si="183"/>
        <v>0</v>
      </c>
    </row>
    <row r="293" spans="1:29" s="11" customFormat="1" ht="23.25" hidden="1" customHeight="1" x14ac:dyDescent="0.25">
      <c r="A293" s="102"/>
      <c r="B293" s="102"/>
      <c r="C293" s="43" t="s">
        <v>653</v>
      </c>
      <c r="D293" s="104">
        <f>D248</f>
        <v>0</v>
      </c>
      <c r="E293" s="104">
        <f t="shared" ref="E293:R293" si="212">E248</f>
        <v>0</v>
      </c>
      <c r="F293" s="104">
        <f t="shared" si="212"/>
        <v>0</v>
      </c>
      <c r="G293" s="104">
        <f t="shared" si="212"/>
        <v>0</v>
      </c>
      <c r="H293" s="104">
        <f t="shared" si="212"/>
        <v>0</v>
      </c>
      <c r="I293" s="104"/>
      <c r="J293" s="104"/>
      <c r="K293" s="104"/>
      <c r="L293" s="105"/>
      <c r="M293" s="124">
        <f t="shared" si="212"/>
        <v>0</v>
      </c>
      <c r="N293" s="124">
        <f t="shared" si="212"/>
        <v>0</v>
      </c>
      <c r="O293" s="124">
        <f t="shared" si="212"/>
        <v>0</v>
      </c>
      <c r="P293" s="124">
        <f t="shared" si="212"/>
        <v>0</v>
      </c>
      <c r="Q293" s="124">
        <f t="shared" si="212"/>
        <v>0</v>
      </c>
      <c r="R293" s="124">
        <f t="shared" si="212"/>
        <v>0</v>
      </c>
      <c r="S293" s="125"/>
      <c r="T293" s="125"/>
      <c r="U293" s="125"/>
      <c r="V293" s="125"/>
      <c r="W293" s="125"/>
      <c r="X293" s="125"/>
      <c r="Y293" s="221"/>
      <c r="Z293" s="125"/>
    </row>
    <row r="294" spans="1:29" s="11" customFormat="1" ht="110.25" customHeight="1" x14ac:dyDescent="0.25">
      <c r="A294" s="298" t="s">
        <v>742</v>
      </c>
      <c r="B294" s="298"/>
      <c r="C294" s="298"/>
      <c r="D294" s="298"/>
      <c r="E294" s="298"/>
      <c r="F294" s="298"/>
      <c r="G294" s="151"/>
      <c r="H294" s="151"/>
      <c r="I294" s="152"/>
      <c r="J294" s="151"/>
      <c r="K294" s="151"/>
      <c r="L294" s="151"/>
      <c r="M294" s="219"/>
      <c r="N294" s="151"/>
      <c r="O294" s="151"/>
      <c r="P294" s="151"/>
      <c r="Q294" s="151"/>
      <c r="R294" s="151"/>
      <c r="S294" s="151"/>
      <c r="T294" s="185"/>
      <c r="U294" s="185"/>
      <c r="V294" s="185"/>
      <c r="W294" s="298" t="s">
        <v>743</v>
      </c>
      <c r="X294" s="298"/>
      <c r="Y294" s="298"/>
      <c r="Z294" s="298"/>
      <c r="AA294" s="298"/>
    </row>
    <row r="295" spans="1:29" s="11" customFormat="1" ht="23.25" customHeight="1" x14ac:dyDescent="0.25">
      <c r="A295" s="78"/>
      <c r="B295" s="79"/>
      <c r="C295" s="79"/>
      <c r="D295" s="37"/>
      <c r="E295" s="151"/>
      <c r="F295" s="152"/>
      <c r="G295" s="151"/>
      <c r="H295" s="151"/>
      <c r="I295" s="152"/>
      <c r="J295" s="151"/>
      <c r="K295" s="151"/>
      <c r="L295" s="151"/>
      <c r="M295" s="219"/>
      <c r="N295" s="151"/>
      <c r="O295" s="151"/>
      <c r="P295" s="151"/>
      <c r="Q295" s="151"/>
      <c r="R295" s="151"/>
      <c r="S295" s="151"/>
      <c r="T295" s="185"/>
      <c r="U295" s="185"/>
      <c r="V295" s="185"/>
      <c r="W295" s="185"/>
      <c r="X295" s="185"/>
      <c r="Y295" s="185"/>
      <c r="Z295" s="211"/>
      <c r="AA295" s="139"/>
    </row>
    <row r="296" spans="1:29" s="258" customFormat="1" ht="51.75" customHeight="1" x14ac:dyDescent="0.5">
      <c r="A296" s="78"/>
      <c r="B296" s="79"/>
      <c r="C296" s="79"/>
      <c r="D296" s="37"/>
      <c r="E296" s="151"/>
      <c r="F296" s="152"/>
      <c r="G296" s="151"/>
      <c r="H296" s="151"/>
      <c r="I296" s="152"/>
      <c r="J296" s="151"/>
      <c r="K296" s="151"/>
      <c r="L296" s="151"/>
      <c r="M296" s="219"/>
      <c r="N296" s="151"/>
      <c r="O296" s="186"/>
      <c r="P296" s="151"/>
      <c r="Q296" s="151"/>
      <c r="R296" s="151"/>
      <c r="S296" s="151"/>
      <c r="T296" s="185"/>
      <c r="U296" s="185"/>
      <c r="V296" s="185"/>
      <c r="W296" s="185"/>
      <c r="X296" s="185"/>
      <c r="Y296" s="185"/>
      <c r="Z296" s="211"/>
      <c r="AA296" s="139"/>
    </row>
    <row r="297" spans="1:29" ht="47.25" customHeight="1" x14ac:dyDescent="0.25">
      <c r="A297" s="262" t="s">
        <v>744</v>
      </c>
      <c r="B297" s="79"/>
      <c r="C297" s="79"/>
      <c r="D297" s="37"/>
      <c r="E297" s="151"/>
      <c r="F297" s="152"/>
      <c r="G297" s="151"/>
      <c r="H297" s="151"/>
      <c r="I297" s="152"/>
      <c r="J297" s="151"/>
      <c r="K297" s="151"/>
      <c r="L297" s="151"/>
      <c r="M297" s="219"/>
      <c r="N297" s="151"/>
      <c r="O297" s="186"/>
      <c r="P297" s="151"/>
      <c r="Q297" s="151"/>
      <c r="R297" s="151"/>
      <c r="S297" s="151"/>
      <c r="T297" s="185"/>
      <c r="U297" s="185"/>
      <c r="V297" s="185"/>
      <c r="W297" s="185"/>
      <c r="X297" s="185"/>
      <c r="Y297" s="185"/>
      <c r="Z297" s="211"/>
      <c r="AA297" s="139"/>
    </row>
    <row r="298" spans="1:29" x14ac:dyDescent="0.25">
      <c r="A298" s="12"/>
      <c r="B298" s="13"/>
      <c r="C298" s="13"/>
      <c r="D298" s="191"/>
      <c r="E298" s="3"/>
      <c r="F298" s="191"/>
      <c r="G298" s="191"/>
      <c r="H298" s="191"/>
      <c r="I298" s="191"/>
      <c r="J298" s="191"/>
      <c r="K298" s="191"/>
      <c r="L298" s="220"/>
      <c r="M298" s="191"/>
      <c r="N298" s="191"/>
      <c r="O298" s="191"/>
      <c r="P298" s="191"/>
      <c r="Q298" s="191"/>
      <c r="R298" s="191"/>
      <c r="S298" s="191"/>
      <c r="T298" s="191"/>
      <c r="U298" s="191"/>
      <c r="V298" s="191"/>
      <c r="W298" s="191"/>
      <c r="X298" s="191"/>
      <c r="Y298" s="220"/>
      <c r="Z298" s="191"/>
      <c r="AA298" s="14"/>
      <c r="AB298" s="14"/>
      <c r="AC298" s="14"/>
    </row>
    <row r="299" spans="1:29" ht="31.5" x14ac:dyDescent="0.45">
      <c r="A299" s="15"/>
      <c r="B299" s="15"/>
      <c r="C299" s="15"/>
      <c r="D299" s="191"/>
      <c r="E299" s="3"/>
      <c r="F299" s="191"/>
      <c r="G299" s="191"/>
      <c r="H299" s="191"/>
      <c r="I299" s="191"/>
      <c r="J299" s="191"/>
      <c r="K299" s="191"/>
      <c r="L299" s="220"/>
      <c r="M299" s="191"/>
      <c r="N299" s="191"/>
      <c r="O299" s="191"/>
      <c r="P299" s="191"/>
      <c r="Q299" s="191"/>
      <c r="R299" s="191"/>
      <c r="S299" s="191"/>
      <c r="T299" s="191"/>
      <c r="U299" s="191"/>
      <c r="V299" s="191"/>
      <c r="W299" s="191"/>
      <c r="X299" s="191"/>
      <c r="Y299" s="220"/>
      <c r="Z299" s="191"/>
      <c r="AA299" s="14"/>
      <c r="AB299" s="14"/>
      <c r="AC299" s="14"/>
    </row>
    <row r="300" spans="1:29" ht="26.25" x14ac:dyDescent="0.4">
      <c r="A300" s="34"/>
      <c r="B300" s="34"/>
      <c r="C300" s="34"/>
      <c r="D300" s="191"/>
      <c r="E300" s="130"/>
      <c r="F300" s="191"/>
      <c r="G300" s="191"/>
      <c r="H300" s="191"/>
      <c r="I300" s="191"/>
      <c r="J300" s="191"/>
      <c r="K300" s="191"/>
      <c r="L300" s="220"/>
      <c r="M300" s="191"/>
      <c r="N300" s="191"/>
      <c r="O300" s="191"/>
      <c r="P300" s="191"/>
      <c r="Q300" s="191"/>
      <c r="R300" s="191"/>
      <c r="S300" s="191"/>
      <c r="T300" s="191"/>
      <c r="U300" s="191"/>
      <c r="V300" s="191"/>
      <c r="W300" s="191"/>
      <c r="X300" s="191"/>
      <c r="Y300" s="220"/>
      <c r="Z300" s="191"/>
      <c r="AA300" s="14"/>
      <c r="AB300" s="14"/>
      <c r="AC300" s="14"/>
    </row>
    <row r="301" spans="1:29" x14ac:dyDescent="0.25">
      <c r="D301" s="191"/>
      <c r="F301" s="191"/>
      <c r="G301" s="191"/>
      <c r="H301" s="191"/>
      <c r="I301" s="191"/>
      <c r="J301" s="191"/>
      <c r="K301" s="191"/>
      <c r="L301" s="220"/>
      <c r="M301" s="191"/>
      <c r="N301" s="191"/>
      <c r="O301" s="191"/>
      <c r="P301" s="191"/>
      <c r="Q301" s="191"/>
      <c r="R301" s="191"/>
      <c r="S301" s="191"/>
      <c r="T301" s="191"/>
      <c r="U301" s="191"/>
      <c r="V301" s="191"/>
      <c r="W301" s="191"/>
      <c r="X301" s="191"/>
      <c r="Y301" s="220"/>
      <c r="Z301" s="191"/>
      <c r="AA301" s="14"/>
      <c r="AB301" s="14"/>
      <c r="AC301" s="14"/>
    </row>
    <row r="302" spans="1:29" x14ac:dyDescent="0.25">
      <c r="D302" s="191"/>
      <c r="E302" s="191"/>
      <c r="F302" s="191"/>
      <c r="G302" s="191"/>
      <c r="H302" s="191"/>
      <c r="I302" s="191"/>
      <c r="J302" s="191"/>
      <c r="K302" s="191"/>
      <c r="L302" s="220"/>
      <c r="M302" s="191"/>
      <c r="N302" s="191"/>
      <c r="O302" s="191"/>
      <c r="P302" s="191"/>
      <c r="Q302" s="191"/>
      <c r="R302" s="191"/>
      <c r="S302" s="191"/>
      <c r="T302" s="191"/>
      <c r="U302" s="191"/>
      <c r="V302" s="191"/>
      <c r="W302" s="191"/>
      <c r="X302" s="191"/>
      <c r="Y302" s="220"/>
      <c r="Z302" s="191"/>
      <c r="AA302" s="14"/>
      <c r="AB302" s="14"/>
      <c r="AC302" s="14"/>
    </row>
    <row r="303" spans="1:29" x14ac:dyDescent="0.25">
      <c r="D303" s="191"/>
      <c r="E303" s="191"/>
      <c r="F303" s="191"/>
      <c r="G303" s="191"/>
      <c r="H303" s="191"/>
      <c r="I303" s="191"/>
      <c r="J303" s="191"/>
      <c r="K303" s="191"/>
      <c r="L303" s="220"/>
      <c r="M303" s="191"/>
      <c r="N303" s="191"/>
      <c r="O303" s="191"/>
      <c r="P303" s="191"/>
      <c r="Q303" s="191"/>
      <c r="R303" s="191"/>
      <c r="S303" s="191"/>
      <c r="T303" s="191"/>
      <c r="U303" s="191"/>
      <c r="V303" s="191"/>
      <c r="W303" s="191"/>
      <c r="X303" s="191"/>
      <c r="Y303" s="220"/>
      <c r="Z303" s="191"/>
      <c r="AA303" s="14"/>
      <c r="AB303" s="14"/>
      <c r="AC303" s="14"/>
    </row>
    <row r="304" spans="1:29" x14ac:dyDescent="0.25">
      <c r="D304" s="191"/>
      <c r="E304" s="191"/>
      <c r="F304" s="191"/>
      <c r="G304" s="191"/>
      <c r="H304" s="191"/>
      <c r="I304" s="191"/>
      <c r="J304" s="191"/>
      <c r="K304" s="191"/>
      <c r="L304" s="220"/>
      <c r="M304" s="191"/>
      <c r="N304" s="191"/>
      <c r="O304" s="191"/>
      <c r="P304" s="191"/>
      <c r="Q304" s="191"/>
      <c r="R304" s="191"/>
      <c r="S304" s="191"/>
      <c r="T304" s="191"/>
      <c r="U304" s="191"/>
      <c r="V304" s="191"/>
      <c r="W304" s="191"/>
      <c r="X304" s="191"/>
      <c r="Y304" s="220"/>
      <c r="Z304" s="191"/>
      <c r="AA304" s="14"/>
      <c r="AB304" s="14"/>
      <c r="AC304" s="14"/>
    </row>
    <row r="305" spans="4:29" x14ac:dyDescent="0.25">
      <c r="D305" s="191"/>
      <c r="E305" s="191"/>
      <c r="F305" s="191"/>
      <c r="G305" s="191"/>
      <c r="H305" s="191"/>
      <c r="I305" s="191"/>
      <c r="J305" s="191"/>
      <c r="K305" s="191"/>
      <c r="L305" s="220"/>
      <c r="M305" s="191"/>
      <c r="N305" s="191"/>
      <c r="O305" s="191"/>
      <c r="P305" s="191"/>
      <c r="Q305" s="191"/>
      <c r="R305" s="191"/>
      <c r="S305" s="191"/>
      <c r="T305" s="191"/>
      <c r="U305" s="191"/>
      <c r="V305" s="191"/>
      <c r="W305" s="191"/>
      <c r="X305" s="191"/>
      <c r="Y305" s="220"/>
      <c r="Z305" s="191"/>
      <c r="AA305" s="14"/>
      <c r="AB305" s="14"/>
      <c r="AC305" s="14"/>
    </row>
    <row r="306" spans="4:29" x14ac:dyDescent="0.25">
      <c r="D306" s="191"/>
      <c r="E306" s="191"/>
      <c r="F306" s="191"/>
      <c r="G306" s="191"/>
      <c r="H306" s="191"/>
      <c r="I306" s="191"/>
      <c r="J306" s="191"/>
      <c r="K306" s="191"/>
      <c r="L306" s="220"/>
      <c r="M306" s="191"/>
      <c r="N306" s="191"/>
      <c r="O306" s="191"/>
      <c r="P306" s="191"/>
      <c r="Q306" s="191"/>
      <c r="R306" s="191"/>
      <c r="S306" s="191"/>
      <c r="T306" s="191"/>
      <c r="U306" s="191"/>
      <c r="V306" s="191"/>
      <c r="W306" s="191"/>
      <c r="X306" s="191"/>
      <c r="Y306" s="220"/>
      <c r="Z306" s="191"/>
      <c r="AA306" s="14"/>
      <c r="AB306" s="14"/>
      <c r="AC306" s="14"/>
    </row>
    <row r="307" spans="4:29" x14ac:dyDescent="0.25">
      <c r="D307" s="191"/>
      <c r="E307" s="191"/>
      <c r="F307" s="191"/>
      <c r="G307" s="191"/>
      <c r="H307" s="191"/>
      <c r="I307" s="191"/>
      <c r="J307" s="191"/>
      <c r="K307" s="191"/>
      <c r="L307" s="220"/>
      <c r="M307" s="191"/>
      <c r="N307" s="191"/>
      <c r="O307" s="191"/>
      <c r="P307" s="191"/>
      <c r="Q307" s="191"/>
      <c r="R307" s="191"/>
      <c r="S307" s="191"/>
      <c r="T307" s="191"/>
      <c r="U307" s="191"/>
      <c r="V307" s="191"/>
      <c r="W307" s="191"/>
      <c r="X307" s="191"/>
      <c r="Y307" s="220"/>
      <c r="Z307" s="191"/>
      <c r="AA307" s="14"/>
      <c r="AB307" s="14"/>
      <c r="AC307" s="14"/>
    </row>
    <row r="308" spans="4:29" x14ac:dyDescent="0.25">
      <c r="D308" s="191"/>
    </row>
    <row r="309" spans="4:29" x14ac:dyDescent="0.25">
      <c r="D309" s="191"/>
    </row>
  </sheetData>
  <mergeCells count="35">
    <mergeCell ref="A294:F294"/>
    <mergeCell ref="W294:AA294"/>
    <mergeCell ref="B14:B17"/>
    <mergeCell ref="C14:C17"/>
    <mergeCell ref="A14:A17"/>
    <mergeCell ref="D16:D17"/>
    <mergeCell ref="F16:G16"/>
    <mergeCell ref="O16:O17"/>
    <mergeCell ref="H16:H17"/>
    <mergeCell ref="M16:M17"/>
    <mergeCell ref="N16:N17"/>
    <mergeCell ref="Y14:Y17"/>
    <mergeCell ref="Z14:Z17"/>
    <mergeCell ref="I16:I17"/>
    <mergeCell ref="J16:K16"/>
    <mergeCell ref="L14:L17"/>
    <mergeCell ref="I15:K15"/>
    <mergeCell ref="A10:Z10"/>
    <mergeCell ref="A11:Z11"/>
    <mergeCell ref="A12:Z12"/>
    <mergeCell ref="E16:E17"/>
    <mergeCell ref="D14:K14"/>
    <mergeCell ref="D15:G15"/>
    <mergeCell ref="S1:V1"/>
    <mergeCell ref="S15:X15"/>
    <mergeCell ref="S16:S17"/>
    <mergeCell ref="T16:T17"/>
    <mergeCell ref="U16:U17"/>
    <mergeCell ref="V16:W16"/>
    <mergeCell ref="X16:X17"/>
    <mergeCell ref="M14:X14"/>
    <mergeCell ref="P16:Q16"/>
    <mergeCell ref="M15:R15"/>
    <mergeCell ref="R16:R17"/>
    <mergeCell ref="S6:Y6"/>
  </mergeCells>
  <phoneticPr fontId="3" type="noConversion"/>
  <printOptions horizontalCentered="1"/>
  <pageMargins left="0" right="0" top="0.86614173228346458" bottom="0.59055118110236227" header="0.43307086614173229" footer="0.31496062992125984"/>
  <pageSetup paperSize="9" scale="31" fitToHeight="10000" orientation="landscape" verticalDpi="300" r:id="rId1"/>
  <headerFooter scaleWithDoc="0" alignWithMargins="0">
    <oddFooter>&amp;R&amp;8Сторінка &amp;P</oddFooter>
  </headerFooter>
  <rowBreaks count="1" manualBreakCount="1">
    <brk id="25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дод 2</vt:lpstr>
      <vt:lpstr>дод 5</vt:lpstr>
      <vt:lpstr>'дод 2'!Заголовки_для_печати</vt:lpstr>
      <vt:lpstr>'дод 5'!Заголовки_для_печати</vt:lpstr>
      <vt:lpstr>'дод 2'!Область_печати</vt:lpstr>
      <vt:lpstr>'дод 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Яненко Наталія Олександрівна</cp:lastModifiedBy>
  <cp:lastPrinted>2024-10-30T14:20:28Z</cp:lastPrinted>
  <dcterms:created xsi:type="dcterms:W3CDTF">2014-01-17T10:52:16Z</dcterms:created>
  <dcterms:modified xsi:type="dcterms:W3CDTF">2024-10-30T14:21:18Z</dcterms:modified>
</cp:coreProperties>
</file>