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activeTab="1"/>
  </bookViews>
  <sheets>
    <sheet name="інформація про викон програ" sheetId="1" r:id="rId1"/>
    <sheet name="Результативні" sheetId="5" r:id="rId2"/>
  </sheets>
  <definedNames>
    <definedName name="_xlnm.Print_Area" localSheetId="0">'інформація про викон програ'!$A$1:$O$477</definedName>
    <definedName name="_xlnm.Print_Area" localSheetId="1">Результативні!$A$1:$I$589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G574" i="5" l="1"/>
  <c r="F565" i="5"/>
  <c r="G567" i="5"/>
  <c r="G9" i="5" l="1"/>
  <c r="G481" i="5" l="1"/>
  <c r="G491" i="5"/>
  <c r="G486" i="5"/>
  <c r="G521" i="5"/>
  <c r="G525" i="5"/>
  <c r="G529" i="5"/>
  <c r="E22" i="5" l="1"/>
  <c r="E25" i="5" s="1"/>
  <c r="E26" i="5"/>
  <c r="K98" i="1" l="1"/>
  <c r="K94" i="1"/>
  <c r="K26" i="1"/>
  <c r="K462" i="1"/>
  <c r="K461" i="1" s="1"/>
  <c r="K362" i="1"/>
  <c r="K206" i="1"/>
  <c r="K174" i="1"/>
  <c r="K142" i="1"/>
  <c r="K86" i="1"/>
  <c r="K74" i="1"/>
  <c r="K18" i="1"/>
  <c r="J462" i="1" l="1"/>
  <c r="L421" i="1" l="1"/>
  <c r="L362" i="1"/>
  <c r="L361" i="1" s="1"/>
  <c r="L363" i="1"/>
  <c r="L364" i="1"/>
  <c r="L273" i="1"/>
  <c r="L277" i="1"/>
  <c r="L274" i="1"/>
  <c r="L251" i="1"/>
  <c r="L249" i="1" s="1"/>
  <c r="L252" i="1"/>
  <c r="L206" i="1"/>
  <c r="L205" i="1" s="1"/>
  <c r="L207" i="1"/>
  <c r="L208" i="1"/>
  <c r="L174" i="1"/>
  <c r="L173" i="1" s="1"/>
  <c r="J175" i="1"/>
  <c r="L142" i="1"/>
  <c r="L141" i="1" s="1"/>
  <c r="L143" i="1"/>
  <c r="L144" i="1"/>
  <c r="L86" i="1"/>
  <c r="L85" i="1" s="1"/>
  <c r="L87" i="1"/>
  <c r="L88" i="1"/>
  <c r="L18" i="1"/>
  <c r="L276" i="1" l="1"/>
  <c r="L278" i="1"/>
  <c r="K278" i="1"/>
  <c r="K274" i="1" s="1"/>
  <c r="L431" i="1"/>
  <c r="L430" i="1"/>
  <c r="N26" i="1" l="1"/>
  <c r="N318" i="1" l="1"/>
  <c r="N278" i="1"/>
  <c r="N174" i="1" l="1"/>
  <c r="K173" i="1"/>
  <c r="G174" i="1"/>
  <c r="O258" i="1" l="1"/>
  <c r="L258" i="1"/>
  <c r="I257" i="1"/>
  <c r="O280" i="1" l="1"/>
  <c r="L280" i="1"/>
  <c r="L350" i="1" l="1"/>
  <c r="J350" i="1" s="1"/>
  <c r="K350" i="1"/>
  <c r="M394" i="1"/>
  <c r="H86" i="1" l="1"/>
  <c r="C468" i="1" l="1"/>
  <c r="C472" i="1" s="1"/>
  <c r="L462" i="1"/>
  <c r="N462" i="1"/>
  <c r="O462" i="1"/>
  <c r="C464" i="1"/>
  <c r="C463" i="1"/>
  <c r="C467" i="1" s="1"/>
  <c r="C471" i="1" s="1"/>
  <c r="C462" i="1"/>
  <c r="C466" i="1" s="1"/>
  <c r="C470" i="1" s="1"/>
  <c r="C460" i="1"/>
  <c r="C459" i="1"/>
  <c r="C458" i="1"/>
  <c r="C456" i="1"/>
  <c r="C455" i="1"/>
  <c r="C454" i="1"/>
  <c r="C452" i="1"/>
  <c r="C451" i="1"/>
  <c r="C450" i="1"/>
  <c r="C448" i="1"/>
  <c r="C447" i="1"/>
  <c r="C446" i="1"/>
  <c r="C444" i="1"/>
  <c r="C443" i="1"/>
  <c r="C442" i="1"/>
  <c r="C440" i="1"/>
  <c r="C439" i="1"/>
  <c r="C438" i="1"/>
  <c r="C436" i="1" l="1"/>
  <c r="C435" i="1"/>
  <c r="C434" i="1"/>
  <c r="C432" i="1"/>
  <c r="C431" i="1"/>
  <c r="C430" i="1"/>
  <c r="C428" i="1"/>
  <c r="C427" i="1"/>
  <c r="C426" i="1"/>
  <c r="C424" i="1"/>
  <c r="C423" i="1"/>
  <c r="C422" i="1"/>
  <c r="C420" i="1"/>
  <c r="C419" i="1"/>
  <c r="C418" i="1"/>
  <c r="C416" i="1"/>
  <c r="C415" i="1"/>
  <c r="C414" i="1"/>
  <c r="C412" i="1"/>
  <c r="C411" i="1"/>
  <c r="C410" i="1"/>
  <c r="C408" i="1"/>
  <c r="C407" i="1"/>
  <c r="C406" i="1"/>
  <c r="C404" i="1"/>
  <c r="C403" i="1"/>
  <c r="C402" i="1"/>
  <c r="C400" i="1"/>
  <c r="C399" i="1"/>
  <c r="C398" i="1"/>
  <c r="C396" i="1"/>
  <c r="C395" i="1"/>
  <c r="C394" i="1"/>
  <c r="C392" i="1"/>
  <c r="C391" i="1"/>
  <c r="C390" i="1"/>
  <c r="C388" i="1"/>
  <c r="C387" i="1"/>
  <c r="C386" i="1"/>
  <c r="C384" i="1"/>
  <c r="C383" i="1"/>
  <c r="C382" i="1"/>
  <c r="C380" i="1"/>
  <c r="C379" i="1"/>
  <c r="C378" i="1"/>
  <c r="C376" i="1"/>
  <c r="C375" i="1"/>
  <c r="C374" i="1"/>
  <c r="C372" i="1"/>
  <c r="C371" i="1"/>
  <c r="C370" i="1"/>
  <c r="C368" i="1"/>
  <c r="C367" i="1"/>
  <c r="C366" i="1"/>
  <c r="H362" i="1"/>
  <c r="N362" i="1"/>
  <c r="C364" i="1"/>
  <c r="C363" i="1"/>
  <c r="C362" i="1"/>
  <c r="I349" i="1"/>
  <c r="I350" i="1"/>
  <c r="C360" i="1"/>
  <c r="C359" i="1"/>
  <c r="C358" i="1"/>
  <c r="C356" i="1"/>
  <c r="C355" i="1"/>
  <c r="C354" i="1"/>
  <c r="C352" i="1"/>
  <c r="C351" i="1"/>
  <c r="C350" i="1"/>
  <c r="C348" i="1" l="1"/>
  <c r="C347" i="1"/>
  <c r="C346" i="1"/>
  <c r="C344" i="1"/>
  <c r="C343" i="1"/>
  <c r="C342" i="1"/>
  <c r="C340" i="1"/>
  <c r="C339" i="1"/>
  <c r="C338" i="1"/>
  <c r="C336" i="1"/>
  <c r="C335" i="1"/>
  <c r="C334" i="1"/>
  <c r="C332" i="1"/>
  <c r="C331" i="1"/>
  <c r="C330" i="1"/>
  <c r="C328" i="1"/>
  <c r="C327" i="1"/>
  <c r="C326" i="1"/>
  <c r="C324" i="1"/>
  <c r="C323" i="1"/>
  <c r="C322" i="1"/>
  <c r="C320" i="1"/>
  <c r="C319" i="1"/>
  <c r="C318" i="1"/>
  <c r="I278" i="1"/>
  <c r="C162" i="1"/>
  <c r="C166" i="1" s="1"/>
  <c r="C170" i="1" s="1"/>
  <c r="C174" i="1" s="1"/>
  <c r="C178" i="1" s="1"/>
  <c r="C182" i="1" s="1"/>
  <c r="C186" i="1" s="1"/>
  <c r="C190" i="1" s="1"/>
  <c r="C194" i="1" s="1"/>
  <c r="C198" i="1" s="1"/>
  <c r="C202" i="1" s="1"/>
  <c r="C206" i="1" s="1"/>
  <c r="C210" i="1" s="1"/>
  <c r="C214" i="1" s="1"/>
  <c r="C218" i="1" s="1"/>
  <c r="C222" i="1" s="1"/>
  <c r="C226" i="1" s="1"/>
  <c r="C230" i="1" s="1"/>
  <c r="C234" i="1" s="1"/>
  <c r="C238" i="1" s="1"/>
  <c r="C242" i="1" s="1"/>
  <c r="C246" i="1" s="1"/>
  <c r="C250" i="1" s="1"/>
  <c r="C254" i="1" s="1"/>
  <c r="C258" i="1" s="1"/>
  <c r="C262" i="1" s="1"/>
  <c r="C266" i="1" s="1"/>
  <c r="C270" i="1" s="1"/>
  <c r="C274" i="1" s="1"/>
  <c r="C278" i="1" s="1"/>
  <c r="C282" i="1" s="1"/>
  <c r="C286" i="1" s="1"/>
  <c r="C290" i="1" s="1"/>
  <c r="C294" i="1" s="1"/>
  <c r="C298" i="1" s="1"/>
  <c r="C302" i="1" s="1"/>
  <c r="C306" i="1" s="1"/>
  <c r="C310" i="1" s="1"/>
  <c r="C314" i="1" s="1"/>
  <c r="C158" i="1"/>
  <c r="C159" i="1"/>
  <c r="C163" i="1" s="1"/>
  <c r="C167" i="1" s="1"/>
  <c r="C171" i="1" s="1"/>
  <c r="C175" i="1" s="1"/>
  <c r="C179" i="1" s="1"/>
  <c r="C183" i="1" s="1"/>
  <c r="C187" i="1" s="1"/>
  <c r="C191" i="1" s="1"/>
  <c r="C195" i="1" s="1"/>
  <c r="C199" i="1" s="1"/>
  <c r="C203" i="1" s="1"/>
  <c r="C207" i="1" s="1"/>
  <c r="C211" i="1" s="1"/>
  <c r="C215" i="1" s="1"/>
  <c r="C219" i="1" s="1"/>
  <c r="C223" i="1" s="1"/>
  <c r="C227" i="1" s="1"/>
  <c r="C231" i="1" s="1"/>
  <c r="C235" i="1" s="1"/>
  <c r="C239" i="1" s="1"/>
  <c r="C243" i="1" s="1"/>
  <c r="C247" i="1" s="1"/>
  <c r="C251" i="1" s="1"/>
  <c r="C255" i="1" s="1"/>
  <c r="C259" i="1" s="1"/>
  <c r="C263" i="1" s="1"/>
  <c r="C267" i="1" s="1"/>
  <c r="C271" i="1" s="1"/>
  <c r="C275" i="1" s="1"/>
  <c r="C279" i="1" s="1"/>
  <c r="C283" i="1" s="1"/>
  <c r="C287" i="1" s="1"/>
  <c r="C291" i="1" s="1"/>
  <c r="C295" i="1" s="1"/>
  <c r="C299" i="1" s="1"/>
  <c r="C303" i="1" s="1"/>
  <c r="C307" i="1" s="1"/>
  <c r="C311" i="1" s="1"/>
  <c r="C315" i="1" s="1"/>
  <c r="C160" i="1"/>
  <c r="C164" i="1" s="1"/>
  <c r="C168" i="1" s="1"/>
  <c r="C172" i="1" s="1"/>
  <c r="C176" i="1" s="1"/>
  <c r="C180" i="1" s="1"/>
  <c r="C184" i="1" s="1"/>
  <c r="C188" i="1" s="1"/>
  <c r="C192" i="1" s="1"/>
  <c r="C196" i="1" s="1"/>
  <c r="C200" i="1" s="1"/>
  <c r="C204" i="1" s="1"/>
  <c r="C208" i="1" s="1"/>
  <c r="C212" i="1" s="1"/>
  <c r="C216" i="1" s="1"/>
  <c r="C220" i="1" s="1"/>
  <c r="C224" i="1" s="1"/>
  <c r="C228" i="1" s="1"/>
  <c r="C232" i="1" s="1"/>
  <c r="C236" i="1" s="1"/>
  <c r="C240" i="1" s="1"/>
  <c r="C244" i="1" s="1"/>
  <c r="C248" i="1" s="1"/>
  <c r="C252" i="1" s="1"/>
  <c r="C256" i="1" s="1"/>
  <c r="C260" i="1" s="1"/>
  <c r="C264" i="1" s="1"/>
  <c r="C268" i="1" s="1"/>
  <c r="C272" i="1" s="1"/>
  <c r="C276" i="1" s="1"/>
  <c r="C280" i="1" s="1"/>
  <c r="C284" i="1" s="1"/>
  <c r="C288" i="1" s="1"/>
  <c r="C292" i="1" s="1"/>
  <c r="C296" i="1" s="1"/>
  <c r="C300" i="1" s="1"/>
  <c r="C304" i="1" s="1"/>
  <c r="C308" i="1" s="1"/>
  <c r="C312" i="1" s="1"/>
  <c r="C316" i="1" s="1"/>
  <c r="C142" i="1"/>
  <c r="C143" i="1"/>
  <c r="C144" i="1"/>
  <c r="C90" i="1"/>
  <c r="C94" i="1" s="1"/>
  <c r="C98" i="1" s="1"/>
  <c r="C102" i="1" s="1"/>
  <c r="C106" i="1" s="1"/>
  <c r="C110" i="1" s="1"/>
  <c r="C114" i="1" s="1"/>
  <c r="C118" i="1" s="1"/>
  <c r="C122" i="1" s="1"/>
  <c r="C126" i="1" s="1"/>
  <c r="C130" i="1" s="1"/>
  <c r="C134" i="1" s="1"/>
  <c r="C138" i="1" s="1"/>
  <c r="I86" i="1"/>
  <c r="K87" i="1"/>
  <c r="N87" i="1"/>
  <c r="N88" i="1"/>
  <c r="C87" i="1"/>
  <c r="C27" i="1"/>
  <c r="C31" i="1" s="1"/>
  <c r="C35" i="1" s="1"/>
  <c r="C39" i="1" s="1"/>
  <c r="C43" i="1" s="1"/>
  <c r="C47" i="1" s="1"/>
  <c r="C51" i="1" s="1"/>
  <c r="C55" i="1" s="1"/>
  <c r="C59" i="1" s="1"/>
  <c r="C63" i="1" s="1"/>
  <c r="C67" i="1" s="1"/>
  <c r="C71" i="1" s="1"/>
  <c r="C79" i="1" s="1"/>
  <c r="C83" i="1" s="1"/>
  <c r="C91" i="1" s="1"/>
  <c r="C95" i="1" s="1"/>
  <c r="C99" i="1" s="1"/>
  <c r="C103" i="1" s="1"/>
  <c r="C107" i="1" s="1"/>
  <c r="C111" i="1" s="1"/>
  <c r="C115" i="1" s="1"/>
  <c r="C119" i="1" s="1"/>
  <c r="C123" i="1" s="1"/>
  <c r="C127" i="1" s="1"/>
  <c r="C131" i="1" s="1"/>
  <c r="C135" i="1" s="1"/>
  <c r="C139" i="1" s="1"/>
  <c r="C22" i="1"/>
  <c r="C26" i="1" s="1"/>
  <c r="C30" i="1" s="1"/>
  <c r="C34" i="1" s="1"/>
  <c r="C38" i="1" s="1"/>
  <c r="C42" i="1" s="1"/>
  <c r="C46" i="1" s="1"/>
  <c r="C50" i="1" s="1"/>
  <c r="C54" i="1" s="1"/>
  <c r="C58" i="1" s="1"/>
  <c r="C62" i="1" s="1"/>
  <c r="C66" i="1" s="1"/>
  <c r="C70" i="1" s="1"/>
  <c r="C78" i="1" s="1"/>
  <c r="C82" i="1" s="1"/>
  <c r="C23" i="1"/>
  <c r="C24" i="1"/>
  <c r="C28" i="1" s="1"/>
  <c r="C32" i="1" s="1"/>
  <c r="C36" i="1" s="1"/>
  <c r="C40" i="1" s="1"/>
  <c r="C44" i="1" s="1"/>
  <c r="C48" i="1" s="1"/>
  <c r="C52" i="1" s="1"/>
  <c r="C56" i="1" s="1"/>
  <c r="C60" i="1" s="1"/>
  <c r="C64" i="1" s="1"/>
  <c r="C68" i="1" s="1"/>
  <c r="C72" i="1" s="1"/>
  <c r="C80" i="1" s="1"/>
  <c r="C84" i="1" s="1"/>
  <c r="C92" i="1" s="1"/>
  <c r="C96" i="1" s="1"/>
  <c r="C100" i="1" s="1"/>
  <c r="C104" i="1" s="1"/>
  <c r="C108" i="1" s="1"/>
  <c r="C112" i="1" s="1"/>
  <c r="C116" i="1" s="1"/>
  <c r="C120" i="1" s="1"/>
  <c r="C124" i="1" s="1"/>
  <c r="C128" i="1" s="1"/>
  <c r="C132" i="1" s="1"/>
  <c r="C136" i="1" s="1"/>
  <c r="C140" i="1" s="1"/>
  <c r="C18" i="1"/>
  <c r="C74" i="1" s="1"/>
  <c r="C86" i="1" s="1"/>
  <c r="C19" i="1"/>
  <c r="C75" i="1" s="1"/>
  <c r="C20" i="1"/>
  <c r="C76" i="1" s="1"/>
  <c r="C88" i="1" s="1"/>
  <c r="G254" i="5" l="1"/>
  <c r="N218" i="1"/>
  <c r="K334" i="1" l="1"/>
  <c r="F9" i="5"/>
  <c r="E419" i="5" l="1"/>
  <c r="E417" i="5"/>
  <c r="E418" i="5"/>
  <c r="E401" i="5"/>
  <c r="E402" i="5"/>
  <c r="E403" i="5"/>
  <c r="E404" i="5"/>
  <c r="E384" i="5"/>
  <c r="E385" i="5"/>
  <c r="F401" i="5"/>
  <c r="F402" i="5"/>
  <c r="F403" i="5"/>
  <c r="F404" i="5"/>
  <c r="F405" i="5"/>
  <c r="F400" i="5"/>
  <c r="F376" i="5"/>
  <c r="F387" i="5"/>
  <c r="F83" i="5" l="1"/>
  <c r="E83" i="5"/>
  <c r="E299" i="5" l="1"/>
  <c r="E301" i="5" s="1"/>
  <c r="F572" i="5" l="1"/>
  <c r="F574" i="5" s="1"/>
  <c r="F571" i="5" l="1"/>
  <c r="F569" i="5" s="1"/>
  <c r="E407" i="5"/>
  <c r="E376" i="5"/>
  <c r="E387" i="5"/>
  <c r="F579" i="5"/>
  <c r="F581" i="5" s="1"/>
  <c r="G579" i="5"/>
  <c r="G578" i="5" s="1"/>
  <c r="E579" i="5"/>
  <c r="F567" i="5"/>
  <c r="G564" i="5"/>
  <c r="E565" i="5"/>
  <c r="E564" i="5" s="1"/>
  <c r="G562" i="5" l="1"/>
  <c r="H564" i="5"/>
  <c r="F578" i="5"/>
  <c r="F576" i="5" s="1"/>
  <c r="F564" i="5"/>
  <c r="F562" i="5" s="1"/>
  <c r="E578" i="5"/>
  <c r="E576" i="5" s="1"/>
  <c r="G576" i="5"/>
  <c r="E562" i="5"/>
  <c r="H578" i="5" l="1"/>
  <c r="F416" i="5"/>
  <c r="E416" i="5"/>
  <c r="E400" i="5"/>
  <c r="E405" i="5" s="1"/>
  <c r="E383" i="5"/>
  <c r="E310" i="5"/>
  <c r="G310" i="5"/>
  <c r="F310" i="5"/>
  <c r="O88" i="1"/>
  <c r="O87" i="1"/>
  <c r="H87" i="1"/>
  <c r="I87" i="1"/>
  <c r="H88" i="1"/>
  <c r="H85" i="1" s="1"/>
  <c r="I88" i="1"/>
  <c r="M132" i="1"/>
  <c r="J132" i="1"/>
  <c r="G132" i="1"/>
  <c r="M131" i="1"/>
  <c r="J131" i="1"/>
  <c r="G131" i="1"/>
  <c r="M130" i="1"/>
  <c r="M129" i="1" s="1"/>
  <c r="G168" i="5" s="1"/>
  <c r="K129" i="1"/>
  <c r="J130" i="1"/>
  <c r="G130" i="1"/>
  <c r="O129" i="1"/>
  <c r="N129" i="1"/>
  <c r="L129" i="1"/>
  <c r="I129" i="1"/>
  <c r="H129" i="1"/>
  <c r="G170" i="5" l="1"/>
  <c r="G129" i="1"/>
  <c r="E168" i="5" s="1"/>
  <c r="J129" i="1"/>
  <c r="F168" i="5" s="1"/>
  <c r="F170" i="5" s="1"/>
  <c r="H168" i="5" l="1"/>
  <c r="F140" i="5"/>
  <c r="G140" i="5"/>
  <c r="E140" i="5"/>
  <c r="F130" i="5"/>
  <c r="G130" i="5"/>
  <c r="E130" i="5"/>
  <c r="F118" i="5"/>
  <c r="G118" i="5"/>
  <c r="E118" i="5"/>
  <c r="F52" i="5"/>
  <c r="G52" i="5"/>
  <c r="E52" i="5"/>
  <c r="F39" i="5"/>
  <c r="G39" i="5"/>
  <c r="E34" i="5"/>
  <c r="E39" i="5" s="1"/>
  <c r="G163" i="5" l="1"/>
  <c r="F163" i="5"/>
  <c r="E163" i="5"/>
  <c r="G123" i="5"/>
  <c r="F123" i="5"/>
  <c r="E123" i="5"/>
  <c r="E106" i="5"/>
  <c r="G74" i="5"/>
  <c r="F74" i="5"/>
  <c r="E74" i="5"/>
  <c r="G61" i="5"/>
  <c r="F61" i="5"/>
  <c r="E61" i="5"/>
  <c r="G31" i="5"/>
  <c r="F31" i="5"/>
  <c r="E31" i="5"/>
  <c r="G26" i="5"/>
  <c r="F26" i="5"/>
  <c r="J303" i="1" l="1"/>
  <c r="J304" i="1"/>
  <c r="L301" i="1"/>
  <c r="L436" i="1" l="1"/>
  <c r="J302" i="1" l="1"/>
  <c r="O346" i="1"/>
  <c r="N338" i="1"/>
  <c r="N334" i="1"/>
  <c r="K238" i="1" l="1"/>
  <c r="K218" i="1"/>
  <c r="K390" i="1"/>
  <c r="K382" i="1"/>
  <c r="K374" i="1"/>
  <c r="K370" i="1"/>
  <c r="K116" i="1" l="1"/>
  <c r="K88" i="1" s="1"/>
  <c r="L266" i="1" l="1"/>
  <c r="N280" i="1" l="1"/>
  <c r="O279" i="1"/>
  <c r="N279" i="1"/>
  <c r="O278" i="1"/>
  <c r="K280" i="1"/>
  <c r="J280" i="1" s="1"/>
  <c r="L279" i="1"/>
  <c r="K279" i="1"/>
  <c r="H280" i="1"/>
  <c r="H279" i="1"/>
  <c r="I279" i="1"/>
  <c r="H278" i="1"/>
  <c r="H274" i="1" s="1"/>
  <c r="G274" i="1" s="1"/>
  <c r="O86" i="1"/>
  <c r="M72" i="1"/>
  <c r="J72" i="1"/>
  <c r="G72" i="1"/>
  <c r="M71" i="1"/>
  <c r="J71" i="1"/>
  <c r="G71" i="1"/>
  <c r="M70" i="1"/>
  <c r="J70" i="1"/>
  <c r="G70" i="1"/>
  <c r="O69" i="1"/>
  <c r="N69" i="1"/>
  <c r="L69" i="1"/>
  <c r="K69" i="1"/>
  <c r="I69" i="1"/>
  <c r="H69" i="1"/>
  <c r="N86" i="1" l="1"/>
  <c r="M280" i="1"/>
  <c r="J279" i="1"/>
  <c r="O277" i="1"/>
  <c r="M279" i="1"/>
  <c r="J278" i="1"/>
  <c r="M278" i="1"/>
  <c r="K277" i="1"/>
  <c r="M69" i="1"/>
  <c r="G84" i="5" s="1"/>
  <c r="G86" i="5" s="1"/>
  <c r="J69" i="1"/>
  <c r="F84" i="5" s="1"/>
  <c r="G69" i="1"/>
  <c r="E84" i="5" s="1"/>
  <c r="N18" i="1"/>
  <c r="Q17" i="1" s="1"/>
  <c r="M277" i="1" l="1"/>
  <c r="J277" i="1"/>
  <c r="N277" i="1"/>
  <c r="O461" i="1"/>
  <c r="N461" i="1"/>
  <c r="J470" i="1"/>
  <c r="M472" i="1"/>
  <c r="J472" i="1"/>
  <c r="G472" i="1"/>
  <c r="M471" i="1"/>
  <c r="J471" i="1"/>
  <c r="G471" i="1"/>
  <c r="M470" i="1"/>
  <c r="G470" i="1"/>
  <c r="O469" i="1"/>
  <c r="N469" i="1"/>
  <c r="K469" i="1"/>
  <c r="I469" i="1"/>
  <c r="H469" i="1"/>
  <c r="M468" i="1"/>
  <c r="J468" i="1"/>
  <c r="G468" i="1"/>
  <c r="M467" i="1"/>
  <c r="J467" i="1"/>
  <c r="G467" i="1"/>
  <c r="M466" i="1"/>
  <c r="J466" i="1"/>
  <c r="G466" i="1"/>
  <c r="O465" i="1"/>
  <c r="N465" i="1"/>
  <c r="K465" i="1"/>
  <c r="I465" i="1"/>
  <c r="H465" i="1"/>
  <c r="M452" i="1"/>
  <c r="M451" i="1"/>
  <c r="O449" i="1"/>
  <c r="N449" i="1"/>
  <c r="M456" i="1"/>
  <c r="M455" i="1"/>
  <c r="M454" i="1"/>
  <c r="N453" i="1"/>
  <c r="G465" i="1" l="1"/>
  <c r="E554" i="5" s="1"/>
  <c r="L469" i="1"/>
  <c r="J465" i="1"/>
  <c r="F554" i="5" s="1"/>
  <c r="M469" i="1"/>
  <c r="L461" i="1"/>
  <c r="M450" i="1"/>
  <c r="M449" i="1" s="1"/>
  <c r="G536" i="5" s="1"/>
  <c r="O453" i="1"/>
  <c r="M465" i="1"/>
  <c r="G554" i="5" s="1"/>
  <c r="H554" i="5" s="1"/>
  <c r="G469" i="1"/>
  <c r="M453" i="1"/>
  <c r="G540" i="5" s="1"/>
  <c r="J469" i="1"/>
  <c r="F558" i="5" s="1"/>
  <c r="F560" i="5" s="1"/>
  <c r="M462" i="1"/>
  <c r="L465" i="1"/>
  <c r="F553" i="5" l="1"/>
  <c r="F551" i="5" s="1"/>
  <c r="G571" i="5"/>
  <c r="G558" i="5"/>
  <c r="H558" i="5" s="1"/>
  <c r="G556" i="5"/>
  <c r="F556" i="5"/>
  <c r="G535" i="5"/>
  <c r="G533" i="5" s="1"/>
  <c r="E572" i="5"/>
  <c r="E571" i="5" s="1"/>
  <c r="E569" i="5" s="1"/>
  <c r="E558" i="5"/>
  <c r="E553" i="5" s="1"/>
  <c r="E551" i="5" s="1"/>
  <c r="M460" i="1"/>
  <c r="M459" i="1"/>
  <c r="M458" i="1"/>
  <c r="O457" i="1"/>
  <c r="N457" i="1"/>
  <c r="M464" i="1"/>
  <c r="M463" i="1"/>
  <c r="J464" i="1"/>
  <c r="G464" i="1"/>
  <c r="J463" i="1"/>
  <c r="G463" i="1"/>
  <c r="G462" i="1"/>
  <c r="H461" i="1"/>
  <c r="G569" i="5" l="1"/>
  <c r="H571" i="5"/>
  <c r="G553" i="5"/>
  <c r="G551" i="5" s="1"/>
  <c r="M461" i="1"/>
  <c r="M457" i="1"/>
  <c r="G547" i="5" s="1"/>
  <c r="G546" i="5" s="1"/>
  <c r="G544" i="5" s="1"/>
  <c r="J461" i="1"/>
  <c r="G461" i="1"/>
  <c r="I461" i="1"/>
  <c r="J460" i="1" l="1"/>
  <c r="G460" i="1"/>
  <c r="K457" i="1"/>
  <c r="G459" i="1"/>
  <c r="J458" i="1"/>
  <c r="I457" i="1"/>
  <c r="J454" i="1"/>
  <c r="G454" i="1"/>
  <c r="O448" i="1"/>
  <c r="N448" i="1"/>
  <c r="O447" i="1"/>
  <c r="N447" i="1"/>
  <c r="O446" i="1"/>
  <c r="N446" i="1"/>
  <c r="L448" i="1"/>
  <c r="K448" i="1"/>
  <c r="L447" i="1"/>
  <c r="K447" i="1"/>
  <c r="K446" i="1"/>
  <c r="L450" i="1"/>
  <c r="H448" i="1"/>
  <c r="H447" i="1"/>
  <c r="H446" i="1"/>
  <c r="I447" i="1"/>
  <c r="I448" i="1"/>
  <c r="I450" i="1"/>
  <c r="G450" i="1" s="1"/>
  <c r="J456" i="1"/>
  <c r="G456" i="1"/>
  <c r="J455" i="1"/>
  <c r="G455" i="1"/>
  <c r="K453" i="1"/>
  <c r="H453" i="1"/>
  <c r="J452" i="1"/>
  <c r="G452" i="1"/>
  <c r="J451" i="1"/>
  <c r="G451" i="1"/>
  <c r="K449" i="1"/>
  <c r="H449" i="1"/>
  <c r="O432" i="1"/>
  <c r="N432" i="1"/>
  <c r="O431" i="1"/>
  <c r="N431" i="1"/>
  <c r="O430" i="1"/>
  <c r="N430" i="1"/>
  <c r="L432" i="1"/>
  <c r="K432" i="1"/>
  <c r="K431" i="1"/>
  <c r="K430" i="1"/>
  <c r="H431" i="1"/>
  <c r="I431" i="1"/>
  <c r="H432" i="1"/>
  <c r="I432" i="1"/>
  <c r="I430" i="1"/>
  <c r="H430" i="1"/>
  <c r="L446" i="1" l="1"/>
  <c r="J448" i="1"/>
  <c r="G447" i="1"/>
  <c r="M448" i="1"/>
  <c r="M447" i="1"/>
  <c r="G448" i="1"/>
  <c r="J453" i="1"/>
  <c r="F540" i="5" s="1"/>
  <c r="I453" i="1"/>
  <c r="I446" i="1"/>
  <c r="G446" i="1" s="1"/>
  <c r="J447" i="1"/>
  <c r="M446" i="1"/>
  <c r="J459" i="1"/>
  <c r="J457" i="1" s="1"/>
  <c r="F547" i="5" s="1"/>
  <c r="F546" i="5" s="1"/>
  <c r="F544" i="5" s="1"/>
  <c r="G458" i="1"/>
  <c r="L457" i="1"/>
  <c r="H457" i="1"/>
  <c r="L453" i="1"/>
  <c r="G449" i="1"/>
  <c r="E536" i="5" s="1"/>
  <c r="N445" i="1"/>
  <c r="G453" i="1"/>
  <c r="E540" i="5" s="1"/>
  <c r="L449" i="1"/>
  <c r="J450" i="1"/>
  <c r="I449" i="1"/>
  <c r="H445" i="1"/>
  <c r="O445" i="1"/>
  <c r="K445" i="1"/>
  <c r="M440" i="1"/>
  <c r="J440" i="1"/>
  <c r="G440" i="1"/>
  <c r="M439" i="1"/>
  <c r="J439" i="1"/>
  <c r="G439" i="1"/>
  <c r="M438" i="1"/>
  <c r="J438" i="1"/>
  <c r="G438" i="1"/>
  <c r="O437" i="1"/>
  <c r="N437" i="1"/>
  <c r="L437" i="1"/>
  <c r="K437" i="1"/>
  <c r="I437" i="1"/>
  <c r="H437" i="1"/>
  <c r="M436" i="1"/>
  <c r="J436" i="1"/>
  <c r="G436" i="1"/>
  <c r="M435" i="1"/>
  <c r="J435" i="1"/>
  <c r="G435" i="1"/>
  <c r="M434" i="1"/>
  <c r="J434" i="1"/>
  <c r="F521" i="5" s="1"/>
  <c r="H521" i="5" s="1"/>
  <c r="G434" i="1"/>
  <c r="E521" i="5" s="1"/>
  <c r="O433" i="1"/>
  <c r="N433" i="1"/>
  <c r="L433" i="1"/>
  <c r="K433" i="1"/>
  <c r="I433" i="1"/>
  <c r="H433" i="1"/>
  <c r="I428" i="1"/>
  <c r="I424" i="1" s="1"/>
  <c r="I420" i="1" s="1"/>
  <c r="H441" i="1"/>
  <c r="I441" i="1"/>
  <c r="K441" i="1"/>
  <c r="L441" i="1"/>
  <c r="N441" i="1"/>
  <c r="O441" i="1"/>
  <c r="G442" i="1"/>
  <c r="J442" i="1"/>
  <c r="M442" i="1"/>
  <c r="G443" i="1"/>
  <c r="J443" i="1"/>
  <c r="M443" i="1"/>
  <c r="G444" i="1"/>
  <c r="J444" i="1"/>
  <c r="M444" i="1"/>
  <c r="M430" i="1"/>
  <c r="J430" i="1"/>
  <c r="G430" i="1"/>
  <c r="M426" i="1"/>
  <c r="J426" i="1"/>
  <c r="G426" i="1"/>
  <c r="O404" i="1"/>
  <c r="N404" i="1"/>
  <c r="O403" i="1"/>
  <c r="N403" i="1"/>
  <c r="O402" i="1"/>
  <c r="N402" i="1"/>
  <c r="L404" i="1"/>
  <c r="K404" i="1"/>
  <c r="L403" i="1"/>
  <c r="K403" i="1"/>
  <c r="L402" i="1"/>
  <c r="K402" i="1"/>
  <c r="H403" i="1"/>
  <c r="I403" i="1"/>
  <c r="H404" i="1"/>
  <c r="I404" i="1"/>
  <c r="I402" i="1"/>
  <c r="H402" i="1"/>
  <c r="M422" i="1"/>
  <c r="G506" i="5" s="1"/>
  <c r="H506" i="5" s="1"/>
  <c r="J422" i="1"/>
  <c r="F506" i="5" s="1"/>
  <c r="M418" i="1"/>
  <c r="G418" i="1"/>
  <c r="L445" i="1" l="1"/>
  <c r="L12" i="1"/>
  <c r="J446" i="1"/>
  <c r="J445" i="1" s="1"/>
  <c r="F523" i="5"/>
  <c r="E535" i="5"/>
  <c r="E533" i="5" s="1"/>
  <c r="G523" i="5"/>
  <c r="G508" i="5"/>
  <c r="G505" i="5"/>
  <c r="G503" i="5" s="1"/>
  <c r="F505" i="5"/>
  <c r="F503" i="5" s="1"/>
  <c r="F508" i="5"/>
  <c r="E523" i="5"/>
  <c r="M433" i="1"/>
  <c r="M445" i="1"/>
  <c r="G457" i="1"/>
  <c r="E547" i="5" s="1"/>
  <c r="J449" i="1"/>
  <c r="F536" i="5" s="1"/>
  <c r="F535" i="5" s="1"/>
  <c r="F533" i="5" s="1"/>
  <c r="J441" i="1"/>
  <c r="F529" i="5" s="1"/>
  <c r="G445" i="1"/>
  <c r="I445" i="1"/>
  <c r="G433" i="1"/>
  <c r="M437" i="1"/>
  <c r="G527" i="5" s="1"/>
  <c r="G441" i="1"/>
  <c r="E529" i="5" s="1"/>
  <c r="G437" i="1"/>
  <c r="E525" i="5" s="1"/>
  <c r="E527" i="5" s="1"/>
  <c r="J437" i="1"/>
  <c r="F525" i="5" s="1"/>
  <c r="M441" i="1"/>
  <c r="G531" i="5" s="1"/>
  <c r="J433" i="1"/>
  <c r="K428" i="1"/>
  <c r="K424" i="1" s="1"/>
  <c r="K420" i="1" s="1"/>
  <c r="N427" i="1"/>
  <c r="N423" i="1" s="1"/>
  <c r="N419" i="1" s="1"/>
  <c r="K427" i="1"/>
  <c r="K423" i="1" s="1"/>
  <c r="O419" i="1"/>
  <c r="H428" i="1"/>
  <c r="M432" i="1"/>
  <c r="O428" i="1"/>
  <c r="I429" i="1"/>
  <c r="G422" i="1"/>
  <c r="E506" i="5" s="1"/>
  <c r="J418" i="1"/>
  <c r="O364" i="1"/>
  <c r="N364" i="1"/>
  <c r="O363" i="1"/>
  <c r="N363" i="1"/>
  <c r="O362" i="1"/>
  <c r="K364" i="1"/>
  <c r="K363" i="1"/>
  <c r="H363" i="1"/>
  <c r="I363" i="1"/>
  <c r="H364" i="1"/>
  <c r="I364" i="1"/>
  <c r="I362" i="1"/>
  <c r="M404" i="1"/>
  <c r="L401" i="1"/>
  <c r="J404" i="1"/>
  <c r="G404" i="1"/>
  <c r="M403" i="1"/>
  <c r="J403" i="1"/>
  <c r="G403" i="1"/>
  <c r="M402" i="1"/>
  <c r="J402" i="1"/>
  <c r="I401" i="1"/>
  <c r="G402" i="1"/>
  <c r="O401" i="1"/>
  <c r="K401" i="1"/>
  <c r="M416" i="1"/>
  <c r="J416" i="1"/>
  <c r="G416" i="1"/>
  <c r="M415" i="1"/>
  <c r="J415" i="1"/>
  <c r="G415" i="1"/>
  <c r="M414" i="1"/>
  <c r="J414" i="1"/>
  <c r="G414" i="1"/>
  <c r="O413" i="1"/>
  <c r="N413" i="1"/>
  <c r="L413" i="1"/>
  <c r="K413" i="1"/>
  <c r="I413" i="1"/>
  <c r="H413" i="1"/>
  <c r="M412" i="1"/>
  <c r="J412" i="1"/>
  <c r="G412" i="1"/>
  <c r="M411" i="1"/>
  <c r="J411" i="1"/>
  <c r="G411" i="1"/>
  <c r="M410" i="1"/>
  <c r="J410" i="1"/>
  <c r="G410" i="1"/>
  <c r="O409" i="1"/>
  <c r="N409" i="1"/>
  <c r="L409" i="1"/>
  <c r="K409" i="1"/>
  <c r="I409" i="1"/>
  <c r="H409" i="1"/>
  <c r="M408" i="1"/>
  <c r="J408" i="1"/>
  <c r="G408" i="1"/>
  <c r="M407" i="1"/>
  <c r="J407" i="1"/>
  <c r="G407" i="1"/>
  <c r="M406" i="1"/>
  <c r="J406" i="1"/>
  <c r="G406" i="1"/>
  <c r="O405" i="1"/>
  <c r="N405" i="1"/>
  <c r="L405" i="1"/>
  <c r="K405" i="1"/>
  <c r="I405" i="1"/>
  <c r="H405" i="1"/>
  <c r="M396" i="1"/>
  <c r="J396" i="1"/>
  <c r="G396" i="1"/>
  <c r="M395" i="1"/>
  <c r="J395" i="1"/>
  <c r="G395" i="1"/>
  <c r="J394" i="1"/>
  <c r="G394" i="1"/>
  <c r="O393" i="1"/>
  <c r="N393" i="1"/>
  <c r="L393" i="1"/>
  <c r="K393" i="1"/>
  <c r="I393" i="1"/>
  <c r="H393" i="1"/>
  <c r="M392" i="1"/>
  <c r="J392" i="1"/>
  <c r="G392" i="1"/>
  <c r="M391" i="1"/>
  <c r="J391" i="1"/>
  <c r="G391" i="1"/>
  <c r="M390" i="1"/>
  <c r="J390" i="1"/>
  <c r="G390" i="1"/>
  <c r="O389" i="1"/>
  <c r="N389" i="1"/>
  <c r="L389" i="1"/>
  <c r="K389" i="1"/>
  <c r="I389" i="1"/>
  <c r="H389" i="1"/>
  <c r="M388" i="1"/>
  <c r="J388" i="1"/>
  <c r="G388" i="1"/>
  <c r="M387" i="1"/>
  <c r="J387" i="1"/>
  <c r="G387" i="1"/>
  <c r="M386" i="1"/>
  <c r="J386" i="1"/>
  <c r="G386" i="1"/>
  <c r="O385" i="1"/>
  <c r="N385" i="1"/>
  <c r="L385" i="1"/>
  <c r="K385" i="1"/>
  <c r="I385" i="1"/>
  <c r="H385" i="1"/>
  <c r="O352" i="1"/>
  <c r="N352" i="1"/>
  <c r="O351" i="1"/>
  <c r="N351" i="1"/>
  <c r="N350" i="1"/>
  <c r="L352" i="1"/>
  <c r="K352" i="1"/>
  <c r="L351" i="1"/>
  <c r="K351" i="1"/>
  <c r="H351" i="1"/>
  <c r="I351" i="1"/>
  <c r="H352" i="1"/>
  <c r="I352" i="1"/>
  <c r="H350" i="1"/>
  <c r="J400" i="1"/>
  <c r="I397" i="1"/>
  <c r="F531" i="5" l="1"/>
  <c r="H529" i="5"/>
  <c r="F527" i="5"/>
  <c r="H525" i="5"/>
  <c r="E505" i="5"/>
  <c r="E503" i="5" s="1"/>
  <c r="E508" i="5"/>
  <c r="E546" i="5"/>
  <c r="E544" i="5" s="1"/>
  <c r="E549" i="5"/>
  <c r="E520" i="5"/>
  <c r="E518" i="5" s="1"/>
  <c r="F520" i="5"/>
  <c r="F518" i="5" s="1"/>
  <c r="G520" i="5"/>
  <c r="G518" i="5" s="1"/>
  <c r="G405" i="1"/>
  <c r="E481" i="5" s="1"/>
  <c r="M393" i="1"/>
  <c r="G467" i="5" s="1"/>
  <c r="J389" i="1"/>
  <c r="F463" i="5" s="1"/>
  <c r="J393" i="1"/>
  <c r="F467" i="5" s="1"/>
  <c r="M409" i="1"/>
  <c r="G489" i="5" s="1"/>
  <c r="M413" i="1"/>
  <c r="G494" i="5" s="1"/>
  <c r="M389" i="1"/>
  <c r="G463" i="5" s="1"/>
  <c r="G393" i="1"/>
  <c r="E467" i="5" s="1"/>
  <c r="E469" i="5" s="1"/>
  <c r="M405" i="1"/>
  <c r="J405" i="1"/>
  <c r="F481" i="5" s="1"/>
  <c r="H481" i="5" s="1"/>
  <c r="G409" i="1"/>
  <c r="E486" i="5" s="1"/>
  <c r="E489" i="5" s="1"/>
  <c r="J409" i="1"/>
  <c r="F486" i="5" s="1"/>
  <c r="J413" i="1"/>
  <c r="F491" i="5" s="1"/>
  <c r="J401" i="1"/>
  <c r="J385" i="1"/>
  <c r="F459" i="5" s="1"/>
  <c r="F461" i="5" s="1"/>
  <c r="G389" i="1"/>
  <c r="E463" i="5" s="1"/>
  <c r="E465" i="5" s="1"/>
  <c r="M427" i="1"/>
  <c r="N429" i="1"/>
  <c r="M419" i="1"/>
  <c r="N428" i="1"/>
  <c r="N424" i="1" s="1"/>
  <c r="N420" i="1" s="1"/>
  <c r="N417" i="1" s="1"/>
  <c r="I417" i="1"/>
  <c r="H427" i="1"/>
  <c r="H423" i="1" s="1"/>
  <c r="H419" i="1" s="1"/>
  <c r="K425" i="1"/>
  <c r="O429" i="1"/>
  <c r="M431" i="1"/>
  <c r="M429" i="1" s="1"/>
  <c r="K429" i="1"/>
  <c r="K419" i="1"/>
  <c r="K417" i="1" s="1"/>
  <c r="J423" i="1"/>
  <c r="J427" i="1"/>
  <c r="J431" i="1"/>
  <c r="G432" i="1"/>
  <c r="O425" i="1"/>
  <c r="O424" i="1"/>
  <c r="O420" i="1" s="1"/>
  <c r="O417" i="1" s="1"/>
  <c r="K421" i="1"/>
  <c r="M423" i="1"/>
  <c r="H424" i="1"/>
  <c r="G428" i="1"/>
  <c r="G413" i="1"/>
  <c r="E491" i="5" s="1"/>
  <c r="E494" i="5" s="1"/>
  <c r="M401" i="1"/>
  <c r="G401" i="1"/>
  <c r="M385" i="1"/>
  <c r="G459" i="5" s="1"/>
  <c r="G385" i="1"/>
  <c r="E459" i="5" s="1"/>
  <c r="E461" i="5" s="1"/>
  <c r="H401" i="1"/>
  <c r="N401" i="1"/>
  <c r="G399" i="1"/>
  <c r="L397" i="1"/>
  <c r="J399" i="1"/>
  <c r="G400" i="1"/>
  <c r="M398" i="1"/>
  <c r="M399" i="1"/>
  <c r="M400" i="1"/>
  <c r="K397" i="1"/>
  <c r="O397" i="1"/>
  <c r="J398" i="1"/>
  <c r="N397" i="1"/>
  <c r="M384" i="1"/>
  <c r="J384" i="1"/>
  <c r="G384" i="1"/>
  <c r="M383" i="1"/>
  <c r="J383" i="1"/>
  <c r="G383" i="1"/>
  <c r="M382" i="1"/>
  <c r="J382" i="1"/>
  <c r="G382" i="1"/>
  <c r="O381" i="1"/>
  <c r="N381" i="1"/>
  <c r="L381" i="1"/>
  <c r="K381" i="1"/>
  <c r="I381" i="1"/>
  <c r="H381" i="1"/>
  <c r="M380" i="1"/>
  <c r="J380" i="1"/>
  <c r="G380" i="1"/>
  <c r="M379" i="1"/>
  <c r="J379" i="1"/>
  <c r="G379" i="1"/>
  <c r="M378" i="1"/>
  <c r="J378" i="1"/>
  <c r="G378" i="1"/>
  <c r="O377" i="1"/>
  <c r="N377" i="1"/>
  <c r="L377" i="1"/>
  <c r="K377" i="1"/>
  <c r="I377" i="1"/>
  <c r="H377" i="1"/>
  <c r="M376" i="1"/>
  <c r="J376" i="1"/>
  <c r="G376" i="1"/>
  <c r="M375" i="1"/>
  <c r="J375" i="1"/>
  <c r="G375" i="1"/>
  <c r="M374" i="1"/>
  <c r="J374" i="1"/>
  <c r="G374" i="1"/>
  <c r="O373" i="1"/>
  <c r="N373" i="1"/>
  <c r="L373" i="1"/>
  <c r="K373" i="1"/>
  <c r="I373" i="1"/>
  <c r="H373" i="1"/>
  <c r="M372" i="1"/>
  <c r="J372" i="1"/>
  <c r="G372" i="1"/>
  <c r="M371" i="1"/>
  <c r="J371" i="1"/>
  <c r="G371" i="1"/>
  <c r="M370" i="1"/>
  <c r="J370" i="1"/>
  <c r="G370" i="1"/>
  <c r="O369" i="1"/>
  <c r="N369" i="1"/>
  <c r="L369" i="1"/>
  <c r="K369" i="1"/>
  <c r="I369" i="1"/>
  <c r="H369" i="1"/>
  <c r="M368" i="1"/>
  <c r="J368" i="1"/>
  <c r="G368" i="1"/>
  <c r="M367" i="1"/>
  <c r="J367" i="1"/>
  <c r="G367" i="1"/>
  <c r="M366" i="1"/>
  <c r="J366" i="1"/>
  <c r="G366" i="1"/>
  <c r="O365" i="1"/>
  <c r="N365" i="1"/>
  <c r="L365" i="1"/>
  <c r="K365" i="1"/>
  <c r="I365" i="1"/>
  <c r="H365" i="1"/>
  <c r="O332" i="1"/>
  <c r="O276" i="1" s="1"/>
  <c r="N332" i="1"/>
  <c r="N276" i="1" s="1"/>
  <c r="O331" i="1"/>
  <c r="O275" i="1" s="1"/>
  <c r="N331" i="1"/>
  <c r="N275" i="1" s="1"/>
  <c r="O330" i="1"/>
  <c r="O274" i="1" s="1"/>
  <c r="N330" i="1"/>
  <c r="N274" i="1" s="1"/>
  <c r="L332" i="1"/>
  <c r="K332" i="1"/>
  <c r="K276" i="1" s="1"/>
  <c r="L331" i="1"/>
  <c r="L275" i="1" s="1"/>
  <c r="K331" i="1"/>
  <c r="K275" i="1" s="1"/>
  <c r="L330" i="1"/>
  <c r="K330" i="1"/>
  <c r="H331" i="1"/>
  <c r="H275" i="1" s="1"/>
  <c r="I331" i="1"/>
  <c r="I275" i="1" s="1"/>
  <c r="H332" i="1"/>
  <c r="H276" i="1" s="1"/>
  <c r="I332" i="1"/>
  <c r="I330" i="1"/>
  <c r="I274" i="1" s="1"/>
  <c r="H330" i="1"/>
  <c r="M352" i="1"/>
  <c r="J352" i="1"/>
  <c r="G352" i="1"/>
  <c r="M351" i="1"/>
  <c r="J351" i="1"/>
  <c r="G351" i="1"/>
  <c r="M350" i="1"/>
  <c r="L349" i="1"/>
  <c r="G350" i="1"/>
  <c r="O349" i="1"/>
  <c r="K349" i="1"/>
  <c r="M360" i="1"/>
  <c r="J360" i="1"/>
  <c r="G360" i="1"/>
  <c r="M359" i="1"/>
  <c r="J359" i="1"/>
  <c r="G359" i="1"/>
  <c r="M358" i="1"/>
  <c r="J358" i="1"/>
  <c r="G358" i="1"/>
  <c r="O357" i="1"/>
  <c r="N357" i="1"/>
  <c r="L357" i="1"/>
  <c r="K357" i="1"/>
  <c r="I357" i="1"/>
  <c r="H357" i="1"/>
  <c r="M356" i="1"/>
  <c r="J356" i="1"/>
  <c r="G356" i="1"/>
  <c r="M355" i="1"/>
  <c r="J355" i="1"/>
  <c r="G355" i="1"/>
  <c r="M354" i="1"/>
  <c r="J354" i="1"/>
  <c r="G354" i="1"/>
  <c r="O353" i="1"/>
  <c r="N353" i="1"/>
  <c r="L353" i="1"/>
  <c r="K353" i="1"/>
  <c r="I353" i="1"/>
  <c r="H353" i="1"/>
  <c r="M290" i="1"/>
  <c r="G461" i="5" l="1"/>
  <c r="H459" i="5"/>
  <c r="F494" i="5"/>
  <c r="H491" i="5"/>
  <c r="F489" i="5"/>
  <c r="H486" i="5"/>
  <c r="G469" i="5"/>
  <c r="H467" i="5"/>
  <c r="G484" i="5"/>
  <c r="G480" i="5"/>
  <c r="G478" i="5" s="1"/>
  <c r="E484" i="5"/>
  <c r="E480" i="5"/>
  <c r="E478" i="5" s="1"/>
  <c r="F484" i="5"/>
  <c r="F480" i="5"/>
  <c r="F478" i="5" s="1"/>
  <c r="F469" i="5"/>
  <c r="H273" i="1"/>
  <c r="J275" i="1"/>
  <c r="O273" i="1"/>
  <c r="J276" i="1"/>
  <c r="M275" i="1"/>
  <c r="M276" i="1"/>
  <c r="M274" i="1"/>
  <c r="N273" i="1"/>
  <c r="K273" i="1"/>
  <c r="I425" i="1"/>
  <c r="I421" i="1"/>
  <c r="M428" i="1"/>
  <c r="M425" i="1" s="1"/>
  <c r="G513" i="5" s="1"/>
  <c r="H425" i="1"/>
  <c r="N421" i="1"/>
  <c r="H429" i="1"/>
  <c r="G423" i="1"/>
  <c r="G431" i="1"/>
  <c r="G427" i="1"/>
  <c r="G425" i="1" s="1"/>
  <c r="E513" i="5" s="1"/>
  <c r="N425" i="1"/>
  <c r="J419" i="1"/>
  <c r="J432" i="1"/>
  <c r="J429" i="1" s="1"/>
  <c r="L429" i="1"/>
  <c r="O421" i="1"/>
  <c r="G419" i="1"/>
  <c r="M424" i="1"/>
  <c r="M421" i="1" s="1"/>
  <c r="M420" i="1"/>
  <c r="M417" i="1" s="1"/>
  <c r="G499" i="5" s="1"/>
  <c r="H420" i="1"/>
  <c r="G424" i="1"/>
  <c r="H421" i="1"/>
  <c r="G369" i="1"/>
  <c r="E443" i="5" s="1"/>
  <c r="M377" i="1"/>
  <c r="G451" i="5" s="1"/>
  <c r="M397" i="1"/>
  <c r="G474" i="5" s="1"/>
  <c r="M357" i="1"/>
  <c r="G432" i="5" s="1"/>
  <c r="G363" i="1"/>
  <c r="M364" i="1"/>
  <c r="M353" i="1"/>
  <c r="G428" i="5" s="1"/>
  <c r="I361" i="1"/>
  <c r="G364" i="1"/>
  <c r="M369" i="1"/>
  <c r="G443" i="5" s="1"/>
  <c r="G377" i="1"/>
  <c r="E451" i="5" s="1"/>
  <c r="E453" i="5" s="1"/>
  <c r="J362" i="1"/>
  <c r="J364" i="1"/>
  <c r="M381" i="1"/>
  <c r="G455" i="5" s="1"/>
  <c r="J397" i="1"/>
  <c r="F474" i="5" s="1"/>
  <c r="M373" i="1"/>
  <c r="G447" i="5" s="1"/>
  <c r="G365" i="1"/>
  <c r="E439" i="5" s="1"/>
  <c r="G373" i="1"/>
  <c r="E447" i="5" s="1"/>
  <c r="E449" i="5" s="1"/>
  <c r="G381" i="1"/>
  <c r="E455" i="5" s="1"/>
  <c r="G349" i="1"/>
  <c r="M363" i="1"/>
  <c r="J365" i="1"/>
  <c r="F439" i="5" s="1"/>
  <c r="F441" i="5" s="1"/>
  <c r="M365" i="1"/>
  <c r="G439" i="5" s="1"/>
  <c r="J373" i="1"/>
  <c r="F447" i="5" s="1"/>
  <c r="J381" i="1"/>
  <c r="F455" i="5" s="1"/>
  <c r="G353" i="1"/>
  <c r="E428" i="5" s="1"/>
  <c r="G362" i="1"/>
  <c r="G357" i="1"/>
  <c r="E432" i="5" s="1"/>
  <c r="E434" i="5" s="1"/>
  <c r="J357" i="1"/>
  <c r="F432" i="5" s="1"/>
  <c r="O361" i="1"/>
  <c r="J363" i="1"/>
  <c r="J369" i="1"/>
  <c r="F443" i="5" s="1"/>
  <c r="J377" i="1"/>
  <c r="F451" i="5" s="1"/>
  <c r="F453" i="5" s="1"/>
  <c r="J353" i="1"/>
  <c r="F428" i="5" s="1"/>
  <c r="M349" i="1"/>
  <c r="N361" i="1"/>
  <c r="M362" i="1"/>
  <c r="K361" i="1"/>
  <c r="H361" i="1"/>
  <c r="J349" i="1"/>
  <c r="H349" i="1"/>
  <c r="N349" i="1"/>
  <c r="O271" i="1"/>
  <c r="N271" i="1"/>
  <c r="K272" i="1"/>
  <c r="I271" i="1"/>
  <c r="M332" i="1"/>
  <c r="J332" i="1"/>
  <c r="G332" i="1"/>
  <c r="M331" i="1"/>
  <c r="J331" i="1"/>
  <c r="G331" i="1"/>
  <c r="M330" i="1"/>
  <c r="L329" i="1"/>
  <c r="J330" i="1"/>
  <c r="G330" i="1"/>
  <c r="O329" i="1"/>
  <c r="K329" i="1"/>
  <c r="I329" i="1"/>
  <c r="M348" i="1"/>
  <c r="J348" i="1"/>
  <c r="G348" i="1"/>
  <c r="M347" i="1"/>
  <c r="J347" i="1"/>
  <c r="G347" i="1"/>
  <c r="M346" i="1"/>
  <c r="J346" i="1"/>
  <c r="G346" i="1"/>
  <c r="O345" i="1"/>
  <c r="N345" i="1"/>
  <c r="L345" i="1"/>
  <c r="K345" i="1"/>
  <c r="I345" i="1"/>
  <c r="H345" i="1"/>
  <c r="M344" i="1"/>
  <c r="J344" i="1"/>
  <c r="G344" i="1"/>
  <c r="M343" i="1"/>
  <c r="J343" i="1"/>
  <c r="G343" i="1"/>
  <c r="M342" i="1"/>
  <c r="J342" i="1"/>
  <c r="G342" i="1"/>
  <c r="O341" i="1"/>
  <c r="N341" i="1"/>
  <c r="L341" i="1"/>
  <c r="K341" i="1"/>
  <c r="I341" i="1"/>
  <c r="H341" i="1"/>
  <c r="M340" i="1"/>
  <c r="J340" i="1"/>
  <c r="G340" i="1"/>
  <c r="M339" i="1"/>
  <c r="J339" i="1"/>
  <c r="G339" i="1"/>
  <c r="M338" i="1"/>
  <c r="J338" i="1"/>
  <c r="G338" i="1"/>
  <c r="O337" i="1"/>
  <c r="N337" i="1"/>
  <c r="L337" i="1"/>
  <c r="K337" i="1"/>
  <c r="I337" i="1"/>
  <c r="H337" i="1"/>
  <c r="M336" i="1"/>
  <c r="J336" i="1"/>
  <c r="G336" i="1"/>
  <c r="M335" i="1"/>
  <c r="J335" i="1"/>
  <c r="G335" i="1"/>
  <c r="M334" i="1"/>
  <c r="J334" i="1"/>
  <c r="G334" i="1"/>
  <c r="O333" i="1"/>
  <c r="N333" i="1"/>
  <c r="L333" i="1"/>
  <c r="K333" i="1"/>
  <c r="I333" i="1"/>
  <c r="H333" i="1"/>
  <c r="M328" i="1"/>
  <c r="J328" i="1"/>
  <c r="G328" i="1"/>
  <c r="M327" i="1"/>
  <c r="J327" i="1"/>
  <c r="G327" i="1"/>
  <c r="M326" i="1"/>
  <c r="J326" i="1"/>
  <c r="G326" i="1"/>
  <c r="O325" i="1"/>
  <c r="N325" i="1"/>
  <c r="L325" i="1"/>
  <c r="K325" i="1"/>
  <c r="I325" i="1"/>
  <c r="H325" i="1"/>
  <c r="M324" i="1"/>
  <c r="J324" i="1"/>
  <c r="G324" i="1"/>
  <c r="M323" i="1"/>
  <c r="J323" i="1"/>
  <c r="G323" i="1"/>
  <c r="M322" i="1"/>
  <c r="J322" i="1"/>
  <c r="G322" i="1"/>
  <c r="O321" i="1"/>
  <c r="N321" i="1"/>
  <c r="L321" i="1"/>
  <c r="K321" i="1"/>
  <c r="I321" i="1"/>
  <c r="H321" i="1"/>
  <c r="M320" i="1"/>
  <c r="J320" i="1"/>
  <c r="G320" i="1"/>
  <c r="M319" i="1"/>
  <c r="J319" i="1"/>
  <c r="G319" i="1"/>
  <c r="M318" i="1"/>
  <c r="J318" i="1"/>
  <c r="G318" i="1"/>
  <c r="O317" i="1"/>
  <c r="N317" i="1"/>
  <c r="L317" i="1"/>
  <c r="K317" i="1"/>
  <c r="I317" i="1"/>
  <c r="H317" i="1"/>
  <c r="M316" i="1"/>
  <c r="J316" i="1"/>
  <c r="G316" i="1"/>
  <c r="M315" i="1"/>
  <c r="J315" i="1"/>
  <c r="G315" i="1"/>
  <c r="M314" i="1"/>
  <c r="J314" i="1"/>
  <c r="G314" i="1"/>
  <c r="O313" i="1"/>
  <c r="N313" i="1"/>
  <c r="L313" i="1"/>
  <c r="K313" i="1"/>
  <c r="I313" i="1"/>
  <c r="H313" i="1"/>
  <c r="M312" i="1"/>
  <c r="J312" i="1"/>
  <c r="G312" i="1"/>
  <c r="M311" i="1"/>
  <c r="J311" i="1"/>
  <c r="G311" i="1"/>
  <c r="M310" i="1"/>
  <c r="J310" i="1"/>
  <c r="G310" i="1"/>
  <c r="O309" i="1"/>
  <c r="N309" i="1"/>
  <c r="L309" i="1"/>
  <c r="K309" i="1"/>
  <c r="I309" i="1"/>
  <c r="H309" i="1"/>
  <c r="M308" i="1"/>
  <c r="J308" i="1"/>
  <c r="G308" i="1"/>
  <c r="M307" i="1"/>
  <c r="J307" i="1"/>
  <c r="G307" i="1"/>
  <c r="M306" i="1"/>
  <c r="J306" i="1"/>
  <c r="G306" i="1"/>
  <c r="O305" i="1"/>
  <c r="N305" i="1"/>
  <c r="L305" i="1"/>
  <c r="K305" i="1"/>
  <c r="I305" i="1"/>
  <c r="H305" i="1"/>
  <c r="M304" i="1"/>
  <c r="G304" i="1"/>
  <c r="M303" i="1"/>
  <c r="G303" i="1"/>
  <c r="M302" i="1"/>
  <c r="G302" i="1"/>
  <c r="O301" i="1"/>
  <c r="N301" i="1"/>
  <c r="K301" i="1"/>
  <c r="I301" i="1"/>
  <c r="H301" i="1"/>
  <c r="M300" i="1"/>
  <c r="J300" i="1"/>
  <c r="G300" i="1"/>
  <c r="M299" i="1"/>
  <c r="J299" i="1"/>
  <c r="G299" i="1"/>
  <c r="M298" i="1"/>
  <c r="J298" i="1"/>
  <c r="G298" i="1"/>
  <c r="O297" i="1"/>
  <c r="N297" i="1"/>
  <c r="L297" i="1"/>
  <c r="K297" i="1"/>
  <c r="I297" i="1"/>
  <c r="H297" i="1"/>
  <c r="M296" i="1"/>
  <c r="J296" i="1"/>
  <c r="G296" i="1"/>
  <c r="M295" i="1"/>
  <c r="J295" i="1"/>
  <c r="G295" i="1"/>
  <c r="M294" i="1"/>
  <c r="J294" i="1"/>
  <c r="G294" i="1"/>
  <c r="O293" i="1"/>
  <c r="N293" i="1"/>
  <c r="L293" i="1"/>
  <c r="K293" i="1"/>
  <c r="I293" i="1"/>
  <c r="H293" i="1"/>
  <c r="M292" i="1"/>
  <c r="J292" i="1"/>
  <c r="G292" i="1"/>
  <c r="M291" i="1"/>
  <c r="J291" i="1"/>
  <c r="G291" i="1"/>
  <c r="J290" i="1"/>
  <c r="G290" i="1"/>
  <c r="O289" i="1"/>
  <c r="N289" i="1"/>
  <c r="L289" i="1"/>
  <c r="K289" i="1"/>
  <c r="I289" i="1"/>
  <c r="H289" i="1"/>
  <c r="M288" i="1"/>
  <c r="J288" i="1"/>
  <c r="G288" i="1"/>
  <c r="M287" i="1"/>
  <c r="J287" i="1"/>
  <c r="G287" i="1"/>
  <c r="M286" i="1"/>
  <c r="J286" i="1"/>
  <c r="G286" i="1"/>
  <c r="O285" i="1"/>
  <c r="N285" i="1"/>
  <c r="L285" i="1"/>
  <c r="K285" i="1"/>
  <c r="I285" i="1"/>
  <c r="H285" i="1"/>
  <c r="O260" i="1"/>
  <c r="O256" i="1" s="1"/>
  <c r="N260" i="1"/>
  <c r="N256" i="1" s="1"/>
  <c r="N252" i="1" s="1"/>
  <c r="O259" i="1"/>
  <c r="O255" i="1" s="1"/>
  <c r="O251" i="1" s="1"/>
  <c r="N259" i="1"/>
  <c r="N255" i="1" s="1"/>
  <c r="N258" i="1"/>
  <c r="L260" i="1"/>
  <c r="L256" i="1" s="1"/>
  <c r="K260" i="1"/>
  <c r="L259" i="1"/>
  <c r="L255" i="1" s="1"/>
  <c r="K259" i="1"/>
  <c r="K258" i="1"/>
  <c r="H259" i="1"/>
  <c r="H255" i="1" s="1"/>
  <c r="H251" i="1" s="1"/>
  <c r="I259" i="1"/>
  <c r="I255" i="1" s="1"/>
  <c r="H260" i="1"/>
  <c r="I260" i="1"/>
  <c r="I256" i="1" s="1"/>
  <c r="I252" i="1" s="1"/>
  <c r="H258" i="1"/>
  <c r="M284" i="1"/>
  <c r="J284" i="1"/>
  <c r="G284" i="1"/>
  <c r="M283" i="1"/>
  <c r="J283" i="1"/>
  <c r="G283" i="1"/>
  <c r="M282" i="1"/>
  <c r="J282" i="1"/>
  <c r="G282" i="1"/>
  <c r="O281" i="1"/>
  <c r="N281" i="1"/>
  <c r="L281" i="1"/>
  <c r="K281" i="1"/>
  <c r="I281" i="1"/>
  <c r="H281" i="1"/>
  <c r="M268" i="1"/>
  <c r="J268" i="1"/>
  <c r="G268" i="1"/>
  <c r="M267" i="1"/>
  <c r="J267" i="1"/>
  <c r="G267" i="1"/>
  <c r="M266" i="1"/>
  <c r="J266" i="1"/>
  <c r="G266" i="1"/>
  <c r="O265" i="1"/>
  <c r="N265" i="1"/>
  <c r="L265" i="1"/>
  <c r="K265" i="1"/>
  <c r="I265" i="1"/>
  <c r="H265" i="1"/>
  <c r="M264" i="1"/>
  <c r="J264" i="1"/>
  <c r="G264" i="1"/>
  <c r="M263" i="1"/>
  <c r="J263" i="1"/>
  <c r="G263" i="1"/>
  <c r="M262" i="1"/>
  <c r="J262" i="1"/>
  <c r="G262" i="1"/>
  <c r="O261" i="1"/>
  <c r="N261" i="1"/>
  <c r="L261" i="1"/>
  <c r="K261" i="1"/>
  <c r="I261" i="1"/>
  <c r="H261" i="1"/>
  <c r="G254" i="1"/>
  <c r="O208" i="1"/>
  <c r="N208" i="1"/>
  <c r="O207" i="1"/>
  <c r="N207" i="1"/>
  <c r="O206" i="1"/>
  <c r="N206" i="1"/>
  <c r="K208" i="1"/>
  <c r="K207" i="1"/>
  <c r="H207" i="1"/>
  <c r="I207" i="1"/>
  <c r="H208" i="1"/>
  <c r="I208" i="1"/>
  <c r="I206" i="1"/>
  <c r="H206" i="1"/>
  <c r="G250" i="1"/>
  <c r="M248" i="1"/>
  <c r="J248" i="1"/>
  <c r="G248" i="1"/>
  <c r="M247" i="1"/>
  <c r="J247" i="1"/>
  <c r="G247" i="1"/>
  <c r="M246" i="1"/>
  <c r="J246" i="1"/>
  <c r="G246" i="1"/>
  <c r="O245" i="1"/>
  <c r="N245" i="1"/>
  <c r="L245" i="1"/>
  <c r="K245" i="1"/>
  <c r="I245" i="1"/>
  <c r="H245" i="1"/>
  <c r="M244" i="1"/>
  <c r="J244" i="1"/>
  <c r="G244" i="1"/>
  <c r="M243" i="1"/>
  <c r="J243" i="1"/>
  <c r="G243" i="1"/>
  <c r="M242" i="1"/>
  <c r="J242" i="1"/>
  <c r="G242" i="1"/>
  <c r="O241" i="1"/>
  <c r="N241" i="1"/>
  <c r="L241" i="1"/>
  <c r="K241" i="1"/>
  <c r="I241" i="1"/>
  <c r="H241" i="1"/>
  <c r="M240" i="1"/>
  <c r="J240" i="1"/>
  <c r="G240" i="1"/>
  <c r="M239" i="1"/>
  <c r="J239" i="1"/>
  <c r="G239" i="1"/>
  <c r="M238" i="1"/>
  <c r="J238" i="1"/>
  <c r="G238" i="1"/>
  <c r="O237" i="1"/>
  <c r="N237" i="1"/>
  <c r="L237" i="1"/>
  <c r="K237" i="1"/>
  <c r="I237" i="1"/>
  <c r="H237" i="1"/>
  <c r="M236" i="1"/>
  <c r="J236" i="1"/>
  <c r="G236" i="1"/>
  <c r="M235" i="1"/>
  <c r="J235" i="1"/>
  <c r="G235" i="1"/>
  <c r="M234" i="1"/>
  <c r="J234" i="1"/>
  <c r="G234" i="1"/>
  <c r="O233" i="1"/>
  <c r="N233" i="1"/>
  <c r="L233" i="1"/>
  <c r="K233" i="1"/>
  <c r="I233" i="1"/>
  <c r="H233" i="1"/>
  <c r="H439" i="5" l="1"/>
  <c r="H428" i="5"/>
  <c r="H474" i="5"/>
  <c r="G453" i="5"/>
  <c r="H451" i="5"/>
  <c r="J274" i="1"/>
  <c r="J273" i="1" s="1"/>
  <c r="E516" i="5"/>
  <c r="E512" i="5"/>
  <c r="E510" i="5" s="1"/>
  <c r="G441" i="5"/>
  <c r="G438" i="5"/>
  <c r="G436" i="5" s="1"/>
  <c r="F438" i="5"/>
  <c r="F436" i="5" s="1"/>
  <c r="F427" i="5"/>
  <c r="F425" i="5" s="1"/>
  <c r="F430" i="5"/>
  <c r="E427" i="5"/>
  <c r="E425" i="5" s="1"/>
  <c r="E430" i="5"/>
  <c r="F476" i="5"/>
  <c r="F473" i="5"/>
  <c r="F471" i="5" s="1"/>
  <c r="G427" i="5"/>
  <c r="G425" i="5" s="1"/>
  <c r="G476" i="5"/>
  <c r="G473" i="5"/>
  <c r="G471" i="5" s="1"/>
  <c r="G512" i="5"/>
  <c r="G510" i="5" s="1"/>
  <c r="G516" i="5"/>
  <c r="E441" i="5"/>
  <c r="E438" i="5"/>
  <c r="E436" i="5" s="1"/>
  <c r="G498" i="5"/>
  <c r="G496" i="5" s="1"/>
  <c r="G501" i="5"/>
  <c r="M273" i="1"/>
  <c r="G279" i="1"/>
  <c r="G278" i="1"/>
  <c r="H277" i="1"/>
  <c r="G280" i="1"/>
  <c r="I277" i="1"/>
  <c r="H257" i="1"/>
  <c r="J259" i="1"/>
  <c r="M289" i="1"/>
  <c r="G334" i="5" s="1"/>
  <c r="M341" i="1"/>
  <c r="G408" i="5" s="1"/>
  <c r="H408" i="5" s="1"/>
  <c r="G337" i="1"/>
  <c r="G260" i="1"/>
  <c r="J258" i="1"/>
  <c r="J260" i="1"/>
  <c r="G333" i="1"/>
  <c r="M293" i="1"/>
  <c r="G338" i="5" s="1"/>
  <c r="G429" i="1"/>
  <c r="G421" i="1"/>
  <c r="J428" i="1"/>
  <c r="L425" i="1"/>
  <c r="G420" i="1"/>
  <c r="H417" i="1"/>
  <c r="G297" i="1"/>
  <c r="E342" i="5" s="1"/>
  <c r="E344" i="5" s="1"/>
  <c r="M305" i="1"/>
  <c r="G350" i="5" s="1"/>
  <c r="M313" i="1"/>
  <c r="G358" i="5" s="1"/>
  <c r="J325" i="1"/>
  <c r="F370" i="5" s="1"/>
  <c r="F372" i="5" s="1"/>
  <c r="J333" i="1"/>
  <c r="M345" i="1"/>
  <c r="G421" i="5" s="1"/>
  <c r="G275" i="1"/>
  <c r="M301" i="1"/>
  <c r="G346" i="5" s="1"/>
  <c r="G361" i="1"/>
  <c r="L253" i="1"/>
  <c r="M260" i="1"/>
  <c r="M309" i="1"/>
  <c r="G354" i="5" s="1"/>
  <c r="M337" i="1"/>
  <c r="G388" i="5" s="1"/>
  <c r="G387" i="5" s="1"/>
  <c r="J361" i="1"/>
  <c r="G241" i="1"/>
  <c r="E277" i="5" s="1"/>
  <c r="E279" i="5" s="1"/>
  <c r="M245" i="1"/>
  <c r="G281" i="5" s="1"/>
  <c r="J293" i="1"/>
  <c r="F338" i="5" s="1"/>
  <c r="F340" i="5" s="1"/>
  <c r="J297" i="1"/>
  <c r="F342" i="5" s="1"/>
  <c r="F344" i="5" s="1"/>
  <c r="J301" i="1"/>
  <c r="F346" i="5" s="1"/>
  <c r="F348" i="5" s="1"/>
  <c r="G305" i="1"/>
  <c r="E350" i="5" s="1"/>
  <c r="J309" i="1"/>
  <c r="F354" i="5" s="1"/>
  <c r="F356" i="5" s="1"/>
  <c r="I253" i="1"/>
  <c r="I251" i="1"/>
  <c r="G251" i="1" s="1"/>
  <c r="J237" i="1"/>
  <c r="F273" i="5" s="1"/>
  <c r="G313" i="1"/>
  <c r="E358" i="5" s="1"/>
  <c r="E360" i="5" s="1"/>
  <c r="G233" i="1"/>
  <c r="E269" i="5" s="1"/>
  <c r="E271" i="5" s="1"/>
  <c r="J241" i="1"/>
  <c r="F277" i="5" s="1"/>
  <c r="M241" i="1"/>
  <c r="G277" i="5" s="1"/>
  <c r="G279" i="5" s="1"/>
  <c r="J245" i="1"/>
  <c r="F281" i="5" s="1"/>
  <c r="F283" i="5" s="1"/>
  <c r="K256" i="1"/>
  <c r="K252" i="1" s="1"/>
  <c r="G261" i="1"/>
  <c r="E306" i="5" s="1"/>
  <c r="E309" i="5" s="1"/>
  <c r="J265" i="1"/>
  <c r="F311" i="5" s="1"/>
  <c r="M259" i="1"/>
  <c r="H271" i="1"/>
  <c r="G271" i="1" s="1"/>
  <c r="O269" i="1"/>
  <c r="J281" i="1"/>
  <c r="F326" i="5" s="1"/>
  <c r="G259" i="1"/>
  <c r="O257" i="1"/>
  <c r="M285" i="1"/>
  <c r="G330" i="5" s="1"/>
  <c r="M297" i="1"/>
  <c r="G342" i="5" s="1"/>
  <c r="G301" i="1"/>
  <c r="E346" i="5" s="1"/>
  <c r="J305" i="1"/>
  <c r="F350" i="5" s="1"/>
  <c r="F352" i="5" s="1"/>
  <c r="G317" i="1"/>
  <c r="E362" i="5" s="1"/>
  <c r="E364" i="5" s="1"/>
  <c r="M317" i="1"/>
  <c r="G362" i="5" s="1"/>
  <c r="J321" i="1"/>
  <c r="F366" i="5" s="1"/>
  <c r="F368" i="5" s="1"/>
  <c r="J337" i="1"/>
  <c r="G341" i="1"/>
  <c r="I273" i="1"/>
  <c r="J261" i="1"/>
  <c r="F306" i="5" s="1"/>
  <c r="M265" i="1"/>
  <c r="G311" i="5" s="1"/>
  <c r="G313" i="5" s="1"/>
  <c r="G265" i="1"/>
  <c r="E311" i="5" s="1"/>
  <c r="E313" i="5" s="1"/>
  <c r="L271" i="1"/>
  <c r="L269" i="1" s="1"/>
  <c r="M281" i="1"/>
  <c r="G326" i="5" s="1"/>
  <c r="G281" i="1"/>
  <c r="E326" i="5" s="1"/>
  <c r="G289" i="1"/>
  <c r="E334" i="5" s="1"/>
  <c r="E336" i="5" s="1"/>
  <c r="J317" i="1"/>
  <c r="F362" i="5" s="1"/>
  <c r="F364" i="5" s="1"/>
  <c r="M321" i="1"/>
  <c r="G366" i="5" s="1"/>
  <c r="H366" i="5" s="1"/>
  <c r="J341" i="1"/>
  <c r="G345" i="1"/>
  <c r="E421" i="5" s="1"/>
  <c r="J233" i="1"/>
  <c r="F269" i="5" s="1"/>
  <c r="F271" i="5" s="1"/>
  <c r="G245" i="1"/>
  <c r="E281" i="5" s="1"/>
  <c r="E283" i="5" s="1"/>
  <c r="K255" i="1"/>
  <c r="J255" i="1" s="1"/>
  <c r="M237" i="1"/>
  <c r="G273" i="5" s="1"/>
  <c r="G237" i="1"/>
  <c r="E273" i="5" s="1"/>
  <c r="E275" i="5" s="1"/>
  <c r="G285" i="1"/>
  <c r="E330" i="5" s="1"/>
  <c r="E332" i="5" s="1"/>
  <c r="J289" i="1"/>
  <c r="F334" i="5" s="1"/>
  <c r="F336" i="5" s="1"/>
  <c r="G293" i="1"/>
  <c r="E338" i="5" s="1"/>
  <c r="E340" i="5" s="1"/>
  <c r="G309" i="1"/>
  <c r="E354" i="5" s="1"/>
  <c r="E356" i="5" s="1"/>
  <c r="J313" i="1"/>
  <c r="F358" i="5" s="1"/>
  <c r="F360" i="5" s="1"/>
  <c r="G325" i="1"/>
  <c r="E370" i="5" s="1"/>
  <c r="J345" i="1"/>
  <c r="F421" i="5" s="1"/>
  <c r="M361" i="1"/>
  <c r="G398" i="1"/>
  <c r="H397" i="1"/>
  <c r="M333" i="1"/>
  <c r="G377" i="5" s="1"/>
  <c r="M329" i="1"/>
  <c r="G329" i="1"/>
  <c r="M325" i="1"/>
  <c r="G370" i="5" s="1"/>
  <c r="G321" i="1"/>
  <c r="E366" i="5" s="1"/>
  <c r="G276" i="1"/>
  <c r="J285" i="1"/>
  <c r="F330" i="5" s="1"/>
  <c r="F332" i="5" s="1"/>
  <c r="I269" i="1"/>
  <c r="J329" i="1"/>
  <c r="H329" i="1"/>
  <c r="N329" i="1"/>
  <c r="G270" i="1"/>
  <c r="M270" i="1"/>
  <c r="K271" i="1"/>
  <c r="H272" i="1"/>
  <c r="N272" i="1"/>
  <c r="M271" i="1"/>
  <c r="M261" i="1"/>
  <c r="G306" i="5" s="1"/>
  <c r="N251" i="1"/>
  <c r="M251" i="1" s="1"/>
  <c r="N253" i="1"/>
  <c r="O253" i="1"/>
  <c r="M256" i="1"/>
  <c r="O252" i="1"/>
  <c r="M252" i="1" s="1"/>
  <c r="M258" i="1"/>
  <c r="K257" i="1"/>
  <c r="J270" i="1"/>
  <c r="J272" i="1"/>
  <c r="G258" i="1"/>
  <c r="J254" i="1"/>
  <c r="M254" i="1"/>
  <c r="H256" i="1"/>
  <c r="L257" i="1"/>
  <c r="N257" i="1"/>
  <c r="G255" i="1"/>
  <c r="M255" i="1"/>
  <c r="J250" i="1"/>
  <c r="M250" i="1"/>
  <c r="M233" i="1"/>
  <c r="G269" i="5" s="1"/>
  <c r="M232" i="1"/>
  <c r="J232" i="1"/>
  <c r="G232" i="1"/>
  <c r="M231" i="1"/>
  <c r="J231" i="1"/>
  <c r="G231" i="1"/>
  <c r="M230" i="1"/>
  <c r="J230" i="1"/>
  <c r="G230" i="1"/>
  <c r="O229" i="1"/>
  <c r="N229" i="1"/>
  <c r="L229" i="1"/>
  <c r="K229" i="1"/>
  <c r="I229" i="1"/>
  <c r="H229" i="1"/>
  <c r="M228" i="1"/>
  <c r="J228" i="1"/>
  <c r="G228" i="1"/>
  <c r="M227" i="1"/>
  <c r="J227" i="1"/>
  <c r="G227" i="1"/>
  <c r="M226" i="1"/>
  <c r="J226" i="1"/>
  <c r="G226" i="1"/>
  <c r="O225" i="1"/>
  <c r="N225" i="1"/>
  <c r="L225" i="1"/>
  <c r="K225" i="1"/>
  <c r="I225" i="1"/>
  <c r="H225" i="1"/>
  <c r="M224" i="1"/>
  <c r="J224" i="1"/>
  <c r="G224" i="1"/>
  <c r="M223" i="1"/>
  <c r="J223" i="1"/>
  <c r="G223" i="1"/>
  <c r="M222" i="1"/>
  <c r="J222" i="1"/>
  <c r="G222" i="1"/>
  <c r="O221" i="1"/>
  <c r="N221" i="1"/>
  <c r="L221" i="1"/>
  <c r="K221" i="1"/>
  <c r="I221" i="1"/>
  <c r="H221" i="1"/>
  <c r="H175" i="1"/>
  <c r="I175" i="1"/>
  <c r="H176" i="1"/>
  <c r="I176" i="1"/>
  <c r="I174" i="1"/>
  <c r="M208" i="1"/>
  <c r="J208" i="1"/>
  <c r="G208" i="1"/>
  <c r="M207" i="1"/>
  <c r="J207" i="1"/>
  <c r="G207" i="1"/>
  <c r="M206" i="1"/>
  <c r="J206" i="1"/>
  <c r="I205" i="1"/>
  <c r="G206" i="1"/>
  <c r="O205" i="1"/>
  <c r="K205" i="1"/>
  <c r="M220" i="1"/>
  <c r="J220" i="1"/>
  <c r="G220" i="1"/>
  <c r="M219" i="1"/>
  <c r="J219" i="1"/>
  <c r="G219" i="1"/>
  <c r="M218" i="1"/>
  <c r="J218" i="1"/>
  <c r="G218" i="1"/>
  <c r="O217" i="1"/>
  <c r="N217" i="1"/>
  <c r="L217" i="1"/>
  <c r="K217" i="1"/>
  <c r="I217" i="1"/>
  <c r="H217" i="1"/>
  <c r="M216" i="1"/>
  <c r="J216" i="1"/>
  <c r="G216" i="1"/>
  <c r="M215" i="1"/>
  <c r="J215" i="1"/>
  <c r="G215" i="1"/>
  <c r="M214" i="1"/>
  <c r="J214" i="1"/>
  <c r="G214" i="1"/>
  <c r="O213" i="1"/>
  <c r="N213" i="1"/>
  <c r="L213" i="1"/>
  <c r="K213" i="1"/>
  <c r="I213" i="1"/>
  <c r="H213" i="1"/>
  <c r="M212" i="1"/>
  <c r="J212" i="1"/>
  <c r="G212" i="1"/>
  <c r="M211" i="1"/>
  <c r="J211" i="1"/>
  <c r="G211" i="1"/>
  <c r="M210" i="1"/>
  <c r="J210" i="1"/>
  <c r="G210" i="1"/>
  <c r="O209" i="1"/>
  <c r="N209" i="1"/>
  <c r="L209" i="1"/>
  <c r="K209" i="1"/>
  <c r="I209" i="1"/>
  <c r="H209" i="1"/>
  <c r="M204" i="1"/>
  <c r="J204" i="1"/>
  <c r="G204" i="1"/>
  <c r="M203" i="1"/>
  <c r="J203" i="1"/>
  <c r="G203" i="1"/>
  <c r="M202" i="1"/>
  <c r="J202" i="1"/>
  <c r="G202" i="1"/>
  <c r="O201" i="1"/>
  <c r="N201" i="1"/>
  <c r="L201" i="1"/>
  <c r="K201" i="1"/>
  <c r="I201" i="1"/>
  <c r="H201" i="1"/>
  <c r="M200" i="1"/>
  <c r="J200" i="1"/>
  <c r="G200" i="1"/>
  <c r="M199" i="1"/>
  <c r="J199" i="1"/>
  <c r="G199" i="1"/>
  <c r="M198" i="1"/>
  <c r="J198" i="1"/>
  <c r="G198" i="1"/>
  <c r="O197" i="1"/>
  <c r="N197" i="1"/>
  <c r="L197" i="1"/>
  <c r="K197" i="1"/>
  <c r="I197" i="1"/>
  <c r="H197" i="1"/>
  <c r="H306" i="5" l="1"/>
  <c r="H326" i="5"/>
  <c r="H330" i="5"/>
  <c r="G336" i="5"/>
  <c r="H334" i="5"/>
  <c r="H370" i="5"/>
  <c r="G372" i="5"/>
  <c r="G352" i="5"/>
  <c r="H350" i="5"/>
  <c r="G364" i="5"/>
  <c r="H362" i="5"/>
  <c r="G344" i="5"/>
  <c r="H342" i="5"/>
  <c r="G283" i="5"/>
  <c r="H281" i="5"/>
  <c r="G356" i="5"/>
  <c r="H354" i="5"/>
  <c r="H346" i="5"/>
  <c r="G360" i="5"/>
  <c r="H358" i="5"/>
  <c r="H421" i="5"/>
  <c r="G340" i="5"/>
  <c r="H338" i="5"/>
  <c r="G271" i="5"/>
  <c r="H269" i="5"/>
  <c r="E348" i="5"/>
  <c r="E328" i="5"/>
  <c r="E325" i="5"/>
  <c r="G328" i="5"/>
  <c r="G325" i="5"/>
  <c r="F328" i="5"/>
  <c r="F325" i="5"/>
  <c r="G376" i="5"/>
  <c r="G375" i="5"/>
  <c r="G374" i="5" s="1"/>
  <c r="G10" i="5" s="1"/>
  <c r="F423" i="5"/>
  <c r="F375" i="5"/>
  <c r="F374" i="5" s="1"/>
  <c r="F10" i="5" s="1"/>
  <c r="E423" i="5"/>
  <c r="E375" i="5"/>
  <c r="E374" i="5" s="1"/>
  <c r="E10" i="5" s="1"/>
  <c r="E352" i="5"/>
  <c r="E305" i="5"/>
  <c r="E303" i="5" s="1"/>
  <c r="G309" i="5"/>
  <c r="G305" i="5"/>
  <c r="G303" i="5" s="1"/>
  <c r="F309" i="5"/>
  <c r="F305" i="5"/>
  <c r="F303" i="5" s="1"/>
  <c r="G277" i="1"/>
  <c r="M272" i="1"/>
  <c r="J257" i="1"/>
  <c r="J256" i="1"/>
  <c r="G213" i="1"/>
  <c r="E249" i="5" s="1"/>
  <c r="E251" i="5" s="1"/>
  <c r="I249" i="1"/>
  <c r="M257" i="1"/>
  <c r="J209" i="1"/>
  <c r="F245" i="5" s="1"/>
  <c r="M217" i="1"/>
  <c r="G253" i="5" s="1"/>
  <c r="G221" i="1"/>
  <c r="E257" i="5" s="1"/>
  <c r="E259" i="5" s="1"/>
  <c r="M225" i="1"/>
  <c r="G261" i="5" s="1"/>
  <c r="J424" i="1"/>
  <c r="J425" i="1"/>
  <c r="F513" i="5" s="1"/>
  <c r="H513" i="5" s="1"/>
  <c r="G417" i="1"/>
  <c r="E499" i="5" s="1"/>
  <c r="G201" i="1"/>
  <c r="E238" i="5" s="1"/>
  <c r="E240" i="5" s="1"/>
  <c r="J252" i="1"/>
  <c r="K253" i="1"/>
  <c r="M201" i="1"/>
  <c r="G238" i="5" s="1"/>
  <c r="J225" i="1"/>
  <c r="F261" i="5" s="1"/>
  <c r="F263" i="5" s="1"/>
  <c r="G229" i="1"/>
  <c r="E265" i="5" s="1"/>
  <c r="E266" i="5" s="1"/>
  <c r="G209" i="1"/>
  <c r="E245" i="5" s="1"/>
  <c r="G217" i="1"/>
  <c r="E253" i="5" s="1"/>
  <c r="M221" i="1"/>
  <c r="G257" i="5" s="1"/>
  <c r="M229" i="1"/>
  <c r="G265" i="5" s="1"/>
  <c r="G272" i="1"/>
  <c r="J201" i="1"/>
  <c r="F238" i="5" s="1"/>
  <c r="O249" i="1"/>
  <c r="J271" i="1"/>
  <c r="M209" i="1"/>
  <c r="G245" i="5" s="1"/>
  <c r="M213" i="1"/>
  <c r="G249" i="5" s="1"/>
  <c r="G197" i="1"/>
  <c r="E234" i="5" s="1"/>
  <c r="E236" i="5" s="1"/>
  <c r="G397" i="1"/>
  <c r="E474" i="5" s="1"/>
  <c r="J197" i="1"/>
  <c r="F234" i="5" s="1"/>
  <c r="F236" i="5" s="1"/>
  <c r="G225" i="1"/>
  <c r="E261" i="5" s="1"/>
  <c r="E263" i="5" s="1"/>
  <c r="G257" i="1"/>
  <c r="G273" i="1"/>
  <c r="J213" i="1"/>
  <c r="F249" i="5" s="1"/>
  <c r="F251" i="5" s="1"/>
  <c r="J217" i="1"/>
  <c r="F253" i="5" s="1"/>
  <c r="J205" i="1"/>
  <c r="J229" i="1"/>
  <c r="F265" i="5" s="1"/>
  <c r="F266" i="5" s="1"/>
  <c r="N249" i="1"/>
  <c r="K251" i="1"/>
  <c r="J251" i="1" s="1"/>
  <c r="N269" i="1"/>
  <c r="K269" i="1"/>
  <c r="H269" i="1"/>
  <c r="M253" i="1"/>
  <c r="G295" i="5" s="1"/>
  <c r="G256" i="1"/>
  <c r="H253" i="1"/>
  <c r="H252" i="1"/>
  <c r="G252" i="1" s="1"/>
  <c r="M249" i="1"/>
  <c r="G288" i="5" s="1"/>
  <c r="K249" i="1"/>
  <c r="M205" i="1"/>
  <c r="J221" i="1"/>
  <c r="F257" i="5" s="1"/>
  <c r="F259" i="5" s="1"/>
  <c r="G205" i="1"/>
  <c r="M197" i="1"/>
  <c r="G234" i="5" s="1"/>
  <c r="H205" i="1"/>
  <c r="N205" i="1"/>
  <c r="O144" i="1"/>
  <c r="N144" i="1"/>
  <c r="O143" i="1"/>
  <c r="N143" i="1"/>
  <c r="O142" i="1"/>
  <c r="N142" i="1"/>
  <c r="K144" i="1"/>
  <c r="K143" i="1"/>
  <c r="H143" i="1"/>
  <c r="I143" i="1"/>
  <c r="H144" i="1"/>
  <c r="I144" i="1"/>
  <c r="I142" i="1"/>
  <c r="H142" i="1"/>
  <c r="M176" i="1"/>
  <c r="J176" i="1"/>
  <c r="G176" i="1"/>
  <c r="M175" i="1"/>
  <c r="G175" i="1"/>
  <c r="M174" i="1"/>
  <c r="I173" i="1"/>
  <c r="M196" i="1"/>
  <c r="J196" i="1"/>
  <c r="G196" i="1"/>
  <c r="M195" i="1"/>
  <c r="J195" i="1"/>
  <c r="G195" i="1"/>
  <c r="M194" i="1"/>
  <c r="J194" i="1"/>
  <c r="G194" i="1"/>
  <c r="O193" i="1"/>
  <c r="N193" i="1"/>
  <c r="L193" i="1"/>
  <c r="K193" i="1"/>
  <c r="I193" i="1"/>
  <c r="H193" i="1"/>
  <c r="M192" i="1"/>
  <c r="J192" i="1"/>
  <c r="G192" i="1"/>
  <c r="M191" i="1"/>
  <c r="J191" i="1"/>
  <c r="G191" i="1"/>
  <c r="M190" i="1"/>
  <c r="J190" i="1"/>
  <c r="G190" i="1"/>
  <c r="O189" i="1"/>
  <c r="N189" i="1"/>
  <c r="L189" i="1"/>
  <c r="K189" i="1"/>
  <c r="I189" i="1"/>
  <c r="H189" i="1"/>
  <c r="M188" i="1"/>
  <c r="J188" i="1"/>
  <c r="G188" i="1"/>
  <c r="M187" i="1"/>
  <c r="J187" i="1"/>
  <c r="G187" i="1"/>
  <c r="M186" i="1"/>
  <c r="J186" i="1"/>
  <c r="G186" i="1"/>
  <c r="O185" i="1"/>
  <c r="N185" i="1"/>
  <c r="L185" i="1"/>
  <c r="K185" i="1"/>
  <c r="I185" i="1"/>
  <c r="H185" i="1"/>
  <c r="M184" i="1"/>
  <c r="J184" i="1"/>
  <c r="G184" i="1"/>
  <c r="M183" i="1"/>
  <c r="J183" i="1"/>
  <c r="G183" i="1"/>
  <c r="M182" i="1"/>
  <c r="G218" i="5" s="1"/>
  <c r="J182" i="1"/>
  <c r="F218" i="5" s="1"/>
  <c r="F220" i="5" s="1"/>
  <c r="G182" i="1"/>
  <c r="E218" i="5" s="1"/>
  <c r="E220" i="5" s="1"/>
  <c r="O181" i="1"/>
  <c r="N181" i="1"/>
  <c r="L181" i="1"/>
  <c r="K181" i="1"/>
  <c r="I181" i="1"/>
  <c r="H181" i="1"/>
  <c r="M180" i="1"/>
  <c r="J180" i="1"/>
  <c r="G180" i="1"/>
  <c r="M179" i="1"/>
  <c r="J179" i="1"/>
  <c r="G179" i="1"/>
  <c r="M178" i="1"/>
  <c r="J178" i="1"/>
  <c r="G178" i="1"/>
  <c r="O177" i="1"/>
  <c r="N177" i="1"/>
  <c r="L177" i="1"/>
  <c r="K177" i="1"/>
  <c r="I177" i="1"/>
  <c r="H177" i="1"/>
  <c r="M172" i="1"/>
  <c r="J172" i="1"/>
  <c r="G172" i="1"/>
  <c r="M171" i="1"/>
  <c r="J171" i="1"/>
  <c r="G171" i="1"/>
  <c r="M170" i="1"/>
  <c r="J170" i="1"/>
  <c r="G170" i="1"/>
  <c r="O169" i="1"/>
  <c r="N169" i="1"/>
  <c r="L169" i="1"/>
  <c r="K169" i="1"/>
  <c r="I169" i="1"/>
  <c r="H169" i="1"/>
  <c r="M168" i="1"/>
  <c r="J168" i="1"/>
  <c r="G168" i="1"/>
  <c r="M167" i="1"/>
  <c r="J167" i="1"/>
  <c r="G167" i="1"/>
  <c r="M166" i="1"/>
  <c r="J166" i="1"/>
  <c r="G166" i="1"/>
  <c r="O165" i="1"/>
  <c r="N165" i="1"/>
  <c r="L165" i="1"/>
  <c r="K165" i="1"/>
  <c r="I165" i="1"/>
  <c r="H165" i="1"/>
  <c r="M156" i="1"/>
  <c r="J156" i="1"/>
  <c r="G156" i="1"/>
  <c r="M155" i="1"/>
  <c r="J155" i="1"/>
  <c r="G155" i="1"/>
  <c r="M154" i="1"/>
  <c r="J154" i="1"/>
  <c r="G154" i="1"/>
  <c r="O153" i="1"/>
  <c r="N153" i="1"/>
  <c r="L153" i="1"/>
  <c r="K153" i="1"/>
  <c r="I153" i="1"/>
  <c r="H153" i="1"/>
  <c r="H245" i="5" l="1"/>
  <c r="G236" i="5"/>
  <c r="H234" i="5"/>
  <c r="G259" i="5"/>
  <c r="H257" i="5"/>
  <c r="G263" i="5"/>
  <c r="H261" i="5"/>
  <c r="G220" i="5"/>
  <c r="H218" i="5"/>
  <c r="G294" i="5"/>
  <c r="G292" i="5" s="1"/>
  <c r="G251" i="5"/>
  <c r="H249" i="5"/>
  <c r="G266" i="5"/>
  <c r="H265" i="5"/>
  <c r="F516" i="5"/>
  <c r="F512" i="5"/>
  <c r="F510" i="5" s="1"/>
  <c r="G324" i="5"/>
  <c r="E476" i="5"/>
  <c r="E473" i="5"/>
  <c r="E471" i="5" s="1"/>
  <c r="F324" i="5"/>
  <c r="E324" i="5"/>
  <c r="E498" i="5"/>
  <c r="E496" i="5" s="1"/>
  <c r="E501" i="5"/>
  <c r="G247" i="5"/>
  <c r="G244" i="5"/>
  <c r="G242" i="5" s="1"/>
  <c r="G290" i="5"/>
  <c r="G287" i="5"/>
  <c r="G285" i="5" s="1"/>
  <c r="G297" i="5"/>
  <c r="J253" i="1"/>
  <c r="F295" i="5" s="1"/>
  <c r="F294" i="5" s="1"/>
  <c r="G269" i="1"/>
  <c r="E318" i="5" s="1"/>
  <c r="E247" i="5"/>
  <c r="E244" i="5"/>
  <c r="E242" i="5" s="1"/>
  <c r="F244" i="5"/>
  <c r="F242" i="5" s="1"/>
  <c r="F247" i="5"/>
  <c r="M269" i="1"/>
  <c r="G318" i="5" s="1"/>
  <c r="J249" i="1"/>
  <c r="F288" i="5" s="1"/>
  <c r="H288" i="5" s="1"/>
  <c r="J269" i="1"/>
  <c r="F318" i="5" s="1"/>
  <c r="G181" i="1"/>
  <c r="G185" i="1"/>
  <c r="E222" i="5" s="1"/>
  <c r="E224" i="5" s="1"/>
  <c r="J421" i="1"/>
  <c r="J420" i="1"/>
  <c r="L417" i="1"/>
  <c r="M165" i="1"/>
  <c r="G203" i="5" s="1"/>
  <c r="M169" i="1"/>
  <c r="G207" i="5" s="1"/>
  <c r="J177" i="1"/>
  <c r="F214" i="5" s="1"/>
  <c r="J181" i="1"/>
  <c r="M185" i="1"/>
  <c r="G222" i="5" s="1"/>
  <c r="G153" i="1"/>
  <c r="E191" i="5" s="1"/>
  <c r="E193" i="5" s="1"/>
  <c r="M153" i="1"/>
  <c r="G191" i="5" s="1"/>
  <c r="G249" i="1"/>
  <c r="E288" i="5" s="1"/>
  <c r="J169" i="1"/>
  <c r="F207" i="5" s="1"/>
  <c r="M181" i="1"/>
  <c r="J185" i="1"/>
  <c r="F222" i="5" s="1"/>
  <c r="F224" i="5" s="1"/>
  <c r="J165" i="1"/>
  <c r="F203" i="5" s="1"/>
  <c r="G165" i="1"/>
  <c r="E203" i="5" s="1"/>
  <c r="E205" i="5" s="1"/>
  <c r="G177" i="1"/>
  <c r="E214" i="5" s="1"/>
  <c r="M177" i="1"/>
  <c r="G214" i="5" s="1"/>
  <c r="H214" i="5" s="1"/>
  <c r="J189" i="1"/>
  <c r="F226" i="5" s="1"/>
  <c r="F228" i="5" s="1"/>
  <c r="J193" i="1"/>
  <c r="F230" i="5" s="1"/>
  <c r="F232" i="5" s="1"/>
  <c r="G253" i="1"/>
  <c r="E295" i="5" s="1"/>
  <c r="E294" i="5" s="1"/>
  <c r="H249" i="1"/>
  <c r="M193" i="1"/>
  <c r="G230" i="5" s="1"/>
  <c r="G193" i="1"/>
  <c r="E230" i="5" s="1"/>
  <c r="E232" i="5" s="1"/>
  <c r="M189" i="1"/>
  <c r="G226" i="5" s="1"/>
  <c r="G189" i="1"/>
  <c r="E226" i="5" s="1"/>
  <c r="E228" i="5" s="1"/>
  <c r="M173" i="1"/>
  <c r="G173" i="1"/>
  <c r="G169" i="1"/>
  <c r="E207" i="5" s="1"/>
  <c r="E209" i="5" s="1"/>
  <c r="N173" i="1"/>
  <c r="O173" i="1"/>
  <c r="J174" i="1"/>
  <c r="J173" i="1" s="1"/>
  <c r="H173" i="1"/>
  <c r="J153" i="1"/>
  <c r="F191" i="5" s="1"/>
  <c r="F193" i="5" s="1"/>
  <c r="M152" i="1"/>
  <c r="J152" i="1"/>
  <c r="G152" i="1"/>
  <c r="M151" i="1"/>
  <c r="J151" i="1"/>
  <c r="G151" i="1"/>
  <c r="M150" i="1"/>
  <c r="J150" i="1"/>
  <c r="G150" i="1"/>
  <c r="O149" i="1"/>
  <c r="N149" i="1"/>
  <c r="L149" i="1"/>
  <c r="K149" i="1"/>
  <c r="I149" i="1"/>
  <c r="H149" i="1"/>
  <c r="M148" i="1"/>
  <c r="J148" i="1"/>
  <c r="G148" i="1"/>
  <c r="M147" i="1"/>
  <c r="J147" i="1"/>
  <c r="G147" i="1"/>
  <c r="M146" i="1"/>
  <c r="J146" i="1"/>
  <c r="G146" i="1"/>
  <c r="O145" i="1"/>
  <c r="N145" i="1"/>
  <c r="L145" i="1"/>
  <c r="K145" i="1"/>
  <c r="I145" i="1"/>
  <c r="H145" i="1"/>
  <c r="M144" i="1"/>
  <c r="G144" i="1"/>
  <c r="J143" i="1"/>
  <c r="M142" i="1"/>
  <c r="J142" i="1"/>
  <c r="M128" i="1"/>
  <c r="J128" i="1"/>
  <c r="G128" i="1"/>
  <c r="M127" i="1"/>
  <c r="J127" i="1"/>
  <c r="G127" i="1"/>
  <c r="M126" i="1"/>
  <c r="J126" i="1"/>
  <c r="G126" i="1"/>
  <c r="O125" i="1"/>
  <c r="N125" i="1"/>
  <c r="L125" i="1"/>
  <c r="K125" i="1"/>
  <c r="I125" i="1"/>
  <c r="H125" i="1"/>
  <c r="M124" i="1"/>
  <c r="J124" i="1"/>
  <c r="G124" i="1"/>
  <c r="M123" i="1"/>
  <c r="J123" i="1"/>
  <c r="G123" i="1"/>
  <c r="M122" i="1"/>
  <c r="J122" i="1"/>
  <c r="G122" i="1"/>
  <c r="O121" i="1"/>
  <c r="N121" i="1"/>
  <c r="L121" i="1"/>
  <c r="K121" i="1"/>
  <c r="I121" i="1"/>
  <c r="H121" i="1"/>
  <c r="M140" i="1"/>
  <c r="J140" i="1"/>
  <c r="G140" i="1"/>
  <c r="M139" i="1"/>
  <c r="J139" i="1"/>
  <c r="G139" i="1"/>
  <c r="M138" i="1"/>
  <c r="J138" i="1"/>
  <c r="G138" i="1"/>
  <c r="O137" i="1"/>
  <c r="N137" i="1"/>
  <c r="L137" i="1"/>
  <c r="K137" i="1"/>
  <c r="I137" i="1"/>
  <c r="H137" i="1"/>
  <c r="M136" i="1"/>
  <c r="J136" i="1"/>
  <c r="G136" i="1"/>
  <c r="M135" i="1"/>
  <c r="J135" i="1"/>
  <c r="G135" i="1"/>
  <c r="M134" i="1"/>
  <c r="J134" i="1"/>
  <c r="G134" i="1"/>
  <c r="O133" i="1"/>
  <c r="N133" i="1"/>
  <c r="L133" i="1"/>
  <c r="K133" i="1"/>
  <c r="I133" i="1"/>
  <c r="H133" i="1"/>
  <c r="M120" i="1"/>
  <c r="J120" i="1"/>
  <c r="G120" i="1"/>
  <c r="M119" i="1"/>
  <c r="J119" i="1"/>
  <c r="G119" i="1"/>
  <c r="M118" i="1"/>
  <c r="J118" i="1"/>
  <c r="G118" i="1"/>
  <c r="O117" i="1"/>
  <c r="N117" i="1"/>
  <c r="L117" i="1"/>
  <c r="K117" i="1"/>
  <c r="I117" i="1"/>
  <c r="H117" i="1"/>
  <c r="M116" i="1"/>
  <c r="J116" i="1"/>
  <c r="G116" i="1"/>
  <c r="M115" i="1"/>
  <c r="J115" i="1"/>
  <c r="G115" i="1"/>
  <c r="M114" i="1"/>
  <c r="J114" i="1"/>
  <c r="G114" i="1"/>
  <c r="O113" i="1"/>
  <c r="N113" i="1"/>
  <c r="L113" i="1"/>
  <c r="K113" i="1"/>
  <c r="I113" i="1"/>
  <c r="H113" i="1"/>
  <c r="G232" i="5" l="1"/>
  <c r="H230" i="5"/>
  <c r="G193" i="5"/>
  <c r="H191" i="5"/>
  <c r="H295" i="5"/>
  <c r="G228" i="5"/>
  <c r="H226" i="5"/>
  <c r="G224" i="5"/>
  <c r="H222" i="5"/>
  <c r="H318" i="5"/>
  <c r="G320" i="5"/>
  <c r="G317" i="5"/>
  <c r="G315" i="5" s="1"/>
  <c r="E317" i="5"/>
  <c r="E315" i="5" s="1"/>
  <c r="E320" i="5"/>
  <c r="F320" i="5"/>
  <c r="F317" i="5"/>
  <c r="F315" i="5" s="1"/>
  <c r="G322" i="5"/>
  <c r="F322" i="5"/>
  <c r="E322" i="5"/>
  <c r="E290" i="5"/>
  <c r="E287" i="5"/>
  <c r="E285" i="5" s="1"/>
  <c r="F297" i="5"/>
  <c r="F292" i="5"/>
  <c r="G216" i="5"/>
  <c r="G213" i="5"/>
  <c r="G211" i="5" s="1"/>
  <c r="E216" i="5"/>
  <c r="E213" i="5"/>
  <c r="E211" i="5" s="1"/>
  <c r="F216" i="5"/>
  <c r="F213" i="5"/>
  <c r="F211" i="5" s="1"/>
  <c r="F290" i="5"/>
  <c r="G291" i="5" s="1"/>
  <c r="F287" i="5"/>
  <c r="F285" i="5" s="1"/>
  <c r="M125" i="1"/>
  <c r="G164" i="5" s="1"/>
  <c r="J417" i="1"/>
  <c r="F499" i="5" s="1"/>
  <c r="H499" i="5" s="1"/>
  <c r="J137" i="1"/>
  <c r="F176" i="5" s="1"/>
  <c r="J125" i="1"/>
  <c r="F164" i="5" s="1"/>
  <c r="G149" i="1"/>
  <c r="E187" i="5" s="1"/>
  <c r="E189" i="5" s="1"/>
  <c r="J121" i="1"/>
  <c r="F159" i="5" s="1"/>
  <c r="F162" i="5" s="1"/>
  <c r="M143" i="1"/>
  <c r="M141" i="1" s="1"/>
  <c r="J145" i="1"/>
  <c r="F183" i="5" s="1"/>
  <c r="J149" i="1"/>
  <c r="F187" i="5" s="1"/>
  <c r="F189" i="5" s="1"/>
  <c r="I141" i="1"/>
  <c r="J117" i="1"/>
  <c r="F149" i="5" s="1"/>
  <c r="F157" i="5" s="1"/>
  <c r="J133" i="1"/>
  <c r="F172" i="5" s="1"/>
  <c r="F174" i="5" s="1"/>
  <c r="J144" i="1"/>
  <c r="J141" i="1" s="1"/>
  <c r="J113" i="1"/>
  <c r="F145" i="5" s="1"/>
  <c r="N141" i="1"/>
  <c r="M145" i="1"/>
  <c r="G183" i="5" s="1"/>
  <c r="H183" i="5" s="1"/>
  <c r="G145" i="1"/>
  <c r="E183" i="5" s="1"/>
  <c r="G143" i="1"/>
  <c r="M149" i="1"/>
  <c r="G187" i="5" s="1"/>
  <c r="K141" i="1"/>
  <c r="O141" i="1"/>
  <c r="H141" i="1"/>
  <c r="G142" i="1"/>
  <c r="M113" i="1"/>
  <c r="G145" i="5" s="1"/>
  <c r="G117" i="1"/>
  <c r="E149" i="5" s="1"/>
  <c r="E157" i="5" s="1"/>
  <c r="M117" i="1"/>
  <c r="G149" i="5" s="1"/>
  <c r="M137" i="1"/>
  <c r="G176" i="5" s="1"/>
  <c r="G125" i="1"/>
  <c r="E164" i="5" s="1"/>
  <c r="E166" i="5" s="1"/>
  <c r="G121" i="1"/>
  <c r="E159" i="5" s="1"/>
  <c r="E162" i="5" s="1"/>
  <c r="M121" i="1"/>
  <c r="G159" i="5" s="1"/>
  <c r="M133" i="1"/>
  <c r="G172" i="5" s="1"/>
  <c r="G113" i="1"/>
  <c r="E145" i="5" s="1"/>
  <c r="E147" i="5" s="1"/>
  <c r="G137" i="1"/>
  <c r="E176" i="5" s="1"/>
  <c r="E178" i="5" s="1"/>
  <c r="G133" i="1"/>
  <c r="E172" i="5" s="1"/>
  <c r="E174" i="5" s="1"/>
  <c r="M112" i="1"/>
  <c r="J112" i="1"/>
  <c r="G112" i="1"/>
  <c r="M111" i="1"/>
  <c r="J111" i="1"/>
  <c r="G111" i="1"/>
  <c r="M110" i="1"/>
  <c r="J110" i="1"/>
  <c r="G110" i="1"/>
  <c r="O109" i="1"/>
  <c r="N109" i="1"/>
  <c r="L109" i="1"/>
  <c r="K109" i="1"/>
  <c r="I109" i="1"/>
  <c r="H109" i="1"/>
  <c r="M108" i="1"/>
  <c r="J108" i="1"/>
  <c r="G108" i="1"/>
  <c r="M107" i="1"/>
  <c r="J107" i="1"/>
  <c r="G107" i="1"/>
  <c r="M106" i="1"/>
  <c r="J106" i="1"/>
  <c r="G106" i="1"/>
  <c r="O105" i="1"/>
  <c r="N105" i="1"/>
  <c r="L105" i="1"/>
  <c r="K105" i="1"/>
  <c r="I105" i="1"/>
  <c r="H105" i="1"/>
  <c r="M104" i="1"/>
  <c r="J104" i="1"/>
  <c r="G104" i="1"/>
  <c r="M103" i="1"/>
  <c r="J103" i="1"/>
  <c r="G103" i="1"/>
  <c r="M102" i="1"/>
  <c r="J102" i="1"/>
  <c r="G102" i="1"/>
  <c r="O101" i="1"/>
  <c r="N101" i="1"/>
  <c r="L101" i="1"/>
  <c r="K101" i="1"/>
  <c r="I101" i="1"/>
  <c r="H101" i="1"/>
  <c r="M100" i="1"/>
  <c r="J100" i="1"/>
  <c r="G100" i="1"/>
  <c r="M99" i="1"/>
  <c r="J99" i="1"/>
  <c r="G99" i="1"/>
  <c r="M98" i="1"/>
  <c r="J98" i="1"/>
  <c r="G98" i="1"/>
  <c r="O97" i="1"/>
  <c r="N97" i="1"/>
  <c r="L97" i="1"/>
  <c r="K97" i="1"/>
  <c r="I97" i="1"/>
  <c r="H97" i="1"/>
  <c r="G174" i="5" l="1"/>
  <c r="H172" i="5"/>
  <c r="G189" i="5"/>
  <c r="H187" i="5"/>
  <c r="F291" i="5"/>
  <c r="G162" i="5"/>
  <c r="H159" i="5"/>
  <c r="G157" i="5"/>
  <c r="H149" i="5"/>
  <c r="F321" i="5"/>
  <c r="F501" i="5"/>
  <c r="F498" i="5"/>
  <c r="F496" i="5" s="1"/>
  <c r="G321" i="5"/>
  <c r="G185" i="5"/>
  <c r="E292" i="5"/>
  <c r="E297" i="5"/>
  <c r="E185" i="5"/>
  <c r="F185" i="5"/>
  <c r="J105" i="1"/>
  <c r="F136" i="5" s="1"/>
  <c r="F139" i="5" s="1"/>
  <c r="J101" i="1"/>
  <c r="F131" i="5" s="1"/>
  <c r="F134" i="5" s="1"/>
  <c r="G141" i="1"/>
  <c r="J97" i="1"/>
  <c r="F124" i="5" s="1"/>
  <c r="J109" i="1"/>
  <c r="F141" i="5" s="1"/>
  <c r="F143" i="5" s="1"/>
  <c r="M97" i="1"/>
  <c r="G124" i="5" s="1"/>
  <c r="G101" i="1"/>
  <c r="E131" i="5" s="1"/>
  <c r="E134" i="5" s="1"/>
  <c r="M101" i="1"/>
  <c r="G131" i="5" s="1"/>
  <c r="M105" i="1"/>
  <c r="G136" i="5" s="1"/>
  <c r="M109" i="1"/>
  <c r="G141" i="5" s="1"/>
  <c r="G109" i="1"/>
  <c r="E141" i="5" s="1"/>
  <c r="E143" i="5" s="1"/>
  <c r="G105" i="1"/>
  <c r="E136" i="5" s="1"/>
  <c r="E139" i="5" s="1"/>
  <c r="G97" i="1"/>
  <c r="E124" i="5" s="1"/>
  <c r="M164" i="1"/>
  <c r="J164" i="1"/>
  <c r="G164" i="1"/>
  <c r="M163" i="1"/>
  <c r="J163" i="1"/>
  <c r="G163" i="1"/>
  <c r="M162" i="1"/>
  <c r="J162" i="1"/>
  <c r="G162" i="1"/>
  <c r="O161" i="1"/>
  <c r="N161" i="1"/>
  <c r="L161" i="1"/>
  <c r="K161" i="1"/>
  <c r="I161" i="1"/>
  <c r="H161" i="1"/>
  <c r="M160" i="1"/>
  <c r="J160" i="1"/>
  <c r="G160" i="1"/>
  <c r="M159" i="1"/>
  <c r="J159" i="1"/>
  <c r="G159" i="1"/>
  <c r="M158" i="1"/>
  <c r="J158" i="1"/>
  <c r="G158" i="1"/>
  <c r="O157" i="1"/>
  <c r="N157" i="1"/>
  <c r="L157" i="1"/>
  <c r="K157" i="1"/>
  <c r="I157" i="1"/>
  <c r="H157" i="1"/>
  <c r="M96" i="1"/>
  <c r="J96" i="1"/>
  <c r="G96" i="1"/>
  <c r="M95" i="1"/>
  <c r="J95" i="1"/>
  <c r="G95" i="1"/>
  <c r="O93" i="1"/>
  <c r="M94" i="1"/>
  <c r="J94" i="1"/>
  <c r="I93" i="1"/>
  <c r="G94" i="1"/>
  <c r="N93" i="1"/>
  <c r="L93" i="1"/>
  <c r="K93" i="1"/>
  <c r="H93" i="1"/>
  <c r="M92" i="1"/>
  <c r="J92" i="1"/>
  <c r="G92" i="1"/>
  <c r="M91" i="1"/>
  <c r="J91" i="1"/>
  <c r="G91" i="1"/>
  <c r="M90" i="1"/>
  <c r="J90" i="1"/>
  <c r="G90" i="1"/>
  <c r="O89" i="1"/>
  <c r="N89" i="1"/>
  <c r="L89" i="1"/>
  <c r="K89" i="1"/>
  <c r="I89" i="1"/>
  <c r="H89" i="1"/>
  <c r="M88" i="1"/>
  <c r="J88" i="1"/>
  <c r="G88" i="1"/>
  <c r="M87" i="1"/>
  <c r="J87" i="1"/>
  <c r="G87" i="1"/>
  <c r="N85" i="1"/>
  <c r="H74" i="1"/>
  <c r="O76" i="1"/>
  <c r="N76" i="1"/>
  <c r="O75" i="1"/>
  <c r="N75" i="1"/>
  <c r="N74" i="1"/>
  <c r="L76" i="1"/>
  <c r="K76" i="1"/>
  <c r="L75" i="1"/>
  <c r="K75" i="1"/>
  <c r="H75" i="1"/>
  <c r="I75" i="1"/>
  <c r="H76" i="1"/>
  <c r="I76" i="1"/>
  <c r="O19" i="1"/>
  <c r="O13" i="1" s="1"/>
  <c r="N20" i="1"/>
  <c r="O20" i="1"/>
  <c r="O14" i="1" s="1"/>
  <c r="K19" i="1"/>
  <c r="K20" i="1"/>
  <c r="K14" i="1" s="1"/>
  <c r="L20" i="1"/>
  <c r="I19" i="1"/>
  <c r="I20" i="1"/>
  <c r="I14" i="1" s="1"/>
  <c r="M84" i="1"/>
  <c r="J84" i="1"/>
  <c r="G84" i="1"/>
  <c r="M83" i="1"/>
  <c r="J83" i="1"/>
  <c r="G83" i="1"/>
  <c r="M82" i="1"/>
  <c r="L81" i="1"/>
  <c r="G82" i="1"/>
  <c r="N81" i="1"/>
  <c r="K81" i="1"/>
  <c r="H81" i="1"/>
  <c r="M80" i="1"/>
  <c r="J80" i="1"/>
  <c r="G80" i="1"/>
  <c r="M79" i="1"/>
  <c r="J79" i="1"/>
  <c r="G79" i="1"/>
  <c r="J78" i="1"/>
  <c r="O77" i="1"/>
  <c r="N77" i="1"/>
  <c r="K77" i="1"/>
  <c r="I77" i="1"/>
  <c r="H77" i="1"/>
  <c r="G143" i="5" l="1"/>
  <c r="H141" i="5"/>
  <c r="H124" i="5"/>
  <c r="G139" i="5"/>
  <c r="H136" i="5"/>
  <c r="G134" i="5"/>
  <c r="H131" i="5"/>
  <c r="L14" i="1"/>
  <c r="K13" i="1"/>
  <c r="I13" i="1"/>
  <c r="N14" i="1"/>
  <c r="J75" i="1"/>
  <c r="M161" i="1"/>
  <c r="G199" i="5" s="1"/>
  <c r="G75" i="1"/>
  <c r="J76" i="1"/>
  <c r="M76" i="1"/>
  <c r="G161" i="1"/>
  <c r="E199" i="5" s="1"/>
  <c r="E201" i="5" s="1"/>
  <c r="M20" i="1"/>
  <c r="J89" i="1"/>
  <c r="F114" i="5" s="1"/>
  <c r="M75" i="1"/>
  <c r="M157" i="1"/>
  <c r="G195" i="5" s="1"/>
  <c r="G157" i="1"/>
  <c r="E195" i="5" s="1"/>
  <c r="J161" i="1"/>
  <c r="F199" i="5" s="1"/>
  <c r="F201" i="5" s="1"/>
  <c r="G76" i="1"/>
  <c r="J93" i="1"/>
  <c r="F119" i="5" s="1"/>
  <c r="F122" i="5" s="1"/>
  <c r="J20" i="1"/>
  <c r="N73" i="1"/>
  <c r="J157" i="1"/>
  <c r="F195" i="5" s="1"/>
  <c r="M81" i="1"/>
  <c r="G107" i="5" s="1"/>
  <c r="G93" i="1"/>
  <c r="E119" i="5" s="1"/>
  <c r="E122" i="5" s="1"/>
  <c r="M93" i="1"/>
  <c r="G119" i="5" s="1"/>
  <c r="M89" i="1"/>
  <c r="G114" i="5" s="1"/>
  <c r="G89" i="1"/>
  <c r="E114" i="5" s="1"/>
  <c r="I85" i="1"/>
  <c r="J86" i="1"/>
  <c r="J85" i="1" s="1"/>
  <c r="K85" i="1"/>
  <c r="I74" i="1"/>
  <c r="I73" i="1" s="1"/>
  <c r="O74" i="1"/>
  <c r="O73" i="1" s="1"/>
  <c r="L74" i="1"/>
  <c r="K73" i="1"/>
  <c r="J77" i="1"/>
  <c r="F91" i="5" s="1"/>
  <c r="G78" i="1"/>
  <c r="G77" i="1" s="1"/>
  <c r="E91" i="5" s="1"/>
  <c r="M78" i="1"/>
  <c r="J82" i="1"/>
  <c r="J81" i="1" s="1"/>
  <c r="F107" i="5" s="1"/>
  <c r="F109" i="5" s="1"/>
  <c r="G81" i="1"/>
  <c r="E107" i="5" s="1"/>
  <c r="E109" i="5" s="1"/>
  <c r="H73" i="1"/>
  <c r="I81" i="1"/>
  <c r="O81" i="1"/>
  <c r="L77" i="1"/>
  <c r="M68" i="1"/>
  <c r="J68" i="1"/>
  <c r="G68" i="1"/>
  <c r="M67" i="1"/>
  <c r="J67" i="1"/>
  <c r="G67" i="1"/>
  <c r="M66" i="1"/>
  <c r="J66" i="1"/>
  <c r="G66" i="1"/>
  <c r="O65" i="1"/>
  <c r="N65" i="1"/>
  <c r="L65" i="1"/>
  <c r="K65" i="1"/>
  <c r="I65" i="1"/>
  <c r="H65" i="1"/>
  <c r="M64" i="1"/>
  <c r="J64" i="1"/>
  <c r="G64" i="1"/>
  <c r="M63" i="1"/>
  <c r="J63" i="1"/>
  <c r="G63" i="1"/>
  <c r="M62" i="1"/>
  <c r="J62" i="1"/>
  <c r="G62" i="1"/>
  <c r="O61" i="1"/>
  <c r="N61" i="1"/>
  <c r="L61" i="1"/>
  <c r="K61" i="1"/>
  <c r="I61" i="1"/>
  <c r="H61" i="1"/>
  <c r="M60" i="1"/>
  <c r="J60" i="1"/>
  <c r="G60" i="1"/>
  <c r="M59" i="1"/>
  <c r="J59" i="1"/>
  <c r="G59" i="1"/>
  <c r="M58" i="1"/>
  <c r="J58" i="1"/>
  <c r="G58" i="1"/>
  <c r="O57" i="1"/>
  <c r="N57" i="1"/>
  <c r="L57" i="1"/>
  <c r="K57" i="1"/>
  <c r="I57" i="1"/>
  <c r="H57" i="1"/>
  <c r="M56" i="1"/>
  <c r="J56" i="1"/>
  <c r="G56" i="1"/>
  <c r="M55" i="1"/>
  <c r="J55" i="1"/>
  <c r="G55" i="1"/>
  <c r="M54" i="1"/>
  <c r="J54" i="1"/>
  <c r="G54" i="1"/>
  <c r="O53" i="1"/>
  <c r="N53" i="1"/>
  <c r="L53" i="1"/>
  <c r="K53" i="1"/>
  <c r="I53" i="1"/>
  <c r="H53" i="1"/>
  <c r="M52" i="1"/>
  <c r="J52" i="1"/>
  <c r="G52" i="1"/>
  <c r="M51" i="1"/>
  <c r="J51" i="1"/>
  <c r="G51" i="1"/>
  <c r="M50" i="1"/>
  <c r="G57" i="5" s="1"/>
  <c r="J50" i="1"/>
  <c r="F57" i="5" s="1"/>
  <c r="F60" i="5" s="1"/>
  <c r="G50" i="1"/>
  <c r="E57" i="5" s="1"/>
  <c r="E60" i="5" s="1"/>
  <c r="O49" i="1"/>
  <c r="N49" i="1"/>
  <c r="L49" i="1"/>
  <c r="K49" i="1"/>
  <c r="I49" i="1"/>
  <c r="H49" i="1"/>
  <c r="M48" i="1"/>
  <c r="J48" i="1"/>
  <c r="G48" i="1"/>
  <c r="M47" i="1"/>
  <c r="J47" i="1"/>
  <c r="G47" i="1"/>
  <c r="M46" i="1"/>
  <c r="J46" i="1"/>
  <c r="G46" i="1"/>
  <c r="O45" i="1"/>
  <c r="N45" i="1"/>
  <c r="L45" i="1"/>
  <c r="K45" i="1"/>
  <c r="I45" i="1"/>
  <c r="H45" i="1"/>
  <c r="M44" i="1"/>
  <c r="M43" i="1"/>
  <c r="M42" i="1"/>
  <c r="G48" i="5" s="1"/>
  <c r="J44" i="1"/>
  <c r="J43" i="1"/>
  <c r="J42" i="1"/>
  <c r="F48" i="5" s="1"/>
  <c r="F51" i="5" s="1"/>
  <c r="G44" i="1"/>
  <c r="G43" i="1"/>
  <c r="G42" i="1"/>
  <c r="E48" i="5" s="1"/>
  <c r="E51" i="5" s="1"/>
  <c r="M40" i="1"/>
  <c r="M39" i="1"/>
  <c r="M38" i="1"/>
  <c r="J40" i="1"/>
  <c r="J39" i="1"/>
  <c r="J38" i="1"/>
  <c r="G40" i="1"/>
  <c r="G39" i="1"/>
  <c r="G38" i="1"/>
  <c r="I33" i="1"/>
  <c r="M36" i="1"/>
  <c r="M35" i="1"/>
  <c r="J36" i="1"/>
  <c r="J35" i="1"/>
  <c r="G35" i="1"/>
  <c r="G36" i="1"/>
  <c r="N33" i="1"/>
  <c r="J34" i="1"/>
  <c r="F40" i="5" s="1"/>
  <c r="F42" i="5" s="1"/>
  <c r="G34" i="1"/>
  <c r="E40" i="5" s="1"/>
  <c r="E42" i="5" s="1"/>
  <c r="N29" i="1"/>
  <c r="K29" i="1"/>
  <c r="O41" i="1"/>
  <c r="N41" i="1"/>
  <c r="L41" i="1"/>
  <c r="K41" i="1"/>
  <c r="I41" i="1"/>
  <c r="H41" i="1"/>
  <c r="O37" i="1"/>
  <c r="N37" i="1"/>
  <c r="L37" i="1"/>
  <c r="K37" i="1"/>
  <c r="I37" i="1"/>
  <c r="H37" i="1"/>
  <c r="O33" i="1"/>
  <c r="L33" i="1"/>
  <c r="O29" i="1"/>
  <c r="L29" i="1"/>
  <c r="I29" i="1"/>
  <c r="O25" i="1"/>
  <c r="I25" i="1"/>
  <c r="J23" i="1"/>
  <c r="N21" i="1"/>
  <c r="K21" i="1"/>
  <c r="H21" i="1"/>
  <c r="H114" i="5" l="1"/>
  <c r="G60" i="5"/>
  <c r="H57" i="5"/>
  <c r="G122" i="5"/>
  <c r="H119" i="5"/>
  <c r="G51" i="5"/>
  <c r="H48" i="5"/>
  <c r="G109" i="5"/>
  <c r="H107" i="5"/>
  <c r="H195" i="5"/>
  <c r="G201" i="5"/>
  <c r="H199" i="5"/>
  <c r="F113" i="5"/>
  <c r="F111" i="5" s="1"/>
  <c r="E113" i="5"/>
  <c r="E111" i="5" s="1"/>
  <c r="G113" i="5"/>
  <c r="G111" i="5" s="1"/>
  <c r="G197" i="5"/>
  <c r="G182" i="5"/>
  <c r="G180" i="5" s="1"/>
  <c r="L73" i="1"/>
  <c r="F197" i="5"/>
  <c r="F182" i="5"/>
  <c r="F180" i="5" s="1"/>
  <c r="F117" i="5"/>
  <c r="F90" i="5"/>
  <c r="F88" i="5" s="1"/>
  <c r="E197" i="5"/>
  <c r="E182" i="5"/>
  <c r="E180" i="5" s="1"/>
  <c r="E90" i="5"/>
  <c r="E88" i="5" s="1"/>
  <c r="E117" i="5"/>
  <c r="G117" i="5"/>
  <c r="J74" i="1"/>
  <c r="J73" i="1" s="1"/>
  <c r="G86" i="1"/>
  <c r="O85" i="1"/>
  <c r="M86" i="1"/>
  <c r="M85" i="1" s="1"/>
  <c r="G74" i="1"/>
  <c r="G73" i="1" s="1"/>
  <c r="H33" i="1"/>
  <c r="M74" i="1"/>
  <c r="M73" i="1" s="1"/>
  <c r="G33" i="1"/>
  <c r="G53" i="1"/>
  <c r="E62" i="5" s="1"/>
  <c r="E64" i="5" s="1"/>
  <c r="M77" i="1"/>
  <c r="J33" i="1"/>
  <c r="J37" i="1"/>
  <c r="F44" i="5" s="1"/>
  <c r="F46" i="5" s="1"/>
  <c r="M37" i="1"/>
  <c r="G44" i="5" s="1"/>
  <c r="G65" i="1"/>
  <c r="E79" i="5" s="1"/>
  <c r="E82" i="5" s="1"/>
  <c r="M65" i="1"/>
  <c r="G79" i="5" s="1"/>
  <c r="M61" i="1"/>
  <c r="G75" i="5" s="1"/>
  <c r="K33" i="1"/>
  <c r="M34" i="1"/>
  <c r="J53" i="1"/>
  <c r="F62" i="5" s="1"/>
  <c r="F64" i="5" s="1"/>
  <c r="G41" i="1"/>
  <c r="J41" i="1"/>
  <c r="M45" i="1"/>
  <c r="G53" i="5" s="1"/>
  <c r="J49" i="1"/>
  <c r="J61" i="1"/>
  <c r="F75" i="5" s="1"/>
  <c r="F77" i="5" s="1"/>
  <c r="J65" i="1"/>
  <c r="F79" i="5" s="1"/>
  <c r="F82" i="5" s="1"/>
  <c r="J57" i="1"/>
  <c r="G61" i="1"/>
  <c r="E75" i="5" s="1"/>
  <c r="J45" i="1"/>
  <c r="F53" i="5" s="1"/>
  <c r="M49" i="1"/>
  <c r="M57" i="1"/>
  <c r="G66" i="5" s="1"/>
  <c r="G72" i="5" s="1"/>
  <c r="G57" i="1"/>
  <c r="E66" i="5" s="1"/>
  <c r="E72" i="5" s="1"/>
  <c r="M53" i="1"/>
  <c r="G62" i="5" s="1"/>
  <c r="G49" i="1"/>
  <c r="G45" i="1"/>
  <c r="E53" i="5" s="1"/>
  <c r="M41" i="1"/>
  <c r="G37" i="1"/>
  <c r="E44" i="5" s="1"/>
  <c r="E46" i="5" s="1"/>
  <c r="M32" i="1"/>
  <c r="M31" i="1"/>
  <c r="M30" i="1"/>
  <c r="J32" i="1"/>
  <c r="J31" i="1"/>
  <c r="J30" i="1"/>
  <c r="G32" i="1"/>
  <c r="G31" i="1"/>
  <c r="N19" i="1"/>
  <c r="N13" i="1" s="1"/>
  <c r="M13" i="1" s="1"/>
  <c r="N12" i="1"/>
  <c r="L19" i="1"/>
  <c r="K12" i="1"/>
  <c r="H28" i="1"/>
  <c r="H20" i="1" s="1"/>
  <c r="H14" i="1" s="1"/>
  <c r="H19" i="1"/>
  <c r="H13" i="1" s="1"/>
  <c r="G13" i="1" s="1"/>
  <c r="M28" i="1"/>
  <c r="M27" i="1"/>
  <c r="M26" i="1"/>
  <c r="G27" i="5" s="1"/>
  <c r="J28" i="1"/>
  <c r="M24" i="1"/>
  <c r="M23" i="1"/>
  <c r="J24" i="1"/>
  <c r="G24" i="1"/>
  <c r="G23" i="1"/>
  <c r="O18" i="1"/>
  <c r="O12" i="1" s="1"/>
  <c r="I18" i="1"/>
  <c r="I12" i="1" s="1"/>
  <c r="G30" i="5" l="1"/>
  <c r="G46" i="5"/>
  <c r="H44" i="5"/>
  <c r="G64" i="5"/>
  <c r="H62" i="5"/>
  <c r="G77" i="5"/>
  <c r="H75" i="5"/>
  <c r="H79" i="5"/>
  <c r="K10" i="1"/>
  <c r="J12" i="1"/>
  <c r="F66" i="5"/>
  <c r="F72" i="5" s="1"/>
  <c r="L13" i="1"/>
  <c r="L17" i="1"/>
  <c r="M33" i="1"/>
  <c r="G40" i="5"/>
  <c r="G91" i="5"/>
  <c r="I17" i="1"/>
  <c r="M19" i="1"/>
  <c r="O17" i="1"/>
  <c r="K17" i="1"/>
  <c r="J19" i="1"/>
  <c r="G85" i="1"/>
  <c r="N17" i="1"/>
  <c r="H18" i="1"/>
  <c r="H12" i="1" s="1"/>
  <c r="G27" i="1"/>
  <c r="K25" i="1"/>
  <c r="J29" i="1"/>
  <c r="F32" i="5" s="1"/>
  <c r="G28" i="1"/>
  <c r="J27" i="1"/>
  <c r="L25" i="1"/>
  <c r="G30" i="1"/>
  <c r="H29" i="1"/>
  <c r="M25" i="1"/>
  <c r="N25" i="1"/>
  <c r="M29" i="1"/>
  <c r="G32" i="5" s="1"/>
  <c r="H32" i="5" s="1"/>
  <c r="G26" i="1"/>
  <c r="E27" i="5" s="1"/>
  <c r="H25" i="1"/>
  <c r="J26" i="1"/>
  <c r="F27" i="5" s="1"/>
  <c r="F30" i="5" s="1"/>
  <c r="J22" i="1"/>
  <c r="J21" i="1" s="1"/>
  <c r="F22" i="5" s="1"/>
  <c r="F25" i="5" s="1"/>
  <c r="L21" i="1"/>
  <c r="G22" i="1"/>
  <c r="I21" i="1"/>
  <c r="M22" i="1"/>
  <c r="M21" i="1" s="1"/>
  <c r="G22" i="5" s="1"/>
  <c r="O21" i="1"/>
  <c r="H27" i="5" l="1"/>
  <c r="H22" i="5"/>
  <c r="G42" i="5"/>
  <c r="H40" i="5"/>
  <c r="E30" i="5"/>
  <c r="G90" i="5"/>
  <c r="G88" i="5" s="1"/>
  <c r="H91" i="5"/>
  <c r="F21" i="5"/>
  <c r="F19" i="5" s="1"/>
  <c r="F6" i="5" s="1"/>
  <c r="F8" i="5" s="1"/>
  <c r="G25" i="5"/>
  <c r="G21" i="5"/>
  <c r="G19" i="5" s="1"/>
  <c r="G6" i="5" s="1"/>
  <c r="G8" i="5" s="1"/>
  <c r="H17" i="1"/>
  <c r="G21" i="1"/>
  <c r="G25" i="1"/>
  <c r="G29" i="1"/>
  <c r="J25" i="1"/>
  <c r="M18" i="1"/>
  <c r="J18" i="1"/>
  <c r="G19" i="1"/>
  <c r="G20" i="1"/>
  <c r="G18" i="1"/>
  <c r="E32" i="5" l="1"/>
  <c r="E21" i="5" s="1"/>
  <c r="E19" i="5" s="1"/>
  <c r="E6" i="5" s="1"/>
  <c r="E8" i="5" s="1"/>
  <c r="G12" i="1"/>
  <c r="G17" i="1"/>
  <c r="J13" i="1"/>
  <c r="C13" i="1" s="1"/>
  <c r="O10" i="1"/>
  <c r="H10" i="1"/>
  <c r="M12" i="1"/>
  <c r="M14" i="1"/>
  <c r="L10" i="1"/>
  <c r="J10" i="1" s="1"/>
  <c r="M17" i="1"/>
  <c r="I10" i="1"/>
  <c r="G14" i="1"/>
  <c r="J14" i="1"/>
  <c r="N10" i="1"/>
  <c r="J17" i="1"/>
  <c r="C14" i="1" l="1"/>
  <c r="G10" i="1"/>
  <c r="C12" i="1"/>
  <c r="M10" i="1"/>
  <c r="C7" i="5" l="1"/>
</calcChain>
</file>

<file path=xl/sharedStrings.xml><?xml version="1.0" encoding="utf-8"?>
<sst xmlns="http://schemas.openxmlformats.org/spreadsheetml/2006/main" count="2138" uniqueCount="777">
  <si>
    <t>№ оперативної цілі</t>
  </si>
  <si>
    <t xml:space="preserve">Назва завдання та заходу </t>
  </si>
  <si>
    <t>КПКВК</t>
  </si>
  <si>
    <t>Джерела фінансування</t>
  </si>
  <si>
    <t>Усього</t>
  </si>
  <si>
    <t>спец. фонд</t>
  </si>
  <si>
    <t xml:space="preserve">
</t>
  </si>
  <si>
    <t>Бюджет ТГ</t>
  </si>
  <si>
    <t>Державний бюджет</t>
  </si>
  <si>
    <t>Інші джерела</t>
  </si>
  <si>
    <t>6030, 7461, 7462</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</si>
  <si>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</si>
  <si>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</si>
  <si>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</si>
  <si>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</si>
  <si>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</si>
  <si>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</si>
  <si>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</si>
  <si>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</si>
  <si>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</si>
  <si>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</si>
  <si>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</si>
  <si>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</si>
  <si>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</si>
  <si>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</si>
  <si>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</si>
  <si>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</si>
  <si>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</si>
  <si>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</si>
  <si>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</si>
  <si>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</si>
  <si>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</si>
  <si>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</si>
  <si>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</si>
  <si>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3.7. "Організація та проведення оплачуваних громадських робіт на умовах співфінансування з Сумським міським центром зайнятості (50 %/ 50 %)"</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</si>
  <si>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</si>
  <si>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</si>
  <si>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</si>
  <si>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</si>
  <si>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</si>
  <si>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</si>
  <si>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</si>
  <si>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</si>
  <si>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</si>
  <si>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</si>
  <si>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</si>
  <si>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</si>
  <si>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</si>
  <si>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</si>
  <si>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</si>
  <si>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</si>
  <si>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</si>
  <si>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</si>
  <si>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</si>
  <si>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</si>
  <si>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</si>
  <si>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</si>
  <si>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</si>
  <si>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</si>
  <si>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</si>
  <si>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</si>
  <si>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</si>
  <si>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</si>
  <si>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</si>
  <si>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</si>
  <si>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</si>
  <si>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</si>
  <si>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</si>
  <si>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</si>
  <si>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</si>
  <si>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</si>
  <si>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</si>
  <si>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</si>
  <si>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</si>
  <si>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</si>
  <si>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</si>
  <si>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</si>
  <si>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</si>
  <si>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</si>
  <si>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</si>
  <si>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</si>
  <si>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</si>
  <si>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</si>
  <si>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</si>
  <si>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</si>
  <si>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</si>
  <si>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</si>
  <si>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</si>
  <si>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</si>
  <si>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</si>
  <si>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</si>
  <si>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</si>
  <si>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</si>
  <si>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</si>
  <si>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</si>
  <si>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</si>
  <si>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8862, 7691</t>
  </si>
  <si>
    <t>6072</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</si>
  <si>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</si>
  <si>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</si>
  <si>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</si>
  <si>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</si>
  <si>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</si>
  <si>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</si>
  <si>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</si>
  <si>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</si>
  <si>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</si>
  <si>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</si>
  <si>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</si>
  <si>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</si>
  <si>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</si>
  <si>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</si>
  <si>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</si>
  <si>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</si>
  <si>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</si>
  <si>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</si>
  <si>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</si>
  <si>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</si>
  <si>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</si>
  <si>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</si>
  <si>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</si>
  <si>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</si>
  <si>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</si>
  <si>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</si>
  <si>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</si>
  <si>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</si>
  <si>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</si>
  <si>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</si>
  <si>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</si>
  <si>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</si>
  <si>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</si>
  <si>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</si>
  <si>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</si>
  <si>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</si>
  <si>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</si>
  <si>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</si>
  <si>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</si>
  <si>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</si>
  <si>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</si>
  <si>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</si>
  <si>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</si>
  <si>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</si>
  <si>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</si>
  <si>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</si>
  <si>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</si>
  <si>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</si>
  <si>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</si>
  <si>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</si>
  <si>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</si>
  <si>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</si>
  <si>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</si>
  <si>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</si>
  <si>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</si>
  <si>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</si>
  <si>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</si>
  <si>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</si>
  <si>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</si>
  <si>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</si>
  <si>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</si>
  <si>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</si>
  <si>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</si>
  <si>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</si>
  <si>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</si>
  <si>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</si>
  <si>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</si>
  <si>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</si>
  <si>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</si>
  <si>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</si>
  <si>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</si>
  <si>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</si>
  <si>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</si>
  <si>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</si>
  <si>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</si>
  <si>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</si>
  <si>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</si>
  <si>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</si>
  <si>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</si>
  <si>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</si>
  <si>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</si>
  <si>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</si>
  <si>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</si>
  <si>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</si>
  <si>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</si>
  <si>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</si>
  <si>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</si>
  <si>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</si>
  <si>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</si>
  <si>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</si>
  <si>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</si>
  <si>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</si>
  <si>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</si>
  <si>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</si>
  <si>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</si>
  <si>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</si>
  <si>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</si>
  <si>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</si>
  <si>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</si>
  <si>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</si>
  <si>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</si>
  <si>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</si>
  <si>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</si>
  <si>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</si>
  <si>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</si>
  <si>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</si>
  <si>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</si>
  <si>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</si>
  <si>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</si>
  <si>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</si>
  <si>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</si>
  <si>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</si>
  <si>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</si>
  <si>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</si>
  <si>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мережі зовнішнього освітлення, на якій планується провести капітальний ремонт</t>
  </si>
  <si>
    <t xml:space="preserve">    Показник:  середні витрати на заміну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</si>
  <si>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</si>
  <si>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</si>
  <si>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</si>
  <si>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</si>
  <si>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</si>
  <si>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</si>
  <si>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</si>
  <si>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</si>
  <si>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</si>
  <si>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</si>
  <si>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парків, скверів міста, зелених зон та пляжів, на якій планується поточний ремонт та утримання,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</si>
  <si>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</si>
  <si>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</si>
  <si>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</si>
  <si>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</si>
  <si>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</si>
  <si>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</si>
  <si>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</si>
  <si>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</si>
  <si>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</si>
  <si>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</si>
  <si>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</si>
  <si>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</si>
  <si>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</si>
  <si>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</si>
  <si>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</si>
  <si>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</si>
  <si>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</si>
  <si>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</si>
  <si>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</si>
  <si>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</si>
  <si>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</si>
  <si>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</si>
  <si>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</si>
  <si>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</si>
  <si>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</si>
  <si>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</si>
  <si>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</si>
  <si>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</si>
  <si>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</si>
  <si>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</si>
  <si>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</si>
  <si>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</si>
  <si>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</si>
  <si>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</si>
  <si>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</si>
  <si>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</si>
  <si>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</si>
  <si>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</si>
  <si>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</si>
  <si>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</si>
  <si>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</si>
  <si>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</si>
  <si>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</si>
  <si>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</si>
  <si>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</si>
  <si>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</si>
  <si>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</si>
  <si>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</si>
  <si>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</si>
  <si>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</si>
  <si>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</si>
  <si>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</si>
  <si>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</si>
  <si>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</si>
  <si>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</si>
  <si>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</si>
  <si>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</si>
  <si>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</si>
  <si>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</si>
  <si>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</si>
  <si>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</si>
  <si>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</si>
  <si>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</si>
  <si>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</si>
  <si>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</si>
  <si>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</si>
  <si>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</si>
  <si>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</si>
  <si>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</si>
  <si>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</si>
  <si>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</si>
  <si>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</si>
  <si>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</si>
  <si>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</si>
  <si>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</si>
  <si>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</si>
  <si>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</si>
  <si>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</si>
  <si>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</si>
  <si>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</si>
  <si>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</si>
  <si>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</si>
  <si>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</si>
  <si>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</si>
  <si>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</si>
  <si>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</si>
  <si>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</si>
  <si>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</si>
  <si>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</si>
  <si>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</si>
  <si>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</si>
  <si>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</si>
  <si>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</si>
  <si>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</si>
  <si>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</si>
  <si>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</si>
  <si>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</si>
  <si>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</si>
  <si>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</si>
  <si>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</si>
  <si>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</si>
  <si>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</si>
  <si>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</si>
  <si>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</si>
  <si>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</si>
  <si>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</si>
  <si>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</si>
  <si>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</si>
  <si>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</si>
  <si>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</si>
  <si>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</si>
  <si>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</si>
  <si>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</si>
  <si>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</si>
  <si>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</si>
  <si>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</si>
  <si>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</si>
  <si>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</si>
  <si>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</si>
  <si>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</si>
  <si>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</si>
  <si>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</si>
  <si>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</si>
  <si>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</si>
  <si>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</si>
  <si>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</si>
  <si>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</si>
  <si>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</si>
  <si>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</si>
  <si>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</si>
  <si>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</si>
  <si>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</si>
  <si>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</si>
  <si>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</si>
  <si>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</si>
  <si>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</si>
  <si>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</si>
  <si>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</si>
  <si>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</si>
  <si>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</si>
  <si>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</si>
  <si>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</si>
  <si>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</si>
  <si>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</si>
  <si>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</si>
  <si>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</si>
  <si>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</si>
  <si>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</si>
  <si>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</si>
  <si>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</si>
  <si>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</si>
  <si>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</si>
  <si>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</si>
  <si>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</si>
  <si>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</si>
  <si>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</si>
  <si>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</si>
  <si>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</si>
  <si>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</si>
  <si>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</si>
  <si>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</si>
  <si>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</si>
  <si>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</si>
  <si>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</si>
  <si>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</si>
  <si>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</si>
  <si>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</si>
  <si>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</si>
  <si>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</si>
  <si>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</si>
  <si>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</si>
  <si>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</si>
  <si>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</si>
  <si>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</si>
  <si>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</si>
  <si>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</si>
  <si>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</si>
  <si>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</si>
  <si>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</si>
  <si>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</si>
  <si>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</si>
  <si>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</si>
  <si>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</si>
  <si>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</si>
  <si>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</si>
  <si>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</si>
  <si>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</si>
  <si>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</si>
  <si>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</si>
  <si>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</si>
  <si>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</si>
  <si>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</si>
  <si>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</si>
  <si>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</si>
  <si>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</si>
  <si>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</si>
  <si>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</si>
  <si>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</si>
  <si>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</si>
  <si>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</si>
  <si>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</si>
  <si>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</si>
  <si>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</si>
  <si>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</si>
  <si>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</si>
  <si>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</si>
  <si>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</si>
  <si>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</si>
  <si>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</si>
  <si>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</si>
  <si>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</si>
  <si>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</si>
  <si>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</si>
  <si>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</si>
  <si>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</si>
  <si>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</si>
  <si>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</si>
  <si>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</si>
  <si>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</si>
  <si>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</si>
  <si>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</si>
  <si>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</si>
  <si>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</si>
  <si>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</si>
  <si>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</si>
  <si>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</si>
  <si>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</si>
  <si>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</si>
  <si>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</si>
  <si>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</si>
  <si>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</si>
  <si>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</si>
  <si>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</si>
  <si>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</si>
  <si>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</si>
  <si>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</si>
  <si>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</si>
  <si>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</si>
  <si>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</si>
  <si>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</si>
  <si>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</si>
  <si>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</si>
  <si>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</si>
  <si>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</si>
  <si>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</si>
  <si>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</si>
  <si>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</si>
  <si>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</si>
  <si>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</si>
  <si>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</si>
  <si>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</si>
  <si>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</si>
  <si>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</si>
  <si>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</si>
  <si>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</si>
  <si>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</si>
  <si>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</si>
  <si>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</si>
  <si>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</si>
  <si>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</si>
  <si>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</si>
  <si>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</si>
  <si>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</si>
  <si>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</si>
  <si>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</si>
  <si>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</si>
  <si>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</si>
  <si>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</si>
  <si>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</si>
  <si>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</si>
  <si>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</si>
  <si>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</si>
  <si>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</si>
  <si>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</si>
  <si>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</si>
  <si>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</si>
  <si>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</si>
  <si>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</si>
  <si>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</si>
  <si>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</si>
  <si>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</si>
  <si>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</si>
  <si>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</si>
  <si>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</si>
  <si>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</si>
  <si>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</si>
  <si>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</si>
  <si>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</si>
  <si>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</si>
  <si>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</si>
  <si>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</si>
  <si>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</si>
  <si>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</si>
  <si>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</si>
  <si>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</si>
  <si>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</si>
  <si>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</si>
  <si>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</si>
  <si>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</si>
  <si>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</si>
  <si>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</si>
  <si>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</si>
  <si>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</si>
  <si>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</si>
  <si>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</si>
  <si>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</si>
  <si>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</si>
  <si>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</si>
  <si>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</si>
  <si>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</si>
  <si>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</si>
  <si>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</si>
  <si>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</si>
  <si>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</si>
  <si>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</si>
  <si>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</si>
  <si>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</si>
  <si>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</si>
  <si>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</si>
  <si>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</si>
  <si>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</si>
  <si>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</si>
  <si>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</si>
  <si>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</si>
  <si>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</si>
  <si>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</si>
  <si>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</si>
  <si>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</si>
  <si>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</si>
  <si>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</si>
  <si>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</si>
  <si>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</si>
  <si>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</si>
  <si>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</si>
  <si>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</si>
  <si>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</si>
  <si>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</si>
  <si>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</si>
  <si>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</si>
  <si>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</si>
  <si>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</si>
  <si>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</si>
  <si>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</si>
  <si>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</si>
  <si>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</si>
  <si>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</si>
  <si>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</si>
  <si>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</si>
  <si>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</si>
  <si>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</si>
  <si>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</si>
  <si>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</si>
  <si>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</si>
  <si>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</si>
  <si>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</si>
  <si>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</si>
  <si>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</si>
  <si>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</si>
  <si>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</si>
  <si>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</si>
  <si>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</si>
  <si>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</si>
  <si>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</si>
  <si>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</si>
  <si>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</si>
  <si>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</si>
  <si>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</si>
  <si>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</si>
  <si>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</si>
  <si>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</si>
  <si>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</si>
  <si>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</si>
  <si>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</si>
  <si>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</si>
  <si>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</si>
  <si>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</si>
  <si>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</si>
  <si>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</si>
  <si>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</si>
  <si>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</si>
  <si>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</si>
  <si>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</si>
  <si>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</si>
  <si>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</si>
  <si>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</si>
  <si>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</si>
  <si>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</si>
  <si>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</si>
  <si>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</si>
  <si>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</si>
  <si>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</si>
  <si>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</si>
  <si>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</si>
  <si>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</si>
  <si>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</si>
  <si>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</si>
  <si>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</si>
  <si>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</si>
  <si>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</si>
  <si>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</si>
  <si>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</si>
  <si>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</si>
  <si>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</si>
  <si>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</si>
  <si>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</si>
  <si>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</si>
  <si>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</si>
  <si>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</si>
  <si>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</si>
  <si>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</si>
  <si>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</si>
  <si>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</si>
  <si>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</si>
  <si>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</si>
  <si>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</si>
  <si>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</si>
  <si>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</si>
  <si>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</si>
  <si>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</si>
  <si>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</si>
  <si>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</si>
  <si>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</si>
  <si>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</si>
  <si>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</si>
  <si>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</si>
  <si>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</si>
  <si>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</si>
  <si>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</si>
  <si>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</si>
  <si>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</si>
  <si>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</si>
  <si>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</si>
  <si>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</si>
  <si>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</si>
  <si>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</si>
  <si>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</si>
  <si>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</si>
  <si>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та розподіл електричної енергії перед  АТ «Сумиобленерго» ;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</si>
  <si>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ЕНЕРДЖІ»,ДПЗД «Укрінтеренерго» та розподіл електричної енергії перед  АТ «Сумиобленерго» ;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</si>
  <si>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2.  Департамент інфраструктури міста Сумської міської ради,        управління капітального будівництва та дорожнього господарства Сумської міської ради,         Департамент забезпечення ресурсних платежів Сумської міської ради,        управління архітектури та містобудування Сумської міської ради,     комунальні підприємства Сумської міської ради та інші суб’єкти господарювання</t>
  </si>
  <si>
    <t>1. Комплексна цільова  програма  реформування і розвитку житлово- комунального господарства Сумської міської територіальної громади на 2022- 2024 роки</t>
  </si>
  <si>
    <t>Інформація про виконання заходу / завдання</t>
  </si>
  <si>
    <t>тис грн</t>
  </si>
  <si>
    <t>Обсяги фінансування програми</t>
  </si>
  <si>
    <t>Затверджено у бюджеті СМТГ (зі змінами)</t>
  </si>
  <si>
    <t>Виконано</t>
  </si>
  <si>
    <t>заг. фонд</t>
  </si>
  <si>
    <t>Всього на виконання програми, у т.ч. за джерелами фінансування:</t>
  </si>
  <si>
    <t>Інші джерела (зазначити)</t>
  </si>
  <si>
    <t xml:space="preserve">Проведено капітальний ремонт дорожньої мережі по вул. комбрига Євгена Коростельова загальною площею 1,8 тис.м2 </t>
  </si>
  <si>
    <t>Проведено поточний ремонт пішохідних мостів «Парковий» та "Ринок" в м. Суми.</t>
  </si>
  <si>
    <t xml:space="preserve">Здійснено  планування узбіч, укосів та виїмок доріг без підсипання грунту біля майданчика на суму 99 387,12 грн.  Проведено упорядкування території вздовж дороги до майданчика на суму 69 366,10 грн. </t>
  </si>
  <si>
    <t>Забезпечено протягом року утримання спецслужби.</t>
  </si>
  <si>
    <t>Проведено поховання 53 самотніх громадян.</t>
  </si>
  <si>
    <t>Забезпечено сервісне обслуговування водогонів на 4-х кладовища міста.</t>
  </si>
  <si>
    <t>Забезпечено утримання 80 урн по місту на суму 486160,00 грн.</t>
  </si>
  <si>
    <t>Забезпечення збирання та вивезення сміття на території Сумської міської територіальної громади (після проведення місячника благоустрою) загальним обсягом 1400 м3 на суму 469 000,00 грн.</t>
  </si>
  <si>
    <t xml:space="preserve">Здійснено догляд за об’єктами благоустрою загального користування: ліквідація несанкціонованих і неконтрольованих звалищ відходів  на території СМТГ: на суму 503,41 тис. гривень  (1308 куб. метрів).   Надано послуги з вивезення сміття з кладовищ на території старостинських округів на суму 150,028 тис. грн обсягом 420 куб. метрів. 
Здійснено догляд за об’єктами благоустрою загального користування: ліквідація несанкціонованих і неконтрольованих звалищ відходів  на території  на території старостинських округів - на суму 145,09 тис. грн. (392,6 куб метрів).
</t>
  </si>
  <si>
    <t>КП «Центр догляду за тваринами» СМР  протягом 2023 року було надано послуги з регулювання чисельності тварин у населених пунктах, в тому числі безпритульних  (утримання тварин у притулку, проведення стерилізації,  відлов та повернення на територію міста безпритульних тварин, санітрний підбір трупів трварин тощо).</t>
  </si>
  <si>
    <t>Представники Департменту фінансів, економіки та інвестицій та Департменту інфраструктури міста Сумської міської ради брали участь у конференції в Іспанії, яка була реалізована партнерами у рамках проєкту. Протягом 2023 року проводилася інформаційно-роз’яснювальна робота серед населення через сторінки у соціальних мережах, проведено відкритий урок для учнів «Як поводитись зі сміттям».  Переможців та активних учасників конкурсу відзначено подарунками. Проєкт завершено 30.09.2023.</t>
  </si>
  <si>
    <t>На замовлення Департаменту здійснено демонтаж будівлі Ритуального залу на Ново – Центральному Баранівському  кладовищі  м.Суми</t>
  </si>
  <si>
    <t>Згідно із заявами громадян забезпечено укладання 4 договорів та  виготовлення звітів про оцінку вартості відновлення пошкоджених об’єктів нерухомого майна по 491 квартирі/домоволодінню. 
За дорученням міської Комісії організовано роботу з укладання договорів на надання послуг з обстеження технічного стану житлових будинків на території Сумської міської територіальної громади, пошкоджених внаслідок збройної агресії Російської Федерації проти України за 4 адресами: м. Суми, вул. Червоної Калини, буд. 4 та буд. 5, станція Суми-Товарна, буд. 1, с. Вільшанка, вул. Ведмежа, буд. 4. Надавачем послуги виготовлено три звіти з технічного обстеження, по вул. Червоної Калини, буд. 5 звіт не надано у зв’язку з демонтажем будинку на дату складання документу.
Укладання договорів на надання послуг на проведення технічної інвентаризації з розробкою технічного паспорту по багатоквартирним будинкам не проводилось.</t>
  </si>
  <si>
    <t>Протягом 2023 року 
виконувались роботи по поточному ремонту та утриманню електромереж зовнішнього освітлення, а саме:- здійснено ремонт 280 пунктів живлення;
замінено 1 810 ламп світильників І, ІІ та V групи, в т. ч. 10 енергозберігаючих;
замінено  світильників - 205 шт.,
замінено кронштейнів - 150 шт.,
проведено очищення електричних мереж від гілок та накидів – 40 км;
ліквідація пошкоджень, визначення коротких замикань та обривів – 75 км;
здійснено заміну 10 - ти залізобетонних опор.
На технічне обслуговування, поточний ремонт систем вуличного освітлення та освітлення пішохідних переходів, в т. ч. на території старостинських округів спрямовано 12 726,970 тис. грн, в т. ч. на погашення кредиторської заборгованості 1 865,655 тис. гривень.</t>
  </si>
  <si>
    <t>Протягом 2023 року 
проводилась планова робота по догляду за зеленими насадженнями по місту (видалено 599 дерев з навантаженням та вивезенням деревини, проведено обрізку крон дерев і кущів, вирізування сухих суків і гілок з навантаженням та вивезенням деревини – 3,4 тис. шт., вирізування порослі – 18,2 тис. шт., видалення самосійних дерев – 450 шт., викорчувано пнів в кількості  230 шт.). Здійснювався полив зелених насаджень, підживлення 1040 дерев та прополювання 1992 пристовбурових лунок.</t>
  </si>
  <si>
    <t>Проводилось систематичне очищення доріжок, алей, сходів на об’єктах благоустрою міста та систематичне очищення урн від побутового сміття (401 одиниця).</t>
  </si>
  <si>
    <t>Проводились планові роботи по догляду за газонами (систематичне очищення газонів від випадкового сміття, викошування газонів на площі            605,4 тис. кв.м, косіння трави на площі 662 679 кв. м, проводилося підживлення, полив та підсів газонів по центральних скверах міста – 2,0 тис. кв. метрів). Надані послуги із систематичного збирання сміття на загальних об’єктах благоустрою на площі 561 469 кв. метрів.</t>
  </si>
  <si>
    <t>Проведена оплата електроенергії за вуличне освітлення</t>
  </si>
  <si>
    <t xml:space="preserve"> Виконані роботи по садінню квіткових рослин в кількості 89,1 тис. шт. у квітниках з усіма попередніми супровідними роботами на площі 2,6 тис. кв. м., висаджено 2,0 тис. шт. цибулин тюльпанів. </t>
  </si>
  <si>
    <t>Проводились роботи по догляду за трояндами в кількості 5673шт. на площі 2600 кв. м.</t>
  </si>
  <si>
    <t>Надавались послуги з утримання дитячого парку «Казка» площею 12,0 га  (прибирання території, згрібання та вивезення опалого листя, стовбурів та гілля, косіння та прибирання  скошеної трави, утримання громадського туалету, встановлення паркових лавок в кількості 10 штук, улаштування квітників площею 40 кв. м.).</t>
  </si>
  <si>
    <t>Надано послуги по ліквідації (викошуванню) трави (амброзії) на площі 420,2 тис. кв. м</t>
  </si>
  <si>
    <t>Надавались послуги з утримання, ремонту та технічного обслуговування фонтанів у кількості 4 одиниць у центральних скверах міста.</t>
  </si>
  <si>
    <t>Надані послуги з водопостачання та водовідведення фонтанів.</t>
  </si>
  <si>
    <t>Надано послуги з утримання та поточного ремонту дитячих та спортивних майданчиків, а саме: прибирання сміття на території дитячих та спортивних майданчиках, в тому числі: систематичне очищення урн, косіння та прибирання скошеної трави на території дитячих та спортивних майданчиків, тримання в належному експлуатаційному стані елементів та конструкцій дитячих та спортивних майданчиків у кількості 91 майданчик.</t>
  </si>
  <si>
    <t>Погашено кредиторську заборгованість за придбання у грудні 2022 року гусеничного бульдозеру.</t>
  </si>
  <si>
    <t xml:space="preserve">Виконані роботи по капітальному та поточному ремонту житлового фонду, пошкодженого внаслідок збройної агресії. Роботи виконані у 58 житлових  будинках. </t>
  </si>
  <si>
    <t>за рахунок коштів бюджету СМТГ придбано об’єкт (житловий вагон –будинок)</t>
  </si>
  <si>
    <t>проведено реставраційний ремонт нежитлового приміщення, розташованого за адресою: м.Суми, вул. Покровська, буд.9</t>
  </si>
  <si>
    <t>Виконано капітальний ремонт підвального вбудованого нежитлового приміщення розташованого за адресою: проспект Перемоги, буд.103 у м.Суми;  Капітальний ремонт ганку та фасаду нежитлового приміщення, розташованого за адресою: м.Суми, вул.Нижньовоскресенська, 4; проведено інженерно-геодезичні вишукування по обєктах: Нове будівництво захисних споруд для силових трансформаторів зв’язку ВРП 110 кВ на Сумській ТЕЦ по вул. 2-га Залізнична, 10 в м. Суми та Нове будівництво захисної споруди головного корпусу Сумської ТЕЦ по вул. 2-га Залізнична, 10 в м. Суми; проведено коригування проектно-кошторисної документації по обєкту "Реконструкція приміщення по вул. Родини Янових (Шишкіна), 12 в м. Суми"</t>
  </si>
  <si>
    <t xml:space="preserve"> Верхньосироватській сільській раді перераховано трансферт відповідно до наданого переліку напрямків використання коштів іншої  субвенції Сумської міської ради</t>
  </si>
  <si>
    <t>Видатки спрямовано на поповнення статутного капіталу КП "Зелене будівництво" СМР, а саме: придбання спеціалізованої техніки (міні-трактор косарка вартість 187 500,00 грн., трактора колісного з навісним обладнанням вартість 1521000,00 грн. та подрібнювача деревини вартістю 451500,00 грн.)</t>
  </si>
  <si>
    <t>за 2023 рік з бюджету територіальної громади відшкодовано по програмі  часткового відшкодування витрат на заходи з енергоефективності в багатоквартирних будинках по програмі «Енергодім» відшкодовано 631,9 гривень.</t>
  </si>
  <si>
    <t xml:space="preserve">за 2023 рік з бюджету територіальної громади відшкодовано частину відсотків за кредитами з енергозбереження на суму 762,8 тис гривень - 30 ОСББ.  </t>
  </si>
  <si>
    <t xml:space="preserve">за 2023 рік з бюджету територіальної громади відшкодовано частину відсотків за кредитами з енергозбереження на суму 70,2 тис гривень по 47 фізичних особах </t>
  </si>
  <si>
    <t>надана фінансова підтримка КП «Міськводоканал» СМР (на погашення заборгованості за спожиту електроенергію перед ТОВ «НЬЮ СТРІМ ЕНЕРДЖІ» в сумі 8,0 млн грн., перед ТОВ «УКР ГАЗ РЕСУРС» -30,0 млн грн.,заборгованості за розподіл електричної енергії перед АТ «Сумиобленерго»- 1,6 млн грн., на погашення податкового боргу по сплаті рентної плати за користування надрами та погашення податкового боргу з рентної плати за спеціальне використання води - 11,5 млн грн., на придбання автозапчастин, автоколес - 500,0 тис грн. та на придбання кабелів силових, автоматичних вимикачів та рубильників, наконечників до кабелів, труби гофровані -3,6 млн грн.  )</t>
  </si>
  <si>
    <t>надано послуги з поточного ремонту зовнішньої каналізаційної мережі по вул.І.Сірка, 16 на суму 30,0 тис грн. та поточний ремонт зовнішньої каналізаційної мережі по вул.Гарбузівська, 143 на суму 40,8 тис грн.</t>
  </si>
  <si>
    <t>Протягом року надано послуги з охорони каналізаційно-насосної станції за адресою вул. Привокзальна 4/13</t>
  </si>
  <si>
    <t>надано послуги з очищення водозабірних свердловини в с.Верхнє Піщане на суму 90,0 тис грн.</t>
  </si>
  <si>
    <t xml:space="preserve">Погашення кредиторської заборгованісті за 2022 рік по капітальному ремонту об’єкту благоустрою – монтаж та заміна устаткування насосної станції по вул.Тихорецька в м.Суми  </t>
  </si>
  <si>
    <t>проведено упорядкування території (від мосту на вул. Троїцька (права сторона) до р. Псел, проведено заміну скла на зупинках громадського трпанспорту, забезпечено утримання підземного пішохідного переходу на перехресті вул.Харківська-вул.Героїв Сумщини</t>
  </si>
  <si>
    <t>щомісячно надавались послуги з спостереження, технічного обслуговування та поточного ремонту системи санкціонованого проїзду на перехресті провул. Монастирський та вул. Воскресенської в м.Суми</t>
  </si>
  <si>
    <t xml:space="preserve">Проведено виправлення профілю основ покриттів 46,0 тис. м2 (вул. Родини Янових (стар вул. Шишкіна), вулиць  Слов’янська, Шота Руставелі, Леоніда Каденюка (стар вул. Ціолковського), Полковника Болбочана,  1-а Північна, Євгена Коновальця (стар вул. Ударників),  Хвойна,  1-а Севастопольська,  1-ша Замостянська,  Героїв полку "Азов" (стар вул. Ювілейна), пров. Пришибський, вулиць Івана Сірка,  Ярославни (стар вул. Руднєва),  Анастасії Гудимович (стар вул. 6-та Продольна),  підполковника Андрія Авраменка (стар вул. 5-та Продольна),  Сірожупанної дивізії (стар вул. 4-та Продольна),  Павла Чубинського (стар вул. 3-тя Продольна), пров. Ромашковий, вул. 1-ша Замостянська, Великочернеччинський та Стецьківський старостинські округи, вул. Осіння). Проведено ліквідацію вибоїн асфальтобетонного покриття пневмоструменевим методом 2,6 тис. м2 (вулиць Сумської артбригади (стар вул. 20 років Перемоги),  Петропавлівська,  Герасима Кондратьєва,  Івана Сірка,  Іллінська,  Данила Галицького, пров. Токарівський, вулиць 1-ша Замостянська,  Санаторна,  В’ячеслава Чорновола,  Гетьмана Павла Скоропадського (стар вул. Леваневського),  Роменська,  Лінійна,  Лебединська,  Борова,  1-ша Набережна р. Стрілка.). Проведено ямковий ремонт асфальтобетонного покриття за допомогою холодного асфальтобетону 0,8 тис. м2 (вулиць Сумської артбригади та Кустовська, проїзд Академічний, проспект Свободи, пл. Пришибська, пл. Покровська, вул. Набережна р. Сумка). Проведено ямковий ремонт асфальтобетонного покриття  4,7 тис. м2  (вулиць Степаненківська,  Юрія Вєтрова,  Шишкарівська,  Олександра Аніщенка,  Богдана Хмельницького,  Лебединська,  Паркова,  Серпнева,  Війська Запорозького (стар вул. Мірошниченка),  Миколи Сумцова (стар вул. Римського-Корсакова),  Металургів, Іподромна, відновлення покриття після ремонту водопровідних мереж).
Поточний ремонт   дорожньої мережі по наступних вулицях (вул. Лебединська, пров. Академічний, вул. Кустовська, вул. Металургів, вул. Герасима Кондратьєва, вул.О.Аніщенка, вул. Гетьмана Павла Скоропадського, вул. Івана Сірка, вул. Збройних Сил України, вул.Ганнівська, вул. Миколи Василенка, пров. Спортивний) – 28,8 тис. м2. Також виконано поточний середній ремонт вулично-дорожньої мережі загальною площею 36,5 тис.м2. 
</t>
  </si>
  <si>
    <t xml:space="preserve">Протягом року забезпечено виконання комплексу робіт на дорогах та тротуарах міста (ручне та механізоване прибирання доріг та тротуарів, обробка доріг та тротуарів протиожеледними матеріалами), в осіньо-зимовий період  прибирається понад 90 вулиць міста орієнтовною площею 1 446,9 тис.м2 та понад 40 тротуарів загальною площею 221,7 тис. м2. В весняно - літній період площа прибирання складає 810,9 тис. м2 та тротуарів  58 ,6 тис. м2. Також  щомісячно утримується  16 мостів та 6 шляхопроводів загальною площею прибирання 35,8 тис.м2, зливова каналізація протяжністю 35 тис.м на якій знаходяться 626 зливоприймальників та 539 оглядових колодязів. </t>
  </si>
  <si>
    <t>Проведено поточний ремонт огорожі у сквері Покровський м.Суми</t>
  </si>
  <si>
    <t>Виконанопоточний ремонт зупинок громадського транспорту № 104 "Легкоатлетичний манеж", № 120 "10-й мікрорайон" по проспекту М.Лушпи та проведено  улаштування асфальтобетонного покриття зупинки громадського транспорту №119 "10-й мікрорайон" по проспекту М.Лушпи, загальною площею 208 м2 . Встановлено один зупинковий комплекс загальною вартістю 352,9 тис. грн.</t>
  </si>
  <si>
    <t>В 1-му півріччі 2023 року встановлено 12 пристроїв резервного живлення світлофорних об’єктів. Також проводився поточний ремонт 3 - х світлофорних об’єктів на перехресті вулиць вул. Магістратська – вул. Чорновола В’ячеслава та перехресті просп. Перемоги - вул. Романа Атаманюка,  перехресті просп. Перемоги - вул. Ковпака.</t>
  </si>
  <si>
    <t>Виконано нанесення горизонтальної дорожньої розмітки 7,6 тис.м2. Ремонт колесовідбою та нанесення вертикальної дорожньої розмітки 3,9 тис.м2.</t>
  </si>
  <si>
    <t>Встановлено технічні засоби регулювання дорожнього руху по вулиці Герасима Кондратьєва (від вул.Покровська до пров. Академічний) та по вул. Воскресенській в м.Суми</t>
  </si>
  <si>
    <t>Проводився капітальний ремонт пішохідного переходу на перехресті вул. Харківська та Героїв Сумщини в м. Суми, а саме встановлено поручні.</t>
  </si>
  <si>
    <t>Проведено садіння нових дерев по місту у кільткості 94 одиниці.</t>
  </si>
  <si>
    <t xml:space="preserve">Протягом 2023 року КП «Спецкомбінат» СМР здійснював поточне утримання 13-ти кладовищ міста площею 105,5 тис. м2 та 25 кладовищ, розташованих на території старостинських округів Сумської МТГ площею 24,4 тис. м2. </t>
  </si>
  <si>
    <t>Для підтримання належного санітарного стану було проведено роботи по спилюванню аварійних дерев (100 шт.) на 5 кладовищах, косіння трави на кладовищах. Проведено поточний ремонт 5 пам’ятників на кладовищах та улаштування контейнерних майданчиків (7 шт.), встановлення секторних стовпів (13 шт.), поточний ремонт огорожі (1668,8 м2), доріжок (907,84 м2)  та контейнерів (25 шт.)</t>
  </si>
  <si>
    <t xml:space="preserve">Протягом 2023 року проводилось утримання 315 посадкових майданчиків </t>
  </si>
  <si>
    <t>у 2023 році придбано 18 урн.</t>
  </si>
  <si>
    <t xml:space="preserve">Виконані роботи по поточному ремонту споруди "Альтанки" та скейт-парку в міському парку ім.І.М.Кожедуба в м.Суми
</t>
  </si>
  <si>
    <t xml:space="preserve"> проведено санітарні заходи у прибережній смузі навколо озера Чеха на суму 510 000,00 грн., а саме: систематичне очищення 80 урн від сміття, забезпечено своєчасний вивіз сміття з 18 контейнерів, розчищення від снігу та посипання протиожеледною сумішшю пішохідної доріжки навколо озера Чеха, косіння трав’яної рослинності вздовж пішохідної доріжки та видалення аварійних дерев. </t>
  </si>
  <si>
    <t>Надавались послуги з технічного обслуговування насосних станцій, а саме: очищення впускного каналу від побутового сміття та рослинності по його схилах і водній поверхні, косіння трави на земельній ділянці станції та прилеглої до неї території, промивання під тиском та чищення камери прийому поверхневих вод.</t>
  </si>
  <si>
    <t>Проведено поточний ремонт знаку "Я люблю Суми", флагшток Державного прапору по вул. Героїв Сумщини в районі фронтану "Садко". Виконані роботи по поточному ремонту та фарбуванню лавок по вулицях міста (269 шт.)  та проведено поточний ремонт пам’ятників по місту (7 шт.).</t>
  </si>
  <si>
    <t>Погашення кредиторської заборгованості за 2022 рік по капітальному ремонту житлового фонду: заміна насосів системи опалення в житловому будинку №55 по вул. Ковпака в м. Суми; заміна насосів системи опалення в житловому будинку №31 по вул. Ковпака в м. Суми.</t>
  </si>
  <si>
    <t>Проведено оплату податку на земельну ділянку за адресою: м.Суми, вул.Привокзальна, 4/13 (каналізаційно-насосна станція)</t>
  </si>
  <si>
    <t>забезпечено оплату за розподіл природного газу монументу "Вічна Слава""</t>
  </si>
  <si>
    <t>проведено санацію шахтних колодязів</t>
  </si>
  <si>
    <t>Проведено поточний ремонт шахтних колодязів на території старостинських округів</t>
  </si>
  <si>
    <t xml:space="preserve">проведена оплата орендної плати за користування земельною ділянкою полігону для розміщення твердих побутових відходів III черги </t>
  </si>
  <si>
    <t>розроблено проекти організація дорожнього руху на перехресті вулиць Магістратська-Данила Галицького та по просп. Михайла Лушпи. Надано послуги з розробки науково-технічної продукції внесення змін до "Проєкту розміщення зупинок громадського транспорту на вулично-дорожній мережі "</t>
  </si>
  <si>
    <t>Забезпечення технічне обслуговування  камер відеоспостереження біля Алеї Почесних громадян на Центральному кладовищі та в сквері Героїв Небесної Сотні</t>
  </si>
  <si>
    <t>надано послуги з експертного обстеження нерухомого майна, розміщеного за адресою вул.Холодногірська, 35;  послуги з технічного обслуговування та утримання в належному стані зовнішніх мереж газопостачання по вул. Г.Кондратьєва, 165; послуги з демонтажу пошкоджених опор мереж зовнішнього освітлення виведених з експлуатації;  послуги з інженерно-технічного супроводу та /або послуг з проведення лабораторних випробувань вулично-дорожнього покриття</t>
  </si>
  <si>
    <t>Проводився демонтаж незаконно (самовільно) встановлених елементів благоустрою, тимчасових споруд для здійснення підприємницької діяльності, побутового, соціально-культурного чи іншого призначення на території громади</t>
  </si>
  <si>
    <t>Надана фінансова підтримка трьом підприємствам, а саме  КП"Центр догляду за тваринами" СМР в сумі 348,1 тис грн.,  КП"Сумикомунінвест" СМР (заробітна плата з нарахуваннями, предмети та матеріали, оплата за спожитий природний газ) в сумі 199,8 тис грн. та КП"Міськводоканал" СМР  (на закупівлю шоломів кулезахисних)- 298,6 тис грн.</t>
  </si>
  <si>
    <t>На замовлення Департаменту проведена  реконструкція теплових мереж від житлового будинку №17 по вулиці Івана Кавалерідзе  до котельні по вулиці Нахімова, 30 в м. Суми; Реконструкція об’єктів житлово-комунального господарства: влаштування пандусу до житлового будинку за адресою: вул. Івана Сірка, 35, п.9 м.Суми; проведено ліквідаційний тампонаж експлуатаційних свердловин КП «Міськводоканал» Сумської міської ради в м.Суми</t>
  </si>
  <si>
    <t>2023 рік</t>
  </si>
  <si>
    <t>Значення показника</t>
  </si>
  <si>
    <t>план</t>
  </si>
  <si>
    <t>виконано</t>
  </si>
  <si>
    <t>Відсоток виконання кол.6/кол.5</t>
  </si>
  <si>
    <t>Причини невиконання</t>
  </si>
  <si>
    <t>по обєкту "Реконструкція сталевих ділянок водоводу   Д-500 мм від Лучанського водозабору до перехрестя вул. Чехова та вул. 2-га Залізнична в м. Суми. Коригування" кошти з державного бюджету надвйшли в кінці бюджетного року, що не дало можливості виконувать роботи.</t>
  </si>
  <si>
    <t>монтаж шаф обліку та управління освітленям, яка потребує встановлення, од.</t>
  </si>
  <si>
    <t>протяжність мереж зовнішнього освітлення, яка потребує утримання</t>
  </si>
  <si>
    <t>монтаж шаф обліку та управління освітленям, яка планується встановити, од.</t>
  </si>
  <si>
    <t xml:space="preserve">    Показник: середні витрати на проведення  монтажу 1  шафи обліку та управління освітленям, яка потребує встановлення</t>
  </si>
  <si>
    <t>сплата кредиторсбької заборгованості, яка виникла станом на 01.01.2023 року по благоустрою населенимх пунктів вулично- дорожньої мережі територіальної громади</t>
  </si>
  <si>
    <t>протяжність мережі зовнішнього освітлення, на якій планується провести технічне обслуговування</t>
  </si>
  <si>
    <t xml:space="preserve">    Показник: середні витрати на проведення  технічного обслуговування та поточного ремонту 1 км мережі зовнішнього освітлення</t>
  </si>
  <si>
    <t xml:space="preserve"> кількість світлоточок, що підлягають заміні ламп світильників</t>
  </si>
  <si>
    <t xml:space="preserve">    Показник: середні витрати на заміну ламп 1 світлоточки</t>
  </si>
  <si>
    <t xml:space="preserve">У період дії військового стану, відповідно до умов запровадження комендантської години, умов світломаскування та затверджених графіків ввімкнення та вимкнення зовнішнього вуличного освітлення в 2023 році, використання електричної енергії було зменшено, а саме:       січень-квітень 2023 року освітлення вмикалося тільки по магістральним вулицям міста до початку комендантської години,       травень-жовтень - освітлення вмикалося по графіку до початку комендантської години (під час повітряних тривог вимикалося),        листопад- грудень освітлення вмикалося по графіку до початку комендантської години також почали вмикати після закінчення комендантської години – зранку.     В старостинських округах Сумської міської територіальної громади вуличне освітлення протягом січня-жовтеня зовсім не вмикалося, а листопад –грудень вмикалося до 21-00.       Виходячи з зазначеного, споживання електричної енергії в 2023 році було значно зменшено від загальної потреби при звичайному режимі освітлення Сумської міської територіальної громади та  становить близько 1,6 млн. кВт. за рік, або 13 590,3 тис.гривень.       Слід зазначити, що вартість за 1 кВт. протягом 2023 року значно змінювалася в сторону збільшення з 5,77 грн/кВт. до 8,26 грн./кВт.  
</t>
  </si>
  <si>
    <t>Учасник торгів зменшив суму вартості надання послуг</t>
  </si>
  <si>
    <t>У період дії військового стану працювали  фонтани не в повній кількості</t>
  </si>
  <si>
    <t>проведена оплата за роботи, які були виконані у 2022 році</t>
  </si>
  <si>
    <t>Указ Президента України
«Про введення воєнного
стану в Україні»,
Постанова КМУ від
12.10.2022 №1049 (зі
змінами).</t>
  </si>
  <si>
    <t>проводиться оплата лише за розподіл природного газу</t>
  </si>
  <si>
    <t>Кошти були Департаменту передбачені у жовтні місяці, на виконання робіт уже не сприяли погодні умови</t>
  </si>
  <si>
    <t>кошти з державного бюджету надвйшли в кінці бюджетного року, що не дало можливості виконувать роботи.</t>
  </si>
  <si>
    <t>Проведено поточний ремонт тротуарів по вул.Ковпака в районі будинків №43, №45, №47, №53; ремонт тротуару в районі будинку №136/1 по вул.Г.Кондратьєва; проведена ліквідація окремих пошкоджень та всідань місць тротуарів; тротуару по вул. Британській,25  0,2 тис.м2  та відремонтовано 330 м2 тротуарної плитки по вул. Воскресенська. Ремонт покриття тротуару в районі будівлі по вул.Соборна №39.</t>
  </si>
  <si>
    <t xml:space="preserve">Інформація про виконання програми
за  підсумками 2023 року </t>
  </si>
  <si>
    <t xml:space="preserve">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2022- 2024 роки   за підсумками 2023 року
</t>
  </si>
  <si>
    <t>Секретар Сумської міської ради</t>
  </si>
  <si>
    <t>Артем КОБЗАР</t>
  </si>
  <si>
    <t>Виконавець: Євген БРОВЕНКО</t>
  </si>
  <si>
    <r>
      <rPr>
        <sz val="18"/>
        <rFont val="Times New Roman"/>
        <family val="1"/>
        <charset val="204"/>
      </rPr>
      <t xml:space="preserve">Додаток 1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2023 року»
від  05 червня 2025 року   № 5809 -МР
</t>
    </r>
    <r>
      <rPr>
        <sz val="18"/>
        <color theme="1"/>
        <rFont val="Times New Roman"/>
        <family val="1"/>
        <charset val="204"/>
      </rPr>
      <t xml:space="preserve">
</t>
    </r>
  </si>
  <si>
    <t xml:space="preserve">                                                                                                                Додаток 2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2023 року»
від 05 червня 2025 року    №  5809 -  МР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</si>
</sst>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s>
  <fonts count="46"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i/>
      <sz val="14"/>
      <name val="Times New Roman"/>
      <family val="1"/>
      <charset val="204"/>
    </font>
    <font>
      <sz val="10"/>
      <name val="Times New Roman"/>
      <family val="1"/>
      <charset val="204"/>
    </font>
    <font>
      <sz val="16"/>
      <color rgb="FFFF0000"/>
      <name val="Times New Roman"/>
      <family val="1"/>
      <charset val="204"/>
    </font>
    <font>
      <b/>
      <sz val="16"/>
      <color rgb="FFFF0000"/>
      <name val="Times New Roman"/>
      <family val="1"/>
      <charset val="204"/>
    </font>
    <font>
      <sz val="12"/>
      <name val="Times New Roman"/>
      <family val="1"/>
      <charset val="204"/>
    </font>
    <font>
      <sz val="13"/>
      <name val="Times New Roman"/>
      <family val="1"/>
      <charset val="204"/>
    </font>
    <font>
      <sz val="18"/>
      <color theme="1"/>
      <name val="Calibri"/>
      <family val="2"/>
      <scheme val="minor"/>
    </font>
    <font>
      <b/>
      <sz val="16"/>
      <color rgb="FF00B050"/>
      <name val="Times New Roman"/>
      <family val="1"/>
      <charset val="204"/>
    </font>
    <font>
      <sz val="16"/>
      <color rgb="FF00B050"/>
      <name val="Times New Roman"/>
      <family val="1"/>
      <charset val="204"/>
    </font>
    <font>
      <sz val="11"/>
      <color rgb="FF00B050"/>
      <name val="Calibri"/>
      <family val="2"/>
      <scheme val="minor"/>
    </font>
    <font>
      <sz val="14"/>
      <color rgb="FF00B050"/>
      <name val="Times New Roman"/>
      <family val="1"/>
      <charset val="204"/>
    </font>
    <font>
      <sz val="16"/>
      <name val="Calibri"/>
      <family val="2"/>
      <scheme val="minor"/>
    </font>
    <font>
      <sz val="11"/>
      <name val="Calibri"/>
      <family val="2"/>
      <scheme val="minor"/>
    </font>
    <font>
      <b/>
      <sz val="14"/>
      <color theme="1"/>
      <name val="Calibri"/>
      <family val="2"/>
      <charset val="204"/>
      <scheme val="minor"/>
    </font>
    <font>
      <sz val="13.5"/>
      <color theme="1"/>
      <name val="Times New Roman"/>
      <family val="1"/>
      <charset val="204"/>
    </font>
    <font>
      <sz val="15"/>
      <color theme="1"/>
      <name val="Times New Roman"/>
      <family val="1"/>
      <charset val="204"/>
    </font>
    <font>
      <sz val="14"/>
      <color theme="1"/>
      <name val="Calibri"/>
      <family val="2"/>
      <scheme val="minor"/>
    </font>
    <font>
      <sz val="14"/>
      <color theme="4" tint="-0.249977111117893"/>
      <name val="Times New Roman"/>
      <family val="1"/>
      <charset val="204"/>
    </font>
    <font>
      <sz val="14"/>
      <name val="Calibri"/>
      <family val="2"/>
      <scheme val="minor"/>
    </font>
    <font>
      <sz val="10"/>
      <color theme="1"/>
      <name val="Calibri"/>
      <family val="2"/>
      <scheme val="minor"/>
    </font>
    <font>
      <sz val="26"/>
      <name val="Times New Roman"/>
      <family val="1"/>
      <charset val="204"/>
    </font>
    <font>
      <sz val="26"/>
      <color theme="1"/>
      <name val="Times New Roman"/>
      <family val="1"/>
      <charset val="204"/>
    </font>
    <font>
      <sz val="18"/>
      <name val="Times New Roman"/>
      <family val="1"/>
      <charset val="204"/>
    </font>
    <font>
      <sz val="18"/>
      <color theme="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top style="thin">
        <color indexed="64"/>
      </top>
      <bottom/>
      <diagonal/>
    </border>
  </borders>
  <cellStyleXfs count="7">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cellStyleXfs>
  <cellXfs count="504">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horizontal="center" vertical="center"/>
    </xf>
    <xf numFmtId="43" fontId="12" fillId="3" borderId="1" xfId="1" applyFont="1" applyFill="1" applyBorder="1" applyAlignment="1">
      <alignment horizontal="center" vertical="center"/>
    </xf>
    <xf numFmtId="43" fontId="14" fillId="3" borderId="1" xfId="1" applyFont="1" applyFill="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43" fontId="13" fillId="3" borderId="1" xfId="1" applyFont="1" applyFill="1" applyBorder="1" applyAlignment="1">
      <alignment horizontal="center" vertical="center"/>
    </xf>
    <xf numFmtId="0" fontId="13" fillId="3" borderId="1" xfId="0" applyFont="1" applyFill="1" applyBorder="1" applyAlignment="1">
      <alignment wrapText="1"/>
    </xf>
    <xf numFmtId="0" fontId="13" fillId="3" borderId="5" xfId="0" applyFont="1" applyFill="1" applyBorder="1"/>
    <xf numFmtId="43" fontId="13" fillId="3" borderId="5" xfId="1" applyFont="1" applyFill="1" applyBorder="1" applyAlignment="1">
      <alignment horizontal="center" vertical="center"/>
    </xf>
    <xf numFmtId="2" fontId="14" fillId="3" borderId="5" xfId="1" applyNumberFormat="1" applyFont="1" applyFill="1" applyBorder="1" applyAlignment="1">
      <alignment vertical="center"/>
    </xf>
    <xf numFmtId="2" fontId="11" fillId="3" borderId="1" xfId="1" applyNumberFormat="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2" fontId="11" fillId="3" borderId="5" xfId="1"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164" fontId="11" fillId="3" borderId="0" xfId="0" applyNumberFormat="1" applyFont="1" applyFill="1"/>
    <xf numFmtId="0" fontId="3" fillId="0" borderId="0" xfId="0" applyFont="1"/>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21" fillId="4" borderId="1" xfId="0" applyFont="1" applyFill="1" applyBorder="1" applyAlignment="1">
      <alignment horizontal="center" vertical="center" wrapText="1"/>
    </xf>
    <xf numFmtId="0" fontId="20" fillId="2" borderId="1" xfId="0" applyFont="1" applyFill="1" applyBorder="1" applyAlignment="1">
      <alignment horizontal="left" wrapText="1"/>
    </xf>
    <xf numFmtId="0" fontId="21"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8" xfId="0" applyFont="1" applyFill="1" applyBorder="1" applyAlignment="1">
      <alignment vertical="center" wrapText="1"/>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3"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22" fillId="3" borderId="5" xfId="0" applyFont="1" applyFill="1" applyBorder="1" applyAlignment="1">
      <alignment vertical="center" wrapText="1"/>
    </xf>
    <xf numFmtId="0" fontId="22" fillId="3" borderId="0" xfId="0" applyFont="1" applyFill="1" applyBorder="1" applyAlignment="1">
      <alignment vertical="center" wrapText="1"/>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43" fontId="3" fillId="0" borderId="7" xfId="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 fontId="17" fillId="0" borderId="1" xfId="0" applyNumberFormat="1" applyFont="1" applyFill="1" applyBorder="1" applyAlignment="1">
      <alignment horizontal="right" vertical="center" wrapText="1"/>
    </xf>
    <xf numFmtId="0" fontId="17" fillId="4" borderId="1" xfId="0" applyNumberFormat="1" applyFont="1" applyFill="1" applyBorder="1" applyAlignment="1">
      <alignment horizontal="right" vertical="center" wrapText="1"/>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168" fontId="3" fillId="2" borderId="1" xfId="1" applyNumberFormat="1" applyFont="1" applyFill="1" applyBorder="1" applyAlignment="1">
      <alignment horizontal="right" vertical="center"/>
    </xf>
    <xf numFmtId="43" fontId="3" fillId="2" borderId="1" xfId="1" applyNumberFormat="1" applyFont="1" applyFill="1" applyBorder="1" applyAlignment="1">
      <alignment horizontal="right" vertical="center"/>
    </xf>
    <xf numFmtId="43" fontId="3" fillId="2" borderId="1" xfId="1" applyFont="1" applyFill="1" applyBorder="1" applyAlignment="1">
      <alignment horizontal="right" vertical="center"/>
    </xf>
    <xf numFmtId="166" fontId="3" fillId="2" borderId="1" xfId="1" applyNumberFormat="1" applyFont="1" applyFill="1" applyBorder="1" applyAlignment="1">
      <alignment horizontal="right" vertical="center"/>
    </xf>
    <xf numFmtId="4" fontId="17" fillId="2" borderId="1" xfId="0" applyNumberFormat="1" applyFont="1" applyFill="1" applyBorder="1" applyAlignment="1">
      <alignment horizontal="right" vertical="center" wrapText="1"/>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169" fontId="17" fillId="4"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43" fontId="19" fillId="5" borderId="7" xfId="0" applyNumberFormat="1" applyFont="1" applyFill="1" applyBorder="1" applyAlignment="1">
      <alignment horizontal="right" vertical="center"/>
    </xf>
    <xf numFmtId="43" fontId="19" fillId="3" borderId="1" xfId="1" applyFont="1" applyFill="1" applyBorder="1" applyAlignment="1">
      <alignment horizontal="right" vertical="center"/>
    </xf>
    <xf numFmtId="43" fontId="19" fillId="2" borderId="1" xfId="1" applyFont="1" applyFill="1" applyBorder="1" applyAlignment="1">
      <alignment horizontal="right" vertical="center"/>
    </xf>
    <xf numFmtId="43" fontId="3" fillId="2" borderId="7" xfId="1" applyFont="1" applyFill="1" applyBorder="1" applyAlignment="1">
      <alignment horizontal="right" vertical="center"/>
    </xf>
    <xf numFmtId="43" fontId="3" fillId="3" borderId="7" xfId="1"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67" fontId="3" fillId="3" borderId="1" xfId="1" applyNumberFormat="1" applyFont="1" applyFill="1" applyBorder="1" applyAlignment="1">
      <alignment horizontal="right" vertical="center"/>
    </xf>
    <xf numFmtId="43" fontId="3" fillId="3" borderId="1" xfId="1" applyFont="1" applyFill="1" applyBorder="1" applyAlignment="1">
      <alignment horizontal="right" vertical="center"/>
    </xf>
    <xf numFmtId="4" fontId="17" fillId="3"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3" fillId="3" borderId="1" xfId="0" applyFont="1" applyFill="1" applyBorder="1" applyAlignment="1">
      <alignment horizontal="left" vertical="center" wrapText="1"/>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12" fillId="0" borderId="0" xfId="0" applyFont="1" applyAlignment="1">
      <alignment horizontal="center" wrapText="1"/>
    </xf>
    <xf numFmtId="0" fontId="24" fillId="0" borderId="1" xfId="0" applyFont="1" applyBorder="1"/>
    <xf numFmtId="0" fontId="25" fillId="0" borderId="1" xfId="0" applyFont="1" applyBorder="1" applyAlignment="1">
      <alignment vertical="center" wrapText="1"/>
    </xf>
    <xf numFmtId="0" fontId="25" fillId="0" borderId="1" xfId="0" applyFont="1" applyBorder="1"/>
    <xf numFmtId="164" fontId="24" fillId="3" borderId="5" xfId="0" applyNumberFormat="1" applyFont="1" applyFill="1" applyBorder="1"/>
    <xf numFmtId="0" fontId="24" fillId="0" borderId="5" xfId="0" applyFont="1" applyBorder="1" applyAlignment="1">
      <alignment vertical="center" wrapText="1"/>
    </xf>
    <xf numFmtId="164" fontId="25" fillId="0" borderId="1" xfId="0" applyNumberFormat="1" applyFont="1" applyBorder="1"/>
    <xf numFmtId="0" fontId="25" fillId="0" borderId="1" xfId="0" applyFont="1" applyBorder="1" applyAlignment="1">
      <alignment wrapText="1"/>
    </xf>
    <xf numFmtId="0" fontId="14" fillId="3" borderId="1" xfId="0" applyFont="1" applyFill="1" applyBorder="1" applyAlignment="1">
      <alignment horizontal="center" wrapText="1"/>
    </xf>
    <xf numFmtId="0" fontId="24" fillId="2" borderId="12" xfId="0" applyFont="1" applyFill="1" applyBorder="1" applyAlignment="1">
      <alignment horizontal="center" vertical="center" wrapText="1"/>
    </xf>
    <xf numFmtId="0" fontId="14" fillId="3" borderId="3" xfId="0" applyFont="1" applyFill="1" applyBorder="1" applyAlignment="1">
      <alignment wrapText="1"/>
    </xf>
    <xf numFmtId="164" fontId="25" fillId="3" borderId="3" xfId="0" applyNumberFormat="1" applyFont="1" applyFill="1" applyBorder="1" applyAlignment="1"/>
    <xf numFmtId="0" fontId="24" fillId="0" borderId="17" xfId="0" applyFont="1" applyBorder="1" applyAlignment="1">
      <alignment horizontal="center"/>
    </xf>
    <xf numFmtId="0" fontId="25" fillId="0" borderId="3" xfId="0" applyFont="1" applyBorder="1"/>
    <xf numFmtId="43" fontId="25" fillId="0" borderId="3" xfId="1" applyFont="1" applyBorder="1" applyAlignment="1">
      <alignment horizontal="center" vertical="center"/>
    </xf>
    <xf numFmtId="43" fontId="25" fillId="0" borderId="3" xfId="0" applyNumberFormat="1" applyFont="1" applyBorder="1" applyAlignment="1">
      <alignment horizontal="center" vertical="center"/>
    </xf>
    <xf numFmtId="0" fontId="25" fillId="0" borderId="3" xfId="0" applyFont="1" applyBorder="1" applyAlignment="1">
      <alignment horizontal="center" vertical="center"/>
    </xf>
    <xf numFmtId="43" fontId="25" fillId="0" borderId="4" xfId="0" applyNumberFormat="1" applyFont="1" applyBorder="1" applyAlignment="1">
      <alignment horizontal="center" vertical="center"/>
    </xf>
    <xf numFmtId="0" fontId="12" fillId="3" borderId="9" xfId="0" applyFont="1" applyFill="1" applyBorder="1" applyAlignment="1">
      <alignment vertical="center" wrapText="1"/>
    </xf>
    <xf numFmtId="0" fontId="12" fillId="3" borderId="11" xfId="0" applyFont="1" applyFill="1" applyBorder="1" applyAlignment="1">
      <alignment vertical="center" wrapText="1"/>
    </xf>
    <xf numFmtId="0" fontId="12" fillId="3" borderId="2" xfId="0" applyFont="1" applyFill="1" applyBorder="1" applyAlignment="1">
      <alignment vertical="center" wrapText="1"/>
    </xf>
    <xf numFmtId="0" fontId="12" fillId="3" borderId="4"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1" xfId="0" applyFont="1" applyFill="1" applyBorder="1" applyAlignment="1">
      <alignment vertical="center" wrapText="1"/>
    </xf>
    <xf numFmtId="0" fontId="11" fillId="3" borderId="2" xfId="0" applyFont="1" applyFill="1" applyBorder="1" applyAlignment="1">
      <alignment vertical="center" wrapText="1"/>
    </xf>
    <xf numFmtId="0" fontId="11" fillId="3" borderId="4" xfId="0" applyFont="1" applyFill="1" applyBorder="1" applyAlignment="1">
      <alignment vertical="center" wrapText="1"/>
    </xf>
    <xf numFmtId="0" fontId="13" fillId="3" borderId="8" xfId="0" applyFont="1" applyFill="1" applyBorder="1" applyAlignment="1">
      <alignment vertical="center" wrapText="1"/>
    </xf>
    <xf numFmtId="0" fontId="13" fillId="3" borderId="12" xfId="0" applyFont="1" applyFill="1" applyBorder="1" applyAlignment="1">
      <alignment vertical="center" wrapText="1"/>
    </xf>
    <xf numFmtId="0" fontId="13" fillId="3" borderId="13"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1" fillId="3" borderId="1" xfId="0" applyFont="1" applyFill="1" applyBorder="1" applyAlignment="1">
      <alignment vertical="center" wrapText="1"/>
    </xf>
    <xf numFmtId="0" fontId="14" fillId="3" borderId="13" xfId="0" applyFont="1" applyFill="1" applyBorder="1" applyAlignment="1">
      <alignment vertical="center" wrapText="1"/>
    </xf>
    <xf numFmtId="0" fontId="14" fillId="3" borderId="2" xfId="0" applyFont="1" applyFill="1" applyBorder="1" applyAlignment="1">
      <alignment vertical="center" wrapText="1"/>
    </xf>
    <xf numFmtId="0" fontId="14" fillId="3" borderId="4" xfId="0" applyFont="1" applyFill="1" applyBorder="1" applyAlignment="1">
      <alignment vertical="center" wrapText="1"/>
    </xf>
    <xf numFmtId="0" fontId="14" fillId="3" borderId="9" xfId="0" applyFont="1" applyFill="1" applyBorder="1" applyAlignment="1">
      <alignment vertical="center" wrapText="1"/>
    </xf>
    <xf numFmtId="0" fontId="14" fillId="3" borderId="2" xfId="0" applyFont="1" applyFill="1" applyBorder="1" applyAlignment="1">
      <alignment vertical="center" wrapText="1"/>
    </xf>
    <xf numFmtId="0" fontId="12" fillId="3" borderId="8" xfId="0" applyFont="1" applyFill="1" applyBorder="1" applyAlignment="1">
      <alignment vertical="center" wrapText="1"/>
    </xf>
    <xf numFmtId="164" fontId="14" fillId="3" borderId="1" xfId="0" applyNumberFormat="1" applyFont="1" applyFill="1" applyBorder="1" applyAlignment="1">
      <alignment horizontal="center" vertical="center"/>
    </xf>
    <xf numFmtId="43" fontId="14" fillId="3" borderId="1" xfId="0" applyNumberFormat="1" applyFont="1" applyFill="1" applyBorder="1" applyAlignment="1">
      <alignment horizontal="center" vertical="center"/>
    </xf>
    <xf numFmtId="43" fontId="14" fillId="0" borderId="1" xfId="1" applyFont="1" applyBorder="1" applyAlignment="1">
      <alignment horizontal="center" vertical="center"/>
    </xf>
    <xf numFmtId="43" fontId="14" fillId="0" borderId="1" xfId="0" applyNumberFormat="1" applyFont="1" applyBorder="1" applyAlignment="1">
      <alignment horizontal="center" vertical="center"/>
    </xf>
    <xf numFmtId="0" fontId="3" fillId="0" borderId="1" xfId="0" applyFont="1" applyBorder="1" applyAlignment="1">
      <alignment horizontal="center" vertical="center"/>
    </xf>
    <xf numFmtId="2" fontId="13" fillId="3" borderId="1" xfId="1" applyNumberFormat="1" applyFont="1" applyFill="1" applyBorder="1" applyAlignment="1">
      <alignment horizontal="center" vertical="center"/>
    </xf>
    <xf numFmtId="164" fontId="28" fillId="0" borderId="0" xfId="0" applyNumberFormat="1" applyFont="1"/>
    <xf numFmtId="43" fontId="14" fillId="3" borderId="1" xfId="1" applyFont="1" applyFill="1" applyBorder="1" applyAlignment="1">
      <alignment horizontal="left" vertical="center"/>
    </xf>
    <xf numFmtId="0" fontId="14" fillId="0" borderId="1" xfId="0" applyFont="1" applyBorder="1" applyAlignment="1">
      <alignment horizontal="center" vertical="center"/>
    </xf>
    <xf numFmtId="43" fontId="30" fillId="3" borderId="5" xfId="1" applyFont="1" applyFill="1" applyBorder="1" applyAlignment="1">
      <alignment horizontal="center" vertical="center"/>
    </xf>
    <xf numFmtId="43" fontId="30" fillId="3" borderId="1" xfId="1" applyFont="1" applyFill="1" applyBorder="1" applyAlignment="1">
      <alignment horizontal="center" vertical="center"/>
    </xf>
    <xf numFmtId="43" fontId="29" fillId="3" borderId="0" xfId="1" applyFont="1" applyFill="1" applyBorder="1" applyAlignment="1">
      <alignment horizontal="center" vertical="center"/>
    </xf>
    <xf numFmtId="0" fontId="34" fillId="0" borderId="0" xfId="0" applyFont="1"/>
    <xf numFmtId="164" fontId="13" fillId="3" borderId="0" xfId="0" applyNumberFormat="1" applyFont="1" applyFill="1"/>
    <xf numFmtId="0" fontId="13" fillId="3" borderId="1" xfId="0" applyFont="1" applyFill="1" applyBorder="1" applyAlignment="1">
      <alignment horizontal="center" vertical="center"/>
    </xf>
    <xf numFmtId="43" fontId="14" fillId="3" borderId="3" xfId="0" applyNumberFormat="1" applyFont="1" applyFill="1" applyBorder="1" applyAlignment="1">
      <alignment horizontal="center" vertical="center"/>
    </xf>
    <xf numFmtId="0" fontId="34" fillId="3" borderId="0" xfId="0" applyFont="1" applyFill="1"/>
    <xf numFmtId="43" fontId="13" fillId="3" borderId="1" xfId="1" applyFont="1" applyFill="1" applyBorder="1" applyAlignment="1">
      <alignment horizontal="center" vertical="center" wrapText="1"/>
    </xf>
    <xf numFmtId="0" fontId="17" fillId="3" borderId="0" xfId="0" applyFont="1" applyFill="1" applyBorder="1"/>
    <xf numFmtId="0" fontId="17" fillId="3" borderId="0" xfId="0" applyFont="1" applyFill="1" applyBorder="1" applyAlignment="1"/>
    <xf numFmtId="0" fontId="32" fillId="3" borderId="0" xfId="0" applyFont="1" applyFill="1" applyBorder="1"/>
    <xf numFmtId="0" fontId="3" fillId="3" borderId="0" xfId="0" applyFont="1" applyFill="1" applyBorder="1"/>
    <xf numFmtId="0" fontId="32" fillId="3" borderId="0" xfId="0" applyFont="1" applyFill="1" applyBorder="1" applyAlignment="1"/>
    <xf numFmtId="0" fontId="31" fillId="3" borderId="0" xfId="0" applyFont="1" applyFill="1"/>
    <xf numFmtId="0" fontId="0" fillId="3" borderId="0" xfId="0" applyFill="1"/>
    <xf numFmtId="0" fontId="33" fillId="3" borderId="1" xfId="0" applyFont="1" applyFill="1" applyBorder="1"/>
    <xf numFmtId="0" fontId="30" fillId="3" borderId="0" xfId="0" applyFont="1" applyFill="1"/>
    <xf numFmtId="43" fontId="29" fillId="3" borderId="3" xfId="1" applyFont="1" applyFill="1" applyBorder="1" applyAlignment="1">
      <alignment horizontal="center" vertical="center"/>
    </xf>
    <xf numFmtId="43" fontId="29" fillId="3" borderId="3" xfId="0" applyNumberFormat="1" applyFont="1" applyFill="1" applyBorder="1" applyAlignment="1">
      <alignment horizontal="center" vertical="center"/>
    </xf>
    <xf numFmtId="164" fontId="35" fillId="0" borderId="0" xfId="0" applyNumberFormat="1" applyFont="1"/>
    <xf numFmtId="164" fontId="18" fillId="0" borderId="0" xfId="0" applyNumberFormat="1" applyFont="1"/>
    <xf numFmtId="0" fontId="0" fillId="0" borderId="1" xfId="0" applyBorder="1"/>
    <xf numFmtId="166" fontId="11" fillId="0" borderId="1" xfId="1" applyNumberFormat="1" applyFont="1" applyBorder="1" applyAlignment="1">
      <alignment horizontal="center" vertical="center"/>
    </xf>
    <xf numFmtId="43" fontId="11" fillId="0" borderId="1" xfId="1" applyNumberFormat="1" applyFont="1" applyBorder="1" applyAlignment="1">
      <alignment horizontal="center" vertical="center"/>
    </xf>
    <xf numFmtId="43" fontId="11" fillId="0" borderId="1" xfId="1" applyFont="1" applyBorder="1" applyAlignment="1">
      <alignment horizontal="right" vertical="center"/>
    </xf>
    <xf numFmtId="166" fontId="11" fillId="3" borderId="1" xfId="1" applyNumberFormat="1" applyFont="1" applyFill="1" applyBorder="1" applyAlignment="1">
      <alignment horizontal="center" vertical="center"/>
    </xf>
    <xf numFmtId="0" fontId="38" fillId="0" borderId="1" xfId="0" applyFont="1" applyBorder="1"/>
    <xf numFmtId="164" fontId="0" fillId="0" borderId="1" xfId="0" applyNumberFormat="1" applyBorder="1"/>
    <xf numFmtId="0" fontId="17" fillId="0" borderId="1" xfId="0" applyFont="1" applyBorder="1" applyAlignment="1">
      <alignment horizontal="center" vertical="center"/>
    </xf>
    <xf numFmtId="166" fontId="13" fillId="0" borderId="1" xfId="1" applyNumberFormat="1" applyFont="1" applyBorder="1" applyAlignment="1">
      <alignment horizontal="center" vertical="center"/>
    </xf>
    <xf numFmtId="43" fontId="13" fillId="0" borderId="1" xfId="1" applyNumberFormat="1" applyFont="1" applyBorder="1" applyAlignment="1">
      <alignment horizontal="center" vertical="center"/>
    </xf>
    <xf numFmtId="43" fontId="13" fillId="0" borderId="1" xfId="1" applyFont="1" applyBorder="1" applyAlignment="1">
      <alignment horizontal="right" vertical="center"/>
    </xf>
    <xf numFmtId="43" fontId="13" fillId="0" borderId="1" xfId="1" applyNumberFormat="1" applyFont="1" applyBorder="1" applyAlignment="1">
      <alignment horizontal="right" vertical="center"/>
    </xf>
    <xf numFmtId="166" fontId="13" fillId="3" borderId="1" xfId="1" applyNumberFormat="1" applyFont="1" applyFill="1" applyBorder="1" applyAlignment="1">
      <alignment horizontal="center" vertical="center"/>
    </xf>
    <xf numFmtId="166" fontId="13" fillId="3" borderId="7" xfId="1" applyNumberFormat="1" applyFont="1" applyFill="1" applyBorder="1" applyAlignment="1">
      <alignment horizontal="center" vertical="center"/>
    </xf>
    <xf numFmtId="164" fontId="16" fillId="0" borderId="1" xfId="0" applyNumberFormat="1" applyFont="1" applyBorder="1" applyAlignment="1">
      <alignment horizontal="right" vertical="center"/>
    </xf>
    <xf numFmtId="166" fontId="17" fillId="0" borderId="1" xfId="0" applyNumberFormat="1" applyFont="1" applyBorder="1" applyAlignment="1">
      <alignment horizontal="right" vertical="center"/>
    </xf>
    <xf numFmtId="43" fontId="16" fillId="2" borderId="7" xfId="0" applyNumberFormat="1" applyFont="1" applyFill="1" applyBorder="1" applyAlignment="1">
      <alignment horizontal="right" vertical="center"/>
    </xf>
    <xf numFmtId="167" fontId="17" fillId="0" borderId="7" xfId="1" applyNumberFormat="1" applyFont="1" applyBorder="1" applyAlignment="1">
      <alignment horizontal="right" vertical="center"/>
    </xf>
    <xf numFmtId="43" fontId="17" fillId="0" borderId="7" xfId="1" applyFont="1" applyBorder="1" applyAlignment="1">
      <alignment horizontal="right" vertical="center"/>
    </xf>
    <xf numFmtId="168" fontId="17" fillId="0" borderId="1" xfId="1" applyNumberFormat="1" applyFont="1" applyBorder="1" applyAlignment="1">
      <alignment horizontal="right" vertical="center"/>
    </xf>
    <xf numFmtId="43" fontId="17" fillId="0" borderId="1" xfId="1" applyFont="1" applyBorder="1" applyAlignment="1">
      <alignment horizontal="right" vertical="center"/>
    </xf>
    <xf numFmtId="166" fontId="17" fillId="0" borderId="1" xfId="1" applyNumberFormat="1" applyFont="1" applyBorder="1" applyAlignment="1">
      <alignment horizontal="right" vertical="center"/>
    </xf>
    <xf numFmtId="43" fontId="17" fillId="0" borderId="1" xfId="1" applyNumberFormat="1" applyFont="1" applyBorder="1" applyAlignment="1">
      <alignment horizontal="right" vertical="center"/>
    </xf>
    <xf numFmtId="43" fontId="17" fillId="0" borderId="7" xfId="1" applyNumberFormat="1" applyFont="1" applyBorder="1" applyAlignment="1">
      <alignment horizontal="right" vertical="center"/>
    </xf>
    <xf numFmtId="166" fontId="17" fillId="0" borderId="7" xfId="1" applyNumberFormat="1" applyFont="1" applyBorder="1" applyAlignment="1">
      <alignment horizontal="right" vertical="center"/>
    </xf>
    <xf numFmtId="168" fontId="17" fillId="2" borderId="1" xfId="1" applyNumberFormat="1" applyFont="1" applyFill="1" applyBorder="1" applyAlignment="1">
      <alignment horizontal="right" vertical="center"/>
    </xf>
    <xf numFmtId="43" fontId="17" fillId="2" borderId="1" xfId="1" applyNumberFormat="1" applyFont="1" applyFill="1" applyBorder="1" applyAlignment="1">
      <alignment horizontal="right" vertical="center"/>
    </xf>
    <xf numFmtId="43" fontId="17" fillId="2" borderId="1" xfId="1" applyFont="1" applyFill="1" applyBorder="1" applyAlignment="1">
      <alignment horizontal="right" vertical="center"/>
    </xf>
    <xf numFmtId="166" fontId="17" fillId="2" borderId="1" xfId="1" applyNumberFormat="1" applyFont="1" applyFill="1" applyBorder="1" applyAlignment="1">
      <alignment horizontal="right" vertical="center"/>
    </xf>
    <xf numFmtId="167" fontId="17" fillId="0" borderId="1" xfId="1" applyNumberFormat="1" applyFont="1" applyBorder="1" applyAlignment="1">
      <alignment horizontal="right" vertical="center"/>
    </xf>
    <xf numFmtId="166" fontId="17" fillId="3" borderId="7" xfId="1" applyNumberFormat="1" applyFont="1" applyFill="1" applyBorder="1" applyAlignment="1">
      <alignment horizontal="right" vertical="center"/>
    </xf>
    <xf numFmtId="43" fontId="16" fillId="5" borderId="7" xfId="0" applyNumberFormat="1" applyFont="1" applyFill="1" applyBorder="1" applyAlignment="1">
      <alignment horizontal="right" vertical="center"/>
    </xf>
    <xf numFmtId="43" fontId="16" fillId="3" borderId="1" xfId="1" applyFont="1" applyFill="1" applyBorder="1" applyAlignment="1">
      <alignment horizontal="right" vertical="center"/>
    </xf>
    <xf numFmtId="43" fontId="16" fillId="2" borderId="1" xfId="1" applyFont="1" applyFill="1" applyBorder="1" applyAlignment="1">
      <alignment horizontal="right" vertical="center"/>
    </xf>
    <xf numFmtId="43" fontId="17" fillId="2" borderId="7" xfId="1" applyFont="1" applyFill="1" applyBorder="1" applyAlignment="1">
      <alignment horizontal="right" vertical="center"/>
    </xf>
    <xf numFmtId="43" fontId="17" fillId="3" borderId="7" xfId="1" applyNumberFormat="1" applyFont="1" applyFill="1" applyBorder="1" applyAlignment="1">
      <alignment horizontal="right" vertical="center"/>
    </xf>
    <xf numFmtId="164" fontId="16" fillId="3" borderId="1" xfId="0" applyNumberFormat="1" applyFont="1" applyFill="1" applyBorder="1" applyAlignment="1">
      <alignment horizontal="right" vertical="center"/>
    </xf>
    <xf numFmtId="166" fontId="17" fillId="3" borderId="1" xfId="0" applyNumberFormat="1" applyFont="1" applyFill="1" applyBorder="1" applyAlignment="1">
      <alignment horizontal="right" vertical="center"/>
    </xf>
    <xf numFmtId="167" fontId="17" fillId="3" borderId="1" xfId="1" applyNumberFormat="1" applyFont="1" applyFill="1" applyBorder="1" applyAlignment="1">
      <alignment horizontal="right" vertical="center"/>
    </xf>
    <xf numFmtId="43" fontId="17" fillId="3" borderId="1" xfId="1" applyFont="1" applyFill="1" applyBorder="1" applyAlignment="1">
      <alignment horizontal="right" vertical="center"/>
    </xf>
    <xf numFmtId="0" fontId="39" fillId="3" borderId="1" xfId="0" applyFont="1" applyFill="1" applyBorder="1" applyAlignment="1">
      <alignment horizontal="left" vertical="center" wrapText="1"/>
    </xf>
    <xf numFmtId="0" fontId="38" fillId="0" borderId="0" xfId="0" applyFont="1"/>
    <xf numFmtId="2" fontId="38" fillId="0" borderId="1" xfId="0" applyNumberFormat="1" applyFont="1" applyBorder="1"/>
    <xf numFmtId="164" fontId="38" fillId="0" borderId="1" xfId="0" applyNumberFormat="1" applyFont="1" applyBorder="1"/>
    <xf numFmtId="0" fontId="40" fillId="0" borderId="1" xfId="0" applyFont="1" applyBorder="1"/>
    <xf numFmtId="0" fontId="41" fillId="0" borderId="6" xfId="0" applyFont="1" applyBorder="1" applyAlignment="1">
      <alignment wrapText="1"/>
    </xf>
    <xf numFmtId="0" fontId="41" fillId="0" borderId="7" xfId="0" applyFont="1" applyBorder="1" applyAlignment="1">
      <alignment wrapText="1"/>
    </xf>
    <xf numFmtId="0" fontId="0" fillId="0" borderId="1" xfId="0" applyBorder="1" applyAlignment="1">
      <alignment wrapText="1"/>
    </xf>
    <xf numFmtId="0" fontId="41" fillId="0" borderId="1" xfId="0" applyFont="1" applyBorder="1" applyAlignment="1">
      <alignment wrapText="1"/>
    </xf>
    <xf numFmtId="0" fontId="11" fillId="3" borderId="6" xfId="0" applyFont="1" applyFill="1" applyBorder="1" applyAlignment="1">
      <alignment horizontal="center" vertical="center"/>
    </xf>
    <xf numFmtId="0" fontId="12" fillId="3" borderId="5" xfId="0" applyFont="1" applyFill="1" applyBorder="1" applyAlignment="1">
      <alignment horizontal="center" vertical="center"/>
    </xf>
    <xf numFmtId="43" fontId="12" fillId="3" borderId="1" xfId="1" applyFont="1" applyFill="1" applyBorder="1" applyAlignment="1">
      <alignment horizontal="right" vertical="center"/>
    </xf>
    <xf numFmtId="43" fontId="14" fillId="3" borderId="1" xfId="1" applyFont="1" applyFill="1" applyBorder="1" applyAlignment="1">
      <alignment horizontal="righ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wrapText="1"/>
    </xf>
    <xf numFmtId="0" fontId="0" fillId="3" borderId="1" xfId="0" applyFill="1" applyBorder="1"/>
    <xf numFmtId="164" fontId="14" fillId="3" borderId="5" xfId="0" applyNumberFormat="1" applyFont="1" applyFill="1" applyBorder="1" applyAlignment="1">
      <alignment vertical="center" wrapText="1"/>
    </xf>
    <xf numFmtId="164" fontId="14" fillId="3" borderId="1" xfId="0" applyNumberFormat="1" applyFont="1" applyFill="1" applyBorder="1" applyAlignment="1"/>
    <xf numFmtId="0" fontId="43" fillId="3" borderId="0" xfId="0" applyFont="1" applyFill="1" applyBorder="1" applyAlignment="1">
      <alignment horizontal="center"/>
    </xf>
    <xf numFmtId="0" fontId="13" fillId="0" borderId="0" xfId="0" applyFont="1" applyBorder="1"/>
    <xf numFmtId="0" fontId="21" fillId="4"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top" wrapText="1"/>
    </xf>
    <xf numFmtId="43" fontId="3" fillId="0" borderId="0" xfId="1" applyNumberFormat="1" applyFont="1" applyBorder="1" applyAlignment="1">
      <alignment horizontal="right" vertical="center"/>
    </xf>
    <xf numFmtId="43" fontId="17" fillId="0" borderId="0" xfId="1" applyNumberFormat="1" applyFont="1" applyBorder="1" applyAlignment="1">
      <alignment horizontal="right" vertical="center"/>
    </xf>
    <xf numFmtId="0" fontId="38" fillId="0" borderId="18" xfId="0" applyFont="1" applyBorder="1"/>
    <xf numFmtId="0" fontId="0" fillId="0" borderId="18" xfId="0" applyBorder="1"/>
    <xf numFmtId="0" fontId="11" fillId="3" borderId="2"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4" fillId="3" borderId="1"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3" fillId="3" borderId="4" xfId="0" applyFont="1" applyFill="1" applyBorder="1" applyAlignment="1">
      <alignment horizontal="center"/>
    </xf>
    <xf numFmtId="0" fontId="13" fillId="3" borderId="1" xfId="0" applyFont="1" applyFill="1" applyBorder="1" applyAlignment="1">
      <alignment horizontal="center" vertical="center" wrapText="1"/>
    </xf>
    <xf numFmtId="0" fontId="11" fillId="3" borderId="4" xfId="0" applyFont="1" applyFill="1" applyBorder="1" applyAlignment="1">
      <alignment horizontal="center"/>
    </xf>
    <xf numFmtId="0" fontId="11" fillId="3" borderId="1" xfId="0" applyFont="1" applyFill="1" applyBorder="1" applyAlignment="1">
      <alignment horizontal="center" vertical="center" wrapText="1"/>
    </xf>
    <xf numFmtId="0" fontId="15" fillId="0" borderId="0" xfId="0" applyFont="1" applyAlignment="1">
      <alignment horizontal="center" wrapText="1"/>
    </xf>
    <xf numFmtId="0" fontId="11" fillId="3" borderId="4" xfId="0" applyFont="1" applyFill="1" applyBorder="1" applyAlignment="1">
      <alignment horizontal="center" vertical="center"/>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11" fillId="3" borderId="1" xfId="0" applyFont="1" applyFill="1" applyBorder="1" applyAlignment="1">
      <alignment horizontal="center"/>
    </xf>
    <xf numFmtId="0" fontId="13" fillId="3" borderId="1" xfId="0" applyFont="1" applyFill="1" applyBorder="1" applyAlignment="1">
      <alignment horizontal="center"/>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37"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1" xfId="0"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2" xfId="0" applyFont="1" applyFill="1" applyBorder="1" applyAlignment="1">
      <alignment vertical="center" wrapText="1"/>
    </xf>
    <xf numFmtId="0" fontId="14" fillId="3" borderId="4" xfId="0" applyFont="1" applyFill="1" applyBorder="1" applyAlignment="1">
      <alignmen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3" fillId="3" borderId="1" xfId="0"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26" fillId="0" borderId="5"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7"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6" xfId="2" applyFont="1" applyBorder="1" applyAlignment="1">
      <alignment horizontal="center" vertical="center" wrapText="1"/>
    </xf>
    <xf numFmtId="0" fontId="27" fillId="0" borderId="7" xfId="2" applyFont="1" applyBorder="1" applyAlignment="1">
      <alignment horizontal="center" vertical="center" wrapText="1"/>
    </xf>
    <xf numFmtId="0" fontId="26" fillId="3" borderId="5" xfId="2" applyFont="1" applyFill="1" applyBorder="1" applyAlignment="1">
      <alignment horizontal="center" vertical="center" wrapText="1"/>
    </xf>
    <xf numFmtId="0" fontId="26" fillId="3" borderId="6" xfId="2" applyFont="1" applyFill="1" applyBorder="1" applyAlignment="1">
      <alignment horizontal="center" vertical="center" wrapText="1"/>
    </xf>
    <xf numFmtId="0" fontId="26" fillId="3" borderId="7" xfId="2"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5" fillId="0" borderId="2" xfId="0" applyFont="1" applyBorder="1" applyAlignment="1">
      <alignment horizontal="center"/>
    </xf>
    <xf numFmtId="0" fontId="25" fillId="0" borderId="3" xfId="0" applyFont="1" applyBorder="1" applyAlignment="1">
      <alignment horizontal="center"/>
    </xf>
    <xf numFmtId="0" fontId="25"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45" fillId="3" borderId="0" xfId="0" applyFont="1" applyFill="1" applyAlignment="1">
      <alignment horizontal="left"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12" fillId="0" borderId="0" xfId="0" applyFont="1" applyAlignment="1">
      <alignment horizontal="left" wrapText="1"/>
    </xf>
    <xf numFmtId="0" fontId="14" fillId="3" borderId="3" xfId="0" applyFont="1" applyFill="1" applyBorder="1" applyAlignment="1">
      <alignment horizontal="center" vertical="center" wrapText="1"/>
    </xf>
    <xf numFmtId="0" fontId="42" fillId="0" borderId="0" xfId="0" applyFont="1" applyBorder="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36" fillId="3" borderId="5" xfId="0" applyFont="1" applyFill="1" applyBorder="1" applyAlignment="1">
      <alignment horizontal="left" wrapText="1"/>
    </xf>
    <xf numFmtId="0" fontId="36" fillId="3" borderId="6" xfId="0" applyFont="1" applyFill="1" applyBorder="1" applyAlignment="1">
      <alignment horizontal="left" wrapText="1"/>
    </xf>
    <xf numFmtId="0" fontId="36" fillId="3" borderId="7" xfId="0" applyFont="1" applyFill="1" applyBorder="1" applyAlignment="1">
      <alignment horizontal="left" wrapText="1"/>
    </xf>
    <xf numFmtId="0" fontId="27" fillId="3" borderId="1" xfId="0" applyFont="1" applyFill="1" applyBorder="1" applyAlignment="1">
      <alignment horizontal="center" vertical="center" wrapText="1"/>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1" fillId="3" borderId="1" xfId="0"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2" fillId="3" borderId="1" xfId="0" applyFont="1" applyFill="1" applyBorder="1" applyAlignment="1">
      <alignment horizontal="right" vertical="center" wrapText="1"/>
    </xf>
    <xf numFmtId="0" fontId="22" fillId="3"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2" fillId="3" borderId="1" xfId="0" applyFont="1" applyFill="1" applyBorder="1" applyAlignment="1">
      <alignment horizontal="center" vertical="top" wrapText="1"/>
    </xf>
    <xf numFmtId="0" fontId="3" fillId="3" borderId="1"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164" fontId="12" fillId="3" borderId="1" xfId="0" applyNumberFormat="1" applyFont="1" applyFill="1" applyBorder="1" applyAlignment="1">
      <alignment horizontal="right" vertical="center"/>
    </xf>
    <xf numFmtId="164" fontId="14" fillId="3" borderId="1" xfId="0" applyNumberFormat="1" applyFont="1" applyFill="1" applyBorder="1" applyAlignment="1">
      <alignment horizontal="right" vertical="center"/>
    </xf>
    <xf numFmtId="0" fontId="14" fillId="3" borderId="1" xfId="0" applyFont="1" applyFill="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22" fillId="3" borderId="5" xfId="0" applyFont="1" applyFill="1" applyBorder="1" applyAlignment="1">
      <alignment horizontal="right" vertical="center" wrapText="1"/>
    </xf>
    <xf numFmtId="0" fontId="22" fillId="3" borderId="6" xfId="0" applyFont="1" applyFill="1" applyBorder="1" applyAlignment="1">
      <alignment horizontal="right" vertical="center" wrapText="1"/>
    </xf>
    <xf numFmtId="0" fontId="22" fillId="3" borderId="7" xfId="0" applyFont="1" applyFill="1" applyBorder="1" applyAlignment="1">
      <alignment horizontal="right"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 fillId="0" borderId="1" xfId="0" applyFont="1" applyBorder="1" applyAlignment="1">
      <alignment horizontal="center" vertical="center"/>
    </xf>
    <xf numFmtId="0" fontId="45" fillId="0" borderId="0" xfId="0" applyFont="1" applyAlignment="1">
      <alignment horizontal="left" wrapText="1"/>
    </xf>
    <xf numFmtId="0" fontId="12" fillId="0" borderId="17" xfId="0" applyFont="1" applyBorder="1" applyAlignment="1">
      <alignment horizontal="center" wrapText="1"/>
    </xf>
    <xf numFmtId="0" fontId="41" fillId="0" borderId="5" xfId="0" applyFont="1" applyBorder="1" applyAlignment="1">
      <alignment horizontal="center" wrapText="1"/>
    </xf>
    <xf numFmtId="0" fontId="41" fillId="0" borderId="6" xfId="0" applyFont="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41" fillId="0" borderId="7" xfId="0" applyFont="1" applyBorder="1" applyAlignment="1">
      <alignment horizontal="center" wrapText="1"/>
    </xf>
    <xf numFmtId="0" fontId="3" fillId="3" borderId="9" xfId="0" applyFont="1" applyFill="1" applyBorder="1" applyAlignment="1">
      <alignment horizontal="center" vertical="center" wrapText="1"/>
    </xf>
    <xf numFmtId="0" fontId="43" fillId="3" borderId="0" xfId="0" applyFont="1" applyFill="1" applyBorder="1" applyAlignment="1">
      <alignment horizontal="center"/>
    </xf>
    <xf numFmtId="0" fontId="38" fillId="0" borderId="0" xfId="0" applyFont="1" applyBorder="1"/>
  </cellXfs>
  <cellStyles count="7">
    <cellStyle name="Обычный" xfId="0" builtinId="0"/>
    <cellStyle name="Обычный 2" xfId="2"/>
    <cellStyle name="Обычный 3" xfId="3"/>
    <cellStyle name="Обычный 3 2" xfId="6"/>
    <cellStyle name="Финансовый" xfId="1" builtinId="3"/>
    <cellStyle name="Финансовый 2" xfId="5"/>
    <cellStyle name="Финансов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7"/>
  <sheetViews>
    <sheetView view="pageBreakPreview" topLeftCell="B1" zoomScale="70" zoomScaleNormal="100" zoomScaleSheetLayoutView="70" workbookViewId="0">
      <pane ySplit="9" topLeftCell="A474" activePane="bottomLeft" state="frozen"/>
      <selection pane="bottomLeft" activeCell="C475" sqref="C475:N476"/>
    </sheetView>
  </sheetViews>
  <sheetFormatPr defaultRowHeight="15" x14ac:dyDescent="0.25"/>
  <cols>
    <col min="1" max="1" width="19" hidden="1" customWidth="1"/>
    <col min="2" max="2" width="19" customWidth="1"/>
    <col min="3" max="3" width="107.7109375" customWidth="1"/>
    <col min="4" max="4" width="15.7109375" customWidth="1"/>
    <col min="5" max="5" width="79" customWidth="1"/>
    <col min="6" max="6" width="21.85546875" hidden="1" customWidth="1"/>
    <col min="7" max="7" width="21" customWidth="1"/>
    <col min="8" max="8" width="21.140625" customWidth="1"/>
    <col min="9" max="9" width="23.42578125" customWidth="1"/>
    <col min="10" max="10" width="19.85546875" style="231" customWidth="1"/>
    <col min="11" max="11" width="18.42578125" style="231" bestFit="1" customWidth="1"/>
    <col min="12" max="12" width="22.42578125" style="224" customWidth="1"/>
    <col min="13" max="13" width="20.28515625" bestFit="1" customWidth="1"/>
    <col min="14" max="14" width="18.140625" customWidth="1"/>
    <col min="15" max="15" width="19.5703125" customWidth="1"/>
    <col min="16" max="16" width="27.85546875" style="4" customWidth="1"/>
    <col min="17" max="17" width="24.85546875" customWidth="1"/>
  </cols>
  <sheetData>
    <row r="1" spans="1:32" ht="198.75" customHeight="1" x14ac:dyDescent="0.3">
      <c r="A1" s="11"/>
      <c r="B1" s="11"/>
      <c r="C1" s="11"/>
      <c r="D1" s="11"/>
      <c r="E1" s="11"/>
      <c r="F1" s="11"/>
      <c r="G1" s="11"/>
      <c r="H1" s="11"/>
      <c r="I1" s="11"/>
      <c r="J1" s="234"/>
      <c r="K1" s="414" t="s">
        <v>775</v>
      </c>
      <c r="L1" s="414"/>
      <c r="M1" s="414"/>
      <c r="N1" s="414"/>
      <c r="O1" s="414"/>
      <c r="Y1" s="409" t="s">
        <v>6</v>
      </c>
      <c r="Z1" s="409"/>
      <c r="AA1" s="409"/>
      <c r="AB1" s="409"/>
      <c r="AC1" s="409"/>
      <c r="AD1" s="409"/>
      <c r="AE1" s="409"/>
      <c r="AF1" s="409"/>
    </row>
    <row r="2" spans="1:32" ht="41.25" customHeight="1" x14ac:dyDescent="0.3">
      <c r="A2" s="410" t="s">
        <v>770</v>
      </c>
      <c r="B2" s="410"/>
      <c r="C2" s="410"/>
      <c r="D2" s="410"/>
      <c r="E2" s="410"/>
      <c r="F2" s="410"/>
      <c r="G2" s="410"/>
      <c r="H2" s="410"/>
      <c r="I2" s="410"/>
      <c r="J2" s="410"/>
      <c r="K2" s="410"/>
      <c r="L2" s="410"/>
      <c r="M2" s="410"/>
      <c r="N2" s="410"/>
      <c r="O2" s="410"/>
    </row>
    <row r="3" spans="1:32" ht="41.25" customHeight="1" x14ac:dyDescent="0.3">
      <c r="A3" s="424" t="s">
        <v>665</v>
      </c>
      <c r="B3" s="424"/>
      <c r="C3" s="424"/>
      <c r="D3" s="424"/>
      <c r="E3" s="424"/>
      <c r="F3" s="424"/>
      <c r="G3" s="424"/>
      <c r="H3" s="424"/>
      <c r="I3" s="424"/>
      <c r="J3" s="424"/>
      <c r="K3" s="424"/>
      <c r="L3" s="424"/>
      <c r="M3" s="168"/>
      <c r="N3" s="168"/>
      <c r="O3" s="168"/>
    </row>
    <row r="4" spans="1:32" ht="41.25" customHeight="1" x14ac:dyDescent="0.3">
      <c r="A4" s="424" t="s">
        <v>664</v>
      </c>
      <c r="B4" s="424"/>
      <c r="C4" s="424"/>
      <c r="D4" s="424"/>
      <c r="E4" s="424"/>
      <c r="F4" s="424"/>
      <c r="G4" s="424"/>
      <c r="H4" s="424"/>
      <c r="I4" s="424"/>
      <c r="J4" s="424"/>
      <c r="K4" s="424"/>
      <c r="L4" s="424"/>
      <c r="M4" s="168"/>
      <c r="N4" s="168"/>
      <c r="O4" s="168"/>
    </row>
    <row r="5" spans="1:32" ht="20.25" x14ac:dyDescent="0.3">
      <c r="A5" s="11"/>
      <c r="B5" s="11"/>
      <c r="C5" s="11"/>
      <c r="D5" s="11"/>
      <c r="E5" s="11"/>
      <c r="F5" s="11"/>
      <c r="G5" s="11"/>
      <c r="H5" s="11"/>
      <c r="I5" s="11"/>
      <c r="J5" s="234"/>
      <c r="K5" s="234"/>
      <c r="L5" s="221"/>
      <c r="M5" s="53"/>
      <c r="N5" s="11"/>
      <c r="O5" s="11" t="s">
        <v>667</v>
      </c>
    </row>
    <row r="6" spans="1:32" ht="56.25" customHeight="1" x14ac:dyDescent="0.25">
      <c r="A6" s="411" t="s">
        <v>0</v>
      </c>
      <c r="B6" s="396" t="s">
        <v>1</v>
      </c>
      <c r="C6" s="397"/>
      <c r="D6" s="415" t="s">
        <v>2</v>
      </c>
      <c r="E6" s="342" t="s">
        <v>666</v>
      </c>
      <c r="F6" s="418" t="s">
        <v>3</v>
      </c>
      <c r="G6" s="312" t="s">
        <v>668</v>
      </c>
      <c r="H6" s="320"/>
      <c r="I6" s="313"/>
      <c r="J6" s="310" t="s">
        <v>669</v>
      </c>
      <c r="K6" s="425"/>
      <c r="L6" s="311"/>
      <c r="M6" s="312" t="s">
        <v>670</v>
      </c>
      <c r="N6" s="320"/>
      <c r="O6" s="313"/>
      <c r="P6" s="5"/>
      <c r="Q6" s="1"/>
      <c r="R6" s="1"/>
      <c r="S6" s="1"/>
      <c r="T6" s="1"/>
    </row>
    <row r="7" spans="1:32" ht="20.25" customHeight="1" x14ac:dyDescent="0.25">
      <c r="A7" s="412"/>
      <c r="B7" s="398"/>
      <c r="C7" s="399"/>
      <c r="D7" s="416"/>
      <c r="E7" s="343"/>
      <c r="F7" s="419"/>
      <c r="G7" s="321" t="s">
        <v>4</v>
      </c>
      <c r="H7" s="321" t="s">
        <v>671</v>
      </c>
      <c r="I7" s="321" t="s">
        <v>5</v>
      </c>
      <c r="J7" s="323" t="s">
        <v>4</v>
      </c>
      <c r="K7" s="323" t="s">
        <v>671</v>
      </c>
      <c r="L7" s="323" t="s">
        <v>5</v>
      </c>
      <c r="M7" s="321" t="s">
        <v>4</v>
      </c>
      <c r="N7" s="321" t="s">
        <v>671</v>
      </c>
      <c r="O7" s="321" t="s">
        <v>5</v>
      </c>
    </row>
    <row r="8" spans="1:32" ht="20.25" customHeight="1" x14ac:dyDescent="0.25">
      <c r="A8" s="413"/>
      <c r="B8" s="400"/>
      <c r="C8" s="401"/>
      <c r="D8" s="417"/>
      <c r="E8" s="344"/>
      <c r="F8" s="420"/>
      <c r="G8" s="322"/>
      <c r="H8" s="322"/>
      <c r="I8" s="322"/>
      <c r="J8" s="324"/>
      <c r="K8" s="324"/>
      <c r="L8" s="324"/>
      <c r="M8" s="322"/>
      <c r="N8" s="322"/>
      <c r="O8" s="322"/>
    </row>
    <row r="9" spans="1:32" ht="20.25" x14ac:dyDescent="0.25">
      <c r="A9" s="12">
        <v>1</v>
      </c>
      <c r="B9" s="402">
        <v>1</v>
      </c>
      <c r="C9" s="403"/>
      <c r="D9" s="12"/>
      <c r="E9" s="12">
        <v>2</v>
      </c>
      <c r="F9" s="12">
        <v>5</v>
      </c>
      <c r="G9" s="12">
        <v>3</v>
      </c>
      <c r="H9" s="12">
        <v>4</v>
      </c>
      <c r="I9" s="12">
        <v>6</v>
      </c>
      <c r="J9" s="222">
        <v>6</v>
      </c>
      <c r="K9" s="222">
        <v>7</v>
      </c>
      <c r="L9" s="222">
        <v>8</v>
      </c>
      <c r="M9" s="12">
        <v>9</v>
      </c>
      <c r="N9" s="12">
        <v>10</v>
      </c>
      <c r="O9" s="12">
        <v>11</v>
      </c>
    </row>
    <row r="10" spans="1:32" ht="20.25" x14ac:dyDescent="0.3">
      <c r="A10" s="393" t="s">
        <v>140</v>
      </c>
      <c r="B10" s="404" t="s">
        <v>672</v>
      </c>
      <c r="C10" s="405"/>
      <c r="D10" s="169"/>
      <c r="E10" s="170"/>
      <c r="F10" s="171"/>
      <c r="G10" s="14">
        <f>H10+I10</f>
        <v>672430.22</v>
      </c>
      <c r="H10" s="208">
        <f>H12+H13+H14</f>
        <v>352319.89</v>
      </c>
      <c r="I10" s="208">
        <f>I12+I13+I14</f>
        <v>320110.33</v>
      </c>
      <c r="J10" s="14">
        <f>K10+L10</f>
        <v>658499.6</v>
      </c>
      <c r="K10" s="215">
        <f>K12+K13+K14</f>
        <v>342949.85</v>
      </c>
      <c r="L10" s="14">
        <f>L12+L13+L14</f>
        <v>315549.75</v>
      </c>
      <c r="M10" s="14">
        <f>N10+O10</f>
        <v>409527.72000000003</v>
      </c>
      <c r="N10" s="14">
        <f>N12+N13+N14</f>
        <v>332921.40000000002</v>
      </c>
      <c r="O10" s="14">
        <f>O12+O13+O14</f>
        <v>76606.319999999992</v>
      </c>
      <c r="P10" s="40"/>
    </row>
    <row r="11" spans="1:32" ht="21" x14ac:dyDescent="0.35">
      <c r="A11" s="394"/>
      <c r="B11" s="176" t="s">
        <v>11</v>
      </c>
      <c r="C11" s="295">
        <f>G10+J10+M10</f>
        <v>1740457.5399999998</v>
      </c>
      <c r="D11" s="172"/>
      <c r="E11" s="173"/>
      <c r="F11" s="174"/>
      <c r="G11" s="14"/>
      <c r="H11" s="208"/>
      <c r="I11" s="208"/>
      <c r="J11" s="14"/>
      <c r="K11" s="215"/>
      <c r="L11" s="208"/>
      <c r="M11" s="14"/>
      <c r="N11" s="14"/>
      <c r="O11" s="14"/>
      <c r="P11" s="50"/>
    </row>
    <row r="12" spans="1:32" ht="20.25" x14ac:dyDescent="0.3">
      <c r="A12" s="394"/>
      <c r="B12" s="28" t="s">
        <v>7</v>
      </c>
      <c r="C12" s="296">
        <f>G12+J12+M12</f>
        <v>1242397.6200000001</v>
      </c>
      <c r="D12" s="421"/>
      <c r="E12" s="421"/>
      <c r="F12" s="171" t="s">
        <v>7</v>
      </c>
      <c r="G12" s="14">
        <f>H12+I12</f>
        <v>434261.98000000004</v>
      </c>
      <c r="H12" s="209">
        <f t="shared" ref="H12:I14" si="0">H18+H74+H86+H142+H174+H206+H250+H254+H258+H270+H274+H350+H398+H362+H402+H418+H422+H426+H430+H446+H458+H462</f>
        <v>352319.89</v>
      </c>
      <c r="I12" s="209">
        <f t="shared" si="0"/>
        <v>81942.090000000011</v>
      </c>
      <c r="J12" s="14">
        <f>K12+L12</f>
        <v>421431.36</v>
      </c>
      <c r="K12" s="209">
        <f>K18+K74+K86+K142+K174+K206+K250+K254+K258+K270+K274+K350+K398+K362+K402+K418+K422+K426+K430+K446+K458+K462</f>
        <v>342949.85</v>
      </c>
      <c r="L12" s="209">
        <f>L18+L74+L86+L142+L174+L206+L250+L254+L258+L270+L274+L350+L398+L362+L402+L418+L422+L426+L430+L446+L458+L462</f>
        <v>78481.509999999995</v>
      </c>
      <c r="M12" s="14">
        <f t="shared" ref="M12:M14" si="1">N12+O12</f>
        <v>386704.28</v>
      </c>
      <c r="N12" s="209">
        <f t="shared" ref="N12:O14" si="2">N18+N74+N86+N142+N174+N206+N250+N254+N258+N270+N274+N350+N398+N362+N402+N418+N422+N426+N430+N446+N458+N462</f>
        <v>332921.40000000002</v>
      </c>
      <c r="O12" s="209">
        <f t="shared" si="2"/>
        <v>53782.879999999997</v>
      </c>
      <c r="P12" s="7"/>
    </row>
    <row r="13" spans="1:32" ht="41.25" customHeight="1" x14ac:dyDescent="0.3">
      <c r="A13" s="394"/>
      <c r="B13" s="29" t="s">
        <v>8</v>
      </c>
      <c r="C13" s="296">
        <f>G13+J13+M13</f>
        <v>488211.07</v>
      </c>
      <c r="D13" s="422"/>
      <c r="E13" s="422"/>
      <c r="F13" s="175" t="s">
        <v>8</v>
      </c>
      <c r="G13" s="14">
        <f>H13+I13</f>
        <v>233331.98</v>
      </c>
      <c r="H13" s="209">
        <f t="shared" si="0"/>
        <v>0</v>
      </c>
      <c r="I13" s="209">
        <f t="shared" si="0"/>
        <v>233331.98</v>
      </c>
      <c r="J13" s="14">
        <f t="shared" ref="J13:J14" si="3">K13+L13</f>
        <v>232231.98</v>
      </c>
      <c r="K13" s="209">
        <f t="shared" ref="K13:L14" si="4">K19+K75+K87+K143+K175+K207+K251+K255+K259+K271+K275+K351+K399+K363+K403+K419+K423+K427+K431+K447+K459+K463</f>
        <v>0</v>
      </c>
      <c r="L13" s="209">
        <f t="shared" si="4"/>
        <v>232231.98</v>
      </c>
      <c r="M13" s="208">
        <f>N13+O13</f>
        <v>22647.11</v>
      </c>
      <c r="N13" s="209">
        <f t="shared" si="2"/>
        <v>0</v>
      </c>
      <c r="O13" s="209">
        <f t="shared" si="2"/>
        <v>22647.11</v>
      </c>
      <c r="P13" s="7"/>
    </row>
    <row r="14" spans="1:32" ht="57.75" customHeight="1" x14ac:dyDescent="0.3">
      <c r="A14" s="395"/>
      <c r="B14" s="29" t="s">
        <v>673</v>
      </c>
      <c r="C14" s="296">
        <f>G14+J14+M14</f>
        <v>9848.85</v>
      </c>
      <c r="D14" s="423"/>
      <c r="E14" s="423"/>
      <c r="F14" s="171" t="s">
        <v>9</v>
      </c>
      <c r="G14" s="210">
        <f t="shared" ref="G14" si="5">H14+I14</f>
        <v>4836.26</v>
      </c>
      <c r="H14" s="211">
        <f t="shared" si="0"/>
        <v>0</v>
      </c>
      <c r="I14" s="211">
        <f t="shared" si="0"/>
        <v>4836.26</v>
      </c>
      <c r="J14" s="14">
        <f t="shared" si="3"/>
        <v>4836.26</v>
      </c>
      <c r="K14" s="209">
        <f t="shared" si="4"/>
        <v>0</v>
      </c>
      <c r="L14" s="209">
        <f t="shared" si="4"/>
        <v>4836.26</v>
      </c>
      <c r="M14" s="216">
        <f t="shared" si="1"/>
        <v>176.33</v>
      </c>
      <c r="N14" s="211">
        <f t="shared" si="2"/>
        <v>0</v>
      </c>
      <c r="O14" s="211">
        <f t="shared" si="2"/>
        <v>176.33</v>
      </c>
      <c r="P14" s="7"/>
      <c r="Q14">
        <v>6030</v>
      </c>
    </row>
    <row r="15" spans="1:32" ht="21.75" customHeight="1" x14ac:dyDescent="0.3">
      <c r="A15" s="177"/>
      <c r="B15" s="178"/>
      <c r="C15" s="179"/>
      <c r="D15" s="180"/>
      <c r="E15" s="180"/>
      <c r="F15" s="181"/>
      <c r="G15" s="182"/>
      <c r="H15" s="183"/>
      <c r="I15" s="183"/>
      <c r="J15" s="235"/>
      <c r="K15" s="236"/>
      <c r="L15" s="223"/>
      <c r="M15" s="184"/>
      <c r="N15" s="183"/>
      <c r="O15" s="185"/>
      <c r="P15" s="7"/>
    </row>
    <row r="16" spans="1:32" ht="20.25" x14ac:dyDescent="0.3">
      <c r="A16" s="406"/>
      <c r="B16" s="407"/>
      <c r="C16" s="407"/>
      <c r="D16" s="407"/>
      <c r="E16" s="407"/>
      <c r="F16" s="407"/>
      <c r="G16" s="407"/>
      <c r="H16" s="407"/>
      <c r="I16" s="407"/>
      <c r="J16" s="407"/>
      <c r="K16" s="407"/>
      <c r="L16" s="407"/>
      <c r="M16" s="407"/>
      <c r="N16" s="407"/>
      <c r="O16" s="408"/>
      <c r="P16" s="7"/>
    </row>
    <row r="17" spans="1:17" ht="76.5" customHeight="1" x14ac:dyDescent="0.35">
      <c r="A17" s="427"/>
      <c r="B17" s="318" t="s">
        <v>16</v>
      </c>
      <c r="C17" s="319"/>
      <c r="D17" s="378" t="s">
        <v>10</v>
      </c>
      <c r="E17" s="342"/>
      <c r="F17" s="15"/>
      <c r="G17" s="16">
        <f t="shared" ref="G17:O17" si="6">G18+G19+G20</f>
        <v>203812.32</v>
      </c>
      <c r="H17" s="16">
        <f t="shared" si="6"/>
        <v>180603.32</v>
      </c>
      <c r="I17" s="16">
        <f t="shared" si="6"/>
        <v>23209</v>
      </c>
      <c r="J17" s="27">
        <f t="shared" si="6"/>
        <v>194032.16000000003</v>
      </c>
      <c r="K17" s="27">
        <f t="shared" si="6"/>
        <v>173164.76000000004</v>
      </c>
      <c r="L17" s="27">
        <f>L18+L19+L20</f>
        <v>20867.400000000001</v>
      </c>
      <c r="M17" s="27">
        <f t="shared" si="6"/>
        <v>191474.22000000003</v>
      </c>
      <c r="N17" s="27">
        <f t="shared" si="6"/>
        <v>171444.48000000001</v>
      </c>
      <c r="O17" s="27">
        <f t="shared" si="6"/>
        <v>20029.739999999998</v>
      </c>
      <c r="P17" s="7"/>
      <c r="Q17" s="214">
        <f>N18+N74+N86+N142+N174+N206+N250+N254</f>
        <v>259504.91</v>
      </c>
    </row>
    <row r="18" spans="1:17" ht="30" customHeight="1" x14ac:dyDescent="0.3">
      <c r="A18" s="428"/>
      <c r="B18" s="188"/>
      <c r="C18" s="189" t="str">
        <f>F18</f>
        <v>Бюджет ТГ</v>
      </c>
      <c r="D18" s="379"/>
      <c r="E18" s="343"/>
      <c r="F18" s="17" t="s">
        <v>7</v>
      </c>
      <c r="G18" s="13">
        <f>H18+I18</f>
        <v>186103.32</v>
      </c>
      <c r="H18" s="13">
        <f>H22+H26+H30+H34+H38+H42+H46+H50+H54+H58+H62+H66</f>
        <v>180603.32</v>
      </c>
      <c r="I18" s="13">
        <f>I22+I26+I30+I34+I38+I42+I46+I50+I54+I58+I62+I66</f>
        <v>5500</v>
      </c>
      <c r="J18" s="14">
        <f>K18+L18</f>
        <v>177423.16000000003</v>
      </c>
      <c r="K18" s="14">
        <f>K22+K26+K30+K34+K38+K42+K46+K50+K54+K58+K62+K66</f>
        <v>173164.76000000004</v>
      </c>
      <c r="L18" s="14">
        <f>L22+L26+L30+L34+L38+L42+L46+L50+L54+L58+L62+L66</f>
        <v>4258.3999999999996</v>
      </c>
      <c r="M18" s="14">
        <f>N18+O18</f>
        <v>175576.30000000002</v>
      </c>
      <c r="N18" s="14">
        <f>N22+N26+N30+N34+N38+N42+N46+N50+N54+N58+N62+N66+N69</f>
        <v>171444.48000000001</v>
      </c>
      <c r="O18" s="14">
        <f>O22+O26+O30+O34+O38+O42+O46+O50+O54+O58+O62+O66</f>
        <v>4131.82</v>
      </c>
      <c r="P18" s="6"/>
    </row>
    <row r="19" spans="1:17" ht="38.25" customHeight="1" x14ac:dyDescent="0.3">
      <c r="A19" s="428"/>
      <c r="B19" s="188"/>
      <c r="C19" s="189" t="str">
        <f t="shared" ref="C19:C20" si="7">F19</f>
        <v>Державний бюджет</v>
      </c>
      <c r="D19" s="379"/>
      <c r="E19" s="343"/>
      <c r="F19" s="18" t="s">
        <v>8</v>
      </c>
      <c r="G19" s="13">
        <f t="shared" ref="G19:G20" si="8">H19+I19</f>
        <v>17709</v>
      </c>
      <c r="H19" s="13">
        <f t="shared" ref="H19:I19" si="9">H23+H27+H31+H35+H39+H43+H47+H51+H55+H59+H63+H67</f>
        <v>0</v>
      </c>
      <c r="I19" s="13">
        <f t="shared" si="9"/>
        <v>17709</v>
      </c>
      <c r="J19" s="14">
        <f t="shared" ref="J19:J20" si="10">K19+L19</f>
        <v>16609</v>
      </c>
      <c r="K19" s="14">
        <f t="shared" ref="K19:L19" si="11">K23+K27+K31+K35+K39+K43+K47+K51+K55+K59+K63+K67</f>
        <v>0</v>
      </c>
      <c r="L19" s="14">
        <f t="shared" si="11"/>
        <v>16609</v>
      </c>
      <c r="M19" s="14">
        <f t="shared" ref="M19:M20" si="12">N19+O19</f>
        <v>15897.92</v>
      </c>
      <c r="N19" s="14">
        <f t="shared" ref="N19:O19" si="13">N23+N27+N31+N35+N39+N43+N47+N51+N55+N59+N63+N67</f>
        <v>0</v>
      </c>
      <c r="O19" s="14">
        <f t="shared" si="13"/>
        <v>15897.92</v>
      </c>
      <c r="P19" s="6"/>
    </row>
    <row r="20" spans="1:17" ht="24.75" customHeight="1" x14ac:dyDescent="0.3">
      <c r="A20" s="429"/>
      <c r="B20" s="188"/>
      <c r="C20" s="189" t="str">
        <f t="shared" si="7"/>
        <v>Інші джерела</v>
      </c>
      <c r="D20" s="380"/>
      <c r="E20" s="344"/>
      <c r="F20" s="17" t="s">
        <v>9</v>
      </c>
      <c r="G20" s="13">
        <f t="shared" si="8"/>
        <v>0</v>
      </c>
      <c r="H20" s="13">
        <f t="shared" ref="H20:I20" si="14">H24+H28+H32+H36+H40+H44+H48+H52+H56+H60+H64+H68</f>
        <v>0</v>
      </c>
      <c r="I20" s="13">
        <f t="shared" si="14"/>
        <v>0</v>
      </c>
      <c r="J20" s="14">
        <f t="shared" si="10"/>
        <v>0</v>
      </c>
      <c r="K20" s="14">
        <f t="shared" ref="K20:L20" si="15">K24+K28+K32+K36+K40+K44+K48+K52+K56+K60+K64+K68</f>
        <v>0</v>
      </c>
      <c r="L20" s="14">
        <f t="shared" si="15"/>
        <v>0</v>
      </c>
      <c r="M20" s="14">
        <f t="shared" si="12"/>
        <v>0</v>
      </c>
      <c r="N20" s="14">
        <f t="shared" ref="N20:O20" si="16">N24+N28+N32+N36+N40+N44+N48+N52+N56+N60+N64+N68</f>
        <v>0</v>
      </c>
      <c r="O20" s="14">
        <f t="shared" si="16"/>
        <v>0</v>
      </c>
      <c r="P20" s="6"/>
    </row>
    <row r="21" spans="1:17" ht="61.5" customHeight="1" x14ac:dyDescent="0.3">
      <c r="A21" s="19"/>
      <c r="B21" s="308" t="s">
        <v>12</v>
      </c>
      <c r="C21" s="309"/>
      <c r="D21" s="365"/>
      <c r="E21" s="321" t="s">
        <v>674</v>
      </c>
      <c r="F21" s="20"/>
      <c r="G21" s="21">
        <f>G22+G23+G24</f>
        <v>3000</v>
      </c>
      <c r="H21" s="21">
        <f t="shared" ref="H21:I21" si="17">H22+H23+H24</f>
        <v>0</v>
      </c>
      <c r="I21" s="21">
        <f t="shared" si="17"/>
        <v>3000</v>
      </c>
      <c r="J21" s="34">
        <f>J22+J23+J24</f>
        <v>1987.95</v>
      </c>
      <c r="K21" s="34">
        <f t="shared" ref="K21" si="18">K22+K23+K24</f>
        <v>0</v>
      </c>
      <c r="L21" s="34">
        <f t="shared" ref="L21" si="19">L22+L23+L24</f>
        <v>1987.95</v>
      </c>
      <c r="M21" s="34">
        <f>M22+M23+M24</f>
        <v>1987.06</v>
      </c>
      <c r="N21" s="34">
        <f t="shared" ref="N21" si="20">N22+N23+N24</f>
        <v>0</v>
      </c>
      <c r="O21" s="34">
        <f t="shared" ref="O21" si="21">O22+O23+O24</f>
        <v>1987.06</v>
      </c>
      <c r="P21" s="6"/>
    </row>
    <row r="22" spans="1:17" ht="24.75" customHeight="1" x14ac:dyDescent="0.3">
      <c r="A22" s="19"/>
      <c r="B22" s="194"/>
      <c r="C22" s="195" t="str">
        <f t="shared" ref="C22:C24" si="22">F22</f>
        <v>Бюджет ТГ</v>
      </c>
      <c r="D22" s="366"/>
      <c r="E22" s="341"/>
      <c r="F22" s="22" t="s">
        <v>7</v>
      </c>
      <c r="G22" s="23">
        <f>H22+I22</f>
        <v>3000</v>
      </c>
      <c r="H22" s="21"/>
      <c r="I22" s="21">
        <v>3000</v>
      </c>
      <c r="J22" s="31">
        <f>K22+L22</f>
        <v>1987.95</v>
      </c>
      <c r="K22" s="34"/>
      <c r="L22" s="34">
        <v>1987.95</v>
      </c>
      <c r="M22" s="31">
        <f>N22+O22</f>
        <v>1987.06</v>
      </c>
      <c r="N22" s="34"/>
      <c r="O22" s="34">
        <v>1987.06</v>
      </c>
      <c r="P22" s="6"/>
    </row>
    <row r="23" spans="1:17" ht="40.5" x14ac:dyDescent="0.3">
      <c r="A23" s="19"/>
      <c r="B23" s="194"/>
      <c r="C23" s="195" t="str">
        <f t="shared" si="22"/>
        <v>Державний бюджет</v>
      </c>
      <c r="D23" s="366"/>
      <c r="E23" s="341"/>
      <c r="F23" s="24" t="s">
        <v>8</v>
      </c>
      <c r="G23" s="23">
        <f t="shared" ref="G23:G24" si="23">H23+I23</f>
        <v>0</v>
      </c>
      <c r="H23" s="21"/>
      <c r="I23" s="21"/>
      <c r="J23" s="31">
        <f>K23+L23</f>
        <v>0</v>
      </c>
      <c r="K23" s="34"/>
      <c r="L23" s="34"/>
      <c r="M23" s="31">
        <f t="shared" ref="M23:M24" si="24">N23+O23</f>
        <v>0</v>
      </c>
      <c r="N23" s="34"/>
      <c r="O23" s="34"/>
      <c r="P23" s="6"/>
    </row>
    <row r="24" spans="1:17" ht="24.75" customHeight="1" x14ac:dyDescent="0.3">
      <c r="A24" s="19"/>
      <c r="B24" s="194"/>
      <c r="C24" s="195" t="str">
        <f t="shared" si="22"/>
        <v>Інші джерела</v>
      </c>
      <c r="D24" s="367"/>
      <c r="E24" s="322"/>
      <c r="F24" s="22" t="s">
        <v>9</v>
      </c>
      <c r="G24" s="23">
        <f t="shared" si="23"/>
        <v>0</v>
      </c>
      <c r="H24" s="21"/>
      <c r="I24" s="21"/>
      <c r="J24" s="31">
        <f t="shared" ref="J24" si="25">K24+L24</f>
        <v>0</v>
      </c>
      <c r="K24" s="34"/>
      <c r="L24" s="34"/>
      <c r="M24" s="31">
        <f t="shared" si="24"/>
        <v>0</v>
      </c>
      <c r="N24" s="34"/>
      <c r="O24" s="34"/>
      <c r="P24" s="6"/>
    </row>
    <row r="25" spans="1:17" ht="131.25" customHeight="1" x14ac:dyDescent="0.3">
      <c r="A25" s="19"/>
      <c r="B25" s="308" t="s">
        <v>13</v>
      </c>
      <c r="C25" s="309"/>
      <c r="D25" s="365"/>
      <c r="E25" s="387" t="s">
        <v>716</v>
      </c>
      <c r="F25" s="20"/>
      <c r="G25" s="21">
        <f>G26+G27+G28</f>
        <v>124215</v>
      </c>
      <c r="H25" s="21">
        <f t="shared" ref="H25" si="26">H26+H27+H28</f>
        <v>106506</v>
      </c>
      <c r="I25" s="21">
        <f t="shared" ref="I25" si="27">I26+I27+I28</f>
        <v>17709</v>
      </c>
      <c r="J25" s="34">
        <f>J26+J27+J28</f>
        <v>117979.01000000001</v>
      </c>
      <c r="K25" s="34">
        <f>K26+K27+K28</f>
        <v>101370.01000000001</v>
      </c>
      <c r="L25" s="34">
        <f>L26+L27+L28</f>
        <v>16609</v>
      </c>
      <c r="M25" s="34">
        <f>M26+M27+M28</f>
        <v>116423.90000000001</v>
      </c>
      <c r="N25" s="34">
        <f t="shared" ref="N25" si="28">N26+N27+N28</f>
        <v>100525.98000000001</v>
      </c>
      <c r="O25" s="34">
        <f t="shared" ref="O25" si="29">O26+O27+O28</f>
        <v>15897.92</v>
      </c>
      <c r="P25" s="6"/>
    </row>
    <row r="26" spans="1:17" ht="123.75" customHeight="1" x14ac:dyDescent="0.3">
      <c r="A26" s="19"/>
      <c r="B26" s="194"/>
      <c r="C26" s="195" t="str">
        <f t="shared" ref="C26:C28" si="30">C22</f>
        <v>Бюджет ТГ</v>
      </c>
      <c r="D26" s="366"/>
      <c r="E26" s="388"/>
      <c r="F26" s="22" t="s">
        <v>7</v>
      </c>
      <c r="G26" s="23">
        <f>H26+I26</f>
        <v>106506</v>
      </c>
      <c r="H26" s="21">
        <v>106506</v>
      </c>
      <c r="I26" s="21"/>
      <c r="J26" s="31">
        <f>K26+L26</f>
        <v>101370.01000000001</v>
      </c>
      <c r="K26" s="31">
        <f>101915.88-545.87</f>
        <v>101370.01000000001</v>
      </c>
      <c r="L26" s="34"/>
      <c r="M26" s="31">
        <f>N26+O26</f>
        <v>100525.98000000001</v>
      </c>
      <c r="N26" s="34">
        <f>100629.36-55.79-47.59</f>
        <v>100525.98000000001</v>
      </c>
      <c r="O26" s="34"/>
      <c r="P26" s="6"/>
    </row>
    <row r="27" spans="1:17" ht="114.75" customHeight="1" x14ac:dyDescent="0.35">
      <c r="A27" s="19"/>
      <c r="B27" s="194"/>
      <c r="C27" s="195" t="str">
        <f t="shared" si="30"/>
        <v>Державний бюджет</v>
      </c>
      <c r="D27" s="366"/>
      <c r="E27" s="388"/>
      <c r="F27" s="24" t="s">
        <v>8</v>
      </c>
      <c r="G27" s="23">
        <f t="shared" ref="G27:G28" si="31">H27+I27</f>
        <v>17709</v>
      </c>
      <c r="H27" s="21">
        <v>0</v>
      </c>
      <c r="I27" s="21">
        <v>17709</v>
      </c>
      <c r="J27" s="31">
        <f>K27+L27</f>
        <v>16609</v>
      </c>
      <c r="K27" s="233"/>
      <c r="L27" s="34">
        <v>16609</v>
      </c>
      <c r="M27" s="31">
        <f t="shared" ref="M27:M28" si="32">N27+O27</f>
        <v>15897.92</v>
      </c>
      <c r="N27" s="34"/>
      <c r="O27" s="34">
        <v>15897.92</v>
      </c>
      <c r="P27" s="6"/>
    </row>
    <row r="28" spans="1:17" ht="183" customHeight="1" x14ac:dyDescent="0.3">
      <c r="A28" s="19"/>
      <c r="B28" s="194"/>
      <c r="C28" s="195" t="str">
        <f t="shared" si="30"/>
        <v>Інші джерела</v>
      </c>
      <c r="D28" s="367"/>
      <c r="E28" s="389"/>
      <c r="F28" s="22" t="s">
        <v>9</v>
      </c>
      <c r="G28" s="23">
        <f t="shared" si="31"/>
        <v>0</v>
      </c>
      <c r="H28" s="21">
        <f>0</f>
        <v>0</v>
      </c>
      <c r="I28" s="21"/>
      <c r="J28" s="31">
        <f t="shared" ref="J28" si="33">K28+L28</f>
        <v>0</v>
      </c>
      <c r="K28" s="34">
        <v>0</v>
      </c>
      <c r="L28" s="34"/>
      <c r="M28" s="31">
        <f t="shared" si="32"/>
        <v>0</v>
      </c>
      <c r="N28" s="34"/>
      <c r="O28" s="34"/>
      <c r="P28" s="6"/>
    </row>
    <row r="29" spans="1:17" ht="75.75" customHeight="1" x14ac:dyDescent="0.3">
      <c r="A29" s="19"/>
      <c r="B29" s="308" t="s">
        <v>14</v>
      </c>
      <c r="C29" s="309"/>
      <c r="D29" s="365"/>
      <c r="E29" s="384" t="s">
        <v>717</v>
      </c>
      <c r="F29" s="20"/>
      <c r="G29" s="21">
        <f>G30+G31+G32</f>
        <v>66697.320000000007</v>
      </c>
      <c r="H29" s="21">
        <f t="shared" ref="H29" si="34">H30+H31+H32</f>
        <v>66697.320000000007</v>
      </c>
      <c r="I29" s="21">
        <f t="shared" ref="I29" si="35">I30+I31+I32</f>
        <v>0</v>
      </c>
      <c r="J29" s="34">
        <f>J30+J31+J32</f>
        <v>66697.320000000007</v>
      </c>
      <c r="K29" s="34">
        <f t="shared" ref="K29" si="36">K30+K31+K32</f>
        <v>66697.320000000007</v>
      </c>
      <c r="L29" s="34">
        <f t="shared" ref="L29" si="37">L30+L31+L32</f>
        <v>0</v>
      </c>
      <c r="M29" s="34">
        <f>M30+M31+M32</f>
        <v>65890.13</v>
      </c>
      <c r="N29" s="34">
        <f t="shared" ref="N29" si="38">N30+N31+N32</f>
        <v>65890.13</v>
      </c>
      <c r="O29" s="34">
        <f t="shared" ref="O29" si="39">O30+O31+O32</f>
        <v>0</v>
      </c>
      <c r="P29" s="6"/>
    </row>
    <row r="30" spans="1:17" ht="35.25" customHeight="1" x14ac:dyDescent="0.3">
      <c r="A30" s="19"/>
      <c r="B30" s="194"/>
      <c r="C30" s="195" t="str">
        <f t="shared" ref="C30:C32" si="40">C26</f>
        <v>Бюджет ТГ</v>
      </c>
      <c r="D30" s="366"/>
      <c r="E30" s="385"/>
      <c r="F30" s="22" t="s">
        <v>7</v>
      </c>
      <c r="G30" s="23">
        <f>H30+I30</f>
        <v>66697.320000000007</v>
      </c>
      <c r="H30" s="21">
        <v>66697.320000000007</v>
      </c>
      <c r="I30" s="21"/>
      <c r="J30" s="31">
        <f>K30+L30</f>
        <v>66697.320000000007</v>
      </c>
      <c r="K30" s="34">
        <v>66697.320000000007</v>
      </c>
      <c r="L30" s="34"/>
      <c r="M30" s="31">
        <f>N30+O30</f>
        <v>65890.13</v>
      </c>
      <c r="N30" s="34">
        <v>65890.13</v>
      </c>
      <c r="O30" s="34"/>
      <c r="P30" s="6"/>
    </row>
    <row r="31" spans="1:17" ht="35.25" customHeight="1" x14ac:dyDescent="0.3">
      <c r="A31" s="19"/>
      <c r="B31" s="194"/>
      <c r="C31" s="195" t="str">
        <f t="shared" si="40"/>
        <v>Державний бюджет</v>
      </c>
      <c r="D31" s="366"/>
      <c r="E31" s="385"/>
      <c r="F31" s="24" t="s">
        <v>8</v>
      </c>
      <c r="G31" s="23">
        <f t="shared" ref="G31:G32" si="41">H31+I31</f>
        <v>0</v>
      </c>
      <c r="H31" s="21"/>
      <c r="I31" s="21"/>
      <c r="J31" s="31">
        <f t="shared" ref="J31:J32" si="42">K31+L31</f>
        <v>0</v>
      </c>
      <c r="K31" s="34"/>
      <c r="L31" s="34"/>
      <c r="M31" s="31">
        <f t="shared" ref="M31:M32" si="43">N31+O31</f>
        <v>0</v>
      </c>
      <c r="N31" s="34"/>
      <c r="O31" s="34"/>
      <c r="P31" s="6"/>
    </row>
    <row r="32" spans="1:17" ht="57" customHeight="1" x14ac:dyDescent="0.3">
      <c r="A32" s="19"/>
      <c r="B32" s="194"/>
      <c r="C32" s="195" t="str">
        <f t="shared" si="40"/>
        <v>Інші джерела</v>
      </c>
      <c r="D32" s="367"/>
      <c r="E32" s="386"/>
      <c r="F32" s="22" t="s">
        <v>9</v>
      </c>
      <c r="G32" s="23">
        <f t="shared" si="41"/>
        <v>0</v>
      </c>
      <c r="H32" s="21"/>
      <c r="I32" s="21"/>
      <c r="J32" s="31">
        <f t="shared" si="42"/>
        <v>0</v>
      </c>
      <c r="K32" s="34"/>
      <c r="L32" s="34"/>
      <c r="M32" s="31">
        <f t="shared" si="43"/>
        <v>0</v>
      </c>
      <c r="N32" s="34"/>
      <c r="O32" s="34"/>
      <c r="P32" s="6"/>
    </row>
    <row r="33" spans="1:16" ht="43.5" customHeight="1" x14ac:dyDescent="0.3">
      <c r="A33" s="19"/>
      <c r="B33" s="314" t="s">
        <v>18</v>
      </c>
      <c r="C33" s="315"/>
      <c r="D33" s="365"/>
      <c r="E33" s="384" t="s">
        <v>718</v>
      </c>
      <c r="F33" s="20"/>
      <c r="G33" s="21">
        <f>G34+G35+G36</f>
        <v>100</v>
      </c>
      <c r="H33" s="21">
        <f t="shared" ref="H33" si="44">H34+H35+H36</f>
        <v>100</v>
      </c>
      <c r="I33" s="21">
        <f>I34+I35+I36</f>
        <v>0</v>
      </c>
      <c r="J33" s="34">
        <f>J34+J35+J36</f>
        <v>43.51</v>
      </c>
      <c r="K33" s="34">
        <f t="shared" ref="K33" si="45">K34+K35+K36</f>
        <v>43.51</v>
      </c>
      <c r="L33" s="34">
        <f t="shared" ref="L33" si="46">L34+L35+L36</f>
        <v>0</v>
      </c>
      <c r="M33" s="34">
        <f>M34+M35+M36</f>
        <v>43.5</v>
      </c>
      <c r="N33" s="34">
        <f t="shared" ref="N33" si="47">N34+N35+N36</f>
        <v>43.5</v>
      </c>
      <c r="O33" s="34">
        <f t="shared" ref="O33" si="48">O34+O35+O36</f>
        <v>0</v>
      </c>
      <c r="P33" s="6"/>
    </row>
    <row r="34" spans="1:16" ht="24.75" customHeight="1" x14ac:dyDescent="0.3">
      <c r="A34" s="19"/>
      <c r="B34" s="199"/>
      <c r="C34" s="200" t="str">
        <f t="shared" ref="C34:C36" si="49">C30</f>
        <v>Бюджет ТГ</v>
      </c>
      <c r="D34" s="366"/>
      <c r="E34" s="385"/>
      <c r="F34" s="22" t="s">
        <v>7</v>
      </c>
      <c r="G34" s="21">
        <f>H34+I34</f>
        <v>100</v>
      </c>
      <c r="H34" s="21">
        <v>100</v>
      </c>
      <c r="I34" s="21"/>
      <c r="J34" s="34">
        <f>K34+L34</f>
        <v>43.51</v>
      </c>
      <c r="K34" s="34">
        <v>43.51</v>
      </c>
      <c r="L34" s="34"/>
      <c r="M34" s="34">
        <f>N34+O34</f>
        <v>43.5</v>
      </c>
      <c r="N34" s="34">
        <v>43.5</v>
      </c>
      <c r="O34" s="34"/>
      <c r="P34" s="6"/>
    </row>
    <row r="35" spans="1:16" ht="40.5" customHeight="1" x14ac:dyDescent="0.3">
      <c r="A35" s="19"/>
      <c r="B35" s="199"/>
      <c r="C35" s="200" t="str">
        <f t="shared" si="49"/>
        <v>Державний бюджет</v>
      </c>
      <c r="D35" s="366"/>
      <c r="E35" s="385"/>
      <c r="F35" s="24" t="s">
        <v>8</v>
      </c>
      <c r="G35" s="21">
        <f>H35+I35</f>
        <v>0</v>
      </c>
      <c r="H35" s="21"/>
      <c r="I35" s="21"/>
      <c r="J35" s="34">
        <f>K35+L35</f>
        <v>0</v>
      </c>
      <c r="K35" s="34"/>
      <c r="L35" s="34"/>
      <c r="M35" s="34">
        <f>N35+O35</f>
        <v>0</v>
      </c>
      <c r="N35" s="34"/>
      <c r="O35" s="34"/>
      <c r="P35" s="6"/>
    </row>
    <row r="36" spans="1:16" ht="24.75" customHeight="1" x14ac:dyDescent="0.3">
      <c r="A36" s="19"/>
      <c r="B36" s="199"/>
      <c r="C36" s="200" t="str">
        <f t="shared" si="49"/>
        <v>Інші джерела</v>
      </c>
      <c r="D36" s="367"/>
      <c r="E36" s="386"/>
      <c r="F36" s="22" t="s">
        <v>9</v>
      </c>
      <c r="G36" s="21">
        <f t="shared" ref="G36" si="50">H36+I36</f>
        <v>0</v>
      </c>
      <c r="H36" s="21"/>
      <c r="I36" s="21"/>
      <c r="J36" s="34">
        <f t="shared" ref="J36" si="51">K36+L36</f>
        <v>0</v>
      </c>
      <c r="K36" s="34"/>
      <c r="L36" s="34"/>
      <c r="M36" s="34">
        <f t="shared" ref="M36" si="52">N36+O36</f>
        <v>0</v>
      </c>
      <c r="N36" s="34"/>
      <c r="O36" s="34"/>
      <c r="P36" s="6"/>
    </row>
    <row r="37" spans="1:16" ht="50.25" customHeight="1" x14ac:dyDescent="0.3">
      <c r="A37" s="19"/>
      <c r="B37" s="314" t="s">
        <v>15</v>
      </c>
      <c r="C37" s="315"/>
      <c r="D37" s="365"/>
      <c r="E37" s="387" t="s">
        <v>719</v>
      </c>
      <c r="F37" s="20"/>
      <c r="G37" s="21">
        <f>G38+G39+G40</f>
        <v>2200</v>
      </c>
      <c r="H37" s="21">
        <f t="shared" ref="H37" si="53">H38+H39+H40</f>
        <v>1200</v>
      </c>
      <c r="I37" s="21">
        <f t="shared" ref="I37" si="54">I38+I39+I40</f>
        <v>1000</v>
      </c>
      <c r="J37" s="34">
        <f>J38+J39+J40</f>
        <v>2007.2</v>
      </c>
      <c r="K37" s="34">
        <f t="shared" ref="K37" si="55">K38+K39+K40</f>
        <v>1129.9100000000001</v>
      </c>
      <c r="L37" s="34">
        <f t="shared" ref="L37" si="56">L38+L39+L40</f>
        <v>877.29</v>
      </c>
      <c r="M37" s="34">
        <f>M38+M39+M40</f>
        <v>1868.0100000000002</v>
      </c>
      <c r="N37" s="34">
        <f t="shared" ref="N37" si="57">N38+N39+N40</f>
        <v>1116.4000000000001</v>
      </c>
      <c r="O37" s="34">
        <f t="shared" ref="O37" si="58">O38+O39+O40</f>
        <v>751.61</v>
      </c>
      <c r="P37" s="6"/>
    </row>
    <row r="38" spans="1:16" ht="24.75" customHeight="1" x14ac:dyDescent="0.3">
      <c r="A38" s="19"/>
      <c r="B38" s="199"/>
      <c r="C38" s="200" t="str">
        <f t="shared" ref="C38:C40" si="59">C34</f>
        <v>Бюджет ТГ</v>
      </c>
      <c r="D38" s="366"/>
      <c r="E38" s="388"/>
      <c r="F38" s="22" t="s">
        <v>7</v>
      </c>
      <c r="G38" s="21">
        <f>H38+I38</f>
        <v>2200</v>
      </c>
      <c r="H38" s="21">
        <v>1200</v>
      </c>
      <c r="I38" s="21">
        <v>1000</v>
      </c>
      <c r="J38" s="34">
        <f>K38+L38</f>
        <v>2007.2</v>
      </c>
      <c r="K38" s="34">
        <v>1129.9100000000001</v>
      </c>
      <c r="L38" s="34">
        <v>877.29</v>
      </c>
      <c r="M38" s="34">
        <f>N38+O38</f>
        <v>1868.0100000000002</v>
      </c>
      <c r="N38" s="34">
        <v>1116.4000000000001</v>
      </c>
      <c r="O38" s="34">
        <v>751.61</v>
      </c>
      <c r="P38" s="6"/>
    </row>
    <row r="39" spans="1:16" ht="33.75" customHeight="1" x14ac:dyDescent="0.3">
      <c r="A39" s="19"/>
      <c r="B39" s="199"/>
      <c r="C39" s="200" t="str">
        <f t="shared" si="59"/>
        <v>Державний бюджет</v>
      </c>
      <c r="D39" s="366"/>
      <c r="E39" s="388"/>
      <c r="F39" s="24" t="s">
        <v>8</v>
      </c>
      <c r="G39" s="21">
        <f>H39+I39</f>
        <v>0</v>
      </c>
      <c r="H39" s="21"/>
      <c r="I39" s="21"/>
      <c r="J39" s="34">
        <f>K39+L39</f>
        <v>0</v>
      </c>
      <c r="K39" s="34"/>
      <c r="L39" s="34"/>
      <c r="M39" s="34">
        <f>N39+O39</f>
        <v>0</v>
      </c>
      <c r="N39" s="34"/>
      <c r="O39" s="34"/>
      <c r="P39" s="6"/>
    </row>
    <row r="40" spans="1:16" ht="24.75" customHeight="1" x14ac:dyDescent="0.3">
      <c r="A40" s="19"/>
      <c r="B40" s="199"/>
      <c r="C40" s="200" t="str">
        <f t="shared" si="59"/>
        <v>Інші джерела</v>
      </c>
      <c r="D40" s="367"/>
      <c r="E40" s="389"/>
      <c r="F40" s="22" t="s">
        <v>9</v>
      </c>
      <c r="G40" s="21">
        <f t="shared" ref="G40" si="60">H40+I40</f>
        <v>0</v>
      </c>
      <c r="H40" s="21"/>
      <c r="I40" s="21"/>
      <c r="J40" s="34">
        <f t="shared" ref="J40" si="61">K40+L40</f>
        <v>0</v>
      </c>
      <c r="K40" s="34"/>
      <c r="L40" s="34"/>
      <c r="M40" s="34">
        <f t="shared" ref="M40" si="62">N40+O40</f>
        <v>0</v>
      </c>
      <c r="N40" s="34"/>
      <c r="O40" s="34"/>
      <c r="P40" s="6"/>
    </row>
    <row r="41" spans="1:16" ht="51.75" customHeight="1" x14ac:dyDescent="0.3">
      <c r="A41" s="19"/>
      <c r="B41" s="314" t="s">
        <v>17</v>
      </c>
      <c r="C41" s="315"/>
      <c r="D41" s="365"/>
      <c r="E41" s="390" t="s">
        <v>769</v>
      </c>
      <c r="F41" s="20"/>
      <c r="G41" s="21">
        <f>G42+G43+G44</f>
        <v>4300</v>
      </c>
      <c r="H41" s="21">
        <f t="shared" ref="H41" si="63">H42+H43+H44</f>
        <v>4300</v>
      </c>
      <c r="I41" s="21">
        <f t="shared" ref="I41" si="64">I42+I43+I44</f>
        <v>0</v>
      </c>
      <c r="J41" s="34">
        <f>J42+J43+J44</f>
        <v>2408.7399999999998</v>
      </c>
      <c r="K41" s="34">
        <f t="shared" ref="K41" si="65">K42+K43+K44</f>
        <v>2408.7399999999998</v>
      </c>
      <c r="L41" s="34">
        <f t="shared" ref="L41" si="66">L42+L43+L44</f>
        <v>0</v>
      </c>
      <c r="M41" s="34">
        <f>M42+M43+M44</f>
        <v>2387.5300000000002</v>
      </c>
      <c r="N41" s="34">
        <f t="shared" ref="N41" si="67">N42+N43+N44</f>
        <v>2387.5300000000002</v>
      </c>
      <c r="O41" s="34">
        <f t="shared" ref="O41" si="68">O42+O43+O44</f>
        <v>0</v>
      </c>
      <c r="P41" s="6"/>
    </row>
    <row r="42" spans="1:16" ht="24.75" customHeight="1" x14ac:dyDescent="0.3">
      <c r="A42" s="19"/>
      <c r="B42" s="199"/>
      <c r="C42" s="200" t="str">
        <f t="shared" ref="C42:C44" si="69">C38</f>
        <v>Бюджет ТГ</v>
      </c>
      <c r="D42" s="366"/>
      <c r="E42" s="391"/>
      <c r="F42" s="22" t="s">
        <v>7</v>
      </c>
      <c r="G42" s="21">
        <f>H42+I42</f>
        <v>4300</v>
      </c>
      <c r="H42" s="21">
        <v>4300</v>
      </c>
      <c r="I42" s="21"/>
      <c r="J42" s="34">
        <f>K42+L42</f>
        <v>2408.7399999999998</v>
      </c>
      <c r="K42" s="34">
        <v>2408.7399999999998</v>
      </c>
      <c r="L42" s="34"/>
      <c r="M42" s="34">
        <f>N42+O42</f>
        <v>2387.5300000000002</v>
      </c>
      <c r="N42" s="34">
        <v>2387.5300000000002</v>
      </c>
      <c r="O42" s="34"/>
      <c r="P42" s="6"/>
    </row>
    <row r="43" spans="1:16" ht="38.25" customHeight="1" x14ac:dyDescent="0.3">
      <c r="A43" s="19"/>
      <c r="B43" s="199"/>
      <c r="C43" s="200" t="str">
        <f t="shared" si="69"/>
        <v>Державний бюджет</v>
      </c>
      <c r="D43" s="366"/>
      <c r="E43" s="391"/>
      <c r="F43" s="24" t="s">
        <v>8</v>
      </c>
      <c r="G43" s="21">
        <f>H43+I43</f>
        <v>0</v>
      </c>
      <c r="H43" s="21"/>
      <c r="I43" s="21"/>
      <c r="J43" s="34">
        <f>K43+L43</f>
        <v>0</v>
      </c>
      <c r="K43" s="34"/>
      <c r="L43" s="34"/>
      <c r="M43" s="34">
        <f>N43+O43</f>
        <v>0</v>
      </c>
      <c r="N43" s="34"/>
      <c r="O43" s="34"/>
      <c r="P43" s="6"/>
    </row>
    <row r="44" spans="1:16" ht="24.75" customHeight="1" x14ac:dyDescent="0.3">
      <c r="A44" s="19"/>
      <c r="B44" s="199"/>
      <c r="C44" s="200" t="str">
        <f t="shared" si="69"/>
        <v>Інші джерела</v>
      </c>
      <c r="D44" s="367"/>
      <c r="E44" s="392"/>
      <c r="F44" s="22" t="s">
        <v>9</v>
      </c>
      <c r="G44" s="21">
        <f t="shared" ref="G44" si="70">H44+I44</f>
        <v>0</v>
      </c>
      <c r="H44" s="21"/>
      <c r="I44" s="21"/>
      <c r="J44" s="34">
        <f t="shared" ref="J44" si="71">K44+L44</f>
        <v>0</v>
      </c>
      <c r="K44" s="34"/>
      <c r="L44" s="34"/>
      <c r="M44" s="34">
        <f t="shared" ref="M44" si="72">N44+O44</f>
        <v>0</v>
      </c>
      <c r="N44" s="34"/>
      <c r="O44" s="34"/>
      <c r="P44" s="6"/>
    </row>
    <row r="45" spans="1:16" ht="43.5" customHeight="1" x14ac:dyDescent="0.3">
      <c r="A45" s="19"/>
      <c r="B45" s="314" t="s">
        <v>19</v>
      </c>
      <c r="C45" s="315"/>
      <c r="D45" s="365"/>
      <c r="E45" s="381"/>
      <c r="F45" s="20"/>
      <c r="G45" s="21">
        <f>G46+G47+G48</f>
        <v>0</v>
      </c>
      <c r="H45" s="21">
        <f t="shared" ref="H45" si="73">H46+H47+H48</f>
        <v>0</v>
      </c>
      <c r="I45" s="21">
        <f t="shared" ref="I45" si="74">I46+I47+I48</f>
        <v>0</v>
      </c>
      <c r="J45" s="34">
        <f>J46+J47+J48</f>
        <v>0</v>
      </c>
      <c r="K45" s="34">
        <f t="shared" ref="K45" si="75">K46+K47+K48</f>
        <v>0</v>
      </c>
      <c r="L45" s="34">
        <f t="shared" ref="L45" si="76">L46+L47+L48</f>
        <v>0</v>
      </c>
      <c r="M45" s="34">
        <f>M46+M47+M48</f>
        <v>0</v>
      </c>
      <c r="N45" s="34">
        <f t="shared" ref="N45" si="77">N46+N47+N48</f>
        <v>0</v>
      </c>
      <c r="O45" s="34">
        <f t="shared" ref="O45" si="78">O46+O47+O48</f>
        <v>0</v>
      </c>
      <c r="P45" s="6"/>
    </row>
    <row r="46" spans="1:16" ht="30" customHeight="1" x14ac:dyDescent="0.3">
      <c r="A46" s="19"/>
      <c r="B46" s="199"/>
      <c r="C46" s="200" t="str">
        <f t="shared" ref="C46:C48" si="79">C42</f>
        <v>Бюджет ТГ</v>
      </c>
      <c r="D46" s="366"/>
      <c r="E46" s="382"/>
      <c r="F46" s="22" t="s">
        <v>7</v>
      </c>
      <c r="G46" s="21">
        <f>H46+I46</f>
        <v>0</v>
      </c>
      <c r="H46" s="21">
        <v>0</v>
      </c>
      <c r="I46" s="21"/>
      <c r="J46" s="34">
        <f>K46+L46</f>
        <v>0</v>
      </c>
      <c r="K46" s="34">
        <v>0</v>
      </c>
      <c r="L46" s="34"/>
      <c r="M46" s="34">
        <f>N46+O46</f>
        <v>0</v>
      </c>
      <c r="N46" s="34">
        <v>0</v>
      </c>
      <c r="O46" s="34"/>
      <c r="P46" s="6"/>
    </row>
    <row r="47" spans="1:16" ht="38.25" customHeight="1" x14ac:dyDescent="0.3">
      <c r="A47" s="19"/>
      <c r="B47" s="199"/>
      <c r="C47" s="200" t="str">
        <f t="shared" si="79"/>
        <v>Державний бюджет</v>
      </c>
      <c r="D47" s="366"/>
      <c r="E47" s="382"/>
      <c r="F47" s="24" t="s">
        <v>8</v>
      </c>
      <c r="G47" s="21">
        <f>H47+I47</f>
        <v>0</v>
      </c>
      <c r="H47" s="21"/>
      <c r="I47" s="21"/>
      <c r="J47" s="34">
        <f>K47+L47</f>
        <v>0</v>
      </c>
      <c r="K47" s="34"/>
      <c r="L47" s="34"/>
      <c r="M47" s="34">
        <f>N47+O47</f>
        <v>0</v>
      </c>
      <c r="N47" s="34"/>
      <c r="O47" s="34"/>
      <c r="P47" s="6"/>
    </row>
    <row r="48" spans="1:16" ht="24.75" customHeight="1" x14ac:dyDescent="0.3">
      <c r="A48" s="19"/>
      <c r="B48" s="197"/>
      <c r="C48" s="198" t="str">
        <f t="shared" si="79"/>
        <v>Інші джерела</v>
      </c>
      <c r="D48" s="367"/>
      <c r="E48" s="383"/>
      <c r="F48" s="22" t="s">
        <v>9</v>
      </c>
      <c r="G48" s="21">
        <f t="shared" ref="G48" si="80">H48+I48</f>
        <v>0</v>
      </c>
      <c r="H48" s="21"/>
      <c r="I48" s="21"/>
      <c r="J48" s="34">
        <f t="shared" ref="J48" si="81">K48+L48</f>
        <v>0</v>
      </c>
      <c r="K48" s="34"/>
      <c r="L48" s="34"/>
      <c r="M48" s="34">
        <f t="shared" ref="M48" si="82">N48+O48</f>
        <v>0</v>
      </c>
      <c r="N48" s="34"/>
      <c r="O48" s="34"/>
      <c r="P48" s="6"/>
    </row>
    <row r="49" spans="1:16" ht="44.25" customHeight="1" x14ac:dyDescent="0.3">
      <c r="A49" s="19"/>
      <c r="B49" s="314" t="s">
        <v>20</v>
      </c>
      <c r="C49" s="315"/>
      <c r="D49" s="365"/>
      <c r="E49" s="381" t="s">
        <v>675</v>
      </c>
      <c r="F49" s="20"/>
      <c r="G49" s="21">
        <f>G50+G51+G52</f>
        <v>500</v>
      </c>
      <c r="H49" s="21">
        <f t="shared" ref="H49" si="83">H50+H51+H52</f>
        <v>500</v>
      </c>
      <c r="I49" s="21">
        <f t="shared" ref="I49" si="84">I50+I51+I52</f>
        <v>0</v>
      </c>
      <c r="J49" s="34">
        <f>J50+J51+J52</f>
        <v>476.67</v>
      </c>
      <c r="K49" s="34">
        <f t="shared" ref="K49" si="85">K50+K51+K52</f>
        <v>476.67</v>
      </c>
      <c r="L49" s="34">
        <f t="shared" ref="L49" si="86">L50+L51+L52</f>
        <v>0</v>
      </c>
      <c r="M49" s="34">
        <f>M50+M51+M52</f>
        <v>442.36</v>
      </c>
      <c r="N49" s="34">
        <f t="shared" ref="N49" si="87">N50+N51+N52</f>
        <v>442.36</v>
      </c>
      <c r="O49" s="34">
        <f t="shared" ref="O49" si="88">O50+O51+O52</f>
        <v>0</v>
      </c>
      <c r="P49" s="6"/>
    </row>
    <row r="50" spans="1:16" ht="24.75" customHeight="1" x14ac:dyDescent="0.3">
      <c r="A50" s="19"/>
      <c r="B50" s="199"/>
      <c r="C50" s="200" t="str">
        <f t="shared" ref="C50:C52" si="89">C46</f>
        <v>Бюджет ТГ</v>
      </c>
      <c r="D50" s="366"/>
      <c r="E50" s="382"/>
      <c r="F50" s="22" t="s">
        <v>7</v>
      </c>
      <c r="G50" s="21">
        <f>H50+I50</f>
        <v>500</v>
      </c>
      <c r="H50" s="21">
        <v>500</v>
      </c>
      <c r="I50" s="21"/>
      <c r="J50" s="34">
        <f>K50+L50</f>
        <v>476.67</v>
      </c>
      <c r="K50" s="34">
        <v>476.67</v>
      </c>
      <c r="L50" s="34"/>
      <c r="M50" s="34">
        <f>N50+O50</f>
        <v>442.36</v>
      </c>
      <c r="N50" s="34">
        <v>442.36</v>
      </c>
      <c r="O50" s="34"/>
      <c r="P50" s="6"/>
    </row>
    <row r="51" spans="1:16" ht="40.5" customHeight="1" x14ac:dyDescent="0.3">
      <c r="A51" s="19"/>
      <c r="B51" s="199"/>
      <c r="C51" s="200" t="str">
        <f t="shared" si="89"/>
        <v>Державний бюджет</v>
      </c>
      <c r="D51" s="366"/>
      <c r="E51" s="382"/>
      <c r="F51" s="24" t="s">
        <v>8</v>
      </c>
      <c r="G51" s="21">
        <f>H51+I51</f>
        <v>0</v>
      </c>
      <c r="H51" s="21"/>
      <c r="I51" s="21"/>
      <c r="J51" s="34">
        <f>K51+L51</f>
        <v>0</v>
      </c>
      <c r="K51" s="34"/>
      <c r="L51" s="34"/>
      <c r="M51" s="34">
        <f>N51+O51</f>
        <v>0</v>
      </c>
      <c r="N51" s="34"/>
      <c r="O51" s="34"/>
      <c r="P51" s="6"/>
    </row>
    <row r="52" spans="1:16" ht="24.75" customHeight="1" x14ac:dyDescent="0.3">
      <c r="A52" s="19"/>
      <c r="B52" s="199"/>
      <c r="C52" s="200" t="str">
        <f t="shared" si="89"/>
        <v>Інші джерела</v>
      </c>
      <c r="D52" s="367"/>
      <c r="E52" s="383"/>
      <c r="F52" s="22" t="s">
        <v>9</v>
      </c>
      <c r="G52" s="21">
        <f t="shared" ref="G52" si="90">H52+I52</f>
        <v>0</v>
      </c>
      <c r="H52" s="21"/>
      <c r="I52" s="21"/>
      <c r="J52" s="34">
        <f t="shared" ref="J52" si="91">K52+L52</f>
        <v>0</v>
      </c>
      <c r="K52" s="34"/>
      <c r="L52" s="34"/>
      <c r="M52" s="34">
        <f t="shared" ref="M52" si="92">N52+O52</f>
        <v>0</v>
      </c>
      <c r="N52" s="34"/>
      <c r="O52" s="34"/>
      <c r="P52" s="6"/>
    </row>
    <row r="53" spans="1:16" ht="37.5" customHeight="1" x14ac:dyDescent="0.3">
      <c r="A53" s="19"/>
      <c r="B53" s="316" t="s">
        <v>21</v>
      </c>
      <c r="C53" s="317"/>
      <c r="D53" s="365"/>
      <c r="E53" s="381" t="s">
        <v>722</v>
      </c>
      <c r="F53" s="20"/>
      <c r="G53" s="21">
        <f>G54+G55+G56</f>
        <v>300</v>
      </c>
      <c r="H53" s="21">
        <f t="shared" ref="H53" si="93">H54+H55+H56</f>
        <v>300</v>
      </c>
      <c r="I53" s="21">
        <f t="shared" ref="I53" si="94">I54+I55+I56</f>
        <v>0</v>
      </c>
      <c r="J53" s="34">
        <f>J54+J55+J56</f>
        <v>273.16000000000003</v>
      </c>
      <c r="K53" s="34">
        <f t="shared" ref="K53" si="95">K54+K55+K56</f>
        <v>273.16000000000003</v>
      </c>
      <c r="L53" s="34">
        <f t="shared" ref="L53" si="96">L54+L55+L56</f>
        <v>0</v>
      </c>
      <c r="M53" s="34">
        <f>M54+M55+M56</f>
        <v>273.14</v>
      </c>
      <c r="N53" s="34">
        <f t="shared" ref="N53" si="97">N54+N55+N56</f>
        <v>273.14</v>
      </c>
      <c r="O53" s="34">
        <f t="shared" ref="O53" si="98">O54+O55+O56</f>
        <v>0</v>
      </c>
      <c r="P53" s="6"/>
    </row>
    <row r="54" spans="1:16" ht="34.5" customHeight="1" x14ac:dyDescent="0.35">
      <c r="A54" s="19"/>
      <c r="B54" s="199"/>
      <c r="C54" s="200" t="str">
        <f t="shared" ref="C54:C56" si="99">C50</f>
        <v>Бюджет ТГ</v>
      </c>
      <c r="D54" s="366"/>
      <c r="E54" s="382"/>
      <c r="F54" s="22" t="s">
        <v>7</v>
      </c>
      <c r="G54" s="21">
        <f>H54+I54</f>
        <v>300</v>
      </c>
      <c r="H54" s="21">
        <v>300</v>
      </c>
      <c r="I54" s="21"/>
      <c r="J54" s="34">
        <f>K54+L54</f>
        <v>273.16000000000003</v>
      </c>
      <c r="K54" s="34">
        <v>273.16000000000003</v>
      </c>
      <c r="L54" s="34"/>
      <c r="M54" s="34">
        <f>N54+O54</f>
        <v>273.14</v>
      </c>
      <c r="N54" s="34">
        <v>273.14</v>
      </c>
      <c r="O54" s="34"/>
      <c r="P54" s="238" t="s">
        <v>720</v>
      </c>
    </row>
    <row r="55" spans="1:16" ht="38.25" customHeight="1" x14ac:dyDescent="0.35">
      <c r="A55" s="19"/>
      <c r="B55" s="199"/>
      <c r="C55" s="200" t="str">
        <f t="shared" si="99"/>
        <v>Державний бюджет</v>
      </c>
      <c r="D55" s="366"/>
      <c r="E55" s="382"/>
      <c r="F55" s="24" t="s">
        <v>8</v>
      </c>
      <c r="G55" s="21">
        <f>H55+I55</f>
        <v>0</v>
      </c>
      <c r="H55" s="21"/>
      <c r="I55" s="21"/>
      <c r="J55" s="34">
        <f>K55+L55</f>
        <v>0</v>
      </c>
      <c r="K55" s="34"/>
      <c r="L55" s="34"/>
      <c r="M55" s="34">
        <f>N55+O55</f>
        <v>0</v>
      </c>
      <c r="N55" s="34"/>
      <c r="O55" s="34"/>
      <c r="P55" s="238" t="s">
        <v>721</v>
      </c>
    </row>
    <row r="56" spans="1:16" ht="33.75" customHeight="1" x14ac:dyDescent="0.3">
      <c r="A56" s="19"/>
      <c r="B56" s="199"/>
      <c r="C56" s="200" t="str">
        <f t="shared" si="99"/>
        <v>Інші джерела</v>
      </c>
      <c r="D56" s="367"/>
      <c r="E56" s="383"/>
      <c r="F56" s="22" t="s">
        <v>9</v>
      </c>
      <c r="G56" s="21">
        <f t="shared" ref="G56" si="100">H56+I56</f>
        <v>0</v>
      </c>
      <c r="H56" s="21"/>
      <c r="I56" s="21"/>
      <c r="J56" s="34">
        <f t="shared" ref="J56" si="101">K56+L56</f>
        <v>0</v>
      </c>
      <c r="K56" s="34"/>
      <c r="L56" s="34"/>
      <c r="M56" s="34">
        <f t="shared" ref="M56" si="102">N56+O56</f>
        <v>0</v>
      </c>
      <c r="N56" s="34"/>
      <c r="O56" s="34"/>
      <c r="P56" s="6"/>
    </row>
    <row r="57" spans="1:16" ht="41.25" customHeight="1" x14ac:dyDescent="0.3">
      <c r="A57" s="19"/>
      <c r="B57" s="314" t="s">
        <v>22</v>
      </c>
      <c r="C57" s="315"/>
      <c r="D57" s="365"/>
      <c r="E57" s="369"/>
      <c r="F57" s="20"/>
      <c r="G57" s="21">
        <f>G58+G59+G60</f>
        <v>0</v>
      </c>
      <c r="H57" s="21">
        <f t="shared" ref="H57" si="103">H58+H59+H60</f>
        <v>0</v>
      </c>
      <c r="I57" s="21">
        <f t="shared" ref="I57" si="104">I58+I59+I60</f>
        <v>0</v>
      </c>
      <c r="J57" s="34">
        <f>J58+J59+J60</f>
        <v>0</v>
      </c>
      <c r="K57" s="34">
        <f t="shared" ref="K57" si="105">K58+K59+K60</f>
        <v>0</v>
      </c>
      <c r="L57" s="34">
        <f t="shared" ref="L57" si="106">L58+L59+L60</f>
        <v>0</v>
      </c>
      <c r="M57" s="34">
        <f>M58+M59+M60</f>
        <v>0</v>
      </c>
      <c r="N57" s="34">
        <f t="shared" ref="N57" si="107">N58+N59+N60</f>
        <v>0</v>
      </c>
      <c r="O57" s="34">
        <f t="shared" ref="O57" si="108">O58+O59+O60</f>
        <v>0</v>
      </c>
      <c r="P57" s="6"/>
    </row>
    <row r="58" spans="1:16" ht="24.75" customHeight="1" x14ac:dyDescent="0.3">
      <c r="A58" s="19"/>
      <c r="B58" s="199"/>
      <c r="C58" s="200" t="str">
        <f t="shared" ref="C58:C60" si="109">C54</f>
        <v>Бюджет ТГ</v>
      </c>
      <c r="D58" s="366"/>
      <c r="E58" s="370"/>
      <c r="F58" s="22" t="s">
        <v>7</v>
      </c>
      <c r="G58" s="21">
        <f>H58+I58</f>
        <v>0</v>
      </c>
      <c r="H58" s="21"/>
      <c r="I58" s="21"/>
      <c r="J58" s="34">
        <f>K58+L58</f>
        <v>0</v>
      </c>
      <c r="K58" s="34"/>
      <c r="L58" s="34"/>
      <c r="M58" s="34">
        <f>N58+O58</f>
        <v>0</v>
      </c>
      <c r="N58" s="34"/>
      <c r="O58" s="34"/>
      <c r="P58" s="6"/>
    </row>
    <row r="59" spans="1:16" ht="36.75" customHeight="1" x14ac:dyDescent="0.3">
      <c r="A59" s="19"/>
      <c r="B59" s="199"/>
      <c r="C59" s="200" t="str">
        <f t="shared" si="109"/>
        <v>Державний бюджет</v>
      </c>
      <c r="D59" s="366"/>
      <c r="E59" s="370"/>
      <c r="F59" s="24" t="s">
        <v>8</v>
      </c>
      <c r="G59" s="21">
        <f>H59+I59</f>
        <v>0</v>
      </c>
      <c r="H59" s="21"/>
      <c r="I59" s="21"/>
      <c r="J59" s="34">
        <f>K59+L59</f>
        <v>0</v>
      </c>
      <c r="K59" s="34"/>
      <c r="L59" s="34"/>
      <c r="M59" s="34">
        <f>N59+O59</f>
        <v>0</v>
      </c>
      <c r="N59" s="34"/>
      <c r="O59" s="34"/>
      <c r="P59" s="6"/>
    </row>
    <row r="60" spans="1:16" ht="30" customHeight="1" x14ac:dyDescent="0.3">
      <c r="A60" s="19"/>
      <c r="B60" s="199"/>
      <c r="C60" s="200" t="str">
        <f t="shared" si="109"/>
        <v>Інші джерела</v>
      </c>
      <c r="D60" s="367"/>
      <c r="E60" s="371"/>
      <c r="F60" s="22" t="s">
        <v>9</v>
      </c>
      <c r="G60" s="21">
        <f t="shared" ref="G60" si="110">H60+I60</f>
        <v>0</v>
      </c>
      <c r="H60" s="21"/>
      <c r="I60" s="21"/>
      <c r="J60" s="34">
        <f t="shared" ref="J60" si="111">K60+L60</f>
        <v>0</v>
      </c>
      <c r="K60" s="34"/>
      <c r="L60" s="34"/>
      <c r="M60" s="34">
        <f t="shared" ref="M60" si="112">N60+O60</f>
        <v>0</v>
      </c>
      <c r="N60" s="34"/>
      <c r="O60" s="34"/>
      <c r="P60" s="6"/>
    </row>
    <row r="61" spans="1:16" ht="41.25" customHeight="1" x14ac:dyDescent="0.3">
      <c r="A61" s="19"/>
      <c r="B61" s="314" t="s">
        <v>23</v>
      </c>
      <c r="C61" s="315"/>
      <c r="D61" s="365"/>
      <c r="E61" s="369" t="s">
        <v>723</v>
      </c>
      <c r="F61" s="20"/>
      <c r="G61" s="21">
        <f>G62+G63+G64</f>
        <v>1500</v>
      </c>
      <c r="H61" s="21">
        <f t="shared" ref="H61" si="113">H62+H63+H64</f>
        <v>0</v>
      </c>
      <c r="I61" s="21">
        <f t="shared" ref="I61" si="114">I62+I63+I64</f>
        <v>1500</v>
      </c>
      <c r="J61" s="34">
        <f>J62+J63+J64</f>
        <v>1393.16</v>
      </c>
      <c r="K61" s="34">
        <f t="shared" ref="K61" si="115">K62+K63+K64</f>
        <v>0</v>
      </c>
      <c r="L61" s="34">
        <f t="shared" ref="L61" si="116">L62+L63+L64</f>
        <v>1393.16</v>
      </c>
      <c r="M61" s="34">
        <f>M62+M63+M64</f>
        <v>1393.15</v>
      </c>
      <c r="N61" s="34">
        <f t="shared" ref="N61" si="117">N62+N63+N64</f>
        <v>0</v>
      </c>
      <c r="O61" s="34">
        <f t="shared" ref="O61" si="118">O62+O63+O64</f>
        <v>1393.15</v>
      </c>
      <c r="P61" s="6"/>
    </row>
    <row r="62" spans="1:16" ht="24.75" customHeight="1" x14ac:dyDescent="0.3">
      <c r="A62" s="19"/>
      <c r="B62" s="199"/>
      <c r="C62" s="200" t="str">
        <f t="shared" ref="C62:C64" si="119">C58</f>
        <v>Бюджет ТГ</v>
      </c>
      <c r="D62" s="366"/>
      <c r="E62" s="370"/>
      <c r="F62" s="22" t="s">
        <v>7</v>
      </c>
      <c r="G62" s="21">
        <f>H62+I62</f>
        <v>1500</v>
      </c>
      <c r="H62" s="21">
        <v>0</v>
      </c>
      <c r="I62" s="21">
        <v>1500</v>
      </c>
      <c r="J62" s="34">
        <f>K62+L62</f>
        <v>1393.16</v>
      </c>
      <c r="K62" s="34"/>
      <c r="L62" s="34">
        <v>1393.16</v>
      </c>
      <c r="M62" s="34">
        <f>N62+O62</f>
        <v>1393.15</v>
      </c>
      <c r="N62" s="34"/>
      <c r="O62" s="34">
        <v>1393.15</v>
      </c>
      <c r="P62" s="6"/>
    </row>
    <row r="63" spans="1:16" ht="34.5" customHeight="1" x14ac:dyDescent="0.3">
      <c r="A63" s="19"/>
      <c r="B63" s="199"/>
      <c r="C63" s="200" t="str">
        <f t="shared" si="119"/>
        <v>Державний бюджет</v>
      </c>
      <c r="D63" s="366"/>
      <c r="E63" s="370"/>
      <c r="F63" s="24" t="s">
        <v>8</v>
      </c>
      <c r="G63" s="21">
        <f>H63+I63</f>
        <v>0</v>
      </c>
      <c r="H63" s="21"/>
      <c r="I63" s="21"/>
      <c r="J63" s="34">
        <f>K63+L63</f>
        <v>0</v>
      </c>
      <c r="K63" s="34"/>
      <c r="L63" s="34"/>
      <c r="M63" s="34">
        <f>N63+O63</f>
        <v>0</v>
      </c>
      <c r="N63" s="34"/>
      <c r="O63" s="34"/>
      <c r="P63" s="6"/>
    </row>
    <row r="64" spans="1:16" ht="24.75" customHeight="1" x14ac:dyDescent="0.3">
      <c r="A64" s="19"/>
      <c r="B64" s="199"/>
      <c r="C64" s="200" t="str">
        <f t="shared" si="119"/>
        <v>Інші джерела</v>
      </c>
      <c r="D64" s="367"/>
      <c r="E64" s="371"/>
      <c r="F64" s="22" t="s">
        <v>9</v>
      </c>
      <c r="G64" s="21">
        <f t="shared" ref="G64" si="120">H64+I64</f>
        <v>0</v>
      </c>
      <c r="H64" s="21"/>
      <c r="I64" s="21"/>
      <c r="J64" s="34">
        <f t="shared" ref="J64" si="121">K64+L64</f>
        <v>0</v>
      </c>
      <c r="K64" s="34"/>
      <c r="L64" s="34"/>
      <c r="M64" s="34">
        <f t="shared" ref="M64" si="122">N64+O64</f>
        <v>0</v>
      </c>
      <c r="N64" s="34"/>
      <c r="O64" s="34"/>
      <c r="P64" s="6"/>
    </row>
    <row r="65" spans="1:16" ht="42" customHeight="1" x14ac:dyDescent="0.3">
      <c r="A65" s="19"/>
      <c r="B65" s="314" t="s">
        <v>24</v>
      </c>
      <c r="C65" s="315"/>
      <c r="D65" s="365"/>
      <c r="E65" s="372" t="s">
        <v>756</v>
      </c>
      <c r="F65" s="20"/>
      <c r="G65" s="21">
        <f>G66+G67+G68</f>
        <v>1000</v>
      </c>
      <c r="H65" s="21">
        <f t="shared" ref="H65" si="123">H66+H67+H68</f>
        <v>1000</v>
      </c>
      <c r="I65" s="21">
        <f t="shared" ref="I65" si="124">I66+I67+I68</f>
        <v>0</v>
      </c>
      <c r="J65" s="34">
        <f>J66+J67+J68</f>
        <v>765.44</v>
      </c>
      <c r="K65" s="34">
        <f t="shared" ref="K65" si="125">K66+K67+K68</f>
        <v>765.44</v>
      </c>
      <c r="L65" s="34">
        <f t="shared" ref="L65" si="126">L66+L67+L68</f>
        <v>0</v>
      </c>
      <c r="M65" s="34">
        <f>M66+M67+M68</f>
        <v>765.44</v>
      </c>
      <c r="N65" s="34">
        <f t="shared" ref="N65" si="127">N66+N67+N68</f>
        <v>765.44</v>
      </c>
      <c r="O65" s="34">
        <f t="shared" ref="O65" si="128">O66+O67+O68</f>
        <v>0</v>
      </c>
      <c r="P65" s="6"/>
    </row>
    <row r="66" spans="1:16" ht="24.75" customHeight="1" x14ac:dyDescent="0.3">
      <c r="A66" s="19"/>
      <c r="B66" s="199"/>
      <c r="C66" s="200" t="str">
        <f t="shared" ref="C66:C68" si="129">C62</f>
        <v>Бюджет ТГ</v>
      </c>
      <c r="D66" s="366"/>
      <c r="E66" s="373"/>
      <c r="F66" s="22" t="s">
        <v>7</v>
      </c>
      <c r="G66" s="21">
        <f>H66+I66</f>
        <v>1000</v>
      </c>
      <c r="H66" s="21">
        <v>1000</v>
      </c>
      <c r="I66" s="21"/>
      <c r="J66" s="34">
        <f>K66+L66</f>
        <v>765.44</v>
      </c>
      <c r="K66" s="34">
        <v>765.44</v>
      </c>
      <c r="L66" s="34"/>
      <c r="M66" s="34">
        <f>N66+O66</f>
        <v>765.44</v>
      </c>
      <c r="N66" s="34">
        <v>765.44</v>
      </c>
      <c r="O66" s="34"/>
      <c r="P66" s="6"/>
    </row>
    <row r="67" spans="1:16" ht="39" customHeight="1" x14ac:dyDescent="0.3">
      <c r="A67" s="19"/>
      <c r="B67" s="199"/>
      <c r="C67" s="200" t="str">
        <f t="shared" si="129"/>
        <v>Державний бюджет</v>
      </c>
      <c r="D67" s="366"/>
      <c r="E67" s="373"/>
      <c r="F67" s="24" t="s">
        <v>8</v>
      </c>
      <c r="G67" s="21">
        <f>H67+I67</f>
        <v>0</v>
      </c>
      <c r="H67" s="21"/>
      <c r="I67" s="21"/>
      <c r="J67" s="34">
        <f>K67+L67</f>
        <v>0</v>
      </c>
      <c r="K67" s="34"/>
      <c r="L67" s="34"/>
      <c r="M67" s="34">
        <f>N67+O67</f>
        <v>0</v>
      </c>
      <c r="N67" s="34"/>
      <c r="O67" s="34"/>
      <c r="P67" s="6"/>
    </row>
    <row r="68" spans="1:16" ht="24.75" customHeight="1" x14ac:dyDescent="0.3">
      <c r="A68" s="19"/>
      <c r="B68" s="199"/>
      <c r="C68" s="200" t="str">
        <f t="shared" si="129"/>
        <v>Інші джерела</v>
      </c>
      <c r="D68" s="367"/>
      <c r="E68" s="374"/>
      <c r="F68" s="22" t="s">
        <v>9</v>
      </c>
      <c r="G68" s="21">
        <f t="shared" ref="G68" si="130">H68+I68</f>
        <v>0</v>
      </c>
      <c r="H68" s="21"/>
      <c r="I68" s="21"/>
      <c r="J68" s="34">
        <f t="shared" ref="J68" si="131">K68+L68</f>
        <v>0</v>
      </c>
      <c r="K68" s="34"/>
      <c r="L68" s="34"/>
      <c r="M68" s="34">
        <f t="shared" ref="M68" si="132">N68+O68</f>
        <v>0</v>
      </c>
      <c r="N68" s="34"/>
      <c r="O68" s="34"/>
      <c r="P68" s="6"/>
    </row>
    <row r="69" spans="1:16" ht="33.75" customHeight="1" x14ac:dyDescent="0.3">
      <c r="A69" s="25"/>
      <c r="B69" s="314" t="s">
        <v>133</v>
      </c>
      <c r="C69" s="315"/>
      <c r="D69" s="365"/>
      <c r="E69" s="372"/>
      <c r="F69" s="20"/>
      <c r="G69" s="21">
        <f>G70+G71+G72</f>
        <v>0</v>
      </c>
      <c r="H69" s="21">
        <f t="shared" ref="H69:I69" si="133">H70+H71+H72</f>
        <v>0</v>
      </c>
      <c r="I69" s="21">
        <f t="shared" si="133"/>
        <v>0</v>
      </c>
      <c r="J69" s="34">
        <f>J70+J71+J72</f>
        <v>0</v>
      </c>
      <c r="K69" s="34">
        <f t="shared" ref="K69:L69" si="134">K70+K71+K72</f>
        <v>0</v>
      </c>
      <c r="L69" s="34">
        <f t="shared" si="134"/>
        <v>0</v>
      </c>
      <c r="M69" s="34">
        <f>M70+M71+M72</f>
        <v>0</v>
      </c>
      <c r="N69" s="34">
        <f t="shared" ref="N69:O69" si="135">N70+N71+N72</f>
        <v>0</v>
      </c>
      <c r="O69" s="34">
        <f t="shared" si="135"/>
        <v>0</v>
      </c>
      <c r="P69" s="6"/>
    </row>
    <row r="70" spans="1:16" ht="24.75" customHeight="1" x14ac:dyDescent="0.3">
      <c r="A70" s="25"/>
      <c r="B70" s="199"/>
      <c r="C70" s="200" t="str">
        <f t="shared" ref="C70:C72" si="136">C66</f>
        <v>Бюджет ТГ</v>
      </c>
      <c r="D70" s="366"/>
      <c r="E70" s="373"/>
      <c r="F70" s="22" t="s">
        <v>7</v>
      </c>
      <c r="G70" s="21">
        <f>H70+I70</f>
        <v>0</v>
      </c>
      <c r="H70" s="21"/>
      <c r="I70" s="21"/>
      <c r="J70" s="34">
        <f>K70+L70</f>
        <v>0</v>
      </c>
      <c r="K70" s="34"/>
      <c r="L70" s="34"/>
      <c r="M70" s="34">
        <f>N70+O70</f>
        <v>0</v>
      </c>
      <c r="N70" s="34"/>
      <c r="O70" s="34"/>
      <c r="P70" s="6"/>
    </row>
    <row r="71" spans="1:16" ht="40.5" x14ac:dyDescent="0.3">
      <c r="A71" s="25"/>
      <c r="B71" s="199"/>
      <c r="C71" s="200" t="str">
        <f t="shared" si="136"/>
        <v>Державний бюджет</v>
      </c>
      <c r="D71" s="366"/>
      <c r="E71" s="373"/>
      <c r="F71" s="24" t="s">
        <v>8</v>
      </c>
      <c r="G71" s="21">
        <f>H71+I71</f>
        <v>0</v>
      </c>
      <c r="H71" s="21"/>
      <c r="I71" s="21"/>
      <c r="J71" s="34">
        <f>K71+L71</f>
        <v>0</v>
      </c>
      <c r="K71" s="34"/>
      <c r="L71" s="34"/>
      <c r="M71" s="34">
        <f>N71+O71</f>
        <v>0</v>
      </c>
      <c r="N71" s="34"/>
      <c r="O71" s="34"/>
      <c r="P71" s="6"/>
    </row>
    <row r="72" spans="1:16" ht="24.75" customHeight="1" x14ac:dyDescent="0.3">
      <c r="A72" s="25"/>
      <c r="B72" s="199"/>
      <c r="C72" s="200" t="str">
        <f t="shared" si="136"/>
        <v>Інші джерела</v>
      </c>
      <c r="D72" s="367"/>
      <c r="E72" s="374"/>
      <c r="F72" s="22" t="s">
        <v>9</v>
      </c>
      <c r="G72" s="21">
        <f t="shared" ref="G72" si="137">H72+I72</f>
        <v>0</v>
      </c>
      <c r="H72" s="21"/>
      <c r="I72" s="21"/>
      <c r="J72" s="34">
        <f t="shared" ref="J72" si="138">K72+L72</f>
        <v>0</v>
      </c>
      <c r="K72" s="34"/>
      <c r="L72" s="34"/>
      <c r="M72" s="34">
        <f t="shared" ref="M72" si="139">N72+O72</f>
        <v>0</v>
      </c>
      <c r="N72" s="34"/>
      <c r="O72" s="34"/>
      <c r="P72" s="6"/>
    </row>
    <row r="73" spans="1:16" ht="64.5" customHeight="1" x14ac:dyDescent="0.3">
      <c r="A73" s="25"/>
      <c r="B73" s="312" t="s">
        <v>25</v>
      </c>
      <c r="C73" s="313"/>
      <c r="D73" s="378">
        <v>6030</v>
      </c>
      <c r="E73" s="342"/>
      <c r="F73" s="15"/>
      <c r="G73" s="16">
        <f t="shared" ref="G73:O73" si="140">G74+G75+G76</f>
        <v>32277.1</v>
      </c>
      <c r="H73" s="16">
        <f t="shared" si="140"/>
        <v>29536.1</v>
      </c>
      <c r="I73" s="16">
        <f t="shared" si="140"/>
        <v>2741</v>
      </c>
      <c r="J73" s="27">
        <f t="shared" si="140"/>
        <v>32171.329999999998</v>
      </c>
      <c r="K73" s="27">
        <f t="shared" si="140"/>
        <v>29431.329999999998</v>
      </c>
      <c r="L73" s="27">
        <f t="shared" si="140"/>
        <v>2740</v>
      </c>
      <c r="M73" s="27">
        <f t="shared" si="140"/>
        <v>29057.279999999999</v>
      </c>
      <c r="N73" s="27">
        <f t="shared" si="140"/>
        <v>26317.279999999999</v>
      </c>
      <c r="O73" s="27">
        <f t="shared" si="140"/>
        <v>2740</v>
      </c>
      <c r="P73" s="6"/>
    </row>
    <row r="74" spans="1:16" ht="35.25" customHeight="1" x14ac:dyDescent="0.3">
      <c r="A74" s="25"/>
      <c r="B74" s="188"/>
      <c r="C74" s="189" t="str">
        <f t="shared" ref="C74:C76" si="141">C18</f>
        <v>Бюджет ТГ</v>
      </c>
      <c r="D74" s="379"/>
      <c r="E74" s="343"/>
      <c r="F74" s="17" t="s">
        <v>7</v>
      </c>
      <c r="G74" s="13">
        <f>H74+I74</f>
        <v>32277.1</v>
      </c>
      <c r="H74" s="13">
        <f>H78+H82</f>
        <v>29536.1</v>
      </c>
      <c r="I74" s="13">
        <f>I78+I82</f>
        <v>2741</v>
      </c>
      <c r="J74" s="14">
        <f>K74+L74</f>
        <v>32171.329999999998</v>
      </c>
      <c r="K74" s="14">
        <f>K78+K82</f>
        <v>29431.329999999998</v>
      </c>
      <c r="L74" s="14">
        <f>L78+L82</f>
        <v>2740</v>
      </c>
      <c r="M74" s="14">
        <f>N74+O74</f>
        <v>29057.279999999999</v>
      </c>
      <c r="N74" s="14">
        <f>N78+N82</f>
        <v>26317.279999999999</v>
      </c>
      <c r="O74" s="14">
        <f>O78+O82</f>
        <v>2740</v>
      </c>
      <c r="P74" s="6"/>
    </row>
    <row r="75" spans="1:16" ht="35.25" customHeight="1" x14ac:dyDescent="0.3">
      <c r="A75" s="25"/>
      <c r="B75" s="188"/>
      <c r="C75" s="189" t="str">
        <f t="shared" si="141"/>
        <v>Державний бюджет</v>
      </c>
      <c r="D75" s="379"/>
      <c r="E75" s="343"/>
      <c r="F75" s="18" t="s">
        <v>8</v>
      </c>
      <c r="G75" s="13">
        <f t="shared" ref="G75:G76" si="142">H75+I75</f>
        <v>0</v>
      </c>
      <c r="H75" s="13">
        <f t="shared" ref="H75:I75" si="143">H79+H83</f>
        <v>0</v>
      </c>
      <c r="I75" s="13">
        <f t="shared" si="143"/>
        <v>0</v>
      </c>
      <c r="J75" s="14">
        <f t="shared" ref="J75:J76" si="144">K75+L75</f>
        <v>0</v>
      </c>
      <c r="K75" s="14">
        <f t="shared" ref="K75:L75" si="145">K79+K83</f>
        <v>0</v>
      </c>
      <c r="L75" s="14">
        <f t="shared" si="145"/>
        <v>0</v>
      </c>
      <c r="M75" s="14">
        <f t="shared" ref="M75:M76" si="146">N75+O75</f>
        <v>0</v>
      </c>
      <c r="N75" s="14">
        <f t="shared" ref="N75:O75" si="147">N79+N83</f>
        <v>0</v>
      </c>
      <c r="O75" s="14">
        <f t="shared" si="147"/>
        <v>0</v>
      </c>
      <c r="P75" s="6"/>
    </row>
    <row r="76" spans="1:16" ht="35.25" customHeight="1" x14ac:dyDescent="0.3">
      <c r="A76" s="25"/>
      <c r="B76" s="188"/>
      <c r="C76" s="189" t="str">
        <f t="shared" si="141"/>
        <v>Інші джерела</v>
      </c>
      <c r="D76" s="380"/>
      <c r="E76" s="344"/>
      <c r="F76" s="17" t="s">
        <v>9</v>
      </c>
      <c r="G76" s="13">
        <f t="shared" si="142"/>
        <v>0</v>
      </c>
      <c r="H76" s="13">
        <f t="shared" ref="H76:I76" si="148">H80+H84</f>
        <v>0</v>
      </c>
      <c r="I76" s="13">
        <f t="shared" si="148"/>
        <v>0</v>
      </c>
      <c r="J76" s="14">
        <f t="shared" si="144"/>
        <v>0</v>
      </c>
      <c r="K76" s="14">
        <f t="shared" ref="K76:L76" si="149">K80+K84</f>
        <v>0</v>
      </c>
      <c r="L76" s="14">
        <f t="shared" si="149"/>
        <v>0</v>
      </c>
      <c r="M76" s="14">
        <f t="shared" si="146"/>
        <v>0</v>
      </c>
      <c r="N76" s="14">
        <f t="shared" ref="N76:O76" si="150">N80+N84</f>
        <v>0</v>
      </c>
      <c r="O76" s="14">
        <f t="shared" si="150"/>
        <v>0</v>
      </c>
      <c r="P76" s="6"/>
    </row>
    <row r="77" spans="1:16" ht="55.5" customHeight="1" x14ac:dyDescent="0.3">
      <c r="A77" s="25"/>
      <c r="B77" s="308" t="s">
        <v>26</v>
      </c>
      <c r="C77" s="309"/>
      <c r="D77" s="365"/>
      <c r="E77" s="430" t="s">
        <v>687</v>
      </c>
      <c r="F77" s="20"/>
      <c r="G77" s="21">
        <f>G78+G79+G80</f>
        <v>15586</v>
      </c>
      <c r="H77" s="21">
        <f t="shared" ref="H77:I77" si="151">H78+H79+H80</f>
        <v>12845</v>
      </c>
      <c r="I77" s="21">
        <f t="shared" si="151"/>
        <v>2741</v>
      </c>
      <c r="J77" s="34">
        <f>J78+J79+J80</f>
        <v>15480.23</v>
      </c>
      <c r="K77" s="34">
        <f t="shared" ref="K77:L77" si="152">K78+K79+K80</f>
        <v>12740.23</v>
      </c>
      <c r="L77" s="34">
        <f t="shared" si="152"/>
        <v>2740</v>
      </c>
      <c r="M77" s="34">
        <f>M78+M79+M80</f>
        <v>15466.97</v>
      </c>
      <c r="N77" s="34">
        <f t="shared" ref="N77:O77" si="153">N78+N79+N80</f>
        <v>12726.97</v>
      </c>
      <c r="O77" s="34">
        <f t="shared" si="153"/>
        <v>2740</v>
      </c>
      <c r="P77" s="6"/>
    </row>
    <row r="78" spans="1:16" ht="70.5" customHeight="1" x14ac:dyDescent="0.3">
      <c r="A78" s="25"/>
      <c r="B78" s="194"/>
      <c r="C78" s="195" t="str">
        <f>C70</f>
        <v>Бюджет ТГ</v>
      </c>
      <c r="D78" s="366"/>
      <c r="E78" s="431"/>
      <c r="F78" s="22" t="s">
        <v>7</v>
      </c>
      <c r="G78" s="23">
        <f>H78+I78</f>
        <v>15586</v>
      </c>
      <c r="H78" s="21">
        <v>12845</v>
      </c>
      <c r="I78" s="21">
        <v>2741</v>
      </c>
      <c r="J78" s="31">
        <f>K78+L78</f>
        <v>15480.23</v>
      </c>
      <c r="K78" s="34">
        <v>12740.23</v>
      </c>
      <c r="L78" s="34">
        <v>2740</v>
      </c>
      <c r="M78" s="31">
        <f>N78+O78</f>
        <v>15466.97</v>
      </c>
      <c r="N78" s="34">
        <v>12726.97</v>
      </c>
      <c r="O78" s="34">
        <v>2740</v>
      </c>
      <c r="P78" s="6"/>
    </row>
    <row r="79" spans="1:16" ht="69" customHeight="1" x14ac:dyDescent="0.3">
      <c r="A79" s="25"/>
      <c r="B79" s="194"/>
      <c r="C79" s="195" t="str">
        <f t="shared" ref="C79:C80" si="154">C71</f>
        <v>Державний бюджет</v>
      </c>
      <c r="D79" s="366"/>
      <c r="E79" s="431"/>
      <c r="F79" s="24" t="s">
        <v>8</v>
      </c>
      <c r="G79" s="23">
        <f t="shared" ref="G79:G80" si="155">H79+I79</f>
        <v>0</v>
      </c>
      <c r="H79" s="21"/>
      <c r="I79" s="21"/>
      <c r="J79" s="31">
        <f>K79+L79</f>
        <v>0</v>
      </c>
      <c r="K79" s="34"/>
      <c r="L79" s="34"/>
      <c r="M79" s="31">
        <f t="shared" ref="M79:M80" si="156">N79+O79</f>
        <v>0</v>
      </c>
      <c r="N79" s="34"/>
      <c r="O79" s="34"/>
      <c r="P79" s="6"/>
    </row>
    <row r="80" spans="1:16" ht="89.25" customHeight="1" x14ac:dyDescent="0.3">
      <c r="A80" s="25"/>
      <c r="B80" s="194"/>
      <c r="C80" s="195" t="str">
        <f t="shared" si="154"/>
        <v>Інші джерела</v>
      </c>
      <c r="D80" s="367"/>
      <c r="E80" s="432"/>
      <c r="F80" s="22" t="s">
        <v>9</v>
      </c>
      <c r="G80" s="23">
        <f t="shared" si="155"/>
        <v>0</v>
      </c>
      <c r="H80" s="21"/>
      <c r="I80" s="21"/>
      <c r="J80" s="31">
        <f t="shared" ref="J80" si="157">K80+L80</f>
        <v>0</v>
      </c>
      <c r="K80" s="34"/>
      <c r="L80" s="34"/>
      <c r="M80" s="31">
        <f t="shared" si="156"/>
        <v>0</v>
      </c>
      <c r="N80" s="34"/>
      <c r="O80" s="34"/>
      <c r="P80" s="6"/>
    </row>
    <row r="81" spans="1:16" ht="35.25" customHeight="1" x14ac:dyDescent="0.3">
      <c r="A81" s="25"/>
      <c r="B81" s="308" t="s">
        <v>27</v>
      </c>
      <c r="C81" s="309"/>
      <c r="D81" s="348"/>
      <c r="E81" s="332" t="s">
        <v>691</v>
      </c>
      <c r="F81" s="22"/>
      <c r="G81" s="23">
        <f>G82+G83+G84</f>
        <v>16691.099999999999</v>
      </c>
      <c r="H81" s="23">
        <f t="shared" ref="H81:I81" si="158">H82+H83+H84</f>
        <v>16691.099999999999</v>
      </c>
      <c r="I81" s="23">
        <f t="shared" si="158"/>
        <v>0</v>
      </c>
      <c r="J81" s="31">
        <f>J82+J83+J84</f>
        <v>16691.099999999999</v>
      </c>
      <c r="K81" s="31">
        <f t="shared" ref="K81:L81" si="159">K82+K83+K84</f>
        <v>16691.099999999999</v>
      </c>
      <c r="L81" s="31">
        <f t="shared" si="159"/>
        <v>0</v>
      </c>
      <c r="M81" s="31">
        <f>M82+M83+M84</f>
        <v>13590.31</v>
      </c>
      <c r="N81" s="31">
        <f t="shared" ref="N81:O81" si="160">N82+N83+N84</f>
        <v>13590.31</v>
      </c>
      <c r="O81" s="31">
        <f t="shared" si="160"/>
        <v>0</v>
      </c>
      <c r="P81" s="6"/>
    </row>
    <row r="82" spans="1:16" ht="35.25" customHeight="1" x14ac:dyDescent="0.3">
      <c r="A82" s="25"/>
      <c r="B82" s="201"/>
      <c r="C82" s="201" t="str">
        <f>C78</f>
        <v>Бюджет ТГ</v>
      </c>
      <c r="D82" s="348"/>
      <c r="E82" s="332"/>
      <c r="F82" s="22" t="s">
        <v>7</v>
      </c>
      <c r="G82" s="23">
        <f>H82+I82</f>
        <v>16691.099999999999</v>
      </c>
      <c r="H82" s="23">
        <v>16691.099999999999</v>
      </c>
      <c r="I82" s="23">
        <v>0</v>
      </c>
      <c r="J82" s="31">
        <f>K82+L82</f>
        <v>16691.099999999999</v>
      </c>
      <c r="K82" s="31">
        <v>16691.099999999999</v>
      </c>
      <c r="L82" s="31">
        <v>0</v>
      </c>
      <c r="M82" s="31">
        <f>N82+O82</f>
        <v>13590.31</v>
      </c>
      <c r="N82" s="31">
        <v>13590.31</v>
      </c>
      <c r="O82" s="31"/>
      <c r="P82" s="6"/>
    </row>
    <row r="83" spans="1:16" ht="35.25" customHeight="1" x14ac:dyDescent="0.3">
      <c r="A83" s="25"/>
      <c r="B83" s="201"/>
      <c r="C83" s="201" t="str">
        <f t="shared" ref="C83:C84" si="161">C79</f>
        <v>Державний бюджет</v>
      </c>
      <c r="D83" s="348"/>
      <c r="E83" s="332"/>
      <c r="F83" s="24" t="s">
        <v>8</v>
      </c>
      <c r="G83" s="23">
        <f t="shared" ref="G83:G84" si="162">H83+I83</f>
        <v>0</v>
      </c>
      <c r="H83" s="23"/>
      <c r="I83" s="23"/>
      <c r="J83" s="31">
        <f>K83+L83</f>
        <v>0</v>
      </c>
      <c r="K83" s="31"/>
      <c r="L83" s="31"/>
      <c r="M83" s="31">
        <f t="shared" ref="M83:M84" si="163">N83+O83</f>
        <v>0</v>
      </c>
      <c r="N83" s="31"/>
      <c r="O83" s="31"/>
      <c r="P83" s="6"/>
    </row>
    <row r="84" spans="1:16" ht="35.25" customHeight="1" x14ac:dyDescent="0.3">
      <c r="A84" s="25"/>
      <c r="B84" s="201"/>
      <c r="C84" s="201" t="str">
        <f t="shared" si="161"/>
        <v>Інші джерела</v>
      </c>
      <c r="D84" s="348"/>
      <c r="E84" s="332"/>
      <c r="F84" s="22" t="s">
        <v>9</v>
      </c>
      <c r="G84" s="23">
        <f t="shared" si="162"/>
        <v>0</v>
      </c>
      <c r="H84" s="23"/>
      <c r="I84" s="23"/>
      <c r="J84" s="31">
        <f t="shared" ref="J84" si="164">K84+L84</f>
        <v>0</v>
      </c>
      <c r="K84" s="31"/>
      <c r="L84" s="31"/>
      <c r="M84" s="31">
        <f t="shared" si="163"/>
        <v>0</v>
      </c>
      <c r="N84" s="31"/>
      <c r="O84" s="31"/>
      <c r="P84" s="6"/>
    </row>
    <row r="85" spans="1:16" ht="64.5" customHeight="1" x14ac:dyDescent="0.3">
      <c r="A85" s="25"/>
      <c r="B85" s="312" t="s">
        <v>28</v>
      </c>
      <c r="C85" s="313"/>
      <c r="D85" s="378" t="s">
        <v>40</v>
      </c>
      <c r="E85" s="342"/>
      <c r="F85" s="15"/>
      <c r="G85" s="16">
        <f t="shared" ref="G85:O85" si="165">G86+G87+G88</f>
        <v>29766.720000000001</v>
      </c>
      <c r="H85" s="16">
        <f>H86+H87+H88</f>
        <v>29766.720000000001</v>
      </c>
      <c r="I85" s="16">
        <f t="shared" si="165"/>
        <v>0</v>
      </c>
      <c r="J85" s="27">
        <f t="shared" si="165"/>
        <v>29425.13</v>
      </c>
      <c r="K85" s="27">
        <f t="shared" si="165"/>
        <v>29425.13</v>
      </c>
      <c r="L85" s="27">
        <f t="shared" ref="L85" si="166">L86+L87+L88</f>
        <v>0</v>
      </c>
      <c r="M85" s="27">
        <f t="shared" si="165"/>
        <v>28565.66</v>
      </c>
      <c r="N85" s="27">
        <f t="shared" si="165"/>
        <v>28565.66</v>
      </c>
      <c r="O85" s="27">
        <f t="shared" si="165"/>
        <v>0</v>
      </c>
      <c r="P85" s="6"/>
    </row>
    <row r="86" spans="1:16" ht="35.25" customHeight="1" x14ac:dyDescent="0.3">
      <c r="A86" s="25"/>
      <c r="B86" s="188"/>
      <c r="C86" s="189" t="str">
        <f t="shared" ref="C86:C88" si="167">C74</f>
        <v>Бюджет ТГ</v>
      </c>
      <c r="D86" s="379"/>
      <c r="E86" s="343"/>
      <c r="F86" s="17" t="s">
        <v>7</v>
      </c>
      <c r="G86" s="13">
        <f>H86+I86</f>
        <v>29766.720000000001</v>
      </c>
      <c r="H86" s="13">
        <f>H90+H94+H98+H102+H106+H110+H114+H117+H122+H126+H130+H134+H138</f>
        <v>29766.720000000001</v>
      </c>
      <c r="I86" s="13">
        <f>I90+I94+I98+I102+I106+I110+I114+I118+I122+I126+I130+I134+I138</f>
        <v>0</v>
      </c>
      <c r="J86" s="14">
        <f>K86+L86</f>
        <v>29425.13</v>
      </c>
      <c r="K86" s="14">
        <f>K90+K94+K98+K102+K106+K110+K114+K118+K122+K126+K130+K134+K138</f>
        <v>29425.13</v>
      </c>
      <c r="L86" s="14">
        <f>L90+L94+L98+L102+L106+L110+L114+L118+L122+L126+L130+L134+L138</f>
        <v>0</v>
      </c>
      <c r="M86" s="14">
        <f>N86+O86</f>
        <v>28565.66</v>
      </c>
      <c r="N86" s="14">
        <f>N90+N94+N98+N102+N106+N110+N114+N118+N122+N126+N130+N134+N138</f>
        <v>28565.66</v>
      </c>
      <c r="O86" s="14">
        <f>O90+O94+O98+O102+O106+O110+O114+O118+O122+O126+O130+O134+O138</f>
        <v>0</v>
      </c>
      <c r="P86" s="6"/>
    </row>
    <row r="87" spans="1:16" ht="35.25" customHeight="1" x14ac:dyDescent="0.3">
      <c r="A87" s="25"/>
      <c r="B87" s="188"/>
      <c r="C87" s="189" t="str">
        <f t="shared" si="167"/>
        <v>Державний бюджет</v>
      </c>
      <c r="D87" s="379"/>
      <c r="E87" s="343"/>
      <c r="F87" s="18" t="s">
        <v>8</v>
      </c>
      <c r="G87" s="13">
        <f t="shared" ref="G87:G88" si="168">H87+I87</f>
        <v>0</v>
      </c>
      <c r="H87" s="13">
        <f t="shared" ref="H87:I87" si="169">H91+H95+H99+H103+H107+H111+H115+H119+H123+H127+H131+H135+H139</f>
        <v>0</v>
      </c>
      <c r="I87" s="13">
        <f t="shared" si="169"/>
        <v>0</v>
      </c>
      <c r="J87" s="14">
        <f t="shared" ref="J87:J88" si="170">K87+L87</f>
        <v>0</v>
      </c>
      <c r="K87" s="14">
        <f t="shared" ref="K87" si="171">K91+K95+K99+K103+K107+K111+K115+K119+K123+K127+K131+K135+K139</f>
        <v>0</v>
      </c>
      <c r="L87" s="14">
        <f t="shared" ref="L87" si="172">L91+L95+L99+L103+L107+L111+L115+L119+L123+L127+L131+L135+L139</f>
        <v>0</v>
      </c>
      <c r="M87" s="14">
        <f t="shared" ref="M87:M88" si="173">N87+O87</f>
        <v>0</v>
      </c>
      <c r="N87" s="14">
        <f t="shared" ref="N87:O87" si="174">N91+N95+N99+N103+N107+N111+N115+N119+N123+N127+N131+N135+N139</f>
        <v>0</v>
      </c>
      <c r="O87" s="14">
        <f t="shared" si="174"/>
        <v>0</v>
      </c>
      <c r="P87" s="6"/>
    </row>
    <row r="88" spans="1:16" ht="35.25" customHeight="1" x14ac:dyDescent="0.3">
      <c r="A88" s="25"/>
      <c r="B88" s="188"/>
      <c r="C88" s="189" t="str">
        <f t="shared" si="167"/>
        <v>Інші джерела</v>
      </c>
      <c r="D88" s="380"/>
      <c r="E88" s="344"/>
      <c r="F88" s="17" t="s">
        <v>9</v>
      </c>
      <c r="G88" s="13">
        <f t="shared" si="168"/>
        <v>0</v>
      </c>
      <c r="H88" s="13">
        <f t="shared" ref="H88:I88" si="175">H92+H96+H100+H104+H108+H112+H116+H120+H124+H128+H132+H136+H140</f>
        <v>0</v>
      </c>
      <c r="I88" s="13">
        <f t="shared" si="175"/>
        <v>0</v>
      </c>
      <c r="J88" s="14">
        <f t="shared" si="170"/>
        <v>0</v>
      </c>
      <c r="K88" s="14">
        <f t="shared" ref="K88" si="176">K92+K96+K100+K104+K108+K112+K116+K120+K124+K128+K132+K136+K140</f>
        <v>0</v>
      </c>
      <c r="L88" s="14">
        <f t="shared" ref="L88" si="177">L92+L96+L100+L104+L108+L112+L116+L120+L124+L128+L132+L136+L140</f>
        <v>0</v>
      </c>
      <c r="M88" s="14">
        <f t="shared" si="173"/>
        <v>0</v>
      </c>
      <c r="N88" s="14">
        <f t="shared" ref="N88:O88" si="178">N92+N96+N100+N104+N108+N112+N116+N120+N124+N128+N132+N136+N140</f>
        <v>0</v>
      </c>
      <c r="O88" s="14">
        <f t="shared" si="178"/>
        <v>0</v>
      </c>
      <c r="P88" s="6"/>
    </row>
    <row r="89" spans="1:16" ht="91.5" customHeight="1" x14ac:dyDescent="0.3">
      <c r="A89" s="25"/>
      <c r="B89" s="308" t="s">
        <v>29</v>
      </c>
      <c r="C89" s="309"/>
      <c r="D89" s="365"/>
      <c r="E89" s="375" t="s">
        <v>688</v>
      </c>
      <c r="F89" s="20"/>
      <c r="G89" s="21">
        <f>G90+G91+G92</f>
        <v>5536.22</v>
      </c>
      <c r="H89" s="21">
        <f t="shared" ref="H89:I89" si="179">H90+H91+H92</f>
        <v>5536.22</v>
      </c>
      <c r="I89" s="21">
        <f t="shared" si="179"/>
        <v>0</v>
      </c>
      <c r="J89" s="34">
        <f>J90+J91+J92</f>
        <v>5536.22</v>
      </c>
      <c r="K89" s="34">
        <f t="shared" ref="K89:L89" si="180">K90+K91+K92</f>
        <v>5536.22</v>
      </c>
      <c r="L89" s="34">
        <f t="shared" si="180"/>
        <v>0</v>
      </c>
      <c r="M89" s="34">
        <f>M90+M91+M92</f>
        <v>5436.62</v>
      </c>
      <c r="N89" s="34">
        <f t="shared" ref="N89:O89" si="181">N90+N91+N92</f>
        <v>5436.62</v>
      </c>
      <c r="O89" s="34">
        <f t="shared" si="181"/>
        <v>0</v>
      </c>
      <c r="P89" s="6"/>
    </row>
    <row r="90" spans="1:16" ht="35.25" customHeight="1" x14ac:dyDescent="0.3">
      <c r="A90" s="25"/>
      <c r="B90" s="194"/>
      <c r="C90" s="195" t="str">
        <f t="shared" ref="C90:C92" si="182">C82</f>
        <v>Бюджет ТГ</v>
      </c>
      <c r="D90" s="366"/>
      <c r="E90" s="376"/>
      <c r="F90" s="22" t="s">
        <v>7</v>
      </c>
      <c r="G90" s="23">
        <f>H90+I90</f>
        <v>5536.22</v>
      </c>
      <c r="H90" s="21">
        <v>5536.22</v>
      </c>
      <c r="I90" s="21">
        <v>0</v>
      </c>
      <c r="J90" s="31">
        <f>K90+L90</f>
        <v>5536.22</v>
      </c>
      <c r="K90" s="34">
        <v>5536.22</v>
      </c>
      <c r="L90" s="34"/>
      <c r="M90" s="31">
        <f>N90+O90</f>
        <v>5436.62</v>
      </c>
      <c r="N90" s="34">
        <v>5436.62</v>
      </c>
      <c r="O90" s="34"/>
      <c r="P90" s="6"/>
    </row>
    <row r="91" spans="1:16" ht="35.25" customHeight="1" x14ac:dyDescent="0.3">
      <c r="A91" s="25"/>
      <c r="B91" s="194"/>
      <c r="C91" s="195" t="str">
        <f t="shared" si="182"/>
        <v>Державний бюджет</v>
      </c>
      <c r="D91" s="366"/>
      <c r="E91" s="376"/>
      <c r="F91" s="24" t="s">
        <v>8</v>
      </c>
      <c r="G91" s="23">
        <f t="shared" ref="G91:G92" si="183">H91+I91</f>
        <v>0</v>
      </c>
      <c r="H91" s="21"/>
      <c r="I91" s="21"/>
      <c r="J91" s="31">
        <f>K91+L91</f>
        <v>0</v>
      </c>
      <c r="K91" s="34"/>
      <c r="L91" s="34"/>
      <c r="M91" s="31">
        <f t="shared" ref="M91:M92" si="184">N91+O91</f>
        <v>0</v>
      </c>
      <c r="N91" s="34"/>
      <c r="O91" s="34"/>
      <c r="P91" s="6"/>
    </row>
    <row r="92" spans="1:16" ht="35.25" customHeight="1" x14ac:dyDescent="0.3">
      <c r="A92" s="25"/>
      <c r="B92" s="190"/>
      <c r="C92" s="191" t="str">
        <f t="shared" si="182"/>
        <v>Інші джерела</v>
      </c>
      <c r="D92" s="367"/>
      <c r="E92" s="377"/>
      <c r="F92" s="22" t="s">
        <v>9</v>
      </c>
      <c r="G92" s="23">
        <f t="shared" si="183"/>
        <v>0</v>
      </c>
      <c r="H92" s="21"/>
      <c r="I92" s="21"/>
      <c r="J92" s="31">
        <f t="shared" ref="J92" si="185">K92+L92</f>
        <v>0</v>
      </c>
      <c r="K92" s="34"/>
      <c r="L92" s="34"/>
      <c r="M92" s="31">
        <f t="shared" si="184"/>
        <v>0</v>
      </c>
      <c r="N92" s="34"/>
      <c r="O92" s="34"/>
      <c r="P92" s="6"/>
    </row>
    <row r="93" spans="1:16" ht="85.5" customHeight="1" x14ac:dyDescent="0.3">
      <c r="A93" s="25"/>
      <c r="B93" s="308" t="s">
        <v>30</v>
      </c>
      <c r="C93" s="309"/>
      <c r="D93" s="331"/>
      <c r="E93" s="332" t="s">
        <v>689</v>
      </c>
      <c r="F93" s="22"/>
      <c r="G93" s="23">
        <f>G94+G95+G96</f>
        <v>7800</v>
      </c>
      <c r="H93" s="23">
        <f t="shared" ref="H93:I93" si="186">H94+H95+H96</f>
        <v>7800</v>
      </c>
      <c r="I93" s="23">
        <f t="shared" si="186"/>
        <v>0</v>
      </c>
      <c r="J93" s="31">
        <f>J94+J95+J96</f>
        <v>7800</v>
      </c>
      <c r="K93" s="31">
        <f t="shared" ref="K93:L93" si="187">K94+K95+K96</f>
        <v>7800</v>
      </c>
      <c r="L93" s="31">
        <f t="shared" si="187"/>
        <v>0</v>
      </c>
      <c r="M93" s="31">
        <f>M94+M95+M96</f>
        <v>7645.7</v>
      </c>
      <c r="N93" s="31">
        <f t="shared" ref="N93:O93" si="188">N94+N95+N96</f>
        <v>7645.7</v>
      </c>
      <c r="O93" s="31">
        <f t="shared" si="188"/>
        <v>0</v>
      </c>
      <c r="P93" s="6"/>
    </row>
    <row r="94" spans="1:16" ht="35.25" customHeight="1" x14ac:dyDescent="0.3">
      <c r="A94" s="25"/>
      <c r="B94" s="194"/>
      <c r="C94" s="195" t="str">
        <f t="shared" ref="C94:C96" si="189">C90</f>
        <v>Бюджет ТГ</v>
      </c>
      <c r="D94" s="331"/>
      <c r="E94" s="332"/>
      <c r="F94" s="22" t="s">
        <v>7</v>
      </c>
      <c r="G94" s="23">
        <f>H94+I94</f>
        <v>7800</v>
      </c>
      <c r="H94" s="23">
        <v>7800</v>
      </c>
      <c r="I94" s="23">
        <v>0</v>
      </c>
      <c r="J94" s="31">
        <f>K94+L94</f>
        <v>7800</v>
      </c>
      <c r="K94" s="31">
        <f>7989.43-189.43</f>
        <v>7800</v>
      </c>
      <c r="L94" s="31"/>
      <c r="M94" s="31">
        <f>N94+O94</f>
        <v>7645.7</v>
      </c>
      <c r="N94" s="31">
        <v>7645.7</v>
      </c>
      <c r="O94" s="31"/>
      <c r="P94" s="6"/>
    </row>
    <row r="95" spans="1:16" ht="35.25" customHeight="1" x14ac:dyDescent="0.3">
      <c r="A95" s="25"/>
      <c r="B95" s="194"/>
      <c r="C95" s="195" t="str">
        <f t="shared" si="189"/>
        <v>Державний бюджет</v>
      </c>
      <c r="D95" s="331"/>
      <c r="E95" s="332"/>
      <c r="F95" s="24" t="s">
        <v>8</v>
      </c>
      <c r="G95" s="23">
        <f t="shared" ref="G95:G96" si="190">H95+I95</f>
        <v>0</v>
      </c>
      <c r="H95" s="23"/>
      <c r="I95" s="23"/>
      <c r="J95" s="31">
        <f>K95+L95</f>
        <v>0</v>
      </c>
      <c r="K95" s="31"/>
      <c r="L95" s="31"/>
      <c r="M95" s="31">
        <f t="shared" ref="M95:M96" si="191">N95+O95</f>
        <v>0</v>
      </c>
      <c r="N95" s="31"/>
      <c r="O95" s="31"/>
      <c r="P95" s="6"/>
    </row>
    <row r="96" spans="1:16" ht="35.25" customHeight="1" x14ac:dyDescent="0.3">
      <c r="A96" s="25"/>
      <c r="B96" s="194"/>
      <c r="C96" s="195" t="str">
        <f t="shared" si="189"/>
        <v>Інші джерела</v>
      </c>
      <c r="D96" s="331"/>
      <c r="E96" s="332"/>
      <c r="F96" s="22" t="s">
        <v>9</v>
      </c>
      <c r="G96" s="23">
        <f t="shared" si="190"/>
        <v>0</v>
      </c>
      <c r="H96" s="23"/>
      <c r="I96" s="23"/>
      <c r="J96" s="31">
        <f t="shared" ref="J96" si="192">K96+L96</f>
        <v>0</v>
      </c>
      <c r="K96" s="31"/>
      <c r="L96" s="31"/>
      <c r="M96" s="31">
        <f t="shared" si="191"/>
        <v>0</v>
      </c>
      <c r="N96" s="31"/>
      <c r="O96" s="31"/>
      <c r="P96" s="6"/>
    </row>
    <row r="97" spans="1:16" ht="86.25" customHeight="1" x14ac:dyDescent="0.3">
      <c r="A97" s="25"/>
      <c r="B97" s="308" t="s">
        <v>37</v>
      </c>
      <c r="C97" s="309"/>
      <c r="D97" s="365"/>
      <c r="E97" s="321" t="s">
        <v>690</v>
      </c>
      <c r="F97" s="20"/>
      <c r="G97" s="21">
        <f>G98+G99+G100</f>
        <v>10300</v>
      </c>
      <c r="H97" s="21">
        <f t="shared" ref="H97:I97" si="193">H98+H99+H100</f>
        <v>10300</v>
      </c>
      <c r="I97" s="21">
        <f t="shared" si="193"/>
        <v>0</v>
      </c>
      <c r="J97" s="34">
        <f>J98+J99+J100</f>
        <v>10279.36</v>
      </c>
      <c r="K97" s="34">
        <f t="shared" ref="K97:L97" si="194">K98+K99+K100</f>
        <v>10279.36</v>
      </c>
      <c r="L97" s="34">
        <f t="shared" si="194"/>
        <v>0</v>
      </c>
      <c r="M97" s="34">
        <f>M98+M99+M100</f>
        <v>9814.9</v>
      </c>
      <c r="N97" s="34">
        <f t="shared" ref="N97:O97" si="195">N98+N99+N100</f>
        <v>9814.9</v>
      </c>
      <c r="O97" s="34">
        <f t="shared" si="195"/>
        <v>0</v>
      </c>
      <c r="P97" s="6"/>
    </row>
    <row r="98" spans="1:16" ht="35.25" customHeight="1" x14ac:dyDescent="0.3">
      <c r="A98" s="25"/>
      <c r="B98" s="194"/>
      <c r="C98" s="195" t="str">
        <f t="shared" ref="C98:C100" si="196">C94</f>
        <v>Бюджет ТГ</v>
      </c>
      <c r="D98" s="366"/>
      <c r="E98" s="341"/>
      <c r="F98" s="22" t="s">
        <v>7</v>
      </c>
      <c r="G98" s="23">
        <f>H98+I98</f>
        <v>10300</v>
      </c>
      <c r="H98" s="21">
        <v>10300</v>
      </c>
      <c r="I98" s="21">
        <v>0</v>
      </c>
      <c r="J98" s="31">
        <f>K98+L98</f>
        <v>10279.36</v>
      </c>
      <c r="K98" s="34">
        <f>10089.93+189.43</f>
        <v>10279.36</v>
      </c>
      <c r="L98" s="34"/>
      <c r="M98" s="31">
        <f>N98+O98</f>
        <v>9814.9</v>
      </c>
      <c r="N98" s="34">
        <v>9814.9</v>
      </c>
      <c r="O98" s="34"/>
      <c r="P98" s="6"/>
    </row>
    <row r="99" spans="1:16" ht="35.25" customHeight="1" x14ac:dyDescent="0.3">
      <c r="A99" s="25"/>
      <c r="B99" s="194"/>
      <c r="C99" s="195" t="str">
        <f t="shared" si="196"/>
        <v>Державний бюджет</v>
      </c>
      <c r="D99" s="366"/>
      <c r="E99" s="341"/>
      <c r="F99" s="24" t="s">
        <v>8</v>
      </c>
      <c r="G99" s="23">
        <f t="shared" ref="G99:G100" si="197">H99+I99</f>
        <v>0</v>
      </c>
      <c r="H99" s="21"/>
      <c r="I99" s="21"/>
      <c r="J99" s="31">
        <f>K99+L99</f>
        <v>0</v>
      </c>
      <c r="K99" s="34"/>
      <c r="L99" s="34"/>
      <c r="M99" s="31">
        <f t="shared" ref="M99:M100" si="198">N99+O99</f>
        <v>0</v>
      </c>
      <c r="N99" s="34"/>
      <c r="O99" s="34"/>
      <c r="P99" s="6"/>
    </row>
    <row r="100" spans="1:16" ht="35.25" customHeight="1" x14ac:dyDescent="0.3">
      <c r="A100" s="25"/>
      <c r="B100" s="190"/>
      <c r="C100" s="191" t="str">
        <f t="shared" si="196"/>
        <v>Інші джерела</v>
      </c>
      <c r="D100" s="367"/>
      <c r="E100" s="322"/>
      <c r="F100" s="22" t="s">
        <v>9</v>
      </c>
      <c r="G100" s="23">
        <f t="shared" si="197"/>
        <v>0</v>
      </c>
      <c r="H100" s="21"/>
      <c r="I100" s="21"/>
      <c r="J100" s="31">
        <f t="shared" ref="J100" si="199">K100+L100</f>
        <v>0</v>
      </c>
      <c r="K100" s="34"/>
      <c r="L100" s="34"/>
      <c r="M100" s="31">
        <f t="shared" si="198"/>
        <v>0</v>
      </c>
      <c r="N100" s="34"/>
      <c r="O100" s="34"/>
      <c r="P100" s="6"/>
    </row>
    <row r="101" spans="1:16" ht="35.25" customHeight="1" x14ac:dyDescent="0.3">
      <c r="A101" s="25"/>
      <c r="B101" s="306" t="s">
        <v>31</v>
      </c>
      <c r="C101" s="307"/>
      <c r="D101" s="331"/>
      <c r="E101" s="332" t="s">
        <v>724</v>
      </c>
      <c r="F101" s="22"/>
      <c r="G101" s="23">
        <f>G102+G103+G104</f>
        <v>700</v>
      </c>
      <c r="H101" s="23">
        <f t="shared" ref="H101:I101" si="200">H102+H103+H104</f>
        <v>700</v>
      </c>
      <c r="I101" s="23">
        <f t="shared" si="200"/>
        <v>0</v>
      </c>
      <c r="J101" s="31">
        <f>J102+J103+J104</f>
        <v>670</v>
      </c>
      <c r="K101" s="31">
        <f t="shared" ref="K101:L101" si="201">K102+K103+K104</f>
        <v>670</v>
      </c>
      <c r="L101" s="31">
        <f t="shared" si="201"/>
        <v>0</v>
      </c>
      <c r="M101" s="31">
        <f>M102+M103+M104</f>
        <v>669.9</v>
      </c>
      <c r="N101" s="31">
        <f t="shared" ref="N101:O101" si="202">N102+N103+N104</f>
        <v>669.9</v>
      </c>
      <c r="O101" s="31">
        <f t="shared" si="202"/>
        <v>0</v>
      </c>
      <c r="P101" s="6"/>
    </row>
    <row r="102" spans="1:16" ht="35.25" customHeight="1" x14ac:dyDescent="0.3">
      <c r="A102" s="25"/>
      <c r="B102" s="194"/>
      <c r="C102" s="195" t="str">
        <f t="shared" ref="C102:C104" si="203">C98</f>
        <v>Бюджет ТГ</v>
      </c>
      <c r="D102" s="331"/>
      <c r="E102" s="332"/>
      <c r="F102" s="22" t="s">
        <v>7</v>
      </c>
      <c r="G102" s="23">
        <f>H102+I102</f>
        <v>700</v>
      </c>
      <c r="H102" s="23">
        <v>700</v>
      </c>
      <c r="I102" s="23">
        <v>0</v>
      </c>
      <c r="J102" s="31">
        <f>K102+L102</f>
        <v>670</v>
      </c>
      <c r="K102" s="31">
        <v>670</v>
      </c>
      <c r="L102" s="31"/>
      <c r="M102" s="31">
        <f>N102+O102</f>
        <v>669.9</v>
      </c>
      <c r="N102" s="31">
        <v>669.9</v>
      </c>
      <c r="O102" s="31"/>
      <c r="P102" s="6"/>
    </row>
    <row r="103" spans="1:16" ht="35.25" customHeight="1" x14ac:dyDescent="0.3">
      <c r="A103" s="25"/>
      <c r="B103" s="194"/>
      <c r="C103" s="195" t="str">
        <f t="shared" si="203"/>
        <v>Державний бюджет</v>
      </c>
      <c r="D103" s="331"/>
      <c r="E103" s="332"/>
      <c r="F103" s="24" t="s">
        <v>8</v>
      </c>
      <c r="G103" s="23">
        <f t="shared" ref="G103:G104" si="204">H103+I103</f>
        <v>0</v>
      </c>
      <c r="H103" s="23"/>
      <c r="I103" s="23"/>
      <c r="J103" s="31">
        <f>K103+L103</f>
        <v>0</v>
      </c>
      <c r="K103" s="31"/>
      <c r="L103" s="31"/>
      <c r="M103" s="31">
        <f t="shared" ref="M103:M104" si="205">N103+O103</f>
        <v>0</v>
      </c>
      <c r="N103" s="31"/>
      <c r="O103" s="31"/>
      <c r="P103" s="6"/>
    </row>
    <row r="104" spans="1:16" ht="35.25" customHeight="1" x14ac:dyDescent="0.3">
      <c r="A104" s="25"/>
      <c r="B104" s="194"/>
      <c r="C104" s="195" t="str">
        <f t="shared" si="203"/>
        <v>Інші джерела</v>
      </c>
      <c r="D104" s="331"/>
      <c r="E104" s="332"/>
      <c r="F104" s="22" t="s">
        <v>9</v>
      </c>
      <c r="G104" s="23">
        <f t="shared" si="204"/>
        <v>0</v>
      </c>
      <c r="H104" s="23"/>
      <c r="I104" s="23"/>
      <c r="J104" s="31">
        <f t="shared" ref="J104" si="206">K104+L104</f>
        <v>0</v>
      </c>
      <c r="K104" s="31"/>
      <c r="L104" s="31"/>
      <c r="M104" s="31">
        <f t="shared" si="205"/>
        <v>0</v>
      </c>
      <c r="N104" s="31"/>
      <c r="O104" s="31"/>
      <c r="P104" s="6"/>
    </row>
    <row r="105" spans="1:16" ht="46.5" customHeight="1" x14ac:dyDescent="0.3">
      <c r="A105" s="25"/>
      <c r="B105" s="308" t="s">
        <v>32</v>
      </c>
      <c r="C105" s="309"/>
      <c r="D105" s="365"/>
      <c r="E105" s="321" t="s">
        <v>692</v>
      </c>
      <c r="F105" s="20"/>
      <c r="G105" s="21">
        <f>G106+G107+G108</f>
        <v>2600</v>
      </c>
      <c r="H105" s="21">
        <f t="shared" ref="H105:I105" si="207">H106+H107+H108</f>
        <v>2600</v>
      </c>
      <c r="I105" s="21">
        <f t="shared" si="207"/>
        <v>0</v>
      </c>
      <c r="J105" s="34">
        <f>J106+J107+J108</f>
        <v>2586.92</v>
      </c>
      <c r="K105" s="34">
        <f t="shared" ref="K105:L105" si="208">K106+K107+K108</f>
        <v>2586.92</v>
      </c>
      <c r="L105" s="34">
        <f t="shared" si="208"/>
        <v>0</v>
      </c>
      <c r="M105" s="34">
        <f>M106+M107+M108</f>
        <v>2586.8000000000002</v>
      </c>
      <c r="N105" s="34">
        <f t="shared" ref="N105:O105" si="209">N106+N107+N108</f>
        <v>2586.8000000000002</v>
      </c>
      <c r="O105" s="34">
        <f t="shared" si="209"/>
        <v>0</v>
      </c>
      <c r="P105" s="6"/>
    </row>
    <row r="106" spans="1:16" ht="35.25" customHeight="1" x14ac:dyDescent="0.3">
      <c r="A106" s="25"/>
      <c r="B106" s="194"/>
      <c r="C106" s="195" t="str">
        <f t="shared" ref="C106:C108" si="210">C102</f>
        <v>Бюджет ТГ</v>
      </c>
      <c r="D106" s="366"/>
      <c r="E106" s="341"/>
      <c r="F106" s="22" t="s">
        <v>7</v>
      </c>
      <c r="G106" s="23">
        <f>H106+I106</f>
        <v>2600</v>
      </c>
      <c r="H106" s="21">
        <v>2600</v>
      </c>
      <c r="I106" s="21">
        <v>0</v>
      </c>
      <c r="J106" s="31">
        <f>K106+L106</f>
        <v>2586.92</v>
      </c>
      <c r="K106" s="34">
        <v>2586.92</v>
      </c>
      <c r="L106" s="34"/>
      <c r="M106" s="31">
        <f>N106+O106</f>
        <v>2586.8000000000002</v>
      </c>
      <c r="N106" s="34">
        <v>2586.8000000000002</v>
      </c>
      <c r="O106" s="34"/>
      <c r="P106" s="6"/>
    </row>
    <row r="107" spans="1:16" ht="35.25" customHeight="1" x14ac:dyDescent="0.3">
      <c r="A107" s="25"/>
      <c r="B107" s="194"/>
      <c r="C107" s="195" t="str">
        <f t="shared" si="210"/>
        <v>Державний бюджет</v>
      </c>
      <c r="D107" s="366"/>
      <c r="E107" s="341"/>
      <c r="F107" s="24" t="s">
        <v>8</v>
      </c>
      <c r="G107" s="23">
        <f t="shared" ref="G107:G108" si="211">H107+I107</f>
        <v>0</v>
      </c>
      <c r="H107" s="21"/>
      <c r="I107" s="21"/>
      <c r="J107" s="31">
        <f>K107+L107</f>
        <v>0</v>
      </c>
      <c r="K107" s="34"/>
      <c r="L107" s="34"/>
      <c r="M107" s="31">
        <f t="shared" ref="M107:M108" si="212">N107+O107</f>
        <v>0</v>
      </c>
      <c r="N107" s="34"/>
      <c r="O107" s="34"/>
      <c r="P107" s="6"/>
    </row>
    <row r="108" spans="1:16" ht="35.25" customHeight="1" x14ac:dyDescent="0.3">
      <c r="A108" s="25"/>
      <c r="B108" s="190"/>
      <c r="C108" s="191" t="str">
        <f t="shared" si="210"/>
        <v>Інші джерела</v>
      </c>
      <c r="D108" s="367"/>
      <c r="E108" s="322"/>
      <c r="F108" s="22" t="s">
        <v>9</v>
      </c>
      <c r="G108" s="23">
        <f t="shared" si="211"/>
        <v>0</v>
      </c>
      <c r="H108" s="21"/>
      <c r="I108" s="21"/>
      <c r="J108" s="31">
        <f t="shared" ref="J108" si="213">K108+L108</f>
        <v>0</v>
      </c>
      <c r="K108" s="34"/>
      <c r="L108" s="34"/>
      <c r="M108" s="31">
        <f t="shared" si="212"/>
        <v>0</v>
      </c>
      <c r="N108" s="34"/>
      <c r="O108" s="34"/>
      <c r="P108" s="6"/>
    </row>
    <row r="109" spans="1:16" ht="35.25" customHeight="1" x14ac:dyDescent="0.3">
      <c r="A109" s="25"/>
      <c r="B109" s="306" t="s">
        <v>33</v>
      </c>
      <c r="C109" s="307"/>
      <c r="D109" s="331"/>
      <c r="E109" s="332" t="s">
        <v>693</v>
      </c>
      <c r="F109" s="22"/>
      <c r="G109" s="23">
        <f>G110+G111+G112</f>
        <v>320</v>
      </c>
      <c r="H109" s="23">
        <f t="shared" ref="H109:I109" si="214">H110+H111+H112</f>
        <v>320</v>
      </c>
      <c r="I109" s="23">
        <f t="shared" si="214"/>
        <v>0</v>
      </c>
      <c r="J109" s="31">
        <f>J110+J111+J112</f>
        <v>320</v>
      </c>
      <c r="K109" s="31">
        <f t="shared" ref="K109:L109" si="215">K110+K111+K112</f>
        <v>320</v>
      </c>
      <c r="L109" s="31">
        <f t="shared" si="215"/>
        <v>0</v>
      </c>
      <c r="M109" s="31">
        <f>M110+M111+M112</f>
        <v>279.44</v>
      </c>
      <c r="N109" s="31">
        <f t="shared" ref="N109:O109" si="216">N110+N111+N112</f>
        <v>279.44</v>
      </c>
      <c r="O109" s="31">
        <f t="shared" si="216"/>
        <v>0</v>
      </c>
      <c r="P109" s="6"/>
    </row>
    <row r="110" spans="1:16" ht="35.25" customHeight="1" x14ac:dyDescent="0.3">
      <c r="A110" s="25"/>
      <c r="B110" s="194"/>
      <c r="C110" s="195" t="str">
        <f t="shared" ref="C110:C112" si="217">C106</f>
        <v>Бюджет ТГ</v>
      </c>
      <c r="D110" s="331"/>
      <c r="E110" s="332"/>
      <c r="F110" s="22" t="s">
        <v>7</v>
      </c>
      <c r="G110" s="23">
        <f>H110+I110</f>
        <v>320</v>
      </c>
      <c r="H110" s="23">
        <v>320</v>
      </c>
      <c r="I110" s="23">
        <v>0</v>
      </c>
      <c r="J110" s="31">
        <f>K110+L110</f>
        <v>320</v>
      </c>
      <c r="K110" s="31">
        <v>320</v>
      </c>
      <c r="L110" s="31"/>
      <c r="M110" s="31">
        <f>N110+O110</f>
        <v>279.44</v>
      </c>
      <c r="N110" s="31">
        <v>279.44</v>
      </c>
      <c r="O110" s="31"/>
      <c r="P110" s="6"/>
    </row>
    <row r="111" spans="1:16" ht="35.25" customHeight="1" x14ac:dyDescent="0.3">
      <c r="A111" s="25"/>
      <c r="B111" s="194"/>
      <c r="C111" s="195" t="str">
        <f t="shared" si="217"/>
        <v>Державний бюджет</v>
      </c>
      <c r="D111" s="331"/>
      <c r="E111" s="332"/>
      <c r="F111" s="24" t="s">
        <v>8</v>
      </c>
      <c r="G111" s="23">
        <f t="shared" ref="G111:G112" si="218">H111+I111</f>
        <v>0</v>
      </c>
      <c r="H111" s="23"/>
      <c r="I111" s="23"/>
      <c r="J111" s="31">
        <f>K111+L111</f>
        <v>0</v>
      </c>
      <c r="K111" s="31"/>
      <c r="L111" s="31"/>
      <c r="M111" s="31">
        <f t="shared" ref="M111:M112" si="219">N111+O111</f>
        <v>0</v>
      </c>
      <c r="N111" s="31"/>
      <c r="O111" s="31"/>
      <c r="P111" s="6"/>
    </row>
    <row r="112" spans="1:16" ht="35.25" customHeight="1" x14ac:dyDescent="0.3">
      <c r="A112" s="25"/>
      <c r="B112" s="190"/>
      <c r="C112" s="191" t="str">
        <f t="shared" si="217"/>
        <v>Інші джерела</v>
      </c>
      <c r="D112" s="331"/>
      <c r="E112" s="332"/>
      <c r="F112" s="22" t="s">
        <v>9</v>
      </c>
      <c r="G112" s="23">
        <f t="shared" si="218"/>
        <v>0</v>
      </c>
      <c r="H112" s="23"/>
      <c r="I112" s="23"/>
      <c r="J112" s="31">
        <f t="shared" ref="J112" si="220">K112+L112</f>
        <v>0</v>
      </c>
      <c r="K112" s="31"/>
      <c r="L112" s="31"/>
      <c r="M112" s="31">
        <f t="shared" si="219"/>
        <v>0</v>
      </c>
      <c r="N112" s="31"/>
      <c r="O112" s="31"/>
      <c r="P112" s="6"/>
    </row>
    <row r="113" spans="1:16" ht="48.75" customHeight="1" x14ac:dyDescent="0.3">
      <c r="A113" s="25"/>
      <c r="B113" s="308" t="s">
        <v>34</v>
      </c>
      <c r="C113" s="309"/>
      <c r="D113" s="334">
        <v>3210</v>
      </c>
      <c r="E113" s="332"/>
      <c r="F113" s="22"/>
      <c r="G113" s="23">
        <f>G114+G115+G116</f>
        <v>0</v>
      </c>
      <c r="H113" s="23">
        <f t="shared" ref="H113:I113" si="221">H114+H115+H116</f>
        <v>0</v>
      </c>
      <c r="I113" s="23">
        <f t="shared" si="221"/>
        <v>0</v>
      </c>
      <c r="J113" s="31">
        <f>J114+J115+J116</f>
        <v>0</v>
      </c>
      <c r="K113" s="31">
        <f t="shared" ref="K113:L113" si="222">K114+K115+K116</f>
        <v>0</v>
      </c>
      <c r="L113" s="31">
        <f t="shared" si="222"/>
        <v>0</v>
      </c>
      <c r="M113" s="31">
        <f>M114+M115+M116</f>
        <v>0</v>
      </c>
      <c r="N113" s="31">
        <f t="shared" ref="N113:O113" si="223">N114+N115+N116</f>
        <v>0</v>
      </c>
      <c r="O113" s="31">
        <f t="shared" si="223"/>
        <v>0</v>
      </c>
      <c r="P113" s="6"/>
    </row>
    <row r="114" spans="1:16" ht="35.25" customHeight="1" x14ac:dyDescent="0.3">
      <c r="A114" s="25"/>
      <c r="B114" s="194"/>
      <c r="C114" s="195" t="str">
        <f t="shared" ref="C114:C116" si="224">C110</f>
        <v>Бюджет ТГ</v>
      </c>
      <c r="D114" s="334"/>
      <c r="E114" s="332"/>
      <c r="F114" s="22" t="s">
        <v>7</v>
      </c>
      <c r="G114" s="23">
        <f>H114+I114</f>
        <v>0</v>
      </c>
      <c r="H114" s="23">
        <v>0</v>
      </c>
      <c r="I114" s="23">
        <v>0</v>
      </c>
      <c r="J114" s="31">
        <f>K114+L114</f>
        <v>0</v>
      </c>
      <c r="K114" s="31"/>
      <c r="L114" s="31"/>
      <c r="M114" s="31">
        <f>N114+O114</f>
        <v>0</v>
      </c>
      <c r="N114" s="31"/>
      <c r="O114" s="31"/>
      <c r="P114" s="6"/>
    </row>
    <row r="115" spans="1:16" ht="35.25" customHeight="1" x14ac:dyDescent="0.3">
      <c r="A115" s="25"/>
      <c r="B115" s="194"/>
      <c r="C115" s="195" t="str">
        <f t="shared" si="224"/>
        <v>Державний бюджет</v>
      </c>
      <c r="D115" s="334"/>
      <c r="E115" s="332"/>
      <c r="F115" s="24" t="s">
        <v>8</v>
      </c>
      <c r="G115" s="23">
        <f t="shared" ref="G115:G116" si="225">H115+I115</f>
        <v>0</v>
      </c>
      <c r="H115" s="23"/>
      <c r="I115" s="23"/>
      <c r="J115" s="31">
        <f>K115+L115</f>
        <v>0</v>
      </c>
      <c r="K115" s="31"/>
      <c r="L115" s="31"/>
      <c r="M115" s="31">
        <f t="shared" ref="M115:M116" si="226">N115+O115</f>
        <v>0</v>
      </c>
      <c r="N115" s="31"/>
      <c r="O115" s="31"/>
      <c r="P115" s="6"/>
    </row>
    <row r="116" spans="1:16" ht="35.25" customHeight="1" x14ac:dyDescent="0.3">
      <c r="A116" s="25"/>
      <c r="B116" s="190"/>
      <c r="C116" s="191" t="str">
        <f t="shared" si="224"/>
        <v>Інші джерела</v>
      </c>
      <c r="D116" s="334"/>
      <c r="E116" s="332"/>
      <c r="F116" s="22" t="s">
        <v>9</v>
      </c>
      <c r="G116" s="23">
        <f t="shared" si="225"/>
        <v>0</v>
      </c>
      <c r="H116" s="23">
        <v>0</v>
      </c>
      <c r="I116" s="23"/>
      <c r="J116" s="31">
        <f t="shared" ref="J116" si="227">K116+L116</f>
        <v>0</v>
      </c>
      <c r="K116" s="31">
        <f>200-200</f>
        <v>0</v>
      </c>
      <c r="L116" s="31"/>
      <c r="M116" s="31">
        <f t="shared" si="226"/>
        <v>0</v>
      </c>
      <c r="N116" s="31"/>
      <c r="O116" s="31"/>
      <c r="P116" s="6"/>
    </row>
    <row r="117" spans="1:16" ht="35.25" customHeight="1" x14ac:dyDescent="0.3">
      <c r="A117" s="25"/>
      <c r="B117" s="306" t="s">
        <v>35</v>
      </c>
      <c r="C117" s="307"/>
      <c r="D117" s="331"/>
      <c r="E117" s="332" t="s">
        <v>694</v>
      </c>
      <c r="F117" s="22"/>
      <c r="G117" s="23">
        <f>G118+G119+G120</f>
        <v>769.5</v>
      </c>
      <c r="H117" s="23">
        <f t="shared" ref="H117:I117" si="228">H118+H119+H120</f>
        <v>769.5</v>
      </c>
      <c r="I117" s="23">
        <f t="shared" si="228"/>
        <v>0</v>
      </c>
      <c r="J117" s="31">
        <f>J118+J119+J120</f>
        <v>616.16</v>
      </c>
      <c r="K117" s="31">
        <f t="shared" ref="K117:L117" si="229">K118+K119+K120</f>
        <v>616.16</v>
      </c>
      <c r="L117" s="31">
        <f t="shared" si="229"/>
        <v>0</v>
      </c>
      <c r="M117" s="31">
        <f>M118+M119+M120</f>
        <v>591.29999999999995</v>
      </c>
      <c r="N117" s="31">
        <f t="shared" ref="N117:O117" si="230">N118+N119+N120</f>
        <v>591.29999999999995</v>
      </c>
      <c r="O117" s="31">
        <f t="shared" si="230"/>
        <v>0</v>
      </c>
      <c r="P117" s="6"/>
    </row>
    <row r="118" spans="1:16" ht="35.25" customHeight="1" x14ac:dyDescent="0.3">
      <c r="A118" s="25"/>
      <c r="B118" s="194"/>
      <c r="C118" s="195" t="str">
        <f t="shared" ref="C118:C120" si="231">C114</f>
        <v>Бюджет ТГ</v>
      </c>
      <c r="D118" s="331"/>
      <c r="E118" s="332"/>
      <c r="F118" s="22" t="s">
        <v>7</v>
      </c>
      <c r="G118" s="23">
        <f>H118+I118</f>
        <v>769.5</v>
      </c>
      <c r="H118" s="23">
        <v>769.5</v>
      </c>
      <c r="I118" s="23">
        <v>0</v>
      </c>
      <c r="J118" s="31">
        <f>K118+L118</f>
        <v>616.16</v>
      </c>
      <c r="K118" s="31">
        <v>616.16</v>
      </c>
      <c r="L118" s="31"/>
      <c r="M118" s="31">
        <f>N118+O118</f>
        <v>591.29999999999995</v>
      </c>
      <c r="N118" s="31">
        <v>591.29999999999995</v>
      </c>
      <c r="O118" s="31"/>
      <c r="P118" s="6"/>
    </row>
    <row r="119" spans="1:16" ht="35.25" customHeight="1" x14ac:dyDescent="0.3">
      <c r="A119" s="25"/>
      <c r="B119" s="194"/>
      <c r="C119" s="195" t="str">
        <f t="shared" si="231"/>
        <v>Державний бюджет</v>
      </c>
      <c r="D119" s="331"/>
      <c r="E119" s="332"/>
      <c r="F119" s="24" t="s">
        <v>8</v>
      </c>
      <c r="G119" s="23">
        <f t="shared" ref="G119:G120" si="232">H119+I119</f>
        <v>0</v>
      </c>
      <c r="H119" s="23"/>
      <c r="I119" s="23"/>
      <c r="J119" s="31">
        <f>K119+L119</f>
        <v>0</v>
      </c>
      <c r="K119" s="31"/>
      <c r="L119" s="31"/>
      <c r="M119" s="31">
        <f t="shared" ref="M119:M120" si="233">N119+O119</f>
        <v>0</v>
      </c>
      <c r="N119" s="31"/>
      <c r="O119" s="31"/>
      <c r="P119" s="6"/>
    </row>
    <row r="120" spans="1:16" ht="35.25" customHeight="1" x14ac:dyDescent="0.3">
      <c r="A120" s="25"/>
      <c r="B120" s="194"/>
      <c r="C120" s="195" t="str">
        <f t="shared" si="231"/>
        <v>Інші джерела</v>
      </c>
      <c r="D120" s="331"/>
      <c r="E120" s="332"/>
      <c r="F120" s="22" t="s">
        <v>9</v>
      </c>
      <c r="G120" s="23">
        <f t="shared" si="232"/>
        <v>0</v>
      </c>
      <c r="H120" s="23"/>
      <c r="I120" s="23"/>
      <c r="J120" s="31">
        <f t="shared" ref="J120" si="234">K120+L120</f>
        <v>0</v>
      </c>
      <c r="K120" s="31"/>
      <c r="L120" s="31"/>
      <c r="M120" s="31">
        <f t="shared" si="233"/>
        <v>0</v>
      </c>
      <c r="N120" s="31"/>
      <c r="O120" s="31"/>
      <c r="P120" s="6"/>
    </row>
    <row r="121" spans="1:16" ht="35.25" customHeight="1" x14ac:dyDescent="0.3">
      <c r="A121" s="25"/>
      <c r="B121" s="306" t="s">
        <v>36</v>
      </c>
      <c r="C121" s="307"/>
      <c r="D121" s="365"/>
      <c r="E121" s="321" t="s">
        <v>695</v>
      </c>
      <c r="F121" s="22"/>
      <c r="G121" s="23">
        <f>G122+G123+G124</f>
        <v>607</v>
      </c>
      <c r="H121" s="23">
        <f t="shared" ref="H121:I121" si="235">H122+H123+H124</f>
        <v>607</v>
      </c>
      <c r="I121" s="23">
        <f t="shared" si="235"/>
        <v>0</v>
      </c>
      <c r="J121" s="31">
        <f>J122+J123+J124</f>
        <v>606.11</v>
      </c>
      <c r="K121" s="31">
        <f t="shared" ref="K121:L121" si="236">K122+K123+K124</f>
        <v>606.11</v>
      </c>
      <c r="L121" s="31">
        <f t="shared" si="236"/>
        <v>0</v>
      </c>
      <c r="M121" s="31">
        <f>M122+M123+M124</f>
        <v>603.9</v>
      </c>
      <c r="N121" s="31">
        <f t="shared" ref="N121:O121" si="237">N122+N123+N124</f>
        <v>603.9</v>
      </c>
      <c r="O121" s="31">
        <f t="shared" si="237"/>
        <v>0</v>
      </c>
      <c r="P121" s="6"/>
    </row>
    <row r="122" spans="1:16" ht="35.25" customHeight="1" x14ac:dyDescent="0.3">
      <c r="A122" s="25"/>
      <c r="B122" s="194"/>
      <c r="C122" s="195" t="str">
        <f>C118</f>
        <v>Бюджет ТГ</v>
      </c>
      <c r="D122" s="366"/>
      <c r="E122" s="341"/>
      <c r="F122" s="22" t="s">
        <v>7</v>
      </c>
      <c r="G122" s="23">
        <f>H122+I122</f>
        <v>607</v>
      </c>
      <c r="H122" s="23">
        <v>607</v>
      </c>
      <c r="I122" s="23">
        <v>0</v>
      </c>
      <c r="J122" s="31">
        <f>K122+L122</f>
        <v>606.11</v>
      </c>
      <c r="K122" s="31">
        <v>606.11</v>
      </c>
      <c r="L122" s="31"/>
      <c r="M122" s="31">
        <f>N122+O122</f>
        <v>603.9</v>
      </c>
      <c r="N122" s="31">
        <v>603.9</v>
      </c>
      <c r="O122" s="31"/>
      <c r="P122" s="6"/>
    </row>
    <row r="123" spans="1:16" ht="35.25" customHeight="1" x14ac:dyDescent="0.3">
      <c r="A123" s="25"/>
      <c r="B123" s="194"/>
      <c r="C123" s="195" t="str">
        <f t="shared" ref="C123:C124" si="238">C119</f>
        <v>Державний бюджет</v>
      </c>
      <c r="D123" s="366"/>
      <c r="E123" s="341"/>
      <c r="F123" s="24" t="s">
        <v>8</v>
      </c>
      <c r="G123" s="23">
        <f t="shared" ref="G123:G124" si="239">H123+I123</f>
        <v>0</v>
      </c>
      <c r="H123" s="23"/>
      <c r="I123" s="23"/>
      <c r="J123" s="31">
        <f>K123+L123</f>
        <v>0</v>
      </c>
      <c r="K123" s="31"/>
      <c r="L123" s="31"/>
      <c r="M123" s="31">
        <f t="shared" ref="M123:M124" si="240">N123+O123</f>
        <v>0</v>
      </c>
      <c r="N123" s="31"/>
      <c r="O123" s="31"/>
      <c r="P123" s="6"/>
    </row>
    <row r="124" spans="1:16" ht="35.25" customHeight="1" x14ac:dyDescent="0.3">
      <c r="A124" s="25"/>
      <c r="B124" s="190"/>
      <c r="C124" s="191" t="str">
        <f t="shared" si="238"/>
        <v>Інші джерела</v>
      </c>
      <c r="D124" s="367"/>
      <c r="E124" s="322"/>
      <c r="F124" s="22" t="s">
        <v>9</v>
      </c>
      <c r="G124" s="23">
        <f t="shared" si="239"/>
        <v>0</v>
      </c>
      <c r="H124" s="23"/>
      <c r="I124" s="23"/>
      <c r="J124" s="31">
        <f t="shared" ref="J124" si="241">K124+L124</f>
        <v>0</v>
      </c>
      <c r="K124" s="31"/>
      <c r="L124" s="31"/>
      <c r="M124" s="31">
        <f t="shared" si="240"/>
        <v>0</v>
      </c>
      <c r="N124" s="31"/>
      <c r="O124" s="31"/>
      <c r="P124" s="6"/>
    </row>
    <row r="125" spans="1:16" ht="35.25" customHeight="1" x14ac:dyDescent="0.3">
      <c r="A125" s="25"/>
      <c r="B125" s="306" t="s">
        <v>38</v>
      </c>
      <c r="C125" s="307"/>
      <c r="D125" s="331"/>
      <c r="E125" s="368"/>
      <c r="F125" s="22"/>
      <c r="G125" s="23">
        <f>G126+G127+G128</f>
        <v>0</v>
      </c>
      <c r="H125" s="23">
        <f t="shared" ref="H125:I125" si="242">H126+H127+H128</f>
        <v>0</v>
      </c>
      <c r="I125" s="23">
        <f t="shared" si="242"/>
        <v>0</v>
      </c>
      <c r="J125" s="31">
        <f>J126+J127+J128</f>
        <v>0</v>
      </c>
      <c r="K125" s="31">
        <f t="shared" ref="K125:L125" si="243">K126+K127+K128</f>
        <v>0</v>
      </c>
      <c r="L125" s="31">
        <f t="shared" si="243"/>
        <v>0</v>
      </c>
      <c r="M125" s="31">
        <f>M126+M127+M128</f>
        <v>0</v>
      </c>
      <c r="N125" s="31">
        <f t="shared" ref="N125:O125" si="244">N126+N127+N128</f>
        <v>0</v>
      </c>
      <c r="O125" s="31">
        <f t="shared" si="244"/>
        <v>0</v>
      </c>
      <c r="P125" s="6"/>
    </row>
    <row r="126" spans="1:16" ht="35.25" customHeight="1" x14ac:dyDescent="0.3">
      <c r="A126" s="25"/>
      <c r="B126" s="194"/>
      <c r="C126" s="195" t="str">
        <f t="shared" ref="C126:C128" si="245">C122</f>
        <v>Бюджет ТГ</v>
      </c>
      <c r="D126" s="331"/>
      <c r="E126" s="368"/>
      <c r="F126" s="22" t="s">
        <v>7</v>
      </c>
      <c r="G126" s="23">
        <f>H126+I126</f>
        <v>0</v>
      </c>
      <c r="H126" s="23">
        <v>0</v>
      </c>
      <c r="I126" s="23">
        <v>0</v>
      </c>
      <c r="J126" s="31">
        <f>K126+L126</f>
        <v>0</v>
      </c>
      <c r="K126" s="31"/>
      <c r="L126" s="31"/>
      <c r="M126" s="31">
        <f>N126+O126</f>
        <v>0</v>
      </c>
      <c r="N126" s="31"/>
      <c r="O126" s="31"/>
      <c r="P126" s="6"/>
    </row>
    <row r="127" spans="1:16" ht="35.25" customHeight="1" x14ac:dyDescent="0.3">
      <c r="A127" s="25"/>
      <c r="B127" s="194"/>
      <c r="C127" s="195" t="str">
        <f t="shared" si="245"/>
        <v>Державний бюджет</v>
      </c>
      <c r="D127" s="331"/>
      <c r="E127" s="368"/>
      <c r="F127" s="24" t="s">
        <v>8</v>
      </c>
      <c r="G127" s="23">
        <f t="shared" ref="G127:G128" si="246">H127+I127</f>
        <v>0</v>
      </c>
      <c r="H127" s="23"/>
      <c r="I127" s="23"/>
      <c r="J127" s="31">
        <f>K127+L127</f>
        <v>0</v>
      </c>
      <c r="K127" s="31"/>
      <c r="L127" s="31"/>
      <c r="M127" s="31">
        <f t="shared" ref="M127:M128" si="247">N127+O127</f>
        <v>0</v>
      </c>
      <c r="N127" s="31"/>
      <c r="O127" s="31"/>
      <c r="P127" s="6"/>
    </row>
    <row r="128" spans="1:16" ht="35.25" customHeight="1" x14ac:dyDescent="0.3">
      <c r="A128" s="25"/>
      <c r="B128" s="190"/>
      <c r="C128" s="191" t="str">
        <f t="shared" si="245"/>
        <v>Інші джерела</v>
      </c>
      <c r="D128" s="331"/>
      <c r="E128" s="368"/>
      <c r="F128" s="22" t="s">
        <v>9</v>
      </c>
      <c r="G128" s="23">
        <f t="shared" si="246"/>
        <v>0</v>
      </c>
      <c r="H128" s="23"/>
      <c r="I128" s="23"/>
      <c r="J128" s="31">
        <f t="shared" ref="J128" si="248">K128+L128</f>
        <v>0</v>
      </c>
      <c r="K128" s="31"/>
      <c r="L128" s="31"/>
      <c r="M128" s="31">
        <f t="shared" si="247"/>
        <v>0</v>
      </c>
      <c r="N128" s="31"/>
      <c r="O128" s="31"/>
      <c r="P128" s="6"/>
    </row>
    <row r="129" spans="1:16" ht="41.25" customHeight="1" x14ac:dyDescent="0.3">
      <c r="A129" s="25"/>
      <c r="B129" s="306" t="s">
        <v>396</v>
      </c>
      <c r="C129" s="307"/>
      <c r="D129" s="331"/>
      <c r="E129" s="332" t="s">
        <v>676</v>
      </c>
      <c r="F129" s="22"/>
      <c r="G129" s="23">
        <f>G130+G131+G132</f>
        <v>760</v>
      </c>
      <c r="H129" s="23">
        <f t="shared" ref="H129:I129" si="249">H130+H131+H132</f>
        <v>760</v>
      </c>
      <c r="I129" s="23">
        <f t="shared" si="249"/>
        <v>0</v>
      </c>
      <c r="J129" s="31">
        <f>J130+J131+J132</f>
        <v>753.82</v>
      </c>
      <c r="K129" s="31">
        <f t="shared" ref="K129:L129" si="250">K130+K131+K132</f>
        <v>753.82</v>
      </c>
      <c r="L129" s="31">
        <f t="shared" si="250"/>
        <v>0</v>
      </c>
      <c r="M129" s="31">
        <f>M130+M131+M132</f>
        <v>736.44</v>
      </c>
      <c r="N129" s="31">
        <f t="shared" ref="N129:O129" si="251">N130+N131+N132</f>
        <v>736.44</v>
      </c>
      <c r="O129" s="31">
        <f t="shared" si="251"/>
        <v>0</v>
      </c>
      <c r="P129" s="6"/>
    </row>
    <row r="130" spans="1:16" ht="35.25" customHeight="1" x14ac:dyDescent="0.3">
      <c r="A130" s="25"/>
      <c r="B130" s="194"/>
      <c r="C130" s="195" t="str">
        <f t="shared" ref="C130:C132" si="252">C126</f>
        <v>Бюджет ТГ</v>
      </c>
      <c r="D130" s="331"/>
      <c r="E130" s="332"/>
      <c r="F130" s="22" t="s">
        <v>7</v>
      </c>
      <c r="G130" s="23">
        <f>H130+I130</f>
        <v>760</v>
      </c>
      <c r="H130" s="23">
        <v>760</v>
      </c>
      <c r="I130" s="23">
        <v>0</v>
      </c>
      <c r="J130" s="31">
        <f>K130+L130</f>
        <v>753.82</v>
      </c>
      <c r="K130" s="31">
        <v>753.82</v>
      </c>
      <c r="L130" s="31"/>
      <c r="M130" s="31">
        <f>N130+O130</f>
        <v>736.44</v>
      </c>
      <c r="N130" s="31">
        <v>736.44</v>
      </c>
      <c r="O130" s="31"/>
      <c r="P130" s="6"/>
    </row>
    <row r="131" spans="1:16" ht="35.25" customHeight="1" x14ac:dyDescent="0.3">
      <c r="A131" s="25"/>
      <c r="B131" s="194"/>
      <c r="C131" s="195" t="str">
        <f t="shared" si="252"/>
        <v>Державний бюджет</v>
      </c>
      <c r="D131" s="331"/>
      <c r="E131" s="332"/>
      <c r="F131" s="24" t="s">
        <v>8</v>
      </c>
      <c r="G131" s="23">
        <f t="shared" ref="G131:G132" si="253">H131+I131</f>
        <v>0</v>
      </c>
      <c r="H131" s="23"/>
      <c r="I131" s="23"/>
      <c r="J131" s="31">
        <f>K131+L131</f>
        <v>0</v>
      </c>
      <c r="K131" s="31"/>
      <c r="L131" s="31"/>
      <c r="M131" s="31">
        <f t="shared" ref="M131:M132" si="254">N131+O131</f>
        <v>0</v>
      </c>
      <c r="N131" s="31"/>
      <c r="O131" s="31"/>
      <c r="P131" s="6"/>
    </row>
    <row r="132" spans="1:16" ht="35.25" customHeight="1" x14ac:dyDescent="0.3">
      <c r="A132" s="25"/>
      <c r="B132" s="190"/>
      <c r="C132" s="191" t="str">
        <f t="shared" si="252"/>
        <v>Інші джерела</v>
      </c>
      <c r="D132" s="331"/>
      <c r="E132" s="332"/>
      <c r="F132" s="22" t="s">
        <v>9</v>
      </c>
      <c r="G132" s="23">
        <f t="shared" si="253"/>
        <v>0</v>
      </c>
      <c r="H132" s="23"/>
      <c r="I132" s="23"/>
      <c r="J132" s="31">
        <f t="shared" ref="J132" si="255">K132+L132</f>
        <v>0</v>
      </c>
      <c r="K132" s="31"/>
      <c r="L132" s="31"/>
      <c r="M132" s="31">
        <f t="shared" si="254"/>
        <v>0</v>
      </c>
      <c r="N132" s="31"/>
      <c r="O132" s="31"/>
      <c r="P132" s="6"/>
    </row>
    <row r="133" spans="1:16" ht="40.5" customHeight="1" x14ac:dyDescent="0.3">
      <c r="A133" s="25"/>
      <c r="B133" s="308" t="s">
        <v>397</v>
      </c>
      <c r="C133" s="309"/>
      <c r="D133" s="331"/>
      <c r="E133" s="332" t="s">
        <v>729</v>
      </c>
      <c r="F133" s="22"/>
      <c r="G133" s="23">
        <f>G134+G135+G136</f>
        <v>374</v>
      </c>
      <c r="H133" s="23">
        <f t="shared" ref="H133:I133" si="256">H134+H135+H136</f>
        <v>374</v>
      </c>
      <c r="I133" s="23">
        <f t="shared" si="256"/>
        <v>0</v>
      </c>
      <c r="J133" s="31">
        <f>J134+J135+J136</f>
        <v>256.54000000000002</v>
      </c>
      <c r="K133" s="31">
        <f t="shared" ref="K133:L133" si="257">K134+K135+K136</f>
        <v>256.54000000000002</v>
      </c>
      <c r="L133" s="31">
        <f t="shared" si="257"/>
        <v>0</v>
      </c>
      <c r="M133" s="31">
        <f>M134+M135+M136</f>
        <v>200.66</v>
      </c>
      <c r="N133" s="31">
        <f t="shared" ref="N133:O133" si="258">N134+N135+N136</f>
        <v>200.66</v>
      </c>
      <c r="O133" s="31">
        <f t="shared" si="258"/>
        <v>0</v>
      </c>
      <c r="P133" s="6"/>
    </row>
    <row r="134" spans="1:16" ht="35.25" customHeight="1" x14ac:dyDescent="0.3">
      <c r="A134" s="25"/>
      <c r="B134" s="194"/>
      <c r="C134" s="195" t="str">
        <f>C130</f>
        <v>Бюджет ТГ</v>
      </c>
      <c r="D134" s="331"/>
      <c r="E134" s="332"/>
      <c r="F134" s="22" t="s">
        <v>7</v>
      </c>
      <c r="G134" s="23">
        <f>H134+I134</f>
        <v>374</v>
      </c>
      <c r="H134" s="23">
        <v>374</v>
      </c>
      <c r="I134" s="23">
        <v>0</v>
      </c>
      <c r="J134" s="31">
        <f>K134+L134</f>
        <v>256.54000000000002</v>
      </c>
      <c r="K134" s="31">
        <v>256.54000000000002</v>
      </c>
      <c r="L134" s="31"/>
      <c r="M134" s="31">
        <f>N134+O134</f>
        <v>200.66</v>
      </c>
      <c r="N134" s="31">
        <v>200.66</v>
      </c>
      <c r="O134" s="31"/>
      <c r="P134" s="6"/>
    </row>
    <row r="135" spans="1:16" ht="35.25" customHeight="1" x14ac:dyDescent="0.3">
      <c r="A135" s="25"/>
      <c r="B135" s="194"/>
      <c r="C135" s="195" t="str">
        <f t="shared" ref="C135:C136" si="259">C131</f>
        <v>Державний бюджет</v>
      </c>
      <c r="D135" s="331"/>
      <c r="E135" s="332"/>
      <c r="F135" s="24" t="s">
        <v>8</v>
      </c>
      <c r="G135" s="23">
        <f t="shared" ref="G135:G136" si="260">H135+I135</f>
        <v>0</v>
      </c>
      <c r="H135" s="23"/>
      <c r="I135" s="23"/>
      <c r="J135" s="31">
        <f>K135+L135</f>
        <v>0</v>
      </c>
      <c r="K135" s="31"/>
      <c r="L135" s="31"/>
      <c r="M135" s="31">
        <f t="shared" ref="M135:M136" si="261">N135+O135</f>
        <v>0</v>
      </c>
      <c r="N135" s="31"/>
      <c r="O135" s="31"/>
      <c r="P135" s="237"/>
    </row>
    <row r="136" spans="1:16" ht="35.25" customHeight="1" x14ac:dyDescent="0.3">
      <c r="A136" s="25"/>
      <c r="B136" s="190"/>
      <c r="C136" s="191" t="str">
        <f t="shared" si="259"/>
        <v>Інші джерела</v>
      </c>
      <c r="D136" s="331"/>
      <c r="E136" s="332"/>
      <c r="F136" s="22" t="s">
        <v>9</v>
      </c>
      <c r="G136" s="23">
        <f t="shared" si="260"/>
        <v>0</v>
      </c>
      <c r="H136" s="23"/>
      <c r="I136" s="23"/>
      <c r="J136" s="31">
        <f t="shared" ref="J136" si="262">K136+L136</f>
        <v>0</v>
      </c>
      <c r="K136" s="31"/>
      <c r="L136" s="31"/>
      <c r="M136" s="31">
        <f t="shared" si="261"/>
        <v>0</v>
      </c>
      <c r="N136" s="31"/>
      <c r="O136" s="31"/>
      <c r="P136" s="6"/>
    </row>
    <row r="137" spans="1:16" ht="35.25" customHeight="1" x14ac:dyDescent="0.3">
      <c r="A137" s="25"/>
      <c r="B137" s="306" t="s">
        <v>398</v>
      </c>
      <c r="C137" s="307"/>
      <c r="D137" s="331"/>
      <c r="E137" s="332"/>
      <c r="F137" s="22"/>
      <c r="G137" s="23">
        <f>G138+G139+G140</f>
        <v>0</v>
      </c>
      <c r="H137" s="23">
        <f t="shared" ref="H137:I137" si="263">H138+H139+H140</f>
        <v>0</v>
      </c>
      <c r="I137" s="23">
        <f t="shared" si="263"/>
        <v>0</v>
      </c>
      <c r="J137" s="31">
        <f>J138+J139+J140</f>
        <v>0</v>
      </c>
      <c r="K137" s="31">
        <f t="shared" ref="K137:L137" si="264">K138+K139+K140</f>
        <v>0</v>
      </c>
      <c r="L137" s="31">
        <f t="shared" si="264"/>
        <v>0</v>
      </c>
      <c r="M137" s="31">
        <f>M138+M139+M140</f>
        <v>0</v>
      </c>
      <c r="N137" s="31">
        <f t="shared" ref="N137:O137" si="265">N138+N139+N140</f>
        <v>0</v>
      </c>
      <c r="O137" s="31">
        <f t="shared" si="265"/>
        <v>0</v>
      </c>
      <c r="P137" s="6"/>
    </row>
    <row r="138" spans="1:16" ht="35.25" customHeight="1" x14ac:dyDescent="0.3">
      <c r="A138" s="25"/>
      <c r="B138" s="194"/>
      <c r="C138" s="195" t="str">
        <f t="shared" ref="C138:C140" si="266">C134</f>
        <v>Бюджет ТГ</v>
      </c>
      <c r="D138" s="331"/>
      <c r="E138" s="332"/>
      <c r="F138" s="22" t="s">
        <v>7</v>
      </c>
      <c r="G138" s="23">
        <f>H138+I138</f>
        <v>0</v>
      </c>
      <c r="H138" s="23">
        <v>0</v>
      </c>
      <c r="I138" s="23">
        <v>0</v>
      </c>
      <c r="J138" s="31">
        <f>K138+L138</f>
        <v>0</v>
      </c>
      <c r="K138" s="31"/>
      <c r="L138" s="31"/>
      <c r="M138" s="31">
        <f>N138+O138</f>
        <v>0</v>
      </c>
      <c r="N138" s="31"/>
      <c r="O138" s="31"/>
      <c r="P138" s="6"/>
    </row>
    <row r="139" spans="1:16" ht="35.25" customHeight="1" x14ac:dyDescent="0.3">
      <c r="A139" s="25"/>
      <c r="B139" s="194"/>
      <c r="C139" s="195" t="str">
        <f t="shared" si="266"/>
        <v>Державний бюджет</v>
      </c>
      <c r="D139" s="331"/>
      <c r="E139" s="332"/>
      <c r="F139" s="24" t="s">
        <v>8</v>
      </c>
      <c r="G139" s="23">
        <f t="shared" ref="G139:G140" si="267">H139+I139</f>
        <v>0</v>
      </c>
      <c r="H139" s="23"/>
      <c r="I139" s="23"/>
      <c r="J139" s="31">
        <f>K139+L139</f>
        <v>0</v>
      </c>
      <c r="K139" s="31"/>
      <c r="L139" s="31"/>
      <c r="M139" s="31">
        <f t="shared" ref="M139:M140" si="268">N139+O139</f>
        <v>0</v>
      </c>
      <c r="N139" s="31"/>
      <c r="O139" s="31"/>
      <c r="P139" s="6"/>
    </row>
    <row r="140" spans="1:16" ht="35.25" customHeight="1" x14ac:dyDescent="0.3">
      <c r="A140" s="25"/>
      <c r="B140" s="194"/>
      <c r="C140" s="195" t="str">
        <f t="shared" si="266"/>
        <v>Інші джерела</v>
      </c>
      <c r="D140" s="331"/>
      <c r="E140" s="332"/>
      <c r="F140" s="22" t="s">
        <v>9</v>
      </c>
      <c r="G140" s="23">
        <f t="shared" si="267"/>
        <v>0</v>
      </c>
      <c r="H140" s="23"/>
      <c r="I140" s="23"/>
      <c r="J140" s="31">
        <f t="shared" ref="J140" si="269">K140+L140</f>
        <v>0</v>
      </c>
      <c r="K140" s="31"/>
      <c r="L140" s="31"/>
      <c r="M140" s="31">
        <f t="shared" si="268"/>
        <v>0</v>
      </c>
      <c r="N140" s="31"/>
      <c r="O140" s="31"/>
      <c r="P140" s="6"/>
    </row>
    <row r="141" spans="1:16" ht="54" customHeight="1" x14ac:dyDescent="0.3">
      <c r="A141" s="25"/>
      <c r="B141" s="310" t="s">
        <v>39</v>
      </c>
      <c r="C141" s="311"/>
      <c r="D141" s="337" t="s">
        <v>41</v>
      </c>
      <c r="E141" s="342"/>
      <c r="F141" s="15"/>
      <c r="G141" s="16">
        <f t="shared" ref="G141" si="270">G142+G143+G144</f>
        <v>19393.7</v>
      </c>
      <c r="H141" s="16">
        <f t="shared" ref="H141" si="271">H142+H143+H144</f>
        <v>19393.7</v>
      </c>
      <c r="I141" s="16">
        <f t="shared" ref="I141" si="272">I142+I143+I144</f>
        <v>0</v>
      </c>
      <c r="J141" s="27">
        <f t="shared" ref="J141" si="273">J142+J143+J144</f>
        <v>19325.48</v>
      </c>
      <c r="K141" s="27">
        <f t="shared" ref="K141:L141" si="274">K142+K143+K144</f>
        <v>19325.48</v>
      </c>
      <c r="L141" s="27">
        <f t="shared" si="274"/>
        <v>0</v>
      </c>
      <c r="M141" s="27">
        <f t="shared" ref="M141" si="275">M142+M143+M144</f>
        <v>19317.3</v>
      </c>
      <c r="N141" s="27">
        <f t="shared" ref="N141" si="276">N142+N143+N144</f>
        <v>19317.3</v>
      </c>
      <c r="O141" s="27">
        <f t="shared" ref="O141" si="277">O142+O143+O144</f>
        <v>0</v>
      </c>
      <c r="P141" s="6"/>
    </row>
    <row r="142" spans="1:16" ht="35.25" customHeight="1" x14ac:dyDescent="0.3">
      <c r="A142" s="25"/>
      <c r="B142" s="203"/>
      <c r="C142" s="204" t="str">
        <f t="shared" ref="C142:C144" si="278">F142</f>
        <v>Бюджет ТГ</v>
      </c>
      <c r="D142" s="338"/>
      <c r="E142" s="343"/>
      <c r="F142" s="17" t="s">
        <v>7</v>
      </c>
      <c r="G142" s="13">
        <f>H142+I142</f>
        <v>19393.7</v>
      </c>
      <c r="H142" s="13">
        <f>H146+H150+H154+H158+H162+H166+H170</f>
        <v>19393.7</v>
      </c>
      <c r="I142" s="13">
        <f>I146+I150+I154+I158+I162+I166+I170</f>
        <v>0</v>
      </c>
      <c r="J142" s="14">
        <f>K142+L142</f>
        <v>19325.48</v>
      </c>
      <c r="K142" s="14">
        <f>K146+K150+K154+K158+K162+K166+K170</f>
        <v>19325.48</v>
      </c>
      <c r="L142" s="14">
        <f>L146+L150+L154+L158+L162+L166+L170</f>
        <v>0</v>
      </c>
      <c r="M142" s="14">
        <f>N142+O142</f>
        <v>19317.3</v>
      </c>
      <c r="N142" s="14">
        <f>N146+N150+N154+N158+N162+N166+N170</f>
        <v>19317.3</v>
      </c>
      <c r="O142" s="14">
        <f>O146+O150+O154+O158+O162+O166+O170</f>
        <v>0</v>
      </c>
      <c r="P142" s="6"/>
    </row>
    <row r="143" spans="1:16" ht="35.25" customHeight="1" x14ac:dyDescent="0.3">
      <c r="A143" s="25"/>
      <c r="B143" s="95"/>
      <c r="C143" s="202" t="str">
        <f t="shared" si="278"/>
        <v>Державний бюджет</v>
      </c>
      <c r="D143" s="338"/>
      <c r="E143" s="343"/>
      <c r="F143" s="18" t="s">
        <v>8</v>
      </c>
      <c r="G143" s="13">
        <f t="shared" ref="G143:G144" si="279">H143+I143</f>
        <v>0</v>
      </c>
      <c r="H143" s="13">
        <f t="shared" ref="H143:I143" si="280">H147+H151+H155+H159+H163+H167+H171</f>
        <v>0</v>
      </c>
      <c r="I143" s="13">
        <f t="shared" si="280"/>
        <v>0</v>
      </c>
      <c r="J143" s="14">
        <f t="shared" ref="J143:J144" si="281">K143+L143</f>
        <v>0</v>
      </c>
      <c r="K143" s="14">
        <f t="shared" ref="K143" si="282">K147+K151+K155+K159+K163+K167+K171</f>
        <v>0</v>
      </c>
      <c r="L143" s="14">
        <f t="shared" ref="L143" si="283">L147+L151+L155+L159+L163+L167+L171</f>
        <v>0</v>
      </c>
      <c r="M143" s="14">
        <f t="shared" ref="M143:M144" si="284">N143+O143</f>
        <v>0</v>
      </c>
      <c r="N143" s="14">
        <f t="shared" ref="N143:O143" si="285">N147+N151+N155+N159+N163+N167+N171</f>
        <v>0</v>
      </c>
      <c r="O143" s="14">
        <f t="shared" si="285"/>
        <v>0</v>
      </c>
      <c r="P143" s="6"/>
    </row>
    <row r="144" spans="1:16" ht="35.25" customHeight="1" x14ac:dyDescent="0.3">
      <c r="A144" s="25"/>
      <c r="B144" s="203"/>
      <c r="C144" s="204" t="str">
        <f t="shared" si="278"/>
        <v>Інші джерела</v>
      </c>
      <c r="D144" s="339"/>
      <c r="E144" s="344"/>
      <c r="F144" s="17" t="s">
        <v>9</v>
      </c>
      <c r="G144" s="13">
        <f t="shared" si="279"/>
        <v>0</v>
      </c>
      <c r="H144" s="13">
        <f t="shared" ref="H144:I144" si="286">H148+H152+H156+H160+H164+H168+H172</f>
        <v>0</v>
      </c>
      <c r="I144" s="13">
        <f t="shared" si="286"/>
        <v>0</v>
      </c>
      <c r="J144" s="14">
        <f t="shared" si="281"/>
        <v>0</v>
      </c>
      <c r="K144" s="14">
        <f t="shared" ref="K144" si="287">K148+K152+K156+K160+K164+K168+K172</f>
        <v>0</v>
      </c>
      <c r="L144" s="14">
        <f t="shared" ref="L144" si="288">L148+L152+L156+L160+L164+L168+L172</f>
        <v>0</v>
      </c>
      <c r="M144" s="14">
        <f t="shared" si="284"/>
        <v>0</v>
      </c>
      <c r="N144" s="14">
        <f t="shared" ref="N144:O144" si="289">N148+N152+N156+N160+N164+N168+N172</f>
        <v>0</v>
      </c>
      <c r="O144" s="14">
        <f t="shared" si="289"/>
        <v>0</v>
      </c>
      <c r="P144" s="6"/>
    </row>
    <row r="145" spans="1:16" ht="35.25" customHeight="1" x14ac:dyDescent="0.3">
      <c r="A145" s="25"/>
      <c r="B145" s="306" t="s">
        <v>42</v>
      </c>
      <c r="C145" s="307"/>
      <c r="D145" s="365"/>
      <c r="E145" s="321" t="s">
        <v>725</v>
      </c>
      <c r="F145" s="20"/>
      <c r="G145" s="21">
        <f>G146+G147+G148</f>
        <v>13000</v>
      </c>
      <c r="H145" s="21">
        <f t="shared" ref="H145:I145" si="290">H146+H147+H148</f>
        <v>13000</v>
      </c>
      <c r="I145" s="21">
        <f t="shared" si="290"/>
        <v>0</v>
      </c>
      <c r="J145" s="34">
        <f>J146+J147+J148</f>
        <v>12944.5</v>
      </c>
      <c r="K145" s="34">
        <f t="shared" ref="K145:L145" si="291">K146+K147+K148</f>
        <v>12944.5</v>
      </c>
      <c r="L145" s="34">
        <f t="shared" si="291"/>
        <v>0</v>
      </c>
      <c r="M145" s="34">
        <f>M146+M147+M148</f>
        <v>12944.5</v>
      </c>
      <c r="N145" s="34">
        <f t="shared" ref="N145:O145" si="292">N146+N147+N148</f>
        <v>12944.5</v>
      </c>
      <c r="O145" s="34">
        <f t="shared" si="292"/>
        <v>0</v>
      </c>
      <c r="P145" s="6"/>
    </row>
    <row r="146" spans="1:16" ht="35.25" customHeight="1" x14ac:dyDescent="0.3">
      <c r="A146" s="25"/>
      <c r="B146" s="194"/>
      <c r="C146" s="195" t="s">
        <v>7</v>
      </c>
      <c r="D146" s="366"/>
      <c r="E146" s="341"/>
      <c r="F146" s="22" t="s">
        <v>7</v>
      </c>
      <c r="G146" s="23">
        <f>H146+I146</f>
        <v>13000</v>
      </c>
      <c r="H146" s="21">
        <v>13000</v>
      </c>
      <c r="I146" s="21">
        <v>0</v>
      </c>
      <c r="J146" s="31">
        <f>K146+L146</f>
        <v>12944.5</v>
      </c>
      <c r="K146" s="34">
        <v>12944.5</v>
      </c>
      <c r="L146" s="34"/>
      <c r="M146" s="31">
        <f>N146+O146</f>
        <v>12944.5</v>
      </c>
      <c r="N146" s="34">
        <v>12944.5</v>
      </c>
      <c r="O146" s="34"/>
      <c r="P146" s="6"/>
    </row>
    <row r="147" spans="1:16" ht="35.25" customHeight="1" x14ac:dyDescent="0.3">
      <c r="A147" s="25"/>
      <c r="B147" s="194"/>
      <c r="C147" s="195" t="s">
        <v>8</v>
      </c>
      <c r="D147" s="366"/>
      <c r="E147" s="341"/>
      <c r="F147" s="24" t="s">
        <v>8</v>
      </c>
      <c r="G147" s="23">
        <f t="shared" ref="G147:G148" si="293">H147+I147</f>
        <v>0</v>
      </c>
      <c r="H147" s="21"/>
      <c r="I147" s="21">
        <v>0</v>
      </c>
      <c r="J147" s="31">
        <f>K147+L147</f>
        <v>0</v>
      </c>
      <c r="K147" s="34"/>
      <c r="L147" s="34"/>
      <c r="M147" s="31">
        <f t="shared" ref="M147:M148" si="294">N147+O147</f>
        <v>0</v>
      </c>
      <c r="N147" s="34"/>
      <c r="O147" s="34"/>
      <c r="P147" s="6"/>
    </row>
    <row r="148" spans="1:16" ht="35.25" customHeight="1" x14ac:dyDescent="0.3">
      <c r="A148" s="25"/>
      <c r="B148" s="190"/>
      <c r="C148" s="191" t="s">
        <v>9</v>
      </c>
      <c r="D148" s="367"/>
      <c r="E148" s="322"/>
      <c r="F148" s="22" t="s">
        <v>9</v>
      </c>
      <c r="G148" s="23">
        <f t="shared" si="293"/>
        <v>0</v>
      </c>
      <c r="H148" s="21"/>
      <c r="I148" s="21"/>
      <c r="J148" s="31">
        <f t="shared" ref="J148" si="295">K148+L148</f>
        <v>0</v>
      </c>
      <c r="K148" s="34"/>
      <c r="L148" s="34"/>
      <c r="M148" s="31">
        <f t="shared" si="294"/>
        <v>0</v>
      </c>
      <c r="N148" s="34"/>
      <c r="O148" s="34"/>
      <c r="P148" s="6"/>
    </row>
    <row r="149" spans="1:16" ht="35.25" customHeight="1" x14ac:dyDescent="0.3">
      <c r="A149" s="25"/>
      <c r="B149" s="308" t="s">
        <v>43</v>
      </c>
      <c r="C149" s="309"/>
      <c r="D149" s="331"/>
      <c r="E149" s="352" t="s">
        <v>726</v>
      </c>
      <c r="F149" s="22"/>
      <c r="G149" s="23">
        <f>G150+G151+G152</f>
        <v>1300</v>
      </c>
      <c r="H149" s="23">
        <f t="shared" ref="H149:I149" si="296">H150+H151+H152</f>
        <v>1300</v>
      </c>
      <c r="I149" s="23">
        <f t="shared" si="296"/>
        <v>0</v>
      </c>
      <c r="J149" s="31">
        <f>J150+J151+J152</f>
        <v>1287.28</v>
      </c>
      <c r="K149" s="31">
        <f t="shared" ref="K149:L149" si="297">K150+K151+K152</f>
        <v>1287.28</v>
      </c>
      <c r="L149" s="31">
        <f t="shared" si="297"/>
        <v>0</v>
      </c>
      <c r="M149" s="31">
        <f>M150+M151+M152</f>
        <v>1281.5</v>
      </c>
      <c r="N149" s="31">
        <f t="shared" ref="N149:O149" si="298">N150+N151+N152</f>
        <v>1281.5</v>
      </c>
      <c r="O149" s="31">
        <f t="shared" si="298"/>
        <v>0</v>
      </c>
      <c r="P149" s="6"/>
    </row>
    <row r="150" spans="1:16" ht="35.25" customHeight="1" x14ac:dyDescent="0.3">
      <c r="A150" s="25"/>
      <c r="B150" s="194"/>
      <c r="C150" s="195" t="s">
        <v>7</v>
      </c>
      <c r="D150" s="331"/>
      <c r="E150" s="352"/>
      <c r="F150" s="22" t="s">
        <v>7</v>
      </c>
      <c r="G150" s="23">
        <f>H150+I150</f>
        <v>1300</v>
      </c>
      <c r="H150" s="23">
        <v>1300</v>
      </c>
      <c r="I150" s="23">
        <v>0</v>
      </c>
      <c r="J150" s="31">
        <f>K150+L150</f>
        <v>1287.28</v>
      </c>
      <c r="K150" s="31">
        <v>1287.28</v>
      </c>
      <c r="L150" s="31"/>
      <c r="M150" s="31">
        <f>N150+O150</f>
        <v>1281.5</v>
      </c>
      <c r="N150" s="31">
        <v>1281.5</v>
      </c>
      <c r="O150" s="31"/>
      <c r="P150" s="6"/>
    </row>
    <row r="151" spans="1:16" ht="35.25" customHeight="1" x14ac:dyDescent="0.3">
      <c r="A151" s="25"/>
      <c r="B151" s="194"/>
      <c r="C151" s="195" t="s">
        <v>8</v>
      </c>
      <c r="D151" s="331"/>
      <c r="E151" s="352"/>
      <c r="F151" s="24" t="s">
        <v>8</v>
      </c>
      <c r="G151" s="23">
        <f t="shared" ref="G151:G152" si="299">H151+I151</f>
        <v>0</v>
      </c>
      <c r="H151" s="23"/>
      <c r="I151" s="23"/>
      <c r="J151" s="31">
        <f>K151+L151</f>
        <v>0</v>
      </c>
      <c r="K151" s="31"/>
      <c r="L151" s="31"/>
      <c r="M151" s="31">
        <f t="shared" ref="M151:M152" si="300">N151+O151</f>
        <v>0</v>
      </c>
      <c r="N151" s="31"/>
      <c r="O151" s="31"/>
      <c r="P151" s="6"/>
    </row>
    <row r="152" spans="1:16" ht="46.5" customHeight="1" x14ac:dyDescent="0.3">
      <c r="A152" s="25"/>
      <c r="B152" s="190"/>
      <c r="C152" s="191" t="s">
        <v>9</v>
      </c>
      <c r="D152" s="331"/>
      <c r="E152" s="352"/>
      <c r="F152" s="22" t="s">
        <v>9</v>
      </c>
      <c r="G152" s="23">
        <f t="shared" si="299"/>
        <v>0</v>
      </c>
      <c r="H152" s="23"/>
      <c r="I152" s="23"/>
      <c r="J152" s="31">
        <f t="shared" ref="J152" si="301">K152+L152</f>
        <v>0</v>
      </c>
      <c r="K152" s="31"/>
      <c r="L152" s="31"/>
      <c r="M152" s="31">
        <f t="shared" si="300"/>
        <v>0</v>
      </c>
      <c r="N152" s="31"/>
      <c r="O152" s="31"/>
      <c r="P152" s="6"/>
    </row>
    <row r="153" spans="1:16" ht="35.25" customHeight="1" x14ac:dyDescent="0.3">
      <c r="A153" s="25"/>
      <c r="B153" s="306" t="s">
        <v>44</v>
      </c>
      <c r="C153" s="307"/>
      <c r="D153" s="331"/>
      <c r="E153" s="332" t="s">
        <v>677</v>
      </c>
      <c r="F153" s="22"/>
      <c r="G153" s="23">
        <f>G154+G155+G156</f>
        <v>4800</v>
      </c>
      <c r="H153" s="23">
        <f t="shared" ref="H153:I153" si="302">H154+H155+H156</f>
        <v>4800</v>
      </c>
      <c r="I153" s="23">
        <f t="shared" si="302"/>
        <v>0</v>
      </c>
      <c r="J153" s="31">
        <f>J154+J155+J156</f>
        <v>4800</v>
      </c>
      <c r="K153" s="31">
        <f t="shared" ref="K153:L153" si="303">K154+K155+K156</f>
        <v>4800</v>
      </c>
      <c r="L153" s="31">
        <f t="shared" si="303"/>
        <v>0</v>
      </c>
      <c r="M153" s="31">
        <f>M154+M155+M156</f>
        <v>4800</v>
      </c>
      <c r="N153" s="31">
        <f t="shared" ref="N153:O153" si="304">N154+N155+N156</f>
        <v>4800</v>
      </c>
      <c r="O153" s="31">
        <f t="shared" si="304"/>
        <v>0</v>
      </c>
      <c r="P153" s="6"/>
    </row>
    <row r="154" spans="1:16" ht="35.25" customHeight="1" x14ac:dyDescent="0.3">
      <c r="A154" s="25"/>
      <c r="B154" s="194"/>
      <c r="C154" s="195" t="s">
        <v>7</v>
      </c>
      <c r="D154" s="331"/>
      <c r="E154" s="332"/>
      <c r="F154" s="22" t="s">
        <v>7</v>
      </c>
      <c r="G154" s="23">
        <f>H154+I154</f>
        <v>4800</v>
      </c>
      <c r="H154" s="23">
        <v>4800</v>
      </c>
      <c r="I154" s="23">
        <v>0</v>
      </c>
      <c r="J154" s="31">
        <f>K154+L154</f>
        <v>4800</v>
      </c>
      <c r="K154" s="31">
        <v>4800</v>
      </c>
      <c r="L154" s="31"/>
      <c r="M154" s="31">
        <f>N154+O154</f>
        <v>4800</v>
      </c>
      <c r="N154" s="31">
        <v>4800</v>
      </c>
      <c r="O154" s="31"/>
      <c r="P154" s="6"/>
    </row>
    <row r="155" spans="1:16" ht="35.25" customHeight="1" x14ac:dyDescent="0.3">
      <c r="A155" s="25"/>
      <c r="B155" s="194"/>
      <c r="C155" s="195" t="s">
        <v>8</v>
      </c>
      <c r="D155" s="331"/>
      <c r="E155" s="332"/>
      <c r="F155" s="24" t="s">
        <v>8</v>
      </c>
      <c r="G155" s="23">
        <f t="shared" ref="G155:G156" si="305">H155+I155</f>
        <v>0</v>
      </c>
      <c r="H155" s="23"/>
      <c r="I155" s="23"/>
      <c r="J155" s="31">
        <f>K155+L155</f>
        <v>0</v>
      </c>
      <c r="K155" s="31"/>
      <c r="L155" s="31"/>
      <c r="M155" s="31">
        <f t="shared" ref="M155:M156" si="306">N155+O155</f>
        <v>0</v>
      </c>
      <c r="N155" s="31"/>
      <c r="O155" s="31"/>
      <c r="P155" s="6"/>
    </row>
    <row r="156" spans="1:16" ht="35.25" customHeight="1" x14ac:dyDescent="0.3">
      <c r="A156" s="25"/>
      <c r="B156" s="194"/>
      <c r="C156" s="195" t="s">
        <v>9</v>
      </c>
      <c r="D156" s="331"/>
      <c r="E156" s="332"/>
      <c r="F156" s="22" t="s">
        <v>9</v>
      </c>
      <c r="G156" s="23">
        <f t="shared" si="305"/>
        <v>0</v>
      </c>
      <c r="H156" s="23"/>
      <c r="I156" s="23"/>
      <c r="J156" s="31">
        <f t="shared" ref="J156" si="307">K156+L156</f>
        <v>0</v>
      </c>
      <c r="K156" s="31"/>
      <c r="L156" s="31"/>
      <c r="M156" s="31">
        <f t="shared" si="306"/>
        <v>0</v>
      </c>
      <c r="N156" s="31"/>
      <c r="O156" s="31"/>
      <c r="P156" s="6"/>
    </row>
    <row r="157" spans="1:16" ht="35.25" customHeight="1" x14ac:dyDescent="0.3">
      <c r="A157" s="25"/>
      <c r="B157" s="306" t="s">
        <v>45</v>
      </c>
      <c r="C157" s="307"/>
      <c r="D157" s="365"/>
      <c r="E157" s="321" t="s">
        <v>678</v>
      </c>
      <c r="F157" s="20"/>
      <c r="G157" s="21">
        <f>G158+G159+G160</f>
        <v>253.7</v>
      </c>
      <c r="H157" s="21">
        <f t="shared" ref="H157:I157" si="308">H158+H159+H160</f>
        <v>253.7</v>
      </c>
      <c r="I157" s="21">
        <f t="shared" si="308"/>
        <v>0</v>
      </c>
      <c r="J157" s="34">
        <f>J158+J159+J160</f>
        <v>253.7</v>
      </c>
      <c r="K157" s="34">
        <f t="shared" ref="K157:L157" si="309">K158+K159+K160</f>
        <v>253.7</v>
      </c>
      <c r="L157" s="34">
        <f t="shared" si="309"/>
        <v>0</v>
      </c>
      <c r="M157" s="34">
        <f>M158+M159+M160</f>
        <v>253.7</v>
      </c>
      <c r="N157" s="34">
        <f t="shared" ref="N157:O157" si="310">N158+N159+N160</f>
        <v>253.7</v>
      </c>
      <c r="O157" s="34">
        <f t="shared" si="310"/>
        <v>0</v>
      </c>
      <c r="P157" s="6"/>
    </row>
    <row r="158" spans="1:16" ht="35.25" customHeight="1" x14ac:dyDescent="0.3">
      <c r="A158" s="25"/>
      <c r="B158" s="194"/>
      <c r="C158" s="195" t="str">
        <f t="shared" ref="C158:C160" si="311">C154</f>
        <v>Бюджет ТГ</v>
      </c>
      <c r="D158" s="366"/>
      <c r="E158" s="341"/>
      <c r="F158" s="22" t="s">
        <v>7</v>
      </c>
      <c r="G158" s="23">
        <f>H158+I158</f>
        <v>253.7</v>
      </c>
      <c r="H158" s="21">
        <v>253.7</v>
      </c>
      <c r="I158" s="21">
        <v>0</v>
      </c>
      <c r="J158" s="31">
        <f>K158+L158</f>
        <v>253.7</v>
      </c>
      <c r="K158" s="34">
        <v>253.7</v>
      </c>
      <c r="L158" s="34"/>
      <c r="M158" s="31">
        <f>N158+O158</f>
        <v>253.7</v>
      </c>
      <c r="N158" s="34">
        <v>253.7</v>
      </c>
      <c r="O158" s="34"/>
      <c r="P158" s="6"/>
    </row>
    <row r="159" spans="1:16" ht="35.25" customHeight="1" x14ac:dyDescent="0.3">
      <c r="A159" s="25"/>
      <c r="B159" s="194"/>
      <c r="C159" s="195" t="str">
        <f t="shared" si="311"/>
        <v>Державний бюджет</v>
      </c>
      <c r="D159" s="366"/>
      <c r="E159" s="341"/>
      <c r="F159" s="24" t="s">
        <v>8</v>
      </c>
      <c r="G159" s="23">
        <f t="shared" ref="G159:G160" si="312">H159+I159</f>
        <v>0</v>
      </c>
      <c r="H159" s="21"/>
      <c r="I159" s="21"/>
      <c r="J159" s="31">
        <f>K159+L159</f>
        <v>0</v>
      </c>
      <c r="K159" s="34"/>
      <c r="L159" s="34"/>
      <c r="M159" s="31">
        <f t="shared" ref="M159:M160" si="313">N159+O159</f>
        <v>0</v>
      </c>
      <c r="N159" s="34"/>
      <c r="O159" s="34"/>
      <c r="P159" s="6"/>
    </row>
    <row r="160" spans="1:16" ht="35.25" customHeight="1" x14ac:dyDescent="0.3">
      <c r="A160" s="25"/>
      <c r="B160" s="190"/>
      <c r="C160" s="191" t="str">
        <f t="shared" si="311"/>
        <v>Інші джерела</v>
      </c>
      <c r="D160" s="367"/>
      <c r="E160" s="322"/>
      <c r="F160" s="22" t="s">
        <v>9</v>
      </c>
      <c r="G160" s="23">
        <f t="shared" si="312"/>
        <v>0</v>
      </c>
      <c r="H160" s="21"/>
      <c r="I160" s="21"/>
      <c r="J160" s="31">
        <f t="shared" ref="J160" si="314">K160+L160</f>
        <v>0</v>
      </c>
      <c r="K160" s="34"/>
      <c r="L160" s="34"/>
      <c r="M160" s="31">
        <f t="shared" si="313"/>
        <v>0</v>
      </c>
      <c r="N160" s="34"/>
      <c r="O160" s="34"/>
      <c r="P160" s="6"/>
    </row>
    <row r="161" spans="1:16" ht="35.25" customHeight="1" x14ac:dyDescent="0.3">
      <c r="A161" s="25"/>
      <c r="B161" s="306" t="s">
        <v>46</v>
      </c>
      <c r="C161" s="307"/>
      <c r="D161" s="331"/>
      <c r="E161" s="332" t="s">
        <v>679</v>
      </c>
      <c r="F161" s="22"/>
      <c r="G161" s="23">
        <f>G162+G163+G164</f>
        <v>40</v>
      </c>
      <c r="H161" s="23">
        <f t="shared" ref="H161:I161" si="315">H162+H163+H164</f>
        <v>40</v>
      </c>
      <c r="I161" s="23">
        <f t="shared" si="315"/>
        <v>0</v>
      </c>
      <c r="J161" s="31">
        <f>J162+J163+J164</f>
        <v>40</v>
      </c>
      <c r="K161" s="31">
        <f t="shared" ref="K161:L161" si="316">K162+K163+K164</f>
        <v>40</v>
      </c>
      <c r="L161" s="31">
        <f t="shared" si="316"/>
        <v>0</v>
      </c>
      <c r="M161" s="31">
        <f>M162+M163+M164</f>
        <v>37.6</v>
      </c>
      <c r="N161" s="31">
        <f t="shared" ref="N161:O161" si="317">N162+N163+N164</f>
        <v>37.6</v>
      </c>
      <c r="O161" s="31">
        <f t="shared" si="317"/>
        <v>0</v>
      </c>
      <c r="P161" s="6"/>
    </row>
    <row r="162" spans="1:16" ht="35.25" customHeight="1" x14ac:dyDescent="0.3">
      <c r="A162" s="25"/>
      <c r="B162" s="194"/>
      <c r="C162" s="195" t="str">
        <f t="shared" ref="C162:C164" si="318">C158</f>
        <v>Бюджет ТГ</v>
      </c>
      <c r="D162" s="331"/>
      <c r="E162" s="332"/>
      <c r="F162" s="22" t="s">
        <v>7</v>
      </c>
      <c r="G162" s="23">
        <f>H162+I162</f>
        <v>40</v>
      </c>
      <c r="H162" s="23">
        <v>40</v>
      </c>
      <c r="I162" s="23">
        <v>0</v>
      </c>
      <c r="J162" s="31">
        <f>K162+L162</f>
        <v>40</v>
      </c>
      <c r="K162" s="31">
        <v>40</v>
      </c>
      <c r="L162" s="31"/>
      <c r="M162" s="31">
        <f>N162+O162</f>
        <v>37.6</v>
      </c>
      <c r="N162" s="31">
        <v>37.6</v>
      </c>
      <c r="O162" s="31"/>
      <c r="P162" s="6"/>
    </row>
    <row r="163" spans="1:16" ht="35.25" customHeight="1" x14ac:dyDescent="0.3">
      <c r="A163" s="25"/>
      <c r="B163" s="194"/>
      <c r="C163" s="195" t="str">
        <f t="shared" si="318"/>
        <v>Державний бюджет</v>
      </c>
      <c r="D163" s="331"/>
      <c r="E163" s="332"/>
      <c r="F163" s="24" t="s">
        <v>8</v>
      </c>
      <c r="G163" s="23">
        <f t="shared" ref="G163:G164" si="319">H163+I163</f>
        <v>0</v>
      </c>
      <c r="H163" s="23"/>
      <c r="I163" s="23"/>
      <c r="J163" s="31">
        <f>K163+L163</f>
        <v>0</v>
      </c>
      <c r="K163" s="31"/>
      <c r="L163" s="31"/>
      <c r="M163" s="31">
        <f t="shared" ref="M163:M164" si="320">N163+O163</f>
        <v>0</v>
      </c>
      <c r="N163" s="31"/>
      <c r="O163" s="31"/>
      <c r="P163" s="6"/>
    </row>
    <row r="164" spans="1:16" ht="35.25" customHeight="1" x14ac:dyDescent="0.3">
      <c r="A164" s="25"/>
      <c r="B164" s="190"/>
      <c r="C164" s="191" t="str">
        <f t="shared" si="318"/>
        <v>Інші джерела</v>
      </c>
      <c r="D164" s="331"/>
      <c r="E164" s="332"/>
      <c r="F164" s="22" t="s">
        <v>9</v>
      </c>
      <c r="G164" s="23">
        <f t="shared" si="319"/>
        <v>0</v>
      </c>
      <c r="H164" s="23"/>
      <c r="I164" s="23"/>
      <c r="J164" s="31">
        <f t="shared" ref="J164" si="321">K164+L164</f>
        <v>0</v>
      </c>
      <c r="K164" s="31"/>
      <c r="L164" s="31"/>
      <c r="M164" s="31">
        <f t="shared" si="320"/>
        <v>0</v>
      </c>
      <c r="N164" s="31"/>
      <c r="O164" s="31"/>
      <c r="P164" s="6"/>
    </row>
    <row r="165" spans="1:16" ht="68.25" customHeight="1" x14ac:dyDescent="0.3">
      <c r="A165" s="25"/>
      <c r="B165" s="308" t="s">
        <v>47</v>
      </c>
      <c r="C165" s="309"/>
      <c r="D165" s="331"/>
      <c r="E165" s="332"/>
      <c r="F165" s="22"/>
      <c r="G165" s="23">
        <f>G166+G167+G168</f>
        <v>0</v>
      </c>
      <c r="H165" s="23">
        <f t="shared" ref="H165:I165" si="322">H166+H167+H168</f>
        <v>0</v>
      </c>
      <c r="I165" s="23">
        <f t="shared" si="322"/>
        <v>0</v>
      </c>
      <c r="J165" s="31">
        <f>J166+J167+J168</f>
        <v>0</v>
      </c>
      <c r="K165" s="31">
        <f t="shared" ref="K165:L165" si="323">K166+K167+K168</f>
        <v>0</v>
      </c>
      <c r="L165" s="31">
        <f t="shared" si="323"/>
        <v>0</v>
      </c>
      <c r="M165" s="31">
        <f>M166+M167+M168</f>
        <v>0</v>
      </c>
      <c r="N165" s="31">
        <f t="shared" ref="N165:O165" si="324">N166+N167+N168</f>
        <v>0</v>
      </c>
      <c r="O165" s="31">
        <f t="shared" si="324"/>
        <v>0</v>
      </c>
      <c r="P165" s="6"/>
    </row>
    <row r="166" spans="1:16" ht="35.25" customHeight="1" x14ac:dyDescent="0.3">
      <c r="A166" s="25"/>
      <c r="B166" s="194"/>
      <c r="C166" s="195" t="str">
        <f t="shared" ref="C166:C168" si="325">C162</f>
        <v>Бюджет ТГ</v>
      </c>
      <c r="D166" s="331"/>
      <c r="E166" s="332"/>
      <c r="F166" s="22" t="s">
        <v>7</v>
      </c>
      <c r="G166" s="23">
        <f>H166+I166</f>
        <v>0</v>
      </c>
      <c r="H166" s="23">
        <v>0</v>
      </c>
      <c r="I166" s="23">
        <v>0</v>
      </c>
      <c r="J166" s="31">
        <f>K166+L166</f>
        <v>0</v>
      </c>
      <c r="K166" s="31">
        <v>0</v>
      </c>
      <c r="L166" s="31">
        <v>0</v>
      </c>
      <c r="M166" s="31">
        <f>N166+O166</f>
        <v>0</v>
      </c>
      <c r="N166" s="31">
        <v>0</v>
      </c>
      <c r="O166" s="31">
        <v>0</v>
      </c>
      <c r="P166" s="6"/>
    </row>
    <row r="167" spans="1:16" ht="35.25" customHeight="1" x14ac:dyDescent="0.3">
      <c r="A167" s="25"/>
      <c r="B167" s="194"/>
      <c r="C167" s="195" t="str">
        <f t="shared" si="325"/>
        <v>Державний бюджет</v>
      </c>
      <c r="D167" s="331"/>
      <c r="E167" s="332"/>
      <c r="F167" s="24" t="s">
        <v>8</v>
      </c>
      <c r="G167" s="23">
        <f t="shared" ref="G167:G168" si="326">H167+I167</f>
        <v>0</v>
      </c>
      <c r="H167" s="23"/>
      <c r="I167" s="23"/>
      <c r="J167" s="31">
        <f>K167+L167</f>
        <v>0</v>
      </c>
      <c r="K167" s="31"/>
      <c r="L167" s="31"/>
      <c r="M167" s="31">
        <f t="shared" ref="M167:M168" si="327">N167+O167</f>
        <v>0</v>
      </c>
      <c r="N167" s="31"/>
      <c r="O167" s="31"/>
      <c r="P167" s="6"/>
    </row>
    <row r="168" spans="1:16" ht="35.25" customHeight="1" x14ac:dyDescent="0.3">
      <c r="A168" s="25"/>
      <c r="B168" s="190"/>
      <c r="C168" s="191" t="str">
        <f t="shared" si="325"/>
        <v>Інші джерела</v>
      </c>
      <c r="D168" s="331"/>
      <c r="E168" s="332"/>
      <c r="F168" s="22" t="s">
        <v>9</v>
      </c>
      <c r="G168" s="23">
        <f t="shared" si="326"/>
        <v>0</v>
      </c>
      <c r="H168" s="23"/>
      <c r="I168" s="23"/>
      <c r="J168" s="31">
        <f t="shared" ref="J168" si="328">K168+L168</f>
        <v>0</v>
      </c>
      <c r="K168" s="31"/>
      <c r="L168" s="31"/>
      <c r="M168" s="31">
        <f t="shared" si="327"/>
        <v>0</v>
      </c>
      <c r="N168" s="31"/>
      <c r="O168" s="31"/>
      <c r="P168" s="6"/>
    </row>
    <row r="169" spans="1:16" ht="50.25" customHeight="1" x14ac:dyDescent="0.3">
      <c r="A169" s="25"/>
      <c r="B169" s="306" t="s">
        <v>48</v>
      </c>
      <c r="C169" s="307"/>
      <c r="D169" s="331"/>
      <c r="E169" s="332"/>
      <c r="F169" s="22"/>
      <c r="G169" s="23">
        <f>G170+G171+G172</f>
        <v>0</v>
      </c>
      <c r="H169" s="23">
        <f t="shared" ref="H169:I169" si="329">H170+H171+H172</f>
        <v>0</v>
      </c>
      <c r="I169" s="23">
        <f t="shared" si="329"/>
        <v>0</v>
      </c>
      <c r="J169" s="31">
        <f>J170+J171+J172</f>
        <v>0</v>
      </c>
      <c r="K169" s="31">
        <f t="shared" ref="K169:L169" si="330">K170+K171+K172</f>
        <v>0</v>
      </c>
      <c r="L169" s="31">
        <f t="shared" si="330"/>
        <v>0</v>
      </c>
      <c r="M169" s="31">
        <f>M170+M171+M172</f>
        <v>0</v>
      </c>
      <c r="N169" s="31">
        <f t="shared" ref="N169:O169" si="331">N170+N171+N172</f>
        <v>0</v>
      </c>
      <c r="O169" s="31">
        <f t="shared" si="331"/>
        <v>0</v>
      </c>
      <c r="P169" s="6"/>
    </row>
    <row r="170" spans="1:16" ht="35.25" customHeight="1" x14ac:dyDescent="0.3">
      <c r="A170" s="25"/>
      <c r="B170" s="194"/>
      <c r="C170" s="195" t="str">
        <f t="shared" ref="C170:C172" si="332">C166</f>
        <v>Бюджет ТГ</v>
      </c>
      <c r="D170" s="331"/>
      <c r="E170" s="332"/>
      <c r="F170" s="22" t="s">
        <v>7</v>
      </c>
      <c r="G170" s="23">
        <f>H170+I170</f>
        <v>0</v>
      </c>
      <c r="H170" s="23">
        <v>0</v>
      </c>
      <c r="I170" s="23">
        <v>0</v>
      </c>
      <c r="J170" s="31">
        <f>K170+L170</f>
        <v>0</v>
      </c>
      <c r="K170" s="31"/>
      <c r="L170" s="31">
        <v>0</v>
      </c>
      <c r="M170" s="31">
        <f>N170+O170</f>
        <v>0</v>
      </c>
      <c r="N170" s="31"/>
      <c r="O170" s="31"/>
      <c r="P170" s="6"/>
    </row>
    <row r="171" spans="1:16" ht="35.25" customHeight="1" x14ac:dyDescent="0.3">
      <c r="A171" s="25"/>
      <c r="B171" s="194"/>
      <c r="C171" s="195" t="str">
        <f t="shared" si="332"/>
        <v>Державний бюджет</v>
      </c>
      <c r="D171" s="331"/>
      <c r="E171" s="332"/>
      <c r="F171" s="24" t="s">
        <v>8</v>
      </c>
      <c r="G171" s="23">
        <f t="shared" ref="G171:G172" si="333">H171+I171</f>
        <v>0</v>
      </c>
      <c r="H171" s="23"/>
      <c r="I171" s="23"/>
      <c r="J171" s="31">
        <f>K171+L171</f>
        <v>0</v>
      </c>
      <c r="K171" s="31"/>
      <c r="L171" s="31"/>
      <c r="M171" s="31">
        <f t="shared" ref="M171:M172" si="334">N171+O171</f>
        <v>0</v>
      </c>
      <c r="N171" s="31"/>
      <c r="O171" s="31"/>
      <c r="P171" s="6"/>
    </row>
    <row r="172" spans="1:16" ht="35.25" customHeight="1" x14ac:dyDescent="0.3">
      <c r="A172" s="25"/>
      <c r="B172" s="194"/>
      <c r="C172" s="195" t="str">
        <f t="shared" si="332"/>
        <v>Інші джерела</v>
      </c>
      <c r="D172" s="331"/>
      <c r="E172" s="332"/>
      <c r="F172" s="22" t="s">
        <v>9</v>
      </c>
      <c r="G172" s="23">
        <f t="shared" si="333"/>
        <v>0</v>
      </c>
      <c r="H172" s="23">
        <v>0</v>
      </c>
      <c r="I172" s="23"/>
      <c r="J172" s="31">
        <f t="shared" ref="J172" si="335">K172+L172</f>
        <v>0</v>
      </c>
      <c r="K172" s="31"/>
      <c r="L172" s="31"/>
      <c r="M172" s="31">
        <f t="shared" si="334"/>
        <v>0</v>
      </c>
      <c r="N172" s="31"/>
      <c r="O172" s="31"/>
      <c r="P172" s="6"/>
    </row>
    <row r="173" spans="1:16" ht="51.75" customHeight="1" x14ac:dyDescent="0.3">
      <c r="A173" s="25"/>
      <c r="B173" s="310" t="s">
        <v>49</v>
      </c>
      <c r="C173" s="311"/>
      <c r="D173" s="337" t="s">
        <v>57</v>
      </c>
      <c r="E173" s="342"/>
      <c r="F173" s="15"/>
      <c r="G173" s="16">
        <f t="shared" ref="G173:O173" si="336">G174+G175+G176</f>
        <v>6769.3</v>
      </c>
      <c r="H173" s="16">
        <f t="shared" si="336"/>
        <v>6769.3</v>
      </c>
      <c r="I173" s="16">
        <f t="shared" si="336"/>
        <v>0</v>
      </c>
      <c r="J173" s="27">
        <f t="shared" si="336"/>
        <v>6391.1900000000005</v>
      </c>
      <c r="K173" s="27">
        <f>K174+K175+K176</f>
        <v>6391.1900000000005</v>
      </c>
      <c r="L173" s="27">
        <f>L174+L175+L176</f>
        <v>0</v>
      </c>
      <c r="M173" s="27">
        <f t="shared" si="336"/>
        <v>6021.42</v>
      </c>
      <c r="N173" s="27">
        <f t="shared" si="336"/>
        <v>6021.42</v>
      </c>
      <c r="O173" s="27">
        <f t="shared" si="336"/>
        <v>0</v>
      </c>
      <c r="P173" s="6"/>
    </row>
    <row r="174" spans="1:16" ht="35.25" customHeight="1" x14ac:dyDescent="0.3">
      <c r="A174" s="25"/>
      <c r="B174" s="203"/>
      <c r="C174" s="204" t="str">
        <f t="shared" ref="C174:C176" si="337">C170</f>
        <v>Бюджет ТГ</v>
      </c>
      <c r="D174" s="338"/>
      <c r="E174" s="343"/>
      <c r="F174" s="17" t="s">
        <v>7</v>
      </c>
      <c r="G174" s="13">
        <f>H174+I174</f>
        <v>6769.3</v>
      </c>
      <c r="H174" s="13">
        <v>6769.3</v>
      </c>
      <c r="I174" s="13">
        <f>I178+I182+I186+I190+I194+I198+I202+I206</f>
        <v>0</v>
      </c>
      <c r="J174" s="14">
        <f>K174+L174</f>
        <v>6391.1900000000005</v>
      </c>
      <c r="K174" s="14">
        <f>K178+K182+K186+K190+K194+K198</f>
        <v>6391.1900000000005</v>
      </c>
      <c r="L174" s="14">
        <f>L178+L182+L186+L190+L194+L198</f>
        <v>0</v>
      </c>
      <c r="M174" s="14">
        <f>N174+O174</f>
        <v>6021.42</v>
      </c>
      <c r="N174" s="14">
        <f>N178+N182+N186+N190+N194+N198</f>
        <v>6021.42</v>
      </c>
      <c r="O174" s="14"/>
      <c r="P174" s="6"/>
    </row>
    <row r="175" spans="1:16" ht="35.25" customHeight="1" x14ac:dyDescent="0.3">
      <c r="A175" s="25"/>
      <c r="B175" s="203"/>
      <c r="C175" s="204" t="str">
        <f t="shared" si="337"/>
        <v>Державний бюджет</v>
      </c>
      <c r="D175" s="338"/>
      <c r="E175" s="343"/>
      <c r="F175" s="18" t="s">
        <v>8</v>
      </c>
      <c r="G175" s="13">
        <f t="shared" ref="G175:G176" si="338">H175+I175</f>
        <v>0</v>
      </c>
      <c r="H175" s="13">
        <f t="shared" ref="H175:H176" si="339">H179+H183+H187+H191+H195+H199+H203</f>
        <v>0</v>
      </c>
      <c r="I175" s="13">
        <f t="shared" ref="I175:I176" si="340">I179+I183+I187+I191+I195+I199+I203+I207</f>
        <v>0</v>
      </c>
      <c r="J175" s="14">
        <f>K175+L175</f>
        <v>0</v>
      </c>
      <c r="K175" s="14"/>
      <c r="L175" s="14"/>
      <c r="M175" s="14">
        <f t="shared" ref="M175:M176" si="341">N175+O175</f>
        <v>0</v>
      </c>
      <c r="N175" s="14"/>
      <c r="O175" s="14"/>
      <c r="P175" s="6"/>
    </row>
    <row r="176" spans="1:16" ht="35.25" customHeight="1" x14ac:dyDescent="0.3">
      <c r="A176" s="25"/>
      <c r="B176" s="93"/>
      <c r="C176" s="205" t="str">
        <f t="shared" si="337"/>
        <v>Інші джерела</v>
      </c>
      <c r="D176" s="339"/>
      <c r="E176" s="344"/>
      <c r="F176" s="17" t="s">
        <v>9</v>
      </c>
      <c r="G176" s="13">
        <f t="shared" si="338"/>
        <v>0</v>
      </c>
      <c r="H176" s="13">
        <f t="shared" si="339"/>
        <v>0</v>
      </c>
      <c r="I176" s="13">
        <f t="shared" si="340"/>
        <v>0</v>
      </c>
      <c r="J176" s="14">
        <f t="shared" ref="J176" si="342">K176+L176</f>
        <v>0</v>
      </c>
      <c r="K176" s="14"/>
      <c r="L176" s="14"/>
      <c r="M176" s="14">
        <f t="shared" si="341"/>
        <v>0</v>
      </c>
      <c r="N176" s="14"/>
      <c r="O176" s="14"/>
      <c r="P176" s="6"/>
    </row>
    <row r="177" spans="1:16" ht="66.75" customHeight="1" x14ac:dyDescent="0.3">
      <c r="A177" s="25"/>
      <c r="B177" s="308" t="s">
        <v>51</v>
      </c>
      <c r="C177" s="309"/>
      <c r="D177" s="331"/>
      <c r="E177" s="332" t="s">
        <v>680</v>
      </c>
      <c r="F177" s="22"/>
      <c r="G177" s="23">
        <f>G178+G179+G180</f>
        <v>515</v>
      </c>
      <c r="H177" s="23">
        <f t="shared" ref="H177:I177" si="343">H178+H179+H180</f>
        <v>515</v>
      </c>
      <c r="I177" s="23">
        <f t="shared" si="343"/>
        <v>0</v>
      </c>
      <c r="J177" s="31">
        <f>J178+J179+J180</f>
        <v>512.1</v>
      </c>
      <c r="K177" s="31">
        <f t="shared" ref="K177:L177" si="344">K178+K179+K180</f>
        <v>512.1</v>
      </c>
      <c r="L177" s="31">
        <f t="shared" si="344"/>
        <v>0</v>
      </c>
      <c r="M177" s="31">
        <f>M178+M179+M180</f>
        <v>486.2</v>
      </c>
      <c r="N177" s="31">
        <f t="shared" ref="N177:O177" si="345">N178+N179+N180</f>
        <v>486.2</v>
      </c>
      <c r="O177" s="31">
        <f t="shared" si="345"/>
        <v>0</v>
      </c>
      <c r="P177" s="6"/>
    </row>
    <row r="178" spans="1:16" ht="35.25" customHeight="1" x14ac:dyDescent="0.3">
      <c r="A178" s="25"/>
      <c r="B178" s="194"/>
      <c r="C178" s="195" t="str">
        <f t="shared" ref="C178:C180" si="346">C174</f>
        <v>Бюджет ТГ</v>
      </c>
      <c r="D178" s="331"/>
      <c r="E178" s="332"/>
      <c r="F178" s="22" t="s">
        <v>7</v>
      </c>
      <c r="G178" s="23">
        <f>H178+I178</f>
        <v>515</v>
      </c>
      <c r="H178" s="23">
        <v>515</v>
      </c>
      <c r="I178" s="23">
        <v>0</v>
      </c>
      <c r="J178" s="31">
        <f>K178+L178</f>
        <v>512.1</v>
      </c>
      <c r="K178" s="31">
        <v>512.1</v>
      </c>
      <c r="L178" s="31"/>
      <c r="M178" s="31">
        <f>N178+O178</f>
        <v>486.2</v>
      </c>
      <c r="N178" s="31">
        <v>486.2</v>
      </c>
      <c r="O178" s="31"/>
      <c r="P178" s="6"/>
    </row>
    <row r="179" spans="1:16" ht="35.25" customHeight="1" x14ac:dyDescent="0.3">
      <c r="A179" s="25"/>
      <c r="B179" s="194"/>
      <c r="C179" s="195" t="str">
        <f t="shared" si="346"/>
        <v>Державний бюджет</v>
      </c>
      <c r="D179" s="331"/>
      <c r="E179" s="332"/>
      <c r="F179" s="24" t="s">
        <v>8</v>
      </c>
      <c r="G179" s="23">
        <f t="shared" ref="G179:G180" si="347">H179+I179</f>
        <v>0</v>
      </c>
      <c r="H179" s="23"/>
      <c r="I179" s="23"/>
      <c r="J179" s="31">
        <f>K179+L179</f>
        <v>0</v>
      </c>
      <c r="K179" s="31"/>
      <c r="L179" s="31"/>
      <c r="M179" s="31">
        <f t="shared" ref="M179:M180" si="348">N179+O179</f>
        <v>0</v>
      </c>
      <c r="N179" s="31"/>
      <c r="O179" s="31"/>
      <c r="P179" s="6"/>
    </row>
    <row r="180" spans="1:16" ht="35.25" customHeight="1" x14ac:dyDescent="0.3">
      <c r="A180" s="25"/>
      <c r="B180" s="190"/>
      <c r="C180" s="191" t="str">
        <f t="shared" si="346"/>
        <v>Інші джерела</v>
      </c>
      <c r="D180" s="331"/>
      <c r="E180" s="332"/>
      <c r="F180" s="22" t="s">
        <v>9</v>
      </c>
      <c r="G180" s="23">
        <f t="shared" si="347"/>
        <v>0</v>
      </c>
      <c r="H180" s="23"/>
      <c r="I180" s="23"/>
      <c r="J180" s="31">
        <f t="shared" ref="J180" si="349">K180+L180</f>
        <v>0</v>
      </c>
      <c r="K180" s="31"/>
      <c r="L180" s="31"/>
      <c r="M180" s="31">
        <f t="shared" si="348"/>
        <v>0</v>
      </c>
      <c r="N180" s="31"/>
      <c r="O180" s="31"/>
      <c r="P180" s="6"/>
    </row>
    <row r="181" spans="1:16" ht="48" customHeight="1" x14ac:dyDescent="0.3">
      <c r="A181" s="25"/>
      <c r="B181" s="308" t="s">
        <v>52</v>
      </c>
      <c r="C181" s="309"/>
      <c r="D181" s="331"/>
      <c r="E181" s="332" t="s">
        <v>727</v>
      </c>
      <c r="F181" s="22"/>
      <c r="G181" s="23">
        <f>G182+G183+G184</f>
        <v>4178.3</v>
      </c>
      <c r="H181" s="23">
        <f t="shared" ref="H181:I181" si="350">H182+H183+H184</f>
        <v>4178.3</v>
      </c>
      <c r="I181" s="23">
        <f t="shared" si="350"/>
        <v>0</v>
      </c>
      <c r="J181" s="31">
        <f>J182+J183+J184</f>
        <v>4013.87</v>
      </c>
      <c r="K181" s="31">
        <f t="shared" ref="K181:L181" si="351">K182+K183+K184</f>
        <v>4013.87</v>
      </c>
      <c r="L181" s="31">
        <f t="shared" si="351"/>
        <v>0</v>
      </c>
      <c r="M181" s="31">
        <f>M182+M183+M184</f>
        <v>3808.72</v>
      </c>
      <c r="N181" s="31">
        <f t="shared" ref="N181:O181" si="352">N182+N183+N184</f>
        <v>3808.72</v>
      </c>
      <c r="O181" s="31">
        <f t="shared" si="352"/>
        <v>0</v>
      </c>
      <c r="P181" s="6"/>
    </row>
    <row r="182" spans="1:16" ht="35.25" customHeight="1" x14ac:dyDescent="0.3">
      <c r="A182" s="25"/>
      <c r="B182" s="194"/>
      <c r="C182" s="195" t="str">
        <f t="shared" ref="C182:C184" si="353">C178</f>
        <v>Бюджет ТГ</v>
      </c>
      <c r="D182" s="331"/>
      <c r="E182" s="332"/>
      <c r="F182" s="22" t="s">
        <v>7</v>
      </c>
      <c r="G182" s="23">
        <f>H182+I182</f>
        <v>4178.3</v>
      </c>
      <c r="H182" s="23">
        <v>4178.3</v>
      </c>
      <c r="I182" s="23">
        <v>0</v>
      </c>
      <c r="J182" s="31">
        <f>K182+L182</f>
        <v>4013.87</v>
      </c>
      <c r="K182" s="31">
        <v>4013.87</v>
      </c>
      <c r="L182" s="31"/>
      <c r="M182" s="31">
        <f>N182+O182</f>
        <v>3808.72</v>
      </c>
      <c r="N182" s="31">
        <v>3808.72</v>
      </c>
      <c r="O182" s="31"/>
      <c r="P182" s="6"/>
    </row>
    <row r="183" spans="1:16" ht="35.25" customHeight="1" x14ac:dyDescent="0.3">
      <c r="A183" s="25"/>
      <c r="B183" s="194"/>
      <c r="C183" s="195" t="str">
        <f t="shared" si="353"/>
        <v>Державний бюджет</v>
      </c>
      <c r="D183" s="331"/>
      <c r="E183" s="332"/>
      <c r="F183" s="24" t="s">
        <v>8</v>
      </c>
      <c r="G183" s="23">
        <f t="shared" ref="G183:G184" si="354">H183+I183</f>
        <v>0</v>
      </c>
      <c r="H183" s="23"/>
      <c r="I183" s="23"/>
      <c r="J183" s="31">
        <f>K183+L183</f>
        <v>0</v>
      </c>
      <c r="K183" s="31"/>
      <c r="L183" s="31"/>
      <c r="M183" s="31">
        <f t="shared" ref="M183:M184" si="355">N183+O183</f>
        <v>0</v>
      </c>
      <c r="N183" s="31"/>
      <c r="O183" s="31"/>
      <c r="P183" s="6"/>
    </row>
    <row r="184" spans="1:16" ht="35.25" customHeight="1" x14ac:dyDescent="0.3">
      <c r="A184" s="25"/>
      <c r="B184" s="190"/>
      <c r="C184" s="191" t="str">
        <f t="shared" si="353"/>
        <v>Інші джерела</v>
      </c>
      <c r="D184" s="331"/>
      <c r="E184" s="332"/>
      <c r="F184" s="22" t="s">
        <v>9</v>
      </c>
      <c r="G184" s="23">
        <f t="shared" si="354"/>
        <v>0</v>
      </c>
      <c r="H184" s="23"/>
      <c r="I184" s="23"/>
      <c r="J184" s="31">
        <f t="shared" ref="J184" si="356">K184+L184</f>
        <v>0</v>
      </c>
      <c r="K184" s="31"/>
      <c r="L184" s="31"/>
      <c r="M184" s="31">
        <f t="shared" si="355"/>
        <v>0</v>
      </c>
      <c r="N184" s="31"/>
      <c r="O184" s="31"/>
      <c r="P184" s="6"/>
    </row>
    <row r="185" spans="1:16" ht="35.25" customHeight="1" x14ac:dyDescent="0.3">
      <c r="A185" s="25"/>
      <c r="B185" s="306" t="s">
        <v>53</v>
      </c>
      <c r="C185" s="307"/>
      <c r="D185" s="331"/>
      <c r="E185" s="332" t="s">
        <v>728</v>
      </c>
      <c r="F185" s="22"/>
      <c r="G185" s="23">
        <f>G186+G187+G188</f>
        <v>100</v>
      </c>
      <c r="H185" s="23">
        <f t="shared" ref="H185:I185" si="357">H186+H187+H188</f>
        <v>100</v>
      </c>
      <c r="I185" s="23">
        <f t="shared" si="357"/>
        <v>0</v>
      </c>
      <c r="J185" s="31">
        <f>J186+J187+J188</f>
        <v>99.22</v>
      </c>
      <c r="K185" s="31">
        <f t="shared" ref="K185:L185" si="358">K186+K187+K188</f>
        <v>99.22</v>
      </c>
      <c r="L185" s="31">
        <f t="shared" si="358"/>
        <v>0</v>
      </c>
      <c r="M185" s="31">
        <f>M186+M187+M188</f>
        <v>99</v>
      </c>
      <c r="N185" s="31">
        <f t="shared" ref="N185:O185" si="359">N186+N187+N188</f>
        <v>99</v>
      </c>
      <c r="O185" s="31">
        <f t="shared" si="359"/>
        <v>0</v>
      </c>
      <c r="P185" s="6"/>
    </row>
    <row r="186" spans="1:16" ht="35.25" customHeight="1" x14ac:dyDescent="0.3">
      <c r="A186" s="25"/>
      <c r="B186" s="194"/>
      <c r="C186" s="195" t="str">
        <f t="shared" ref="C186:C188" si="360">C182</f>
        <v>Бюджет ТГ</v>
      </c>
      <c r="D186" s="331"/>
      <c r="E186" s="332"/>
      <c r="F186" s="22" t="s">
        <v>7</v>
      </c>
      <c r="G186" s="23">
        <f>H186+I186</f>
        <v>100</v>
      </c>
      <c r="H186" s="23">
        <v>100</v>
      </c>
      <c r="I186" s="23">
        <v>0</v>
      </c>
      <c r="J186" s="31">
        <f>K186+L186</f>
        <v>99.22</v>
      </c>
      <c r="K186" s="31">
        <v>99.22</v>
      </c>
      <c r="L186" s="31"/>
      <c r="M186" s="31">
        <f>N186+O186</f>
        <v>99</v>
      </c>
      <c r="N186" s="31">
        <v>99</v>
      </c>
      <c r="O186" s="31"/>
      <c r="P186" s="6"/>
    </row>
    <row r="187" spans="1:16" ht="35.25" customHeight="1" x14ac:dyDescent="0.3">
      <c r="A187" s="25"/>
      <c r="B187" s="194"/>
      <c r="C187" s="195" t="str">
        <f t="shared" si="360"/>
        <v>Державний бюджет</v>
      </c>
      <c r="D187" s="331"/>
      <c r="E187" s="332"/>
      <c r="F187" s="24" t="s">
        <v>8</v>
      </c>
      <c r="G187" s="23">
        <f t="shared" ref="G187:G188" si="361">H187+I187</f>
        <v>0</v>
      </c>
      <c r="H187" s="23"/>
      <c r="I187" s="23"/>
      <c r="J187" s="31">
        <f>K187+L187</f>
        <v>0</v>
      </c>
      <c r="K187" s="31"/>
      <c r="L187" s="31"/>
      <c r="M187" s="31">
        <f t="shared" ref="M187:M188" si="362">N187+O187</f>
        <v>0</v>
      </c>
      <c r="N187" s="31"/>
      <c r="O187" s="31"/>
      <c r="P187" s="6"/>
    </row>
    <row r="188" spans="1:16" ht="35.25" customHeight="1" x14ac:dyDescent="0.3">
      <c r="A188" s="25"/>
      <c r="B188" s="190"/>
      <c r="C188" s="191" t="str">
        <f t="shared" si="360"/>
        <v>Інші джерела</v>
      </c>
      <c r="D188" s="331"/>
      <c r="E188" s="332"/>
      <c r="F188" s="22" t="s">
        <v>9</v>
      </c>
      <c r="G188" s="23">
        <f t="shared" si="361"/>
        <v>0</v>
      </c>
      <c r="H188" s="23"/>
      <c r="I188" s="23"/>
      <c r="J188" s="31">
        <f t="shared" ref="J188" si="363">K188+L188</f>
        <v>0</v>
      </c>
      <c r="K188" s="31"/>
      <c r="L188" s="31"/>
      <c r="M188" s="31">
        <f t="shared" si="362"/>
        <v>0</v>
      </c>
      <c r="N188" s="31"/>
      <c r="O188" s="31"/>
      <c r="P188" s="6"/>
    </row>
    <row r="189" spans="1:16" ht="62.25" customHeight="1" x14ac:dyDescent="0.3">
      <c r="A189" s="25"/>
      <c r="B189" s="306" t="s">
        <v>54</v>
      </c>
      <c r="C189" s="307"/>
      <c r="D189" s="331"/>
      <c r="E189" s="332" t="s">
        <v>681</v>
      </c>
      <c r="F189" s="22"/>
      <c r="G189" s="23">
        <f>G190+G191+G192</f>
        <v>516</v>
      </c>
      <c r="H189" s="23">
        <f t="shared" ref="H189:I189" si="364">H190+H191+H192</f>
        <v>516</v>
      </c>
      <c r="I189" s="23">
        <f t="shared" si="364"/>
        <v>0</v>
      </c>
      <c r="J189" s="31">
        <f>J190+J191+J192</f>
        <v>469</v>
      </c>
      <c r="K189" s="31">
        <f t="shared" ref="K189:L189" si="365">K190+K191+K192</f>
        <v>469</v>
      </c>
      <c r="L189" s="31">
        <f t="shared" si="365"/>
        <v>0</v>
      </c>
      <c r="M189" s="31">
        <f>M190+M191+M192</f>
        <v>469</v>
      </c>
      <c r="N189" s="31">
        <f t="shared" ref="N189:O189" si="366">N190+N191+N192</f>
        <v>469</v>
      </c>
      <c r="O189" s="31">
        <f t="shared" si="366"/>
        <v>0</v>
      </c>
      <c r="P189" s="6"/>
    </row>
    <row r="190" spans="1:16" ht="35.25" customHeight="1" x14ac:dyDescent="0.3">
      <c r="A190" s="25"/>
      <c r="B190" s="194"/>
      <c r="C190" s="195" t="str">
        <f t="shared" ref="C190:C192" si="367">C186</f>
        <v>Бюджет ТГ</v>
      </c>
      <c r="D190" s="331"/>
      <c r="E190" s="332"/>
      <c r="F190" s="22" t="s">
        <v>7</v>
      </c>
      <c r="G190" s="23">
        <f>H190+I190</f>
        <v>516</v>
      </c>
      <c r="H190" s="23">
        <v>516</v>
      </c>
      <c r="I190" s="23">
        <v>0</v>
      </c>
      <c r="J190" s="31">
        <f>K190+L190</f>
        <v>469</v>
      </c>
      <c r="K190" s="31">
        <v>469</v>
      </c>
      <c r="L190" s="31"/>
      <c r="M190" s="31">
        <f>N190+O190</f>
        <v>469</v>
      </c>
      <c r="N190" s="31">
        <v>469</v>
      </c>
      <c r="O190" s="31"/>
      <c r="P190" s="6"/>
    </row>
    <row r="191" spans="1:16" ht="35.25" customHeight="1" x14ac:dyDescent="0.3">
      <c r="A191" s="25"/>
      <c r="B191" s="194"/>
      <c r="C191" s="195" t="str">
        <f t="shared" si="367"/>
        <v>Державний бюджет</v>
      </c>
      <c r="D191" s="331"/>
      <c r="E191" s="332"/>
      <c r="F191" s="24" t="s">
        <v>8</v>
      </c>
      <c r="G191" s="23">
        <f t="shared" ref="G191:G192" si="368">H191+I191</f>
        <v>0</v>
      </c>
      <c r="H191" s="23"/>
      <c r="I191" s="23"/>
      <c r="J191" s="31">
        <f>K191+L191</f>
        <v>0</v>
      </c>
      <c r="K191" s="31"/>
      <c r="L191" s="31"/>
      <c r="M191" s="31">
        <f t="shared" ref="M191:M192" si="369">N191+O191</f>
        <v>0</v>
      </c>
      <c r="N191" s="31"/>
      <c r="O191" s="31"/>
      <c r="P191" s="6"/>
    </row>
    <row r="192" spans="1:16" ht="35.25" customHeight="1" x14ac:dyDescent="0.3">
      <c r="A192" s="25"/>
      <c r="B192" s="190"/>
      <c r="C192" s="191" t="str">
        <f t="shared" si="367"/>
        <v>Інші джерела</v>
      </c>
      <c r="D192" s="331"/>
      <c r="E192" s="332"/>
      <c r="F192" s="22" t="s">
        <v>9</v>
      </c>
      <c r="G192" s="23">
        <f t="shared" si="368"/>
        <v>0</v>
      </c>
      <c r="H192" s="23"/>
      <c r="I192" s="23"/>
      <c r="J192" s="31">
        <f t="shared" ref="J192" si="370">K192+L192</f>
        <v>0</v>
      </c>
      <c r="K192" s="31"/>
      <c r="L192" s="31"/>
      <c r="M192" s="31">
        <f t="shared" si="369"/>
        <v>0</v>
      </c>
      <c r="N192" s="31"/>
      <c r="O192" s="31"/>
      <c r="P192" s="6"/>
    </row>
    <row r="193" spans="1:16" ht="61.5" customHeight="1" x14ac:dyDescent="0.3">
      <c r="A193" s="25"/>
      <c r="B193" s="306" t="s">
        <v>55</v>
      </c>
      <c r="C193" s="307"/>
      <c r="D193" s="331"/>
      <c r="E193" s="332" t="s">
        <v>682</v>
      </c>
      <c r="F193" s="22"/>
      <c r="G193" s="23">
        <f>G194+G195+G196</f>
        <v>950</v>
      </c>
      <c r="H193" s="23">
        <f t="shared" ref="H193:I193" si="371">H194+H195+H196</f>
        <v>950</v>
      </c>
      <c r="I193" s="23">
        <f t="shared" si="371"/>
        <v>0</v>
      </c>
      <c r="J193" s="31">
        <f>J194+J195+J196</f>
        <v>787</v>
      </c>
      <c r="K193" s="31">
        <f t="shared" ref="K193:L193" si="372">K194+K195+K196</f>
        <v>787</v>
      </c>
      <c r="L193" s="31">
        <f t="shared" si="372"/>
        <v>0</v>
      </c>
      <c r="M193" s="31">
        <f>M194+M195+M196</f>
        <v>648.5</v>
      </c>
      <c r="N193" s="31">
        <f t="shared" ref="N193:O193" si="373">N194+N195+N196</f>
        <v>648.5</v>
      </c>
      <c r="O193" s="31">
        <f t="shared" si="373"/>
        <v>0</v>
      </c>
      <c r="P193" s="6"/>
    </row>
    <row r="194" spans="1:16" ht="61.5" customHeight="1" x14ac:dyDescent="0.3">
      <c r="A194" s="25"/>
      <c r="B194" s="194"/>
      <c r="C194" s="195" t="str">
        <f t="shared" ref="C194:C258" si="374">C190</f>
        <v>Бюджет ТГ</v>
      </c>
      <c r="D194" s="331"/>
      <c r="E194" s="332"/>
      <c r="F194" s="22" t="s">
        <v>7</v>
      </c>
      <c r="G194" s="23">
        <f>H194+I194</f>
        <v>950</v>
      </c>
      <c r="H194" s="23">
        <v>950</v>
      </c>
      <c r="I194" s="23">
        <v>0</v>
      </c>
      <c r="J194" s="31">
        <f>K194+L194</f>
        <v>787</v>
      </c>
      <c r="K194" s="31">
        <v>787</v>
      </c>
      <c r="L194" s="31"/>
      <c r="M194" s="31">
        <f>N194+O194</f>
        <v>648.5</v>
      </c>
      <c r="N194" s="31">
        <v>648.5</v>
      </c>
      <c r="O194" s="31"/>
      <c r="P194" s="6"/>
    </row>
    <row r="195" spans="1:16" ht="61.5" customHeight="1" x14ac:dyDescent="0.3">
      <c r="A195" s="25"/>
      <c r="B195" s="194"/>
      <c r="C195" s="195" t="str">
        <f t="shared" si="374"/>
        <v>Державний бюджет</v>
      </c>
      <c r="D195" s="331"/>
      <c r="E195" s="332"/>
      <c r="F195" s="24" t="s">
        <v>8</v>
      </c>
      <c r="G195" s="23">
        <f t="shared" ref="G195:G196" si="375">H195+I195</f>
        <v>0</v>
      </c>
      <c r="H195" s="23"/>
      <c r="I195" s="23"/>
      <c r="J195" s="31">
        <f>K195+L195</f>
        <v>0</v>
      </c>
      <c r="K195" s="31"/>
      <c r="L195" s="31"/>
      <c r="M195" s="31">
        <f t="shared" ref="M195:M196" si="376">N195+O195</f>
        <v>0</v>
      </c>
      <c r="N195" s="31"/>
      <c r="O195" s="31"/>
      <c r="P195" s="6"/>
    </row>
    <row r="196" spans="1:16" ht="84" customHeight="1" x14ac:dyDescent="0.3">
      <c r="A196" s="25"/>
      <c r="B196" s="190"/>
      <c r="C196" s="191" t="str">
        <f t="shared" si="374"/>
        <v>Інші джерела</v>
      </c>
      <c r="D196" s="331"/>
      <c r="E196" s="332"/>
      <c r="F196" s="22" t="s">
        <v>9</v>
      </c>
      <c r="G196" s="23">
        <f t="shared" si="375"/>
        <v>0</v>
      </c>
      <c r="H196" s="23"/>
      <c r="I196" s="23"/>
      <c r="J196" s="31">
        <f t="shared" ref="J196" si="377">K196+L196</f>
        <v>0</v>
      </c>
      <c r="K196" s="31"/>
      <c r="L196" s="31"/>
      <c r="M196" s="31">
        <f t="shared" si="376"/>
        <v>0</v>
      </c>
      <c r="N196" s="31"/>
      <c r="O196" s="31"/>
      <c r="P196" s="6"/>
    </row>
    <row r="197" spans="1:16" ht="35.25" customHeight="1" x14ac:dyDescent="0.3">
      <c r="A197" s="25"/>
      <c r="B197" s="306" t="s">
        <v>282</v>
      </c>
      <c r="C197" s="307"/>
      <c r="D197" s="331"/>
      <c r="E197" s="332" t="s">
        <v>730</v>
      </c>
      <c r="F197" s="22"/>
      <c r="G197" s="23">
        <f>G198+G199+G200</f>
        <v>510</v>
      </c>
      <c r="H197" s="23">
        <f t="shared" ref="H197:I197" si="378">H198+H199+H200</f>
        <v>510</v>
      </c>
      <c r="I197" s="23">
        <f t="shared" si="378"/>
        <v>0</v>
      </c>
      <c r="J197" s="31">
        <f>J198+J199+J200</f>
        <v>510</v>
      </c>
      <c r="K197" s="31">
        <f t="shared" ref="K197:L197" si="379">K198+K199+K200</f>
        <v>510</v>
      </c>
      <c r="L197" s="31">
        <f t="shared" si="379"/>
        <v>0</v>
      </c>
      <c r="M197" s="31">
        <f>M198+M199+M200</f>
        <v>510</v>
      </c>
      <c r="N197" s="31">
        <f t="shared" ref="N197:O197" si="380">N198+N199+N200</f>
        <v>510</v>
      </c>
      <c r="O197" s="31">
        <f t="shared" si="380"/>
        <v>0</v>
      </c>
      <c r="P197" s="6"/>
    </row>
    <row r="198" spans="1:16" ht="35.25" customHeight="1" x14ac:dyDescent="0.3">
      <c r="A198" s="25"/>
      <c r="B198" s="194"/>
      <c r="C198" s="195" t="str">
        <f t="shared" si="374"/>
        <v>Бюджет ТГ</v>
      </c>
      <c r="D198" s="331"/>
      <c r="E198" s="332"/>
      <c r="F198" s="22" t="s">
        <v>7</v>
      </c>
      <c r="G198" s="23">
        <f>H198+I198</f>
        <v>510</v>
      </c>
      <c r="H198" s="23">
        <v>510</v>
      </c>
      <c r="I198" s="23">
        <v>0</v>
      </c>
      <c r="J198" s="31">
        <f>K198+L198</f>
        <v>510</v>
      </c>
      <c r="K198" s="31">
        <v>510</v>
      </c>
      <c r="L198" s="31"/>
      <c r="M198" s="31">
        <f>N198+O198</f>
        <v>510</v>
      </c>
      <c r="N198" s="31">
        <v>510</v>
      </c>
      <c r="O198" s="31"/>
      <c r="P198" s="6"/>
    </row>
    <row r="199" spans="1:16" ht="35.25" customHeight="1" x14ac:dyDescent="0.3">
      <c r="A199" s="25"/>
      <c r="B199" s="194"/>
      <c r="C199" s="195" t="str">
        <f t="shared" si="374"/>
        <v>Державний бюджет</v>
      </c>
      <c r="D199" s="331"/>
      <c r="E199" s="332"/>
      <c r="F199" s="24" t="s">
        <v>8</v>
      </c>
      <c r="G199" s="23">
        <f t="shared" ref="G199:G200" si="381">H199+I199</f>
        <v>0</v>
      </c>
      <c r="H199" s="23"/>
      <c r="I199" s="23"/>
      <c r="J199" s="31">
        <f>K199+L199</f>
        <v>0</v>
      </c>
      <c r="K199" s="31"/>
      <c r="L199" s="31"/>
      <c r="M199" s="31">
        <f t="shared" ref="M199:M200" si="382">N199+O199</f>
        <v>0</v>
      </c>
      <c r="N199" s="31"/>
      <c r="O199" s="31"/>
      <c r="P199" s="6"/>
    </row>
    <row r="200" spans="1:16" ht="54" customHeight="1" x14ac:dyDescent="0.3">
      <c r="A200" s="25"/>
      <c r="B200" s="194"/>
      <c r="C200" s="195" t="str">
        <f t="shared" si="374"/>
        <v>Інші джерела</v>
      </c>
      <c r="D200" s="331"/>
      <c r="E200" s="332"/>
      <c r="F200" s="22" t="s">
        <v>9</v>
      </c>
      <c r="G200" s="23">
        <f t="shared" si="381"/>
        <v>0</v>
      </c>
      <c r="H200" s="23"/>
      <c r="I200" s="23"/>
      <c r="J200" s="31">
        <f t="shared" ref="J200" si="383">K200+L200</f>
        <v>0</v>
      </c>
      <c r="K200" s="31"/>
      <c r="L200" s="31"/>
      <c r="M200" s="31">
        <f t="shared" si="382"/>
        <v>0</v>
      </c>
      <c r="N200" s="31"/>
      <c r="O200" s="31"/>
      <c r="P200" s="6"/>
    </row>
    <row r="201" spans="1:16" ht="35.25" customHeight="1" x14ac:dyDescent="0.3">
      <c r="A201" s="25"/>
      <c r="B201" s="350" t="s">
        <v>56</v>
      </c>
      <c r="C201" s="351"/>
      <c r="D201" s="436">
        <v>6014</v>
      </c>
      <c r="E201" s="332"/>
      <c r="F201" s="22"/>
      <c r="G201" s="23">
        <f>G202+G203+G204</f>
        <v>0</v>
      </c>
      <c r="H201" s="23">
        <f t="shared" ref="H201:I201" si="384">H202+H203+H204</f>
        <v>0</v>
      </c>
      <c r="I201" s="23">
        <f t="shared" si="384"/>
        <v>0</v>
      </c>
      <c r="J201" s="31">
        <f>J202+J203+J204</f>
        <v>0</v>
      </c>
      <c r="K201" s="31">
        <f t="shared" ref="K201:L201" si="385">K202+K203+K204</f>
        <v>0</v>
      </c>
      <c r="L201" s="31">
        <f t="shared" si="385"/>
        <v>0</v>
      </c>
      <c r="M201" s="31">
        <f>M202+M203+M204</f>
        <v>0</v>
      </c>
      <c r="N201" s="31">
        <f t="shared" ref="N201:O201" si="386">N202+N203+N204</f>
        <v>0</v>
      </c>
      <c r="O201" s="31">
        <f t="shared" si="386"/>
        <v>0</v>
      </c>
      <c r="P201" s="6"/>
    </row>
    <row r="202" spans="1:16" ht="35.25" customHeight="1" x14ac:dyDescent="0.3">
      <c r="A202" s="25"/>
      <c r="B202" s="194"/>
      <c r="C202" s="195" t="str">
        <f t="shared" si="374"/>
        <v>Бюджет ТГ</v>
      </c>
      <c r="D202" s="334"/>
      <c r="E202" s="332"/>
      <c r="F202" s="22" t="s">
        <v>7</v>
      </c>
      <c r="G202" s="23">
        <f>H202+I202</f>
        <v>0</v>
      </c>
      <c r="H202" s="23"/>
      <c r="I202" s="23"/>
      <c r="J202" s="31">
        <f>K202+L202</f>
        <v>0</v>
      </c>
      <c r="K202" s="31">
        <v>0</v>
      </c>
      <c r="L202" s="31">
        <v>0</v>
      </c>
      <c r="M202" s="31">
        <f>N202+O202</f>
        <v>0</v>
      </c>
      <c r="N202" s="31">
        <v>0</v>
      </c>
      <c r="O202" s="31">
        <v>0</v>
      </c>
      <c r="P202" s="6"/>
    </row>
    <row r="203" spans="1:16" ht="35.25" customHeight="1" x14ac:dyDescent="0.3">
      <c r="A203" s="25"/>
      <c r="B203" s="194"/>
      <c r="C203" s="195" t="str">
        <f t="shared" si="374"/>
        <v>Державний бюджет</v>
      </c>
      <c r="D203" s="334"/>
      <c r="E203" s="332"/>
      <c r="F203" s="24" t="s">
        <v>8</v>
      </c>
      <c r="G203" s="23">
        <f t="shared" ref="G203:G204" si="387">H203+I203</f>
        <v>0</v>
      </c>
      <c r="H203" s="23"/>
      <c r="I203" s="23"/>
      <c r="J203" s="31">
        <f>K203+L203</f>
        <v>0</v>
      </c>
      <c r="K203" s="31"/>
      <c r="L203" s="31"/>
      <c r="M203" s="31">
        <f t="shared" ref="M203:M204" si="388">N203+O203</f>
        <v>0</v>
      </c>
      <c r="N203" s="31"/>
      <c r="O203" s="31"/>
      <c r="P203" s="6"/>
    </row>
    <row r="204" spans="1:16" ht="35.25" customHeight="1" x14ac:dyDescent="0.3">
      <c r="A204" s="25"/>
      <c r="B204" s="194"/>
      <c r="C204" s="195" t="str">
        <f t="shared" si="374"/>
        <v>Інші джерела</v>
      </c>
      <c r="D204" s="334"/>
      <c r="E204" s="332"/>
      <c r="F204" s="22" t="s">
        <v>9</v>
      </c>
      <c r="G204" s="23">
        <f t="shared" si="387"/>
        <v>0</v>
      </c>
      <c r="H204" s="23"/>
      <c r="I204" s="23"/>
      <c r="J204" s="31">
        <f t="shared" ref="J204" si="389">K204+L204</f>
        <v>0</v>
      </c>
      <c r="K204" s="31"/>
      <c r="L204" s="31"/>
      <c r="M204" s="31">
        <f t="shared" si="388"/>
        <v>0</v>
      </c>
      <c r="N204" s="31"/>
      <c r="O204" s="31"/>
      <c r="P204" s="6"/>
    </row>
    <row r="205" spans="1:16" ht="35.25" customHeight="1" x14ac:dyDescent="0.3">
      <c r="A205" s="25"/>
      <c r="B205" s="310" t="s">
        <v>58</v>
      </c>
      <c r="C205" s="311"/>
      <c r="D205" s="337" t="s">
        <v>50</v>
      </c>
      <c r="E205" s="342"/>
      <c r="F205" s="15"/>
      <c r="G205" s="16">
        <f t="shared" ref="G205:O205" si="390">G206+G207+G208</f>
        <v>7983.7</v>
      </c>
      <c r="H205" s="16">
        <f t="shared" si="390"/>
        <v>7983.7</v>
      </c>
      <c r="I205" s="16">
        <f t="shared" si="390"/>
        <v>0</v>
      </c>
      <c r="J205" s="27">
        <f t="shared" si="390"/>
        <v>7204.09</v>
      </c>
      <c r="K205" s="27">
        <f t="shared" si="390"/>
        <v>7204.09</v>
      </c>
      <c r="L205" s="27">
        <f t="shared" ref="L205" si="391">L206+L207+L208</f>
        <v>0</v>
      </c>
      <c r="M205" s="27">
        <f t="shared" si="390"/>
        <v>6638.7699999999995</v>
      </c>
      <c r="N205" s="27">
        <f t="shared" si="390"/>
        <v>6638.7699999999995</v>
      </c>
      <c r="O205" s="27">
        <f t="shared" si="390"/>
        <v>0</v>
      </c>
      <c r="P205" s="6"/>
    </row>
    <row r="206" spans="1:16" ht="35.25" customHeight="1" x14ac:dyDescent="0.3">
      <c r="A206" s="25"/>
      <c r="B206" s="203"/>
      <c r="C206" s="195" t="str">
        <f t="shared" si="374"/>
        <v>Бюджет ТГ</v>
      </c>
      <c r="D206" s="338"/>
      <c r="E206" s="343"/>
      <c r="F206" s="17" t="s">
        <v>7</v>
      </c>
      <c r="G206" s="13">
        <f>H206+I206</f>
        <v>7983.7</v>
      </c>
      <c r="H206" s="13">
        <f>H210+H214+H218+H222+H226+H230+H234+H238+H242+H246</f>
        <v>7983.7</v>
      </c>
      <c r="I206" s="13">
        <f>I210+I214+I218+I222+I226+I230+I234+I238+I242+I246</f>
        <v>0</v>
      </c>
      <c r="J206" s="14">
        <f>K206+L206</f>
        <v>7204.09</v>
      </c>
      <c r="K206" s="14">
        <f>K210+K214+K218+K222+K226+K230+K234+K238+K242+K246</f>
        <v>7204.09</v>
      </c>
      <c r="L206" s="14">
        <f>L210+L214+L218+L222+L226+L230+L234+L238+L242+L246</f>
        <v>0</v>
      </c>
      <c r="M206" s="14">
        <f>N206+O206</f>
        <v>6638.7699999999995</v>
      </c>
      <c r="N206" s="14">
        <f>N210+N214+N218+N222+N226+N230+N234+N238+N242+N246</f>
        <v>6638.7699999999995</v>
      </c>
      <c r="O206" s="14">
        <f>O210+O214+O218+O222+O226+O230+O234+O238+O242+O246</f>
        <v>0</v>
      </c>
      <c r="P206" s="6"/>
    </row>
    <row r="207" spans="1:16" ht="35.25" customHeight="1" x14ac:dyDescent="0.3">
      <c r="A207" s="25"/>
      <c r="B207" s="203"/>
      <c r="C207" s="195" t="str">
        <f t="shared" si="374"/>
        <v>Державний бюджет</v>
      </c>
      <c r="D207" s="338"/>
      <c r="E207" s="343"/>
      <c r="F207" s="18" t="s">
        <v>8</v>
      </c>
      <c r="G207" s="13">
        <f t="shared" ref="G207:G208" si="392">H207+I207</f>
        <v>0</v>
      </c>
      <c r="H207" s="13">
        <f t="shared" ref="H207:I207" si="393">H211+H215+H219+H223+H227+H231+H235+H239+H243+H247</f>
        <v>0</v>
      </c>
      <c r="I207" s="13">
        <f t="shared" si="393"/>
        <v>0</v>
      </c>
      <c r="J207" s="14">
        <f t="shared" ref="J207:J208" si="394">K207+L207</f>
        <v>0</v>
      </c>
      <c r="K207" s="14">
        <f t="shared" ref="K207" si="395">K211+K215+K219+K223+K227+K231+K235+K239+K243+K247</f>
        <v>0</v>
      </c>
      <c r="L207" s="14">
        <f t="shared" ref="L207" si="396">L211+L215+L219+L223+L227+L231+L235+L239+L243+L247</f>
        <v>0</v>
      </c>
      <c r="M207" s="14">
        <f t="shared" ref="M207:M208" si="397">N207+O207</f>
        <v>0</v>
      </c>
      <c r="N207" s="14">
        <f t="shared" ref="N207:O207" si="398">N211+N215+N219+N223+N227+N231+N235+N239+N243+N247</f>
        <v>0</v>
      </c>
      <c r="O207" s="14">
        <f t="shared" si="398"/>
        <v>0</v>
      </c>
      <c r="P207" s="6"/>
    </row>
    <row r="208" spans="1:16" ht="35.25" customHeight="1" x14ac:dyDescent="0.3">
      <c r="A208" s="25"/>
      <c r="B208" s="93"/>
      <c r="C208" s="191" t="str">
        <f t="shared" si="374"/>
        <v>Інші джерела</v>
      </c>
      <c r="D208" s="339"/>
      <c r="E208" s="344"/>
      <c r="F208" s="17" t="s">
        <v>9</v>
      </c>
      <c r="G208" s="13">
        <f t="shared" si="392"/>
        <v>0</v>
      </c>
      <c r="H208" s="13">
        <f t="shared" ref="H208:I208" si="399">H212+H216+H220+H224+H228+H232+H236+H240+H244+H248</f>
        <v>0</v>
      </c>
      <c r="I208" s="13">
        <f t="shared" si="399"/>
        <v>0</v>
      </c>
      <c r="J208" s="14">
        <f t="shared" si="394"/>
        <v>0</v>
      </c>
      <c r="K208" s="14">
        <f t="shared" ref="K208" si="400">K212+K216+K220+K224+K228+K232+K236+K240+K244+K248</f>
        <v>0</v>
      </c>
      <c r="L208" s="14">
        <f t="shared" ref="L208" si="401">L212+L216+L220+L224+L228+L232+L236+L240+L244+L248</f>
        <v>0</v>
      </c>
      <c r="M208" s="14">
        <f t="shared" si="397"/>
        <v>0</v>
      </c>
      <c r="N208" s="14">
        <f t="shared" ref="N208:O208" si="402">N212+N216+N220+N224+N228+N232+N236+N240+N244+N248</f>
        <v>0</v>
      </c>
      <c r="O208" s="14">
        <f t="shared" si="402"/>
        <v>0</v>
      </c>
      <c r="P208" s="6"/>
    </row>
    <row r="209" spans="1:16" ht="42.75" customHeight="1" x14ac:dyDescent="0.3">
      <c r="A209" s="25"/>
      <c r="B209" s="306" t="s">
        <v>59</v>
      </c>
      <c r="C209" s="307"/>
      <c r="D209" s="331"/>
      <c r="E209" s="332" t="s">
        <v>731</v>
      </c>
      <c r="F209" s="22"/>
      <c r="G209" s="23">
        <f>G210+G211+G212</f>
        <v>660</v>
      </c>
      <c r="H209" s="23">
        <f t="shared" ref="H209:I209" si="403">H210+H211+H212</f>
        <v>660</v>
      </c>
      <c r="I209" s="23">
        <f t="shared" si="403"/>
        <v>0</v>
      </c>
      <c r="J209" s="31">
        <f>J210+J211+J212</f>
        <v>653.70000000000005</v>
      </c>
      <c r="K209" s="31">
        <f t="shared" ref="K209:L209" si="404">K210+K211+K212</f>
        <v>653.70000000000005</v>
      </c>
      <c r="L209" s="31">
        <f t="shared" si="404"/>
        <v>0</v>
      </c>
      <c r="M209" s="31">
        <f>M210+M211+M212</f>
        <v>644.9</v>
      </c>
      <c r="N209" s="31">
        <f t="shared" ref="N209:O209" si="405">N210+N211+N212</f>
        <v>644.9</v>
      </c>
      <c r="O209" s="31">
        <f t="shared" si="405"/>
        <v>0</v>
      </c>
      <c r="P209" s="6"/>
    </row>
    <row r="210" spans="1:16" ht="35.25" customHeight="1" x14ac:dyDescent="0.3">
      <c r="A210" s="25"/>
      <c r="B210" s="194"/>
      <c r="C210" s="195" t="str">
        <f t="shared" si="374"/>
        <v>Бюджет ТГ</v>
      </c>
      <c r="D210" s="331"/>
      <c r="E210" s="332"/>
      <c r="F210" s="22" t="s">
        <v>7</v>
      </c>
      <c r="G210" s="23">
        <f>H210+I210</f>
        <v>660</v>
      </c>
      <c r="H210" s="23">
        <v>660</v>
      </c>
      <c r="I210" s="23">
        <v>0</v>
      </c>
      <c r="J210" s="31">
        <f>K210+L210</f>
        <v>653.70000000000005</v>
      </c>
      <c r="K210" s="31">
        <v>653.70000000000005</v>
      </c>
      <c r="L210" s="31"/>
      <c r="M210" s="31">
        <f>N210+O210</f>
        <v>644.9</v>
      </c>
      <c r="N210" s="31">
        <v>644.9</v>
      </c>
      <c r="O210" s="31"/>
      <c r="P210" s="6"/>
    </row>
    <row r="211" spans="1:16" ht="35.25" customHeight="1" x14ac:dyDescent="0.3">
      <c r="A211" s="25"/>
      <c r="B211" s="194"/>
      <c r="C211" s="195" t="str">
        <f t="shared" si="374"/>
        <v>Державний бюджет</v>
      </c>
      <c r="D211" s="331"/>
      <c r="E211" s="332"/>
      <c r="F211" s="24" t="s">
        <v>8</v>
      </c>
      <c r="G211" s="23">
        <f t="shared" ref="G211:G212" si="406">H211+I211</f>
        <v>0</v>
      </c>
      <c r="H211" s="23"/>
      <c r="I211" s="23"/>
      <c r="J211" s="31">
        <f>K211+L211</f>
        <v>0</v>
      </c>
      <c r="K211" s="31"/>
      <c r="L211" s="31"/>
      <c r="M211" s="31">
        <f t="shared" ref="M211:M212" si="407">N211+O211</f>
        <v>0</v>
      </c>
      <c r="N211" s="31"/>
      <c r="O211" s="31"/>
      <c r="P211" s="6"/>
    </row>
    <row r="212" spans="1:16" ht="35.25" customHeight="1" x14ac:dyDescent="0.3">
      <c r="A212" s="25"/>
      <c r="B212" s="190"/>
      <c r="C212" s="191" t="str">
        <f t="shared" si="374"/>
        <v>Інші джерела</v>
      </c>
      <c r="D212" s="331"/>
      <c r="E212" s="332"/>
      <c r="F212" s="22" t="s">
        <v>9</v>
      </c>
      <c r="G212" s="23">
        <f t="shared" si="406"/>
        <v>0</v>
      </c>
      <c r="H212" s="23"/>
      <c r="I212" s="23"/>
      <c r="J212" s="31">
        <f t="shared" ref="J212" si="408">K212+L212</f>
        <v>0</v>
      </c>
      <c r="K212" s="31"/>
      <c r="L212" s="31"/>
      <c r="M212" s="31">
        <f t="shared" si="407"/>
        <v>0</v>
      </c>
      <c r="N212" s="31"/>
      <c r="O212" s="31"/>
      <c r="P212" s="6"/>
    </row>
    <row r="213" spans="1:16" ht="62.25" customHeight="1" x14ac:dyDescent="0.3">
      <c r="A213" s="25"/>
      <c r="B213" s="306" t="s">
        <v>60</v>
      </c>
      <c r="C213" s="307"/>
      <c r="D213" s="331"/>
      <c r="E213" s="330" t="s">
        <v>715</v>
      </c>
      <c r="F213" s="22"/>
      <c r="G213" s="23">
        <f>G214+G215+G216</f>
        <v>167.7</v>
      </c>
      <c r="H213" s="23">
        <f t="shared" ref="H213:I213" si="409">H214+H215+H216</f>
        <v>167.7</v>
      </c>
      <c r="I213" s="23">
        <f t="shared" si="409"/>
        <v>0</v>
      </c>
      <c r="J213" s="31">
        <f>J214+J215+J216</f>
        <v>155.19999999999999</v>
      </c>
      <c r="K213" s="31">
        <f t="shared" ref="K213:L213" si="410">K214+K215+K216</f>
        <v>155.19999999999999</v>
      </c>
      <c r="L213" s="31">
        <f t="shared" si="410"/>
        <v>0</v>
      </c>
      <c r="M213" s="31">
        <f>M214+M215+M216</f>
        <v>145.19999999999999</v>
      </c>
      <c r="N213" s="31">
        <f t="shared" ref="N213:O213" si="411">N214+N215+N216</f>
        <v>145.19999999999999</v>
      </c>
      <c r="O213" s="31">
        <f t="shared" si="411"/>
        <v>0</v>
      </c>
      <c r="P213" s="6"/>
    </row>
    <row r="214" spans="1:16" ht="35.25" customHeight="1" x14ac:dyDescent="0.3">
      <c r="A214" s="25"/>
      <c r="B214" s="190"/>
      <c r="C214" s="191" t="str">
        <f t="shared" si="374"/>
        <v>Бюджет ТГ</v>
      </c>
      <c r="D214" s="331"/>
      <c r="E214" s="330"/>
      <c r="F214" s="22" t="s">
        <v>7</v>
      </c>
      <c r="G214" s="23">
        <f>H214+I214</f>
        <v>167.7</v>
      </c>
      <c r="H214" s="23">
        <v>167.7</v>
      </c>
      <c r="I214" s="23">
        <v>0</v>
      </c>
      <c r="J214" s="31">
        <f>K214+L214</f>
        <v>155.19999999999999</v>
      </c>
      <c r="K214" s="31">
        <v>155.19999999999999</v>
      </c>
      <c r="L214" s="31"/>
      <c r="M214" s="31">
        <f>N214+O214</f>
        <v>145.19999999999999</v>
      </c>
      <c r="N214" s="31">
        <v>145.19999999999999</v>
      </c>
      <c r="O214" s="31"/>
      <c r="P214" s="6"/>
    </row>
    <row r="215" spans="1:16" ht="35.25" customHeight="1" x14ac:dyDescent="0.3">
      <c r="A215" s="25"/>
      <c r="B215" s="194"/>
      <c r="C215" s="195" t="str">
        <f t="shared" si="374"/>
        <v>Державний бюджет</v>
      </c>
      <c r="D215" s="331"/>
      <c r="E215" s="330"/>
      <c r="F215" s="24" t="s">
        <v>8</v>
      </c>
      <c r="G215" s="23">
        <f t="shared" ref="G215:G216" si="412">H215+I215</f>
        <v>0</v>
      </c>
      <c r="H215" s="23"/>
      <c r="I215" s="23"/>
      <c r="J215" s="31">
        <f>K215+L215</f>
        <v>0</v>
      </c>
      <c r="K215" s="31"/>
      <c r="L215" s="31"/>
      <c r="M215" s="31">
        <f t="shared" ref="M215:M216" si="413">N215+O215</f>
        <v>0</v>
      </c>
      <c r="N215" s="31"/>
      <c r="O215" s="31"/>
      <c r="P215" s="6"/>
    </row>
    <row r="216" spans="1:16" ht="35.25" customHeight="1" x14ac:dyDescent="0.3">
      <c r="A216" s="25"/>
      <c r="B216" s="192"/>
      <c r="C216" s="193" t="str">
        <f t="shared" si="374"/>
        <v>Інші джерела</v>
      </c>
      <c r="D216" s="331"/>
      <c r="E216" s="330"/>
      <c r="F216" s="22" t="s">
        <v>9</v>
      </c>
      <c r="G216" s="23">
        <f t="shared" si="412"/>
        <v>0</v>
      </c>
      <c r="H216" s="23"/>
      <c r="I216" s="23"/>
      <c r="J216" s="31">
        <f t="shared" ref="J216" si="414">K216+L216</f>
        <v>0</v>
      </c>
      <c r="K216" s="31"/>
      <c r="L216" s="31"/>
      <c r="M216" s="31">
        <f t="shared" si="413"/>
        <v>0</v>
      </c>
      <c r="N216" s="31"/>
      <c r="O216" s="31"/>
      <c r="P216" s="6"/>
    </row>
    <row r="217" spans="1:16" ht="65.25" customHeight="1" x14ac:dyDescent="0.3">
      <c r="A217" s="25"/>
      <c r="B217" s="306" t="s">
        <v>61</v>
      </c>
      <c r="C217" s="307"/>
      <c r="D217" s="331"/>
      <c r="E217" s="332"/>
      <c r="F217" s="22"/>
      <c r="G217" s="23">
        <f>G218+G219+G220</f>
        <v>0</v>
      </c>
      <c r="H217" s="23">
        <f t="shared" ref="H217:I217" si="415">H218+H219+H220</f>
        <v>0</v>
      </c>
      <c r="I217" s="23">
        <f t="shared" si="415"/>
        <v>0</v>
      </c>
      <c r="J217" s="31">
        <f>J218+J219+J220</f>
        <v>0</v>
      </c>
      <c r="K217" s="31">
        <f t="shared" ref="K217:L217" si="416">K218+K219+K220</f>
        <v>0</v>
      </c>
      <c r="L217" s="31">
        <f t="shared" si="416"/>
        <v>0</v>
      </c>
      <c r="M217" s="31">
        <f>M218+M219+M220</f>
        <v>0</v>
      </c>
      <c r="N217" s="31">
        <f t="shared" ref="N217:O217" si="417">N218+N219+N220</f>
        <v>0</v>
      </c>
      <c r="O217" s="31">
        <f t="shared" si="417"/>
        <v>0</v>
      </c>
      <c r="P217" s="6"/>
    </row>
    <row r="218" spans="1:16" ht="35.25" customHeight="1" x14ac:dyDescent="0.3">
      <c r="A218" s="25"/>
      <c r="B218" s="194"/>
      <c r="C218" s="195" t="str">
        <f t="shared" si="374"/>
        <v>Бюджет ТГ</v>
      </c>
      <c r="D218" s="331"/>
      <c r="E218" s="332"/>
      <c r="F218" s="22" t="s">
        <v>7</v>
      </c>
      <c r="G218" s="23">
        <f>H218+I218</f>
        <v>0</v>
      </c>
      <c r="H218" s="23">
        <v>0</v>
      </c>
      <c r="I218" s="23">
        <v>0</v>
      </c>
      <c r="J218" s="31">
        <f>K218+L218</f>
        <v>0</v>
      </c>
      <c r="K218" s="31">
        <f>84.2-84.2</f>
        <v>0</v>
      </c>
      <c r="L218" s="31">
        <v>0</v>
      </c>
      <c r="M218" s="31">
        <f>N218+O218</f>
        <v>0</v>
      </c>
      <c r="N218" s="31">
        <f>88.4-88.4</f>
        <v>0</v>
      </c>
      <c r="O218" s="31">
        <v>0</v>
      </c>
      <c r="P218" s="6"/>
    </row>
    <row r="219" spans="1:16" ht="35.25" customHeight="1" x14ac:dyDescent="0.3">
      <c r="A219" s="25"/>
      <c r="B219" s="194"/>
      <c r="C219" s="195" t="str">
        <f t="shared" si="374"/>
        <v>Державний бюджет</v>
      </c>
      <c r="D219" s="331"/>
      <c r="E219" s="332"/>
      <c r="F219" s="24" t="s">
        <v>8</v>
      </c>
      <c r="G219" s="23">
        <f t="shared" ref="G219:G220" si="418">H219+I219</f>
        <v>0</v>
      </c>
      <c r="H219" s="23"/>
      <c r="I219" s="23"/>
      <c r="J219" s="31">
        <f>K219+L219</f>
        <v>0</v>
      </c>
      <c r="K219" s="31"/>
      <c r="L219" s="31"/>
      <c r="M219" s="31">
        <f t="shared" ref="M219:M220" si="419">N219+O219</f>
        <v>0</v>
      </c>
      <c r="N219" s="31"/>
      <c r="O219" s="31"/>
      <c r="P219" s="6"/>
    </row>
    <row r="220" spans="1:16" ht="35.25" customHeight="1" x14ac:dyDescent="0.3">
      <c r="A220" s="25"/>
      <c r="B220" s="190"/>
      <c r="C220" s="191" t="str">
        <f t="shared" si="374"/>
        <v>Інші джерела</v>
      </c>
      <c r="D220" s="331"/>
      <c r="E220" s="332"/>
      <c r="F220" s="22" t="s">
        <v>9</v>
      </c>
      <c r="G220" s="23">
        <f t="shared" si="418"/>
        <v>0</v>
      </c>
      <c r="H220" s="23"/>
      <c r="I220" s="23"/>
      <c r="J220" s="31">
        <f t="shared" ref="J220" si="420">K220+L220</f>
        <v>0</v>
      </c>
      <c r="K220" s="31"/>
      <c r="L220" s="31"/>
      <c r="M220" s="31">
        <f t="shared" si="419"/>
        <v>0</v>
      </c>
      <c r="N220" s="31"/>
      <c r="O220" s="31"/>
      <c r="P220" s="6"/>
    </row>
    <row r="221" spans="1:16" ht="35.25" customHeight="1" x14ac:dyDescent="0.3">
      <c r="A221" s="25"/>
      <c r="B221" s="306" t="s">
        <v>62</v>
      </c>
      <c r="C221" s="307"/>
      <c r="D221" s="331"/>
      <c r="E221" s="332" t="s">
        <v>714</v>
      </c>
      <c r="F221" s="22"/>
      <c r="G221" s="23">
        <f>G222+G223+G224</f>
        <v>2400</v>
      </c>
      <c r="H221" s="23">
        <f t="shared" ref="H221:I221" si="421">H222+H223+H224</f>
        <v>2400</v>
      </c>
      <c r="I221" s="23">
        <f t="shared" si="421"/>
        <v>0</v>
      </c>
      <c r="J221" s="31">
        <f>J222+J223+J224</f>
        <v>2073.04</v>
      </c>
      <c r="K221" s="31">
        <f t="shared" ref="K221:L221" si="422">K222+K223+K224</f>
        <v>2073.04</v>
      </c>
      <c r="L221" s="31">
        <f t="shared" si="422"/>
        <v>0</v>
      </c>
      <c r="M221" s="31">
        <f>M222+M223+M224</f>
        <v>1841.9</v>
      </c>
      <c r="N221" s="31">
        <f t="shared" ref="N221:O221" si="423">N222+N223+N224</f>
        <v>1841.9</v>
      </c>
      <c r="O221" s="31">
        <f t="shared" si="423"/>
        <v>0</v>
      </c>
      <c r="P221" s="6"/>
    </row>
    <row r="222" spans="1:16" ht="35.25" customHeight="1" x14ac:dyDescent="0.3">
      <c r="A222" s="25"/>
      <c r="B222" s="194"/>
      <c r="C222" s="195" t="str">
        <f t="shared" si="374"/>
        <v>Бюджет ТГ</v>
      </c>
      <c r="D222" s="331"/>
      <c r="E222" s="332"/>
      <c r="F222" s="22" t="s">
        <v>7</v>
      </c>
      <c r="G222" s="23">
        <f>H222+I222</f>
        <v>2400</v>
      </c>
      <c r="H222" s="23">
        <v>2400</v>
      </c>
      <c r="I222" s="23">
        <v>0</v>
      </c>
      <c r="J222" s="31">
        <f>K222+L222</f>
        <v>2073.04</v>
      </c>
      <c r="K222" s="31">
        <v>2073.04</v>
      </c>
      <c r="L222" s="31"/>
      <c r="M222" s="31">
        <f>N222+O222</f>
        <v>1841.9</v>
      </c>
      <c r="N222" s="31">
        <v>1841.9</v>
      </c>
      <c r="O222" s="31"/>
      <c r="P222" s="6"/>
    </row>
    <row r="223" spans="1:16" ht="35.25" customHeight="1" x14ac:dyDescent="0.3">
      <c r="A223" s="25"/>
      <c r="B223" s="194"/>
      <c r="C223" s="195" t="str">
        <f t="shared" si="374"/>
        <v>Державний бюджет</v>
      </c>
      <c r="D223" s="331"/>
      <c r="E223" s="332"/>
      <c r="F223" s="24" t="s">
        <v>8</v>
      </c>
      <c r="G223" s="23">
        <f t="shared" ref="G223:G224" si="424">H223+I223</f>
        <v>0</v>
      </c>
      <c r="H223" s="23"/>
      <c r="I223" s="23"/>
      <c r="J223" s="31">
        <f>K223+L223</f>
        <v>0</v>
      </c>
      <c r="K223" s="31"/>
      <c r="L223" s="31"/>
      <c r="M223" s="31">
        <f t="shared" ref="M223:M224" si="425">N223+O223</f>
        <v>0</v>
      </c>
      <c r="N223" s="31"/>
      <c r="O223" s="31"/>
      <c r="P223" s="6"/>
    </row>
    <row r="224" spans="1:16" ht="35.25" customHeight="1" x14ac:dyDescent="0.3">
      <c r="A224" s="25"/>
      <c r="B224" s="190"/>
      <c r="C224" s="191" t="str">
        <f t="shared" si="374"/>
        <v>Інші джерела</v>
      </c>
      <c r="D224" s="331"/>
      <c r="E224" s="332"/>
      <c r="F224" s="22" t="s">
        <v>9</v>
      </c>
      <c r="G224" s="23">
        <f t="shared" si="424"/>
        <v>0</v>
      </c>
      <c r="H224" s="23"/>
      <c r="I224" s="23"/>
      <c r="J224" s="31">
        <f t="shared" ref="J224" si="426">K224+L224</f>
        <v>0</v>
      </c>
      <c r="K224" s="31"/>
      <c r="L224" s="31"/>
      <c r="M224" s="31">
        <f t="shared" si="425"/>
        <v>0</v>
      </c>
      <c r="N224" s="31"/>
      <c r="O224" s="31"/>
      <c r="P224" s="6"/>
    </row>
    <row r="225" spans="1:16" ht="35.25" customHeight="1" x14ac:dyDescent="0.3">
      <c r="A225" s="25"/>
      <c r="B225" s="306" t="s">
        <v>63</v>
      </c>
      <c r="C225" s="307"/>
      <c r="D225" s="331"/>
      <c r="E225" s="332" t="s">
        <v>696</v>
      </c>
      <c r="F225" s="22"/>
      <c r="G225" s="23">
        <f>G226+G227+G228</f>
        <v>1780</v>
      </c>
      <c r="H225" s="23">
        <f t="shared" ref="H225:I225" si="427">H226+H227+H228</f>
        <v>1780</v>
      </c>
      <c r="I225" s="23">
        <f t="shared" si="427"/>
        <v>0</v>
      </c>
      <c r="J225" s="31">
        <f>J226+J227+J228</f>
        <v>1734.63</v>
      </c>
      <c r="K225" s="31">
        <f t="shared" ref="K225:L225" si="428">K226+K227+K228</f>
        <v>1734.63</v>
      </c>
      <c r="L225" s="31">
        <f t="shared" si="428"/>
        <v>0</v>
      </c>
      <c r="M225" s="31">
        <f>M226+M227+M228</f>
        <v>1552.4</v>
      </c>
      <c r="N225" s="31">
        <f t="shared" ref="N225:O225" si="429">N226+N227+N228</f>
        <v>1552.4</v>
      </c>
      <c r="O225" s="31">
        <f t="shared" si="429"/>
        <v>0</v>
      </c>
      <c r="P225" s="6"/>
    </row>
    <row r="226" spans="1:16" ht="35.25" customHeight="1" x14ac:dyDescent="0.3">
      <c r="A226" s="25"/>
      <c r="B226" s="194"/>
      <c r="C226" s="195" t="str">
        <f t="shared" si="374"/>
        <v>Бюджет ТГ</v>
      </c>
      <c r="D226" s="331"/>
      <c r="E226" s="332"/>
      <c r="F226" s="22" t="s">
        <v>7</v>
      </c>
      <c r="G226" s="23">
        <f>H226+I226</f>
        <v>1780</v>
      </c>
      <c r="H226" s="23">
        <v>1780</v>
      </c>
      <c r="I226" s="23">
        <v>0</v>
      </c>
      <c r="J226" s="31">
        <f>K226+L226</f>
        <v>1734.63</v>
      </c>
      <c r="K226" s="31">
        <v>1734.63</v>
      </c>
      <c r="L226" s="31"/>
      <c r="M226" s="31">
        <f>N226+O226</f>
        <v>1552.4</v>
      </c>
      <c r="N226" s="31">
        <v>1552.4</v>
      </c>
      <c r="O226" s="31"/>
      <c r="P226" s="6"/>
    </row>
    <row r="227" spans="1:16" ht="35.25" customHeight="1" x14ac:dyDescent="0.3">
      <c r="A227" s="25"/>
      <c r="B227" s="194"/>
      <c r="C227" s="195" t="str">
        <f t="shared" si="374"/>
        <v>Державний бюджет</v>
      </c>
      <c r="D227" s="331"/>
      <c r="E227" s="332"/>
      <c r="F227" s="24" t="s">
        <v>8</v>
      </c>
      <c r="G227" s="23">
        <f t="shared" ref="G227:G228" si="430">H227+I227</f>
        <v>0</v>
      </c>
      <c r="H227" s="23"/>
      <c r="I227" s="23"/>
      <c r="J227" s="31">
        <f>K227+L227</f>
        <v>0</v>
      </c>
      <c r="K227" s="31"/>
      <c r="L227" s="31"/>
      <c r="M227" s="31">
        <f t="shared" ref="M227:M228" si="431">N227+O227</f>
        <v>0</v>
      </c>
      <c r="N227" s="31"/>
      <c r="O227" s="31"/>
      <c r="P227" s="6"/>
    </row>
    <row r="228" spans="1:16" ht="35.25" customHeight="1" x14ac:dyDescent="0.3">
      <c r="A228" s="25"/>
      <c r="B228" s="190"/>
      <c r="C228" s="191" t="str">
        <f t="shared" si="374"/>
        <v>Інші джерела</v>
      </c>
      <c r="D228" s="331"/>
      <c r="E228" s="332"/>
      <c r="F228" s="22" t="s">
        <v>9</v>
      </c>
      <c r="G228" s="23">
        <f t="shared" si="430"/>
        <v>0</v>
      </c>
      <c r="H228" s="23"/>
      <c r="I228" s="23"/>
      <c r="J228" s="31">
        <f t="shared" ref="J228" si="432">K228+L228</f>
        <v>0</v>
      </c>
      <c r="K228" s="31"/>
      <c r="L228" s="31"/>
      <c r="M228" s="31">
        <f t="shared" si="431"/>
        <v>0</v>
      </c>
      <c r="N228" s="31"/>
      <c r="O228" s="31"/>
      <c r="P228" s="6"/>
    </row>
    <row r="229" spans="1:16" ht="35.25" customHeight="1" x14ac:dyDescent="0.3">
      <c r="A229" s="25"/>
      <c r="B229" s="306" t="s">
        <v>64</v>
      </c>
      <c r="C229" s="307"/>
      <c r="D229" s="331"/>
      <c r="E229" s="332" t="s">
        <v>697</v>
      </c>
      <c r="F229" s="22"/>
      <c r="G229" s="23">
        <f>G230+G231+G232</f>
        <v>600</v>
      </c>
      <c r="H229" s="23">
        <f t="shared" ref="H229:I229" si="433">H230+H231+H232</f>
        <v>600</v>
      </c>
      <c r="I229" s="23">
        <f t="shared" si="433"/>
        <v>0</v>
      </c>
      <c r="J229" s="31">
        <f>J230+J231+J232</f>
        <v>230</v>
      </c>
      <c r="K229" s="31">
        <f t="shared" ref="K229:L229" si="434">K230+K231+K232</f>
        <v>230</v>
      </c>
      <c r="L229" s="31">
        <f t="shared" si="434"/>
        <v>0</v>
      </c>
      <c r="M229" s="31">
        <f>M230+M231+M232</f>
        <v>128.19999999999999</v>
      </c>
      <c r="N229" s="31">
        <f t="shared" ref="N229:O229" si="435">N230+N231+N232</f>
        <v>128.19999999999999</v>
      </c>
      <c r="O229" s="31">
        <f t="shared" si="435"/>
        <v>0</v>
      </c>
      <c r="P229" s="6"/>
    </row>
    <row r="230" spans="1:16" ht="35.25" customHeight="1" x14ac:dyDescent="0.3">
      <c r="A230" s="25"/>
      <c r="B230" s="194"/>
      <c r="C230" s="195" t="str">
        <f t="shared" si="374"/>
        <v>Бюджет ТГ</v>
      </c>
      <c r="D230" s="331"/>
      <c r="E230" s="332"/>
      <c r="F230" s="22" t="s">
        <v>7</v>
      </c>
      <c r="G230" s="23">
        <f>H230+I230</f>
        <v>600</v>
      </c>
      <c r="H230" s="23">
        <v>600</v>
      </c>
      <c r="I230" s="23">
        <v>0</v>
      </c>
      <c r="J230" s="31">
        <f>K230+L230</f>
        <v>230</v>
      </c>
      <c r="K230" s="31">
        <v>230</v>
      </c>
      <c r="L230" s="31"/>
      <c r="M230" s="31">
        <f>N230+O230</f>
        <v>128.19999999999999</v>
      </c>
      <c r="N230" s="31">
        <v>128.19999999999999</v>
      </c>
      <c r="O230" s="31"/>
      <c r="P230" s="6"/>
    </row>
    <row r="231" spans="1:16" ht="35.25" customHeight="1" x14ac:dyDescent="0.3">
      <c r="A231" s="25"/>
      <c r="B231" s="194"/>
      <c r="C231" s="195" t="str">
        <f t="shared" si="374"/>
        <v>Державний бюджет</v>
      </c>
      <c r="D231" s="331"/>
      <c r="E231" s="332"/>
      <c r="F231" s="24" t="s">
        <v>8</v>
      </c>
      <c r="G231" s="23">
        <f t="shared" ref="G231:G232" si="436">H231+I231</f>
        <v>0</v>
      </c>
      <c r="H231" s="23"/>
      <c r="I231" s="23"/>
      <c r="J231" s="31">
        <f>K231+L231</f>
        <v>0</v>
      </c>
      <c r="K231" s="31"/>
      <c r="L231" s="31"/>
      <c r="M231" s="31">
        <f t="shared" ref="M231:M232" si="437">N231+O231</f>
        <v>0</v>
      </c>
      <c r="N231" s="31"/>
      <c r="O231" s="31"/>
      <c r="P231" s="6"/>
    </row>
    <row r="232" spans="1:16" ht="35.25" customHeight="1" x14ac:dyDescent="0.3">
      <c r="A232" s="25"/>
      <c r="B232" s="190"/>
      <c r="C232" s="191" t="str">
        <f t="shared" si="374"/>
        <v>Інші джерела</v>
      </c>
      <c r="D232" s="331"/>
      <c r="E232" s="332"/>
      <c r="F232" s="22" t="s">
        <v>9</v>
      </c>
      <c r="G232" s="23">
        <f t="shared" si="436"/>
        <v>0</v>
      </c>
      <c r="H232" s="23"/>
      <c r="I232" s="23"/>
      <c r="J232" s="31">
        <f t="shared" ref="J232" si="438">K232+L232</f>
        <v>0</v>
      </c>
      <c r="K232" s="31"/>
      <c r="L232" s="31"/>
      <c r="M232" s="31">
        <f t="shared" si="437"/>
        <v>0</v>
      </c>
      <c r="N232" s="31"/>
      <c r="O232" s="31"/>
      <c r="P232" s="6"/>
    </row>
    <row r="233" spans="1:16" ht="45" customHeight="1" x14ac:dyDescent="0.3">
      <c r="A233" s="25"/>
      <c r="B233" s="308" t="s">
        <v>65</v>
      </c>
      <c r="C233" s="309"/>
      <c r="D233" s="331"/>
      <c r="E233" s="332" t="s">
        <v>698</v>
      </c>
      <c r="F233" s="22"/>
      <c r="G233" s="23">
        <f>G234+G235+G236</f>
        <v>1950</v>
      </c>
      <c r="H233" s="23">
        <f t="shared" ref="H233:I233" si="439">H234+H235+H236</f>
        <v>1950</v>
      </c>
      <c r="I233" s="23">
        <f t="shared" si="439"/>
        <v>0</v>
      </c>
      <c r="J233" s="31">
        <f>J234+J235+J236</f>
        <v>1932.3</v>
      </c>
      <c r="K233" s="31">
        <f t="shared" ref="K233:L233" si="440">K234+K235+K236</f>
        <v>1932.3</v>
      </c>
      <c r="L233" s="31">
        <f t="shared" si="440"/>
        <v>0</v>
      </c>
      <c r="M233" s="31">
        <f>M234+M235+M236</f>
        <v>1932.3</v>
      </c>
      <c r="N233" s="31">
        <f t="shared" ref="N233:O233" si="441">N234+N235+N236</f>
        <v>1932.3</v>
      </c>
      <c r="O233" s="31">
        <f t="shared" si="441"/>
        <v>0</v>
      </c>
      <c r="P233" s="6"/>
    </row>
    <row r="234" spans="1:16" ht="35.25" customHeight="1" x14ac:dyDescent="0.3">
      <c r="A234" s="25"/>
      <c r="B234" s="194"/>
      <c r="C234" s="195" t="str">
        <f t="shared" si="374"/>
        <v>Бюджет ТГ</v>
      </c>
      <c r="D234" s="331"/>
      <c r="E234" s="332"/>
      <c r="F234" s="22" t="s">
        <v>7</v>
      </c>
      <c r="G234" s="23">
        <f>H234+I234</f>
        <v>1950</v>
      </c>
      <c r="H234" s="23">
        <v>1950</v>
      </c>
      <c r="I234" s="23">
        <v>0</v>
      </c>
      <c r="J234" s="31">
        <f>K234+L234</f>
        <v>1932.3</v>
      </c>
      <c r="K234" s="31">
        <v>1932.3</v>
      </c>
      <c r="L234" s="31"/>
      <c r="M234" s="31">
        <f>N234+O234</f>
        <v>1932.3</v>
      </c>
      <c r="N234" s="31">
        <v>1932.3</v>
      </c>
      <c r="O234" s="31"/>
      <c r="P234" s="6"/>
    </row>
    <row r="235" spans="1:16" ht="35.25" customHeight="1" x14ac:dyDescent="0.3">
      <c r="A235" s="25"/>
      <c r="B235" s="194"/>
      <c r="C235" s="195" t="str">
        <f t="shared" si="374"/>
        <v>Державний бюджет</v>
      </c>
      <c r="D235" s="331"/>
      <c r="E235" s="332"/>
      <c r="F235" s="24" t="s">
        <v>8</v>
      </c>
      <c r="G235" s="23">
        <f t="shared" ref="G235:G236" si="442">H235+I235</f>
        <v>0</v>
      </c>
      <c r="H235" s="23"/>
      <c r="I235" s="23"/>
      <c r="J235" s="31">
        <f>K235+L235</f>
        <v>0</v>
      </c>
      <c r="K235" s="31"/>
      <c r="L235" s="31"/>
      <c r="M235" s="31">
        <f t="shared" ref="M235:M236" si="443">N235+O235</f>
        <v>0</v>
      </c>
      <c r="N235" s="31"/>
      <c r="O235" s="31"/>
      <c r="P235" s="6"/>
    </row>
    <row r="236" spans="1:16" ht="84" customHeight="1" x14ac:dyDescent="0.3">
      <c r="A236" s="25"/>
      <c r="B236" s="190"/>
      <c r="C236" s="191" t="str">
        <f t="shared" si="374"/>
        <v>Інші джерела</v>
      </c>
      <c r="D236" s="331"/>
      <c r="E236" s="332"/>
      <c r="F236" s="22" t="s">
        <v>9</v>
      </c>
      <c r="G236" s="23">
        <f t="shared" si="442"/>
        <v>0</v>
      </c>
      <c r="H236" s="23"/>
      <c r="I236" s="23"/>
      <c r="J236" s="31">
        <f t="shared" ref="J236" si="444">K236+L236</f>
        <v>0</v>
      </c>
      <c r="K236" s="31"/>
      <c r="L236" s="31"/>
      <c r="M236" s="31">
        <f t="shared" si="443"/>
        <v>0</v>
      </c>
      <c r="N236" s="31"/>
      <c r="O236" s="31"/>
      <c r="P236" s="6"/>
    </row>
    <row r="237" spans="1:16" ht="35.25" customHeight="1" x14ac:dyDescent="0.3">
      <c r="A237" s="25"/>
      <c r="B237" s="306" t="s">
        <v>66</v>
      </c>
      <c r="C237" s="307"/>
      <c r="D237" s="331"/>
      <c r="E237" s="332"/>
      <c r="F237" s="22"/>
      <c r="G237" s="23">
        <f>G238+G239+G240</f>
        <v>0</v>
      </c>
      <c r="H237" s="23">
        <f t="shared" ref="H237:I237" si="445">H238+H239+H240</f>
        <v>0</v>
      </c>
      <c r="I237" s="23">
        <f t="shared" si="445"/>
        <v>0</v>
      </c>
      <c r="J237" s="31">
        <f>J238+J239+J240</f>
        <v>0</v>
      </c>
      <c r="K237" s="31">
        <f t="shared" ref="K237:L237" si="446">K238+K239+K240</f>
        <v>0</v>
      </c>
      <c r="L237" s="31">
        <f t="shared" si="446"/>
        <v>0</v>
      </c>
      <c r="M237" s="31">
        <f>M238+M239+M240</f>
        <v>0</v>
      </c>
      <c r="N237" s="31">
        <f t="shared" ref="N237:O237" si="447">N238+N239+N240</f>
        <v>0</v>
      </c>
      <c r="O237" s="31">
        <f t="shared" si="447"/>
        <v>0</v>
      </c>
      <c r="P237" s="6"/>
    </row>
    <row r="238" spans="1:16" ht="35.25" customHeight="1" x14ac:dyDescent="0.3">
      <c r="A238" s="25"/>
      <c r="B238" s="194"/>
      <c r="C238" s="195" t="str">
        <f t="shared" si="374"/>
        <v>Бюджет ТГ</v>
      </c>
      <c r="D238" s="331"/>
      <c r="E238" s="332"/>
      <c r="F238" s="22" t="s">
        <v>7</v>
      </c>
      <c r="G238" s="23">
        <f>H238+I238</f>
        <v>0</v>
      </c>
      <c r="H238" s="23"/>
      <c r="I238" s="23">
        <v>0</v>
      </c>
      <c r="J238" s="31">
        <f>K238+L238</f>
        <v>0</v>
      </c>
      <c r="K238" s="31">
        <f>400-400</f>
        <v>0</v>
      </c>
      <c r="L238" s="31">
        <v>0</v>
      </c>
      <c r="M238" s="31">
        <f>N238+O238</f>
        <v>0</v>
      </c>
      <c r="N238" s="31"/>
      <c r="O238" s="31"/>
      <c r="P238" s="6"/>
    </row>
    <row r="239" spans="1:16" ht="35.25" customHeight="1" x14ac:dyDescent="0.3">
      <c r="A239" s="25"/>
      <c r="B239" s="194"/>
      <c r="C239" s="195" t="str">
        <f t="shared" si="374"/>
        <v>Державний бюджет</v>
      </c>
      <c r="D239" s="331"/>
      <c r="E239" s="332"/>
      <c r="F239" s="24" t="s">
        <v>8</v>
      </c>
      <c r="G239" s="23">
        <f t="shared" ref="G239:G240" si="448">H239+I239</f>
        <v>0</v>
      </c>
      <c r="H239" s="23"/>
      <c r="I239" s="23"/>
      <c r="J239" s="31">
        <f>K239+L239</f>
        <v>0</v>
      </c>
      <c r="K239" s="31"/>
      <c r="L239" s="31"/>
      <c r="M239" s="31">
        <f t="shared" ref="M239:M240" si="449">N239+O239</f>
        <v>0</v>
      </c>
      <c r="N239" s="31"/>
      <c r="O239" s="31"/>
      <c r="P239" s="6"/>
    </row>
    <row r="240" spans="1:16" ht="35.25" customHeight="1" x14ac:dyDescent="0.3">
      <c r="A240" s="25"/>
      <c r="B240" s="190"/>
      <c r="C240" s="191" t="str">
        <f t="shared" si="374"/>
        <v>Інші джерела</v>
      </c>
      <c r="D240" s="331"/>
      <c r="E240" s="332"/>
      <c r="F240" s="22" t="s">
        <v>9</v>
      </c>
      <c r="G240" s="23">
        <f t="shared" si="448"/>
        <v>0</v>
      </c>
      <c r="H240" s="23"/>
      <c r="I240" s="23"/>
      <c r="J240" s="31">
        <f t="shared" ref="J240" si="450">K240+L240</f>
        <v>0</v>
      </c>
      <c r="K240" s="31"/>
      <c r="L240" s="31"/>
      <c r="M240" s="31">
        <f t="shared" si="449"/>
        <v>0</v>
      </c>
      <c r="N240" s="31"/>
      <c r="O240" s="31"/>
      <c r="P240" s="6"/>
    </row>
    <row r="241" spans="1:16" ht="35.25" customHeight="1" x14ac:dyDescent="0.3">
      <c r="A241" s="25"/>
      <c r="B241" s="306" t="s">
        <v>67</v>
      </c>
      <c r="C241" s="307"/>
      <c r="D241" s="331"/>
      <c r="E241" s="332"/>
      <c r="F241" s="22"/>
      <c r="G241" s="23">
        <f>G242+G243+G244</f>
        <v>0</v>
      </c>
      <c r="H241" s="23">
        <f t="shared" ref="H241:I241" si="451">H242+H243+H244</f>
        <v>0</v>
      </c>
      <c r="I241" s="23">
        <f t="shared" si="451"/>
        <v>0</v>
      </c>
      <c r="J241" s="31">
        <f>J242+J243+J244</f>
        <v>0</v>
      </c>
      <c r="K241" s="31">
        <f t="shared" ref="K241:L241" si="452">K242+K243+K244</f>
        <v>0</v>
      </c>
      <c r="L241" s="31">
        <f t="shared" si="452"/>
        <v>0</v>
      </c>
      <c r="M241" s="31">
        <f>M242+M243+M244</f>
        <v>0</v>
      </c>
      <c r="N241" s="31">
        <f t="shared" ref="N241:O241" si="453">N242+N243+N244</f>
        <v>0</v>
      </c>
      <c r="O241" s="31">
        <f t="shared" si="453"/>
        <v>0</v>
      </c>
      <c r="P241" s="6"/>
    </row>
    <row r="242" spans="1:16" ht="35.25" customHeight="1" x14ac:dyDescent="0.3">
      <c r="A242" s="25"/>
      <c r="B242" s="194"/>
      <c r="C242" s="195" t="str">
        <f t="shared" si="374"/>
        <v>Бюджет ТГ</v>
      </c>
      <c r="D242" s="331"/>
      <c r="E242" s="332"/>
      <c r="F242" s="22" t="s">
        <v>7</v>
      </c>
      <c r="G242" s="23">
        <f>H242+I242</f>
        <v>0</v>
      </c>
      <c r="H242" s="23"/>
      <c r="I242" s="23">
        <v>0</v>
      </c>
      <c r="J242" s="31">
        <f>K242+L242</f>
        <v>0</v>
      </c>
      <c r="K242" s="31"/>
      <c r="L242" s="31"/>
      <c r="M242" s="31">
        <f>N242+O242</f>
        <v>0</v>
      </c>
      <c r="N242" s="31"/>
      <c r="O242" s="31"/>
      <c r="P242" s="6"/>
    </row>
    <row r="243" spans="1:16" ht="35.25" customHeight="1" x14ac:dyDescent="0.3">
      <c r="A243" s="25"/>
      <c r="B243" s="194"/>
      <c r="C243" s="195" t="str">
        <f t="shared" si="374"/>
        <v>Державний бюджет</v>
      </c>
      <c r="D243" s="331"/>
      <c r="E243" s="332"/>
      <c r="F243" s="24" t="s">
        <v>8</v>
      </c>
      <c r="G243" s="23">
        <f t="shared" ref="G243:G244" si="454">H243+I243</f>
        <v>0</v>
      </c>
      <c r="H243" s="23"/>
      <c r="I243" s="23"/>
      <c r="J243" s="31">
        <f>K243+L243</f>
        <v>0</v>
      </c>
      <c r="K243" s="31"/>
      <c r="L243" s="31"/>
      <c r="M243" s="31">
        <f t="shared" ref="M243:M244" si="455">N243+O243</f>
        <v>0</v>
      </c>
      <c r="N243" s="31"/>
      <c r="O243" s="31"/>
      <c r="P243" s="6"/>
    </row>
    <row r="244" spans="1:16" ht="35.25" customHeight="1" x14ac:dyDescent="0.3">
      <c r="A244" s="25"/>
      <c r="B244" s="190"/>
      <c r="C244" s="191" t="str">
        <f t="shared" si="374"/>
        <v>Інші джерела</v>
      </c>
      <c r="D244" s="331"/>
      <c r="E244" s="332"/>
      <c r="F244" s="22" t="s">
        <v>9</v>
      </c>
      <c r="G244" s="23">
        <f t="shared" si="454"/>
        <v>0</v>
      </c>
      <c r="H244" s="23"/>
      <c r="I244" s="23"/>
      <c r="J244" s="31">
        <f t="shared" ref="J244" si="456">K244+L244</f>
        <v>0</v>
      </c>
      <c r="K244" s="31"/>
      <c r="L244" s="31"/>
      <c r="M244" s="31">
        <f t="shared" si="455"/>
        <v>0</v>
      </c>
      <c r="N244" s="31"/>
      <c r="O244" s="31"/>
      <c r="P244" s="6"/>
    </row>
    <row r="245" spans="1:16" ht="45" customHeight="1" x14ac:dyDescent="0.3">
      <c r="A245" s="25"/>
      <c r="B245" s="308" t="s">
        <v>68</v>
      </c>
      <c r="C245" s="309"/>
      <c r="D245" s="331"/>
      <c r="E245" s="332" t="s">
        <v>732</v>
      </c>
      <c r="F245" s="22"/>
      <c r="G245" s="23">
        <f>G246+G247+G248</f>
        <v>426</v>
      </c>
      <c r="H245" s="23">
        <f t="shared" ref="H245:I245" si="457">H246+H247+H248</f>
        <v>426</v>
      </c>
      <c r="I245" s="23">
        <f t="shared" si="457"/>
        <v>0</v>
      </c>
      <c r="J245" s="31">
        <f>J246+J247+J248</f>
        <v>425.22</v>
      </c>
      <c r="K245" s="31">
        <f t="shared" ref="K245:L245" si="458">K246+K247+K248</f>
        <v>425.22</v>
      </c>
      <c r="L245" s="31">
        <f t="shared" si="458"/>
        <v>0</v>
      </c>
      <c r="M245" s="31">
        <f>M246+M247+M248</f>
        <v>393.87</v>
      </c>
      <c r="N245" s="31">
        <f t="shared" ref="N245:O245" si="459">N246+N247+N248</f>
        <v>393.87</v>
      </c>
      <c r="O245" s="31">
        <f t="shared" si="459"/>
        <v>0</v>
      </c>
      <c r="P245" s="6"/>
    </row>
    <row r="246" spans="1:16" ht="35.25" customHeight="1" x14ac:dyDescent="0.3">
      <c r="A246" s="25"/>
      <c r="B246" s="194"/>
      <c r="C246" s="195" t="str">
        <f t="shared" si="374"/>
        <v>Бюджет ТГ</v>
      </c>
      <c r="D246" s="331"/>
      <c r="E246" s="332"/>
      <c r="F246" s="22" t="s">
        <v>7</v>
      </c>
      <c r="G246" s="23">
        <f>H246+I246</f>
        <v>426</v>
      </c>
      <c r="H246" s="23">
        <v>426</v>
      </c>
      <c r="I246" s="23">
        <v>0</v>
      </c>
      <c r="J246" s="31">
        <f>K246+L246</f>
        <v>425.22</v>
      </c>
      <c r="K246" s="31">
        <v>425.22</v>
      </c>
      <c r="L246" s="31"/>
      <c r="M246" s="31">
        <f>N246+O246</f>
        <v>393.87</v>
      </c>
      <c r="N246" s="31">
        <v>393.87</v>
      </c>
      <c r="O246" s="31"/>
      <c r="P246" s="6"/>
    </row>
    <row r="247" spans="1:16" ht="35.25" customHeight="1" x14ac:dyDescent="0.3">
      <c r="A247" s="25"/>
      <c r="B247" s="194"/>
      <c r="C247" s="195" t="str">
        <f t="shared" si="374"/>
        <v>Державний бюджет</v>
      </c>
      <c r="D247" s="331"/>
      <c r="E247" s="332"/>
      <c r="F247" s="24" t="s">
        <v>8</v>
      </c>
      <c r="G247" s="23">
        <f t="shared" ref="G247:G248" si="460">H247+I247</f>
        <v>0</v>
      </c>
      <c r="H247" s="23"/>
      <c r="I247" s="23"/>
      <c r="J247" s="31">
        <f>K247+L247</f>
        <v>0</v>
      </c>
      <c r="K247" s="31"/>
      <c r="L247" s="31"/>
      <c r="M247" s="31">
        <f t="shared" ref="M247:M248" si="461">N247+O247</f>
        <v>0</v>
      </c>
      <c r="N247" s="31"/>
      <c r="O247" s="31"/>
      <c r="P247" s="6"/>
    </row>
    <row r="248" spans="1:16" ht="35.25" customHeight="1" x14ac:dyDescent="0.3">
      <c r="A248" s="25"/>
      <c r="B248" s="194"/>
      <c r="C248" s="195" t="str">
        <f t="shared" si="374"/>
        <v>Інші джерела</v>
      </c>
      <c r="D248" s="331"/>
      <c r="E248" s="332"/>
      <c r="F248" s="22" t="s">
        <v>9</v>
      </c>
      <c r="G248" s="23">
        <f t="shared" si="460"/>
        <v>0</v>
      </c>
      <c r="H248" s="23"/>
      <c r="I248" s="23"/>
      <c r="J248" s="31">
        <f t="shared" ref="J248" si="462">K248+L248</f>
        <v>0</v>
      </c>
      <c r="K248" s="31"/>
      <c r="L248" s="31"/>
      <c r="M248" s="31">
        <f t="shared" si="461"/>
        <v>0</v>
      </c>
      <c r="N248" s="31"/>
      <c r="O248" s="31"/>
      <c r="P248" s="6"/>
    </row>
    <row r="249" spans="1:16" ht="35.25" customHeight="1" x14ac:dyDescent="0.3">
      <c r="A249" s="25"/>
      <c r="B249" s="363" t="s">
        <v>69</v>
      </c>
      <c r="C249" s="364"/>
      <c r="D249" s="326" t="s">
        <v>50</v>
      </c>
      <c r="E249" s="359" t="s">
        <v>683</v>
      </c>
      <c r="F249" s="26"/>
      <c r="G249" s="27">
        <f t="shared" ref="G249:O249" si="463">G250+G251+G252</f>
        <v>1200</v>
      </c>
      <c r="H249" s="27">
        <f t="shared" si="463"/>
        <v>1200</v>
      </c>
      <c r="I249" s="27">
        <f t="shared" si="463"/>
        <v>0</v>
      </c>
      <c r="J249" s="27">
        <f t="shared" si="463"/>
        <v>1200</v>
      </c>
      <c r="K249" s="27">
        <f t="shared" si="463"/>
        <v>1200</v>
      </c>
      <c r="L249" s="27">
        <f t="shared" si="463"/>
        <v>0</v>
      </c>
      <c r="M249" s="27">
        <f t="shared" si="463"/>
        <v>1200</v>
      </c>
      <c r="N249" s="27">
        <f t="shared" si="463"/>
        <v>1200</v>
      </c>
      <c r="O249" s="27">
        <f t="shared" si="463"/>
        <v>0</v>
      </c>
      <c r="P249" s="6"/>
    </row>
    <row r="250" spans="1:16" ht="35.25" customHeight="1" x14ac:dyDescent="0.3">
      <c r="A250" s="25"/>
      <c r="B250" s="203"/>
      <c r="C250" s="189" t="str">
        <f t="shared" si="374"/>
        <v>Бюджет ТГ</v>
      </c>
      <c r="D250" s="327"/>
      <c r="E250" s="360"/>
      <c r="F250" s="28" t="s">
        <v>7</v>
      </c>
      <c r="G250" s="14">
        <f>H250+I250</f>
        <v>1200</v>
      </c>
      <c r="H250" s="14">
        <v>1200</v>
      </c>
      <c r="I250" s="14">
        <v>0</v>
      </c>
      <c r="J250" s="14">
        <f>K250+L250</f>
        <v>1200</v>
      </c>
      <c r="K250" s="14">
        <v>1200</v>
      </c>
      <c r="L250" s="14"/>
      <c r="M250" s="14">
        <f>N250+O250</f>
        <v>1200</v>
      </c>
      <c r="N250" s="14">
        <v>1200</v>
      </c>
      <c r="O250" s="14">
        <v>0</v>
      </c>
      <c r="P250" s="6"/>
    </row>
    <row r="251" spans="1:16" ht="35.25" customHeight="1" x14ac:dyDescent="0.3">
      <c r="A251" s="25"/>
      <c r="B251" s="203"/>
      <c r="C251" s="189" t="str">
        <f t="shared" si="374"/>
        <v>Державний бюджет</v>
      </c>
      <c r="D251" s="327"/>
      <c r="E251" s="360"/>
      <c r="F251" s="29" t="s">
        <v>8</v>
      </c>
      <c r="G251" s="14">
        <f t="shared" ref="G251:G252" si="464">H251+I251</f>
        <v>0</v>
      </c>
      <c r="H251" s="14">
        <f t="shared" ref="H251:I251" si="465">H255+H259</f>
        <v>0</v>
      </c>
      <c r="I251" s="14">
        <f t="shared" si="465"/>
        <v>0</v>
      </c>
      <c r="J251" s="14">
        <f t="shared" ref="J251:J252" si="466">K251+L251</f>
        <v>0</v>
      </c>
      <c r="K251" s="14">
        <f t="shared" ref="K251:L251" si="467">K255+K259</f>
        <v>0</v>
      </c>
      <c r="L251" s="14">
        <f t="shared" si="467"/>
        <v>0</v>
      </c>
      <c r="M251" s="14">
        <f t="shared" ref="M251:M252" si="468">N251+O251</f>
        <v>0</v>
      </c>
      <c r="N251" s="14">
        <f t="shared" ref="N251:O251" si="469">N255+N259</f>
        <v>0</v>
      </c>
      <c r="O251" s="14">
        <f t="shared" si="469"/>
        <v>0</v>
      </c>
      <c r="P251" s="6"/>
    </row>
    <row r="252" spans="1:16" ht="35.25" customHeight="1" x14ac:dyDescent="0.3">
      <c r="A252" s="25"/>
      <c r="B252" s="203"/>
      <c r="C252" s="189" t="str">
        <f t="shared" si="374"/>
        <v>Інші джерела</v>
      </c>
      <c r="D252" s="328"/>
      <c r="E252" s="361"/>
      <c r="F252" s="28" t="s">
        <v>9</v>
      </c>
      <c r="G252" s="14">
        <f t="shared" si="464"/>
        <v>0</v>
      </c>
      <c r="H252" s="14">
        <f t="shared" ref="H252:I252" si="470">H256+H260</f>
        <v>0</v>
      </c>
      <c r="I252" s="14">
        <f t="shared" si="470"/>
        <v>0</v>
      </c>
      <c r="J252" s="14">
        <f t="shared" si="466"/>
        <v>0</v>
      </c>
      <c r="K252" s="14">
        <f t="shared" ref="K252:L252" si="471">K256+K260</f>
        <v>0</v>
      </c>
      <c r="L252" s="14">
        <f t="shared" si="471"/>
        <v>0</v>
      </c>
      <c r="M252" s="14">
        <f t="shared" si="468"/>
        <v>0</v>
      </c>
      <c r="N252" s="14">
        <f t="shared" ref="N252:O252" si="472">N256+N260</f>
        <v>0</v>
      </c>
      <c r="O252" s="14">
        <f t="shared" si="472"/>
        <v>0</v>
      </c>
      <c r="P252" s="6"/>
    </row>
    <row r="253" spans="1:16" ht="35.25" customHeight="1" x14ac:dyDescent="0.3">
      <c r="A253" s="25"/>
      <c r="B253" s="345" t="s">
        <v>70</v>
      </c>
      <c r="C253" s="346"/>
      <c r="D253" s="326" t="s">
        <v>572</v>
      </c>
      <c r="E253" s="323" t="s">
        <v>713</v>
      </c>
      <c r="F253" s="26"/>
      <c r="G253" s="27">
        <f t="shared" ref="G253:M253" si="473">G254+G255+G256</f>
        <v>100</v>
      </c>
      <c r="H253" s="27">
        <f>H254+H255+H256</f>
        <v>0</v>
      </c>
      <c r="I253" s="27">
        <f>I254+I255+I256</f>
        <v>100</v>
      </c>
      <c r="J253" s="27">
        <f t="shared" si="473"/>
        <v>52.08</v>
      </c>
      <c r="K253" s="27">
        <f>K254+K255+K256</f>
        <v>0</v>
      </c>
      <c r="L253" s="27">
        <f>L254+L255+L256</f>
        <v>52.08</v>
      </c>
      <c r="M253" s="27">
        <f t="shared" si="473"/>
        <v>52.08</v>
      </c>
      <c r="N253" s="27">
        <f>N254+N255+N256</f>
        <v>0</v>
      </c>
      <c r="O253" s="27">
        <f>O254+O255+O256</f>
        <v>52.08</v>
      </c>
      <c r="P253" s="6"/>
    </row>
    <row r="254" spans="1:16" ht="35.25" customHeight="1" x14ac:dyDescent="0.3">
      <c r="A254" s="25"/>
      <c r="B254" s="203"/>
      <c r="C254" s="189" t="str">
        <f t="shared" si="374"/>
        <v>Бюджет ТГ</v>
      </c>
      <c r="D254" s="327"/>
      <c r="E254" s="362"/>
      <c r="F254" s="28" t="s">
        <v>7</v>
      </c>
      <c r="G254" s="14">
        <f>H254+I254</f>
        <v>100</v>
      </c>
      <c r="H254" s="14">
        <v>0</v>
      </c>
      <c r="I254" s="14">
        <v>100</v>
      </c>
      <c r="J254" s="14">
        <f>K254+L254</f>
        <v>52.08</v>
      </c>
      <c r="K254" s="14">
        <v>0</v>
      </c>
      <c r="L254" s="14">
        <v>52.08</v>
      </c>
      <c r="M254" s="14">
        <f>N254+O254</f>
        <v>52.08</v>
      </c>
      <c r="N254" s="14">
        <v>0</v>
      </c>
      <c r="O254" s="14">
        <v>52.08</v>
      </c>
      <c r="P254" s="6"/>
    </row>
    <row r="255" spans="1:16" ht="35.25" customHeight="1" x14ac:dyDescent="0.3">
      <c r="A255" s="25"/>
      <c r="B255" s="203"/>
      <c r="C255" s="189" t="str">
        <f t="shared" si="374"/>
        <v>Державний бюджет</v>
      </c>
      <c r="D255" s="327"/>
      <c r="E255" s="362"/>
      <c r="F255" s="29" t="s">
        <v>8</v>
      </c>
      <c r="G255" s="14">
        <f t="shared" ref="G255:G256" si="474">H255+I255</f>
        <v>0</v>
      </c>
      <c r="H255" s="14">
        <f t="shared" ref="H255:I255" si="475">H259+H263</f>
        <v>0</v>
      </c>
      <c r="I255" s="14">
        <f t="shared" si="475"/>
        <v>0</v>
      </c>
      <c r="J255" s="14">
        <f t="shared" ref="J255:J256" si="476">K255+L255</f>
        <v>0</v>
      </c>
      <c r="K255" s="14">
        <f t="shared" ref="K255:L255" si="477">K259+K263</f>
        <v>0</v>
      </c>
      <c r="L255" s="14">
        <f t="shared" si="477"/>
        <v>0</v>
      </c>
      <c r="M255" s="14">
        <f t="shared" ref="M255:M256" si="478">N255+O255</f>
        <v>0</v>
      </c>
      <c r="N255" s="14">
        <f t="shared" ref="N255:O255" si="479">N259+N263</f>
        <v>0</v>
      </c>
      <c r="O255" s="14">
        <f t="shared" si="479"/>
        <v>0</v>
      </c>
      <c r="P255" s="6"/>
    </row>
    <row r="256" spans="1:16" ht="35.25" customHeight="1" x14ac:dyDescent="0.3">
      <c r="A256" s="25"/>
      <c r="B256" s="203"/>
      <c r="C256" s="189" t="str">
        <f t="shared" si="374"/>
        <v>Інші джерела</v>
      </c>
      <c r="D256" s="328"/>
      <c r="E256" s="324"/>
      <c r="F256" s="28" t="s">
        <v>9</v>
      </c>
      <c r="G256" s="14">
        <f t="shared" si="474"/>
        <v>0</v>
      </c>
      <c r="H256" s="14">
        <f t="shared" ref="H256:I256" si="480">H260+H264</f>
        <v>0</v>
      </c>
      <c r="I256" s="14">
        <f t="shared" si="480"/>
        <v>0</v>
      </c>
      <c r="J256" s="14">
        <f t="shared" si="476"/>
        <v>0</v>
      </c>
      <c r="K256" s="14">
        <f t="shared" ref="K256:L256" si="481">K260+K264</f>
        <v>0</v>
      </c>
      <c r="L256" s="14">
        <f t="shared" si="481"/>
        <v>0</v>
      </c>
      <c r="M256" s="14">
        <f t="shared" si="478"/>
        <v>0</v>
      </c>
      <c r="N256" s="14">
        <f t="shared" ref="N256:O256" si="482">N260+N264</f>
        <v>0</v>
      </c>
      <c r="O256" s="14">
        <f t="shared" si="482"/>
        <v>0</v>
      </c>
      <c r="P256" s="6"/>
    </row>
    <row r="257" spans="1:16" ht="46.5" customHeight="1" x14ac:dyDescent="0.3">
      <c r="A257" s="25"/>
      <c r="B257" s="310" t="s">
        <v>138</v>
      </c>
      <c r="C257" s="311"/>
      <c r="D257" s="326" t="s">
        <v>73</v>
      </c>
      <c r="E257" s="353"/>
      <c r="F257" s="26"/>
      <c r="G257" s="27">
        <f t="shared" ref="G257:O257" si="483">G258+G259+G260</f>
        <v>3068.1</v>
      </c>
      <c r="H257" s="27">
        <f>H258+H259+H260</f>
        <v>0</v>
      </c>
      <c r="I257" s="27">
        <f>I258+I259+I260</f>
        <v>3068.1</v>
      </c>
      <c r="J257" s="27">
        <f t="shared" si="483"/>
        <v>3068.05</v>
      </c>
      <c r="K257" s="27">
        <f t="shared" si="483"/>
        <v>0</v>
      </c>
      <c r="L257" s="27">
        <f t="shared" si="483"/>
        <v>3068.05</v>
      </c>
      <c r="M257" s="27">
        <f t="shared" si="483"/>
        <v>1868.05</v>
      </c>
      <c r="N257" s="27">
        <f t="shared" si="483"/>
        <v>0</v>
      </c>
      <c r="O257" s="27">
        <f t="shared" si="483"/>
        <v>1868.05</v>
      </c>
      <c r="P257" s="6"/>
    </row>
    <row r="258" spans="1:16" ht="35.25" customHeight="1" x14ac:dyDescent="0.3">
      <c r="A258" s="25"/>
      <c r="B258" s="203"/>
      <c r="C258" s="189" t="str">
        <f t="shared" si="374"/>
        <v>Бюджет ТГ</v>
      </c>
      <c r="D258" s="327"/>
      <c r="E258" s="354"/>
      <c r="F258" s="28" t="s">
        <v>7</v>
      </c>
      <c r="G258" s="14">
        <f>H258+I258</f>
        <v>3068.1</v>
      </c>
      <c r="H258" s="14">
        <f>H262+H266</f>
        <v>0</v>
      </c>
      <c r="I258" s="14">
        <v>3068.1</v>
      </c>
      <c r="J258" s="14">
        <f>K258+L258</f>
        <v>3068.05</v>
      </c>
      <c r="K258" s="14">
        <f>K262+K266</f>
        <v>0</v>
      </c>
      <c r="L258" s="14">
        <f>L262+L266</f>
        <v>3068.05</v>
      </c>
      <c r="M258" s="14">
        <f>N258+O258</f>
        <v>1868.05</v>
      </c>
      <c r="N258" s="14">
        <f>N262+N266</f>
        <v>0</v>
      </c>
      <c r="O258" s="14">
        <f>O262+O266</f>
        <v>1868.05</v>
      </c>
      <c r="P258" s="6"/>
    </row>
    <row r="259" spans="1:16" ht="35.25" customHeight="1" x14ac:dyDescent="0.3">
      <c r="A259" s="25"/>
      <c r="B259" s="203"/>
      <c r="C259" s="189" t="str">
        <f t="shared" ref="C259:C260" si="484">C255</f>
        <v>Державний бюджет</v>
      </c>
      <c r="D259" s="327"/>
      <c r="E259" s="354"/>
      <c r="F259" s="29" t="s">
        <v>8</v>
      </c>
      <c r="G259" s="14">
        <f t="shared" ref="G259:G260" si="485">H259+I259</f>
        <v>0</v>
      </c>
      <c r="H259" s="14">
        <f t="shared" ref="H259:I259" si="486">H263+H267</f>
        <v>0</v>
      </c>
      <c r="I259" s="14">
        <f t="shared" si="486"/>
        <v>0</v>
      </c>
      <c r="J259" s="14">
        <f t="shared" ref="J259:J260" si="487">K259+L259</f>
        <v>0</v>
      </c>
      <c r="K259" s="14">
        <f t="shared" ref="K259:L259" si="488">K263+K267</f>
        <v>0</v>
      </c>
      <c r="L259" s="14">
        <f t="shared" si="488"/>
        <v>0</v>
      </c>
      <c r="M259" s="14">
        <f t="shared" ref="M259:M260" si="489">N259+O259</f>
        <v>0</v>
      </c>
      <c r="N259" s="14">
        <f t="shared" ref="N259:O259" si="490">N263+N267</f>
        <v>0</v>
      </c>
      <c r="O259" s="14">
        <f t="shared" si="490"/>
        <v>0</v>
      </c>
      <c r="P259" s="6"/>
    </row>
    <row r="260" spans="1:16" ht="35.25" customHeight="1" x14ac:dyDescent="0.3">
      <c r="A260" s="25"/>
      <c r="B260" s="93"/>
      <c r="C260" s="186" t="str">
        <f t="shared" si="484"/>
        <v>Інші джерела</v>
      </c>
      <c r="D260" s="328"/>
      <c r="E260" s="355"/>
      <c r="F260" s="28" t="s">
        <v>9</v>
      </c>
      <c r="G260" s="14">
        <f t="shared" si="485"/>
        <v>0</v>
      </c>
      <c r="H260" s="14">
        <f t="shared" ref="H260:I260" si="491">H264+H268</f>
        <v>0</v>
      </c>
      <c r="I260" s="14">
        <f t="shared" si="491"/>
        <v>0</v>
      </c>
      <c r="J260" s="14">
        <f t="shared" si="487"/>
        <v>0</v>
      </c>
      <c r="K260" s="14">
        <f t="shared" ref="K260:L260" si="492">K264+K268</f>
        <v>0</v>
      </c>
      <c r="L260" s="14">
        <f t="shared" si="492"/>
        <v>0</v>
      </c>
      <c r="M260" s="14">
        <f t="shared" si="489"/>
        <v>0</v>
      </c>
      <c r="N260" s="14">
        <f t="shared" ref="N260:O260" si="493">N264+N268</f>
        <v>0</v>
      </c>
      <c r="O260" s="14">
        <f t="shared" si="493"/>
        <v>0</v>
      </c>
      <c r="P260" s="6"/>
    </row>
    <row r="261" spans="1:16" ht="35.25" customHeight="1" x14ac:dyDescent="0.3">
      <c r="A261" s="25"/>
      <c r="B261" s="335" t="s">
        <v>71</v>
      </c>
      <c r="C261" s="336"/>
      <c r="D261" s="329"/>
      <c r="E261" s="330" t="s">
        <v>733</v>
      </c>
      <c r="F261" s="30"/>
      <c r="G261" s="31">
        <f>G262+G263+G264</f>
        <v>3068.1</v>
      </c>
      <c r="H261" s="31">
        <f t="shared" ref="H261:I261" si="494">H262+H263+H264</f>
        <v>0</v>
      </c>
      <c r="I261" s="31">
        <f t="shared" si="494"/>
        <v>3068.1</v>
      </c>
      <c r="J261" s="31">
        <f>J262+J263+J264</f>
        <v>3068.05</v>
      </c>
      <c r="K261" s="31">
        <f t="shared" ref="K261:L261" si="495">K262+K263+K264</f>
        <v>0</v>
      </c>
      <c r="L261" s="31">
        <f t="shared" si="495"/>
        <v>3068.05</v>
      </c>
      <c r="M261" s="31">
        <f>M262+M263+M264</f>
        <v>1868.05</v>
      </c>
      <c r="N261" s="31">
        <f t="shared" ref="N261:O261" si="496">N262+N263+N264</f>
        <v>0</v>
      </c>
      <c r="O261" s="31">
        <f t="shared" si="496"/>
        <v>1868.05</v>
      </c>
      <c r="P261" s="6"/>
    </row>
    <row r="262" spans="1:16" ht="35.25" customHeight="1" x14ac:dyDescent="0.3">
      <c r="A262" s="25"/>
      <c r="B262" s="199"/>
      <c r="C262" s="195" t="str">
        <f t="shared" ref="C262:C316" si="497">C258</f>
        <v>Бюджет ТГ</v>
      </c>
      <c r="D262" s="329"/>
      <c r="E262" s="330"/>
      <c r="F262" s="30" t="s">
        <v>7</v>
      </c>
      <c r="G262" s="31">
        <f>H262+I262</f>
        <v>3068.1</v>
      </c>
      <c r="H262" s="31">
        <v>0</v>
      </c>
      <c r="I262" s="31">
        <v>3068.1</v>
      </c>
      <c r="J262" s="31">
        <f>K262+L262</f>
        <v>3068.05</v>
      </c>
      <c r="K262" s="31">
        <v>0</v>
      </c>
      <c r="L262" s="31">
        <v>3068.05</v>
      </c>
      <c r="M262" s="31">
        <f>N262+O262</f>
        <v>1868.05</v>
      </c>
      <c r="N262" s="31">
        <v>0</v>
      </c>
      <c r="O262" s="31">
        <v>1868.05</v>
      </c>
      <c r="P262" s="6"/>
    </row>
    <row r="263" spans="1:16" ht="35.25" customHeight="1" x14ac:dyDescent="0.3">
      <c r="A263" s="25"/>
      <c r="B263" s="199"/>
      <c r="C263" s="195" t="str">
        <f t="shared" si="497"/>
        <v>Державний бюджет</v>
      </c>
      <c r="D263" s="329"/>
      <c r="E263" s="330"/>
      <c r="F263" s="32" t="s">
        <v>8</v>
      </c>
      <c r="G263" s="31">
        <f t="shared" ref="G263:G264" si="498">H263+I263</f>
        <v>0</v>
      </c>
      <c r="H263" s="31"/>
      <c r="I263" s="31"/>
      <c r="J263" s="31">
        <f>K263+L263</f>
        <v>0</v>
      </c>
      <c r="K263" s="31"/>
      <c r="L263" s="31"/>
      <c r="M263" s="31">
        <f t="shared" ref="M263:M264" si="499">N263+O263</f>
        <v>0</v>
      </c>
      <c r="N263" s="31"/>
      <c r="O263" s="31"/>
      <c r="P263" s="6"/>
    </row>
    <row r="264" spans="1:16" ht="35.25" customHeight="1" x14ac:dyDescent="0.3">
      <c r="A264" s="25"/>
      <c r="B264" s="196"/>
      <c r="C264" s="191" t="str">
        <f t="shared" si="497"/>
        <v>Інші джерела</v>
      </c>
      <c r="D264" s="329"/>
      <c r="E264" s="330"/>
      <c r="F264" s="30" t="s">
        <v>9</v>
      </c>
      <c r="G264" s="31">
        <f t="shared" si="498"/>
        <v>0</v>
      </c>
      <c r="H264" s="31"/>
      <c r="I264" s="31"/>
      <c r="J264" s="31">
        <f t="shared" ref="J264" si="500">K264+L264</f>
        <v>0</v>
      </c>
      <c r="K264" s="31"/>
      <c r="L264" s="31"/>
      <c r="M264" s="31">
        <f t="shared" si="499"/>
        <v>0</v>
      </c>
      <c r="N264" s="31"/>
      <c r="O264" s="31"/>
      <c r="P264" s="6"/>
    </row>
    <row r="265" spans="1:16" ht="35.25" customHeight="1" x14ac:dyDescent="0.3">
      <c r="A265" s="25"/>
      <c r="B265" s="335" t="s">
        <v>72</v>
      </c>
      <c r="C265" s="336"/>
      <c r="D265" s="329"/>
      <c r="E265" s="330"/>
      <c r="F265" s="30"/>
      <c r="G265" s="31">
        <f>G266+G267+G268</f>
        <v>0</v>
      </c>
      <c r="H265" s="31">
        <f t="shared" ref="H265:I265" si="501">H266+H267+H268</f>
        <v>0</v>
      </c>
      <c r="I265" s="31">
        <f t="shared" si="501"/>
        <v>0</v>
      </c>
      <c r="J265" s="31">
        <f>J266+J267+J268</f>
        <v>0</v>
      </c>
      <c r="K265" s="31">
        <f t="shared" ref="K265:L265" si="502">K266+K267+K268</f>
        <v>0</v>
      </c>
      <c r="L265" s="31">
        <f t="shared" si="502"/>
        <v>0</v>
      </c>
      <c r="M265" s="31">
        <f>M266+M267+M268</f>
        <v>0</v>
      </c>
      <c r="N265" s="31">
        <f t="shared" ref="N265:O265" si="503">N266+N267+N268</f>
        <v>0</v>
      </c>
      <c r="O265" s="31">
        <f t="shared" si="503"/>
        <v>0</v>
      </c>
      <c r="P265" s="6"/>
    </row>
    <row r="266" spans="1:16" ht="35.25" customHeight="1" x14ac:dyDescent="0.3">
      <c r="A266" s="25"/>
      <c r="B266" s="199"/>
      <c r="C266" s="195" t="str">
        <f t="shared" si="497"/>
        <v>Бюджет ТГ</v>
      </c>
      <c r="D266" s="329"/>
      <c r="E266" s="330"/>
      <c r="F266" s="30" t="s">
        <v>7</v>
      </c>
      <c r="G266" s="31">
        <f>H266+I266</f>
        <v>0</v>
      </c>
      <c r="H266" s="31">
        <v>0</v>
      </c>
      <c r="I266" s="31"/>
      <c r="J266" s="31">
        <f>K266+L266</f>
        <v>0</v>
      </c>
      <c r="K266" s="31">
        <v>0</v>
      </c>
      <c r="L266" s="31">
        <f>5655.1-5655.1</f>
        <v>0</v>
      </c>
      <c r="M266" s="31">
        <f>N266+O266</f>
        <v>0</v>
      </c>
      <c r="N266" s="31">
        <v>0</v>
      </c>
      <c r="O266" s="31"/>
      <c r="P266" s="6"/>
    </row>
    <row r="267" spans="1:16" ht="35.25" customHeight="1" x14ac:dyDescent="0.3">
      <c r="A267" s="25"/>
      <c r="B267" s="199"/>
      <c r="C267" s="195" t="str">
        <f t="shared" si="497"/>
        <v>Державний бюджет</v>
      </c>
      <c r="D267" s="329"/>
      <c r="E267" s="330"/>
      <c r="F267" s="32" t="s">
        <v>8</v>
      </c>
      <c r="G267" s="31">
        <f t="shared" ref="G267:G268" si="504">H267+I267</f>
        <v>0</v>
      </c>
      <c r="H267" s="31"/>
      <c r="I267" s="31"/>
      <c r="J267" s="31">
        <f>K267+L267</f>
        <v>0</v>
      </c>
      <c r="K267" s="31"/>
      <c r="L267" s="31"/>
      <c r="M267" s="31">
        <f t="shared" ref="M267:M268" si="505">N267+O267</f>
        <v>0</v>
      </c>
      <c r="N267" s="31"/>
      <c r="O267" s="31"/>
      <c r="P267" s="6"/>
    </row>
    <row r="268" spans="1:16" ht="35.25" customHeight="1" x14ac:dyDescent="0.3">
      <c r="A268" s="25"/>
      <c r="B268" s="199"/>
      <c r="C268" s="195" t="str">
        <f t="shared" si="497"/>
        <v>Інші джерела</v>
      </c>
      <c r="D268" s="329"/>
      <c r="E268" s="330"/>
      <c r="F268" s="30" t="s">
        <v>9</v>
      </c>
      <c r="G268" s="31">
        <f t="shared" si="504"/>
        <v>0</v>
      </c>
      <c r="H268" s="31"/>
      <c r="I268" s="31"/>
      <c r="J268" s="31">
        <f t="shared" ref="J268" si="506">K268+L268</f>
        <v>0</v>
      </c>
      <c r="K268" s="31"/>
      <c r="L268" s="31"/>
      <c r="M268" s="31">
        <f t="shared" si="505"/>
        <v>0</v>
      </c>
      <c r="N268" s="31"/>
      <c r="O268" s="31"/>
      <c r="P268" s="6"/>
    </row>
    <row r="269" spans="1:16" ht="69" customHeight="1" x14ac:dyDescent="0.3">
      <c r="A269" s="25"/>
      <c r="B269" s="310" t="s">
        <v>74</v>
      </c>
      <c r="C269" s="311"/>
      <c r="D269" s="326" t="s">
        <v>87</v>
      </c>
      <c r="E269" s="353"/>
      <c r="F269" s="26"/>
      <c r="G269" s="27">
        <f t="shared" ref="G269:O269" si="507">G270+G271+G272</f>
        <v>560.9</v>
      </c>
      <c r="H269" s="27">
        <f t="shared" si="507"/>
        <v>560.9</v>
      </c>
      <c r="I269" s="27">
        <f t="shared" si="507"/>
        <v>0</v>
      </c>
      <c r="J269" s="27">
        <f t="shared" si="507"/>
        <v>375.5</v>
      </c>
      <c r="K269" s="27">
        <f t="shared" si="507"/>
        <v>375.5</v>
      </c>
      <c r="L269" s="27">
        <f t="shared" si="507"/>
        <v>0</v>
      </c>
      <c r="M269" s="27">
        <f t="shared" si="507"/>
        <v>0</v>
      </c>
      <c r="N269" s="27">
        <f t="shared" si="507"/>
        <v>0</v>
      </c>
      <c r="O269" s="27">
        <f t="shared" si="507"/>
        <v>0</v>
      </c>
      <c r="P269" s="6"/>
    </row>
    <row r="270" spans="1:16" ht="35.25" customHeight="1" x14ac:dyDescent="0.3">
      <c r="A270" s="25"/>
      <c r="B270" s="203"/>
      <c r="C270" s="189" t="str">
        <f t="shared" si="497"/>
        <v>Бюджет ТГ</v>
      </c>
      <c r="D270" s="327"/>
      <c r="E270" s="354"/>
      <c r="F270" s="28" t="s">
        <v>7</v>
      </c>
      <c r="G270" s="14">
        <f>H270+I270</f>
        <v>560.9</v>
      </c>
      <c r="H270" s="14">
        <v>560.9</v>
      </c>
      <c r="I270" s="14">
        <v>0</v>
      </c>
      <c r="J270" s="14">
        <f>K270+L270</f>
        <v>375.5</v>
      </c>
      <c r="K270" s="14">
        <v>375.5</v>
      </c>
      <c r="L270" s="14">
        <v>0</v>
      </c>
      <c r="M270" s="14">
        <f>N270+O270</f>
        <v>0</v>
      </c>
      <c r="N270" s="14">
        <v>0</v>
      </c>
      <c r="O270" s="14">
        <v>0</v>
      </c>
      <c r="P270" s="6"/>
    </row>
    <row r="271" spans="1:16" ht="35.25" customHeight="1" x14ac:dyDescent="0.3">
      <c r="A271" s="25"/>
      <c r="B271" s="203"/>
      <c r="C271" s="189" t="str">
        <f t="shared" si="497"/>
        <v>Державний бюджет</v>
      </c>
      <c r="D271" s="327"/>
      <c r="E271" s="354"/>
      <c r="F271" s="29" t="s">
        <v>8</v>
      </c>
      <c r="G271" s="14">
        <f t="shared" ref="G271:G272" si="508">H271+I271</f>
        <v>0</v>
      </c>
      <c r="H271" s="14">
        <f>H275+H283</f>
        <v>0</v>
      </c>
      <c r="I271" s="14">
        <f>I275+I283</f>
        <v>0</v>
      </c>
      <c r="J271" s="14">
        <f t="shared" ref="J271:J272" si="509">K271+L271</f>
        <v>0</v>
      </c>
      <c r="K271" s="14">
        <f>K275+K283</f>
        <v>0</v>
      </c>
      <c r="L271" s="14">
        <f>L275+L283</f>
        <v>0</v>
      </c>
      <c r="M271" s="14">
        <f t="shared" ref="M271:M272" si="510">N271+O271</f>
        <v>0</v>
      </c>
      <c r="N271" s="14">
        <f>N275+N283</f>
        <v>0</v>
      </c>
      <c r="O271" s="14">
        <f>O275+O283</f>
        <v>0</v>
      </c>
      <c r="P271" s="6"/>
    </row>
    <row r="272" spans="1:16" ht="35.25" customHeight="1" x14ac:dyDescent="0.3">
      <c r="A272" s="25"/>
      <c r="B272" s="203"/>
      <c r="C272" s="189" t="str">
        <f t="shared" si="497"/>
        <v>Інші джерела</v>
      </c>
      <c r="D272" s="328"/>
      <c r="E272" s="355"/>
      <c r="F272" s="28" t="s">
        <v>9</v>
      </c>
      <c r="G272" s="14">
        <f t="shared" si="508"/>
        <v>0</v>
      </c>
      <c r="H272" s="14">
        <f>H276+H284</f>
        <v>0</v>
      </c>
      <c r="I272" s="14">
        <v>0</v>
      </c>
      <c r="J272" s="14">
        <f t="shared" si="509"/>
        <v>0</v>
      </c>
      <c r="K272" s="14">
        <f>K276+K284</f>
        <v>0</v>
      </c>
      <c r="L272" s="14">
        <v>0</v>
      </c>
      <c r="M272" s="14">
        <f t="shared" si="510"/>
        <v>0</v>
      </c>
      <c r="N272" s="14">
        <f>N276+N284</f>
        <v>0</v>
      </c>
      <c r="O272" s="14"/>
      <c r="P272" s="6"/>
    </row>
    <row r="273" spans="1:17" ht="52.5" customHeight="1" x14ac:dyDescent="0.3">
      <c r="A273" s="25"/>
      <c r="B273" s="310" t="s">
        <v>394</v>
      </c>
      <c r="C273" s="311"/>
      <c r="D273" s="337" t="s">
        <v>283</v>
      </c>
      <c r="E273" s="342"/>
      <c r="F273" s="15"/>
      <c r="G273" s="16">
        <f t="shared" ref="G273:I273" si="511">G274+G275+G276</f>
        <v>18721.54</v>
      </c>
      <c r="H273" s="16">
        <f>H274+H275+H276</f>
        <v>7594.18</v>
      </c>
      <c r="I273" s="16">
        <f t="shared" si="511"/>
        <v>11127.36</v>
      </c>
      <c r="J273" s="27">
        <f t="shared" ref="J273" si="512">J274+J275+J276</f>
        <v>18714.77</v>
      </c>
      <c r="K273" s="27">
        <f>K274+K275+K276</f>
        <v>7587.41</v>
      </c>
      <c r="L273" s="27">
        <f>L274+L275+L276</f>
        <v>11127.36</v>
      </c>
      <c r="M273" s="27">
        <f t="shared" ref="M273" si="513">M274+M275+M276</f>
        <v>12670.42</v>
      </c>
      <c r="N273" s="27">
        <f>N274+N275+N276</f>
        <v>6254.09</v>
      </c>
      <c r="O273" s="27">
        <f t="shared" ref="O273" si="514">O274+O275+O276</f>
        <v>6416.33</v>
      </c>
      <c r="P273" s="6"/>
    </row>
    <row r="274" spans="1:17" ht="35.25" customHeight="1" x14ac:dyDescent="0.3">
      <c r="A274" s="25"/>
      <c r="B274" s="203"/>
      <c r="C274" s="189" t="str">
        <f t="shared" si="497"/>
        <v>Бюджет ТГ</v>
      </c>
      <c r="D274" s="338"/>
      <c r="E274" s="343"/>
      <c r="F274" s="17" t="s">
        <v>7</v>
      </c>
      <c r="G274" s="13">
        <f>H274+I274</f>
        <v>13885.28</v>
      </c>
      <c r="H274" s="13">
        <f>H278+H330</f>
        <v>7594.18</v>
      </c>
      <c r="I274" s="13">
        <f>I278+I330</f>
        <v>6291.1</v>
      </c>
      <c r="J274" s="14">
        <f>K274+L274</f>
        <v>13878.51</v>
      </c>
      <c r="K274" s="14">
        <f>K278+K330</f>
        <v>7587.41</v>
      </c>
      <c r="L274" s="14">
        <f>L278+L330</f>
        <v>6291.1</v>
      </c>
      <c r="M274" s="14">
        <f>N274+O274</f>
        <v>12494.09</v>
      </c>
      <c r="N274" s="14">
        <f>N278+N330</f>
        <v>6254.09</v>
      </c>
      <c r="O274" s="14">
        <f>O278+O330</f>
        <v>6240</v>
      </c>
      <c r="P274" s="6"/>
      <c r="Q274" s="49"/>
    </row>
    <row r="275" spans="1:17" ht="35.25" customHeight="1" x14ac:dyDescent="0.3">
      <c r="A275" s="25"/>
      <c r="B275" s="203"/>
      <c r="C275" s="189" t="str">
        <f t="shared" si="497"/>
        <v>Державний бюджет</v>
      </c>
      <c r="D275" s="338"/>
      <c r="E275" s="343"/>
      <c r="F275" s="18" t="s">
        <v>8</v>
      </c>
      <c r="G275" s="13">
        <f t="shared" ref="G275:G276" si="515">H275+I275</f>
        <v>0</v>
      </c>
      <c r="H275" s="13">
        <f t="shared" ref="H275:I275" si="516">H279+H331</f>
        <v>0</v>
      </c>
      <c r="I275" s="13">
        <f t="shared" si="516"/>
        <v>0</v>
      </c>
      <c r="J275" s="14">
        <f t="shared" ref="J275:J276" si="517">K275+L275</f>
        <v>0</v>
      </c>
      <c r="K275" s="14">
        <f t="shared" ref="K275:L275" si="518">K279+K331</f>
        <v>0</v>
      </c>
      <c r="L275" s="14">
        <f t="shared" si="518"/>
        <v>0</v>
      </c>
      <c r="M275" s="14">
        <f t="shared" ref="M275:M276" si="519">N275+O275</f>
        <v>0</v>
      </c>
      <c r="N275" s="14">
        <f t="shared" ref="N275:O275" si="520">N279+N331</f>
        <v>0</v>
      </c>
      <c r="O275" s="14">
        <f t="shared" si="520"/>
        <v>0</v>
      </c>
      <c r="P275" s="6"/>
    </row>
    <row r="276" spans="1:17" ht="35.25" customHeight="1" x14ac:dyDescent="0.3">
      <c r="A276" s="25"/>
      <c r="B276" s="94"/>
      <c r="C276" s="187" t="str">
        <f t="shared" si="497"/>
        <v>Інші джерела</v>
      </c>
      <c r="D276" s="339"/>
      <c r="E276" s="344"/>
      <c r="F276" s="17" t="s">
        <v>9</v>
      </c>
      <c r="G276" s="13">
        <f t="shared" si="515"/>
        <v>4836.26</v>
      </c>
      <c r="H276" s="13">
        <f t="shared" ref="H276" si="521">H280+H332</f>
        <v>0</v>
      </c>
      <c r="I276" s="13">
        <v>4836.26</v>
      </c>
      <c r="J276" s="14">
        <f t="shared" si="517"/>
        <v>4836.26</v>
      </c>
      <c r="K276" s="14">
        <f t="shared" ref="K276:L276" si="522">K280+K332</f>
        <v>0</v>
      </c>
      <c r="L276" s="14">
        <f t="shared" si="522"/>
        <v>4836.26</v>
      </c>
      <c r="M276" s="14">
        <f t="shared" si="519"/>
        <v>176.33</v>
      </c>
      <c r="N276" s="14">
        <f t="shared" ref="N276:O276" si="523">N280+N332</f>
        <v>0</v>
      </c>
      <c r="O276" s="14">
        <f t="shared" si="523"/>
        <v>176.33</v>
      </c>
      <c r="P276" s="6"/>
    </row>
    <row r="277" spans="1:17" ht="45" customHeight="1" x14ac:dyDescent="0.3">
      <c r="A277" s="25"/>
      <c r="B277" s="310" t="s">
        <v>395</v>
      </c>
      <c r="C277" s="311"/>
      <c r="D277" s="356" t="s">
        <v>87</v>
      </c>
      <c r="E277" s="342"/>
      <c r="F277" s="15"/>
      <c r="G277" s="16">
        <f t="shared" ref="G277:I277" si="524">G278+G279+G280</f>
        <v>18541.34</v>
      </c>
      <c r="H277" s="16">
        <f t="shared" si="524"/>
        <v>7558.58</v>
      </c>
      <c r="I277" s="16">
        <f t="shared" si="524"/>
        <v>10982.76</v>
      </c>
      <c r="J277" s="27">
        <f t="shared" ref="J277:K277" si="525">J278+J279+J280</f>
        <v>18534.57</v>
      </c>
      <c r="K277" s="27">
        <f t="shared" si="525"/>
        <v>7551.8099999999995</v>
      </c>
      <c r="L277" s="27">
        <f>L278+L279+L280</f>
        <v>10982.76</v>
      </c>
      <c r="M277" s="27">
        <f t="shared" ref="M277:O277" si="526">M278+M279+M280</f>
        <v>12576.92</v>
      </c>
      <c r="N277" s="27">
        <f t="shared" si="526"/>
        <v>6254.09</v>
      </c>
      <c r="O277" s="27">
        <f t="shared" si="526"/>
        <v>6322.83</v>
      </c>
      <c r="P277" s="6"/>
    </row>
    <row r="278" spans="1:17" ht="35.25" customHeight="1" x14ac:dyDescent="0.3">
      <c r="A278" s="25"/>
      <c r="B278" s="203"/>
      <c r="C278" s="189" t="str">
        <f t="shared" si="497"/>
        <v>Бюджет ТГ</v>
      </c>
      <c r="D278" s="357"/>
      <c r="E278" s="343"/>
      <c r="F278" s="17" t="s">
        <v>7</v>
      </c>
      <c r="G278" s="13">
        <f>H278+I278</f>
        <v>13705.08</v>
      </c>
      <c r="H278" s="13">
        <f>H282+H286+H290+H294+H298+H302+H306+H310+H314+H318+H322+H326</f>
        <v>7558.58</v>
      </c>
      <c r="I278" s="13">
        <f>I282+I286+I290+I294+I298+I302+I306+I310+I314+I318+I322+I326</f>
        <v>6146.5</v>
      </c>
      <c r="J278" s="14">
        <f>K278+L278</f>
        <v>13698.31</v>
      </c>
      <c r="K278" s="14">
        <f>K282+K286+K290+K294+K298+K302+K306+K310+K314+K318+K322+K326</f>
        <v>7551.8099999999995</v>
      </c>
      <c r="L278" s="14">
        <f>L282+L286+L290+L294+L298+L302+L306+L310+L314+L318+L322+L326</f>
        <v>6146.5</v>
      </c>
      <c r="M278" s="14">
        <f>N278+O278</f>
        <v>12400.59</v>
      </c>
      <c r="N278" s="14">
        <f>N282+N286+N290+N294+N298+N302+N306+N310+N314+N318+N322+N326</f>
        <v>6254.09</v>
      </c>
      <c r="O278" s="14">
        <f>O282+O286+O290+O294+O298+O302+O306+O310+O314+O318+O322+O326</f>
        <v>6146.5</v>
      </c>
      <c r="P278" s="6"/>
    </row>
    <row r="279" spans="1:17" ht="42" customHeight="1" x14ac:dyDescent="0.3">
      <c r="A279" s="25"/>
      <c r="B279" s="203"/>
      <c r="C279" s="189" t="str">
        <f t="shared" si="497"/>
        <v>Державний бюджет</v>
      </c>
      <c r="D279" s="357"/>
      <c r="E279" s="343"/>
      <c r="F279" s="18" t="s">
        <v>8</v>
      </c>
      <c r="G279" s="13">
        <f t="shared" ref="G279:G280" si="527">H279+I279</f>
        <v>0</v>
      </c>
      <c r="H279" s="13">
        <f t="shared" ref="H279:I279" si="528">H283+H287+H291+H295+H299+H303+H307+H311+H315+H319+H323+H327</f>
        <v>0</v>
      </c>
      <c r="I279" s="13">
        <f t="shared" si="528"/>
        <v>0</v>
      </c>
      <c r="J279" s="14">
        <f t="shared" ref="J279:J280" si="529">K279+L279</f>
        <v>0</v>
      </c>
      <c r="K279" s="14">
        <f t="shared" ref="K279:L279" si="530">K283+K287+K291+K295+K299+K303+K307+K311+K315+K319+K323+K327</f>
        <v>0</v>
      </c>
      <c r="L279" s="14">
        <f t="shared" si="530"/>
        <v>0</v>
      </c>
      <c r="M279" s="14">
        <f t="shared" ref="M279:M280" si="531">N279+O279</f>
        <v>0</v>
      </c>
      <c r="N279" s="14">
        <f t="shared" ref="N279:O279" si="532">N283+N287+N291+N295+N299+N303+N307+N311+N315+N319+N323+N327</f>
        <v>0</v>
      </c>
      <c r="O279" s="14">
        <f t="shared" si="532"/>
        <v>0</v>
      </c>
      <c r="P279" s="6"/>
    </row>
    <row r="280" spans="1:17" ht="35.25" customHeight="1" x14ac:dyDescent="0.3">
      <c r="A280" s="25"/>
      <c r="B280" s="93"/>
      <c r="C280" s="186" t="str">
        <f t="shared" si="497"/>
        <v>Інші джерела</v>
      </c>
      <c r="D280" s="358"/>
      <c r="E280" s="344"/>
      <c r="F280" s="17" t="s">
        <v>9</v>
      </c>
      <c r="G280" s="13">
        <f t="shared" si="527"/>
        <v>4836.26</v>
      </c>
      <c r="H280" s="13">
        <f>H284+H288+H292+H296+H300+H304+H308+H312+H316+H320+H324+H328</f>
        <v>0</v>
      </c>
      <c r="I280" s="13">
        <v>4836.26</v>
      </c>
      <c r="J280" s="14">
        <f t="shared" si="529"/>
        <v>4836.26</v>
      </c>
      <c r="K280" s="14">
        <f>K284+K288+K292+K296+K300+K304+K308+K312+K316+K320+K324+K328</f>
        <v>0</v>
      </c>
      <c r="L280" s="14">
        <f>L284+L288+L292+L296+L300+L304+L308+L312+L316+L320+L324+L328</f>
        <v>4836.26</v>
      </c>
      <c r="M280" s="14">
        <f t="shared" si="531"/>
        <v>176.33</v>
      </c>
      <c r="N280" s="14">
        <f>N284+N288+N292+N296+N300+N304+N308+N312+N316+N320+N324+N328</f>
        <v>0</v>
      </c>
      <c r="O280" s="14">
        <f>O284+O288+O292+O296+O300+O304+O308+O312+O316+O320+O324+O328</f>
        <v>176.33</v>
      </c>
      <c r="P280" s="6"/>
    </row>
    <row r="281" spans="1:17" ht="48" customHeight="1" x14ac:dyDescent="0.3">
      <c r="A281" s="25"/>
      <c r="B281" s="308" t="s">
        <v>75</v>
      </c>
      <c r="C281" s="309"/>
      <c r="D281" s="331"/>
      <c r="E281" s="332" t="s">
        <v>734</v>
      </c>
      <c r="F281" s="22"/>
      <c r="G281" s="23">
        <f>G282+G283+G284</f>
        <v>7.43</v>
      </c>
      <c r="H281" s="23">
        <f t="shared" ref="H281:I281" si="533">H282+H283+H284</f>
        <v>7.43</v>
      </c>
      <c r="I281" s="23">
        <f t="shared" si="533"/>
        <v>0</v>
      </c>
      <c r="J281" s="31">
        <f>J282+J283+J284</f>
        <v>7.42</v>
      </c>
      <c r="K281" s="31">
        <f t="shared" ref="K281:L281" si="534">K282+K283+K284</f>
        <v>7.42</v>
      </c>
      <c r="L281" s="31">
        <f t="shared" si="534"/>
        <v>0</v>
      </c>
      <c r="M281" s="31">
        <f>M282+M283+M284</f>
        <v>7.42</v>
      </c>
      <c r="N281" s="31">
        <f t="shared" ref="N281:O281" si="535">N282+N283+N284</f>
        <v>7.42</v>
      </c>
      <c r="O281" s="31">
        <f t="shared" si="535"/>
        <v>0</v>
      </c>
      <c r="P281" s="6"/>
    </row>
    <row r="282" spans="1:17" ht="35.25" customHeight="1" x14ac:dyDescent="0.3">
      <c r="A282" s="25"/>
      <c r="B282" s="194"/>
      <c r="C282" s="195" t="str">
        <f t="shared" si="497"/>
        <v>Бюджет ТГ</v>
      </c>
      <c r="D282" s="331"/>
      <c r="E282" s="332"/>
      <c r="F282" s="22" t="s">
        <v>7</v>
      </c>
      <c r="G282" s="23">
        <f>H282+I282</f>
        <v>7.43</v>
      </c>
      <c r="H282" s="23">
        <v>7.43</v>
      </c>
      <c r="I282" s="23">
        <v>0</v>
      </c>
      <c r="J282" s="31">
        <f>K282+L282</f>
        <v>7.42</v>
      </c>
      <c r="K282" s="31">
        <v>7.42</v>
      </c>
      <c r="L282" s="31">
        <v>0</v>
      </c>
      <c r="M282" s="31">
        <f>N282+O282</f>
        <v>7.42</v>
      </c>
      <c r="N282" s="31">
        <v>7.42</v>
      </c>
      <c r="O282" s="31">
        <v>0</v>
      </c>
      <c r="P282" s="6"/>
    </row>
    <row r="283" spans="1:17" ht="39" customHeight="1" x14ac:dyDescent="0.3">
      <c r="A283" s="25"/>
      <c r="B283" s="194"/>
      <c r="C283" s="195" t="str">
        <f t="shared" si="497"/>
        <v>Державний бюджет</v>
      </c>
      <c r="D283" s="331"/>
      <c r="E283" s="332"/>
      <c r="F283" s="24" t="s">
        <v>8</v>
      </c>
      <c r="G283" s="23">
        <f t="shared" ref="G283:G284" si="536">H283+I283</f>
        <v>0</v>
      </c>
      <c r="H283" s="23"/>
      <c r="I283" s="23"/>
      <c r="J283" s="31">
        <f>K283+L283</f>
        <v>0</v>
      </c>
      <c r="K283" s="31"/>
      <c r="L283" s="31"/>
      <c r="M283" s="31">
        <f t="shared" ref="M283:M284" si="537">N283+O283</f>
        <v>0</v>
      </c>
      <c r="N283" s="31"/>
      <c r="O283" s="31"/>
      <c r="P283" s="6"/>
    </row>
    <row r="284" spans="1:17" ht="35.25" customHeight="1" x14ac:dyDescent="0.3">
      <c r="A284" s="25"/>
      <c r="B284" s="190"/>
      <c r="C284" s="191" t="str">
        <f t="shared" si="497"/>
        <v>Інші джерела</v>
      </c>
      <c r="D284" s="331"/>
      <c r="E284" s="332"/>
      <c r="F284" s="22" t="s">
        <v>9</v>
      </c>
      <c r="G284" s="23">
        <f t="shared" si="536"/>
        <v>0</v>
      </c>
      <c r="H284" s="23"/>
      <c r="I284" s="23"/>
      <c r="J284" s="31">
        <f t="shared" ref="J284" si="538">K284+L284</f>
        <v>0</v>
      </c>
      <c r="K284" s="31"/>
      <c r="L284" s="31"/>
      <c r="M284" s="31">
        <f t="shared" si="537"/>
        <v>0</v>
      </c>
      <c r="N284" s="31"/>
      <c r="O284" s="31"/>
      <c r="P284" s="6"/>
    </row>
    <row r="285" spans="1:17" ht="45" customHeight="1" x14ac:dyDescent="0.3">
      <c r="A285" s="25"/>
      <c r="B285" s="314" t="s">
        <v>76</v>
      </c>
      <c r="C285" s="315"/>
      <c r="D285" s="329"/>
      <c r="E285" s="330"/>
      <c r="F285" s="30"/>
      <c r="G285" s="31">
        <f>G286+G287+G288</f>
        <v>46.7</v>
      </c>
      <c r="H285" s="31">
        <f t="shared" ref="H285:I285" si="539">H286+H287+H288</f>
        <v>46.7</v>
      </c>
      <c r="I285" s="31">
        <f t="shared" si="539"/>
        <v>0</v>
      </c>
      <c r="J285" s="31">
        <f>J286+J287+J288</f>
        <v>46.67</v>
      </c>
      <c r="K285" s="31">
        <f t="shared" ref="K285:L285" si="540">K286+K287+K288</f>
        <v>46.67</v>
      </c>
      <c r="L285" s="31">
        <f t="shared" si="540"/>
        <v>0</v>
      </c>
      <c r="M285" s="31">
        <f>M286+M287+M288</f>
        <v>0</v>
      </c>
      <c r="N285" s="31">
        <f t="shared" ref="N285:O285" si="541">N286+N287+N288</f>
        <v>0</v>
      </c>
      <c r="O285" s="31">
        <f t="shared" si="541"/>
        <v>0</v>
      </c>
      <c r="P285" s="6"/>
    </row>
    <row r="286" spans="1:17" ht="35.25" customHeight="1" x14ac:dyDescent="0.3">
      <c r="A286" s="25"/>
      <c r="B286" s="199"/>
      <c r="C286" s="195" t="str">
        <f t="shared" si="497"/>
        <v>Бюджет ТГ</v>
      </c>
      <c r="D286" s="329"/>
      <c r="E286" s="330"/>
      <c r="F286" s="30" t="s">
        <v>7</v>
      </c>
      <c r="G286" s="31">
        <f>H286+I286</f>
        <v>46.7</v>
      </c>
      <c r="H286" s="31">
        <v>46.7</v>
      </c>
      <c r="I286" s="31">
        <v>0</v>
      </c>
      <c r="J286" s="31">
        <f>K286+L286</f>
        <v>46.67</v>
      </c>
      <c r="K286" s="31">
        <v>46.67</v>
      </c>
      <c r="L286" s="31">
        <v>0</v>
      </c>
      <c r="M286" s="31">
        <f>N286+O286</f>
        <v>0</v>
      </c>
      <c r="N286" s="31"/>
      <c r="O286" s="31">
        <v>0</v>
      </c>
      <c r="P286" s="6"/>
    </row>
    <row r="287" spans="1:17" ht="39" customHeight="1" x14ac:dyDescent="0.3">
      <c r="A287" s="25"/>
      <c r="B287" s="199"/>
      <c r="C287" s="195" t="str">
        <f t="shared" si="497"/>
        <v>Державний бюджет</v>
      </c>
      <c r="D287" s="329"/>
      <c r="E287" s="330"/>
      <c r="F287" s="32" t="s">
        <v>8</v>
      </c>
      <c r="G287" s="31">
        <f t="shared" ref="G287:G288" si="542">H287+I287</f>
        <v>0</v>
      </c>
      <c r="H287" s="31"/>
      <c r="I287" s="31"/>
      <c r="J287" s="31">
        <f>K287+L287</f>
        <v>0</v>
      </c>
      <c r="K287" s="31"/>
      <c r="L287" s="31"/>
      <c r="M287" s="31">
        <f t="shared" ref="M287:M288" si="543">N287+O287</f>
        <v>0</v>
      </c>
      <c r="N287" s="31"/>
      <c r="O287" s="31"/>
      <c r="P287" s="6"/>
    </row>
    <row r="288" spans="1:17" ht="35.25" customHeight="1" x14ac:dyDescent="0.3">
      <c r="A288" s="25"/>
      <c r="B288" s="199"/>
      <c r="C288" s="195" t="str">
        <f t="shared" si="497"/>
        <v>Інші джерела</v>
      </c>
      <c r="D288" s="329"/>
      <c r="E288" s="330"/>
      <c r="F288" s="30" t="s">
        <v>9</v>
      </c>
      <c r="G288" s="31">
        <f t="shared" si="542"/>
        <v>0</v>
      </c>
      <c r="H288" s="31"/>
      <c r="I288" s="31"/>
      <c r="J288" s="31">
        <f t="shared" ref="J288" si="544">K288+L288</f>
        <v>0</v>
      </c>
      <c r="K288" s="31"/>
      <c r="L288" s="31"/>
      <c r="M288" s="31">
        <f t="shared" si="543"/>
        <v>0</v>
      </c>
      <c r="N288" s="31"/>
      <c r="O288" s="31"/>
      <c r="P288" s="6"/>
    </row>
    <row r="289" spans="1:16" ht="35.25" customHeight="1" x14ac:dyDescent="0.3">
      <c r="A289" s="25"/>
      <c r="B289" s="350" t="s">
        <v>77</v>
      </c>
      <c r="C289" s="351"/>
      <c r="D289" s="348"/>
      <c r="E289" s="332" t="s">
        <v>735</v>
      </c>
      <c r="F289" s="22"/>
      <c r="G289" s="23">
        <f>G290+G291+G292</f>
        <v>60</v>
      </c>
      <c r="H289" s="23">
        <f t="shared" ref="H289:I289" si="545">H290+H291+H292</f>
        <v>60</v>
      </c>
      <c r="I289" s="23">
        <f t="shared" si="545"/>
        <v>0</v>
      </c>
      <c r="J289" s="31">
        <f>J290+J291+J292</f>
        <v>60</v>
      </c>
      <c r="K289" s="31">
        <f t="shared" ref="K289:L289" si="546">K290+K291+K292</f>
        <v>60</v>
      </c>
      <c r="L289" s="31">
        <f t="shared" si="546"/>
        <v>0</v>
      </c>
      <c r="M289" s="31">
        <f>M290+M291+M292</f>
        <v>2.2200000000000002</v>
      </c>
      <c r="N289" s="31">
        <f t="shared" ref="N289:O289" si="547">N290+N291+N292</f>
        <v>2.2200000000000002</v>
      </c>
      <c r="O289" s="31">
        <f t="shared" si="547"/>
        <v>0</v>
      </c>
      <c r="P289" s="6"/>
    </row>
    <row r="290" spans="1:16" ht="35.25" customHeight="1" x14ac:dyDescent="0.3">
      <c r="A290" s="25"/>
      <c r="B290" s="194"/>
      <c r="C290" s="195" t="str">
        <f t="shared" si="497"/>
        <v>Бюджет ТГ</v>
      </c>
      <c r="D290" s="348"/>
      <c r="E290" s="332"/>
      <c r="F290" s="22" t="s">
        <v>7</v>
      </c>
      <c r="G290" s="23">
        <f>H290+I290</f>
        <v>60</v>
      </c>
      <c r="H290" s="23">
        <v>60</v>
      </c>
      <c r="I290" s="23">
        <v>0</v>
      </c>
      <c r="J290" s="31">
        <f>K290+L290</f>
        <v>60</v>
      </c>
      <c r="K290" s="31">
        <v>60</v>
      </c>
      <c r="L290" s="31">
        <v>0</v>
      </c>
      <c r="M290" s="31">
        <f>N290+O290</f>
        <v>2.2200000000000002</v>
      </c>
      <c r="N290" s="31">
        <v>2.2200000000000002</v>
      </c>
      <c r="O290" s="31">
        <v>0</v>
      </c>
      <c r="P290" s="6"/>
    </row>
    <row r="291" spans="1:16" ht="35.25" customHeight="1" x14ac:dyDescent="0.3">
      <c r="A291" s="25"/>
      <c r="B291" s="194"/>
      <c r="C291" s="195" t="str">
        <f t="shared" si="497"/>
        <v>Державний бюджет</v>
      </c>
      <c r="D291" s="348"/>
      <c r="E291" s="332"/>
      <c r="F291" s="24" t="s">
        <v>8</v>
      </c>
      <c r="G291" s="23">
        <f t="shared" ref="G291:G292" si="548">H291+I291</f>
        <v>0</v>
      </c>
      <c r="H291" s="23"/>
      <c r="I291" s="23"/>
      <c r="J291" s="31">
        <f>K291+L291</f>
        <v>0</v>
      </c>
      <c r="K291" s="31"/>
      <c r="L291" s="31"/>
      <c r="M291" s="31">
        <f t="shared" ref="M291:M292" si="549">N291+O291</f>
        <v>0</v>
      </c>
      <c r="N291" s="31"/>
      <c r="O291" s="31"/>
      <c r="P291" s="6"/>
    </row>
    <row r="292" spans="1:16" ht="35.25" customHeight="1" x14ac:dyDescent="0.3">
      <c r="A292" s="25"/>
      <c r="B292" s="194"/>
      <c r="C292" s="195" t="str">
        <f t="shared" si="497"/>
        <v>Інші джерела</v>
      </c>
      <c r="D292" s="348"/>
      <c r="E292" s="332"/>
      <c r="F292" s="22" t="s">
        <v>9</v>
      </c>
      <c r="G292" s="23">
        <f t="shared" si="548"/>
        <v>0</v>
      </c>
      <c r="H292" s="23"/>
      <c r="I292" s="23"/>
      <c r="J292" s="31">
        <f t="shared" ref="J292" si="550">K292+L292</f>
        <v>0</v>
      </c>
      <c r="K292" s="31"/>
      <c r="L292" s="31"/>
      <c r="M292" s="31">
        <f t="shared" si="549"/>
        <v>0</v>
      </c>
      <c r="N292" s="31"/>
      <c r="O292" s="31"/>
      <c r="P292" s="6"/>
    </row>
    <row r="293" spans="1:16" ht="35.25" customHeight="1" x14ac:dyDescent="0.3">
      <c r="A293" s="25"/>
      <c r="B293" s="335" t="s">
        <v>78</v>
      </c>
      <c r="C293" s="336"/>
      <c r="D293" s="349"/>
      <c r="E293" s="330" t="s">
        <v>736</v>
      </c>
      <c r="F293" s="30"/>
      <c r="G293" s="31">
        <f>G294+G295+G296</f>
        <v>335</v>
      </c>
      <c r="H293" s="31">
        <f t="shared" ref="H293:I293" si="551">H294+H295+H296</f>
        <v>335</v>
      </c>
      <c r="I293" s="31">
        <f t="shared" si="551"/>
        <v>0</v>
      </c>
      <c r="J293" s="31">
        <f>J294+J295+J296</f>
        <v>331.6</v>
      </c>
      <c r="K293" s="31">
        <f t="shared" ref="K293:L293" si="552">K294+K295+K296</f>
        <v>331.6</v>
      </c>
      <c r="L293" s="31">
        <f t="shared" si="552"/>
        <v>0</v>
      </c>
      <c r="M293" s="31">
        <f>M294+M295+M296</f>
        <v>91</v>
      </c>
      <c r="N293" s="31">
        <f t="shared" ref="N293:O293" si="553">N294+N295+N296</f>
        <v>91</v>
      </c>
      <c r="O293" s="31">
        <f t="shared" si="553"/>
        <v>0</v>
      </c>
      <c r="P293" s="6"/>
    </row>
    <row r="294" spans="1:16" ht="35.25" customHeight="1" x14ac:dyDescent="0.3">
      <c r="A294" s="25"/>
      <c r="B294" s="199"/>
      <c r="C294" s="195" t="str">
        <f t="shared" si="497"/>
        <v>Бюджет ТГ</v>
      </c>
      <c r="D294" s="349"/>
      <c r="E294" s="330"/>
      <c r="F294" s="30" t="s">
        <v>7</v>
      </c>
      <c r="G294" s="31">
        <f>H294+I294</f>
        <v>335</v>
      </c>
      <c r="H294" s="31">
        <v>335</v>
      </c>
      <c r="I294" s="31">
        <v>0</v>
      </c>
      <c r="J294" s="31">
        <f>K294+L294</f>
        <v>331.6</v>
      </c>
      <c r="K294" s="31">
        <v>331.6</v>
      </c>
      <c r="L294" s="31">
        <v>0</v>
      </c>
      <c r="M294" s="31">
        <f>N294+O294</f>
        <v>91</v>
      </c>
      <c r="N294" s="31">
        <v>91</v>
      </c>
      <c r="O294" s="31">
        <v>0</v>
      </c>
      <c r="P294" s="6"/>
    </row>
    <row r="295" spans="1:16" ht="35.25" customHeight="1" x14ac:dyDescent="0.3">
      <c r="A295" s="25"/>
      <c r="B295" s="199"/>
      <c r="C295" s="195" t="str">
        <f t="shared" si="497"/>
        <v>Державний бюджет</v>
      </c>
      <c r="D295" s="349"/>
      <c r="E295" s="330"/>
      <c r="F295" s="32" t="s">
        <v>8</v>
      </c>
      <c r="G295" s="31">
        <f t="shared" ref="G295:G296" si="554">H295+I295</f>
        <v>0</v>
      </c>
      <c r="H295" s="31"/>
      <c r="I295" s="31"/>
      <c r="J295" s="31">
        <f>K295+L295</f>
        <v>0</v>
      </c>
      <c r="K295" s="31"/>
      <c r="L295" s="31"/>
      <c r="M295" s="31">
        <f t="shared" ref="M295:M296" si="555">N295+O295</f>
        <v>0</v>
      </c>
      <c r="N295" s="31"/>
      <c r="O295" s="31"/>
      <c r="P295" s="6"/>
    </row>
    <row r="296" spans="1:16" ht="35.25" customHeight="1" x14ac:dyDescent="0.3">
      <c r="A296" s="25"/>
      <c r="B296" s="196"/>
      <c r="C296" s="191" t="str">
        <f t="shared" si="497"/>
        <v>Інші джерела</v>
      </c>
      <c r="D296" s="349"/>
      <c r="E296" s="330"/>
      <c r="F296" s="30" t="s">
        <v>9</v>
      </c>
      <c r="G296" s="31">
        <f t="shared" si="554"/>
        <v>0</v>
      </c>
      <c r="H296" s="31"/>
      <c r="I296" s="31"/>
      <c r="J296" s="31">
        <f t="shared" ref="J296" si="556">K296+L296</f>
        <v>0</v>
      </c>
      <c r="K296" s="31"/>
      <c r="L296" s="31"/>
      <c r="M296" s="31">
        <f t="shared" si="555"/>
        <v>0</v>
      </c>
      <c r="N296" s="31"/>
      <c r="O296" s="31"/>
      <c r="P296" s="6"/>
    </row>
    <row r="297" spans="1:16" ht="44.25" customHeight="1" x14ac:dyDescent="0.3">
      <c r="A297" s="25"/>
      <c r="B297" s="308" t="s">
        <v>79</v>
      </c>
      <c r="C297" s="309"/>
      <c r="D297" s="331"/>
      <c r="E297" s="352" t="s">
        <v>737</v>
      </c>
      <c r="F297" s="22"/>
      <c r="G297" s="23">
        <f>G298+G299+G300</f>
        <v>909.7</v>
      </c>
      <c r="H297" s="23">
        <f t="shared" ref="H297:I297" si="557">H298+H299+H300</f>
        <v>909.7</v>
      </c>
      <c r="I297" s="23">
        <f t="shared" si="557"/>
        <v>0</v>
      </c>
      <c r="J297" s="31">
        <f>J298+J299+J300</f>
        <v>909.7</v>
      </c>
      <c r="K297" s="31">
        <f t="shared" ref="K297:L297" si="558">K298+K299+K300</f>
        <v>909.7</v>
      </c>
      <c r="L297" s="31">
        <f t="shared" si="558"/>
        <v>0</v>
      </c>
      <c r="M297" s="31">
        <f>M298+M299+M300</f>
        <v>621.58000000000004</v>
      </c>
      <c r="N297" s="31">
        <f t="shared" ref="N297:O297" si="559">N298+N299+N300</f>
        <v>621.58000000000004</v>
      </c>
      <c r="O297" s="31">
        <f t="shared" si="559"/>
        <v>0</v>
      </c>
      <c r="P297" s="6"/>
    </row>
    <row r="298" spans="1:16" ht="35.25" customHeight="1" x14ac:dyDescent="0.3">
      <c r="A298" s="25"/>
      <c r="B298" s="194"/>
      <c r="C298" s="195" t="str">
        <f t="shared" si="497"/>
        <v>Бюджет ТГ</v>
      </c>
      <c r="D298" s="331"/>
      <c r="E298" s="352"/>
      <c r="F298" s="22" t="s">
        <v>7</v>
      </c>
      <c r="G298" s="23">
        <f>H298+I298</f>
        <v>909.7</v>
      </c>
      <c r="H298" s="23">
        <v>909.7</v>
      </c>
      <c r="I298" s="23">
        <v>0</v>
      </c>
      <c r="J298" s="31">
        <f>K298+L298</f>
        <v>909.7</v>
      </c>
      <c r="K298" s="31">
        <v>909.7</v>
      </c>
      <c r="L298" s="31">
        <v>0</v>
      </c>
      <c r="M298" s="31">
        <f>N298+O298</f>
        <v>621.58000000000004</v>
      </c>
      <c r="N298" s="31">
        <v>621.58000000000004</v>
      </c>
      <c r="O298" s="31">
        <v>0</v>
      </c>
      <c r="P298" s="6"/>
    </row>
    <row r="299" spans="1:16" ht="35.25" customHeight="1" x14ac:dyDescent="0.3">
      <c r="A299" s="25"/>
      <c r="B299" s="194"/>
      <c r="C299" s="195" t="str">
        <f t="shared" si="497"/>
        <v>Державний бюджет</v>
      </c>
      <c r="D299" s="331"/>
      <c r="E299" s="352"/>
      <c r="F299" s="24" t="s">
        <v>8</v>
      </c>
      <c r="G299" s="23">
        <f t="shared" ref="G299:G300" si="560">H299+I299</f>
        <v>0</v>
      </c>
      <c r="H299" s="23"/>
      <c r="I299" s="23"/>
      <c r="J299" s="31">
        <f>K299+L299</f>
        <v>0</v>
      </c>
      <c r="K299" s="31"/>
      <c r="L299" s="31"/>
      <c r="M299" s="31">
        <f t="shared" ref="M299:M300" si="561">N299+O299</f>
        <v>0</v>
      </c>
      <c r="N299" s="31"/>
      <c r="O299" s="31"/>
      <c r="P299" s="6"/>
    </row>
    <row r="300" spans="1:16" ht="35.25" customHeight="1" x14ac:dyDescent="0.3">
      <c r="A300" s="25"/>
      <c r="B300" s="190"/>
      <c r="C300" s="191" t="str">
        <f t="shared" si="497"/>
        <v>Інші джерела</v>
      </c>
      <c r="D300" s="331"/>
      <c r="E300" s="352"/>
      <c r="F300" s="22" t="s">
        <v>9</v>
      </c>
      <c r="G300" s="23">
        <f t="shared" si="560"/>
        <v>0</v>
      </c>
      <c r="H300" s="23"/>
      <c r="I300" s="23"/>
      <c r="J300" s="31">
        <f t="shared" ref="J300" si="562">K300+L300</f>
        <v>0</v>
      </c>
      <c r="K300" s="31"/>
      <c r="L300" s="31"/>
      <c r="M300" s="31">
        <f t="shared" si="561"/>
        <v>0</v>
      </c>
      <c r="N300" s="31"/>
      <c r="O300" s="31"/>
      <c r="P300" s="6"/>
    </row>
    <row r="301" spans="1:16" ht="67.5" customHeight="1" x14ac:dyDescent="0.3">
      <c r="A301" s="25"/>
      <c r="B301" s="314" t="s">
        <v>80</v>
      </c>
      <c r="C301" s="315"/>
      <c r="D301" s="329"/>
      <c r="E301" s="347" t="s">
        <v>684</v>
      </c>
      <c r="F301" s="30"/>
      <c r="G301" s="31">
        <f>G302+G303+G304</f>
        <v>4976.26</v>
      </c>
      <c r="H301" s="31">
        <f t="shared" ref="H301:I301" si="563">H302+H303+H304</f>
        <v>140</v>
      </c>
      <c r="I301" s="31">
        <f t="shared" si="563"/>
        <v>4836.26</v>
      </c>
      <c r="J301" s="31">
        <f>J302+J303+J304</f>
        <v>4976.0300000000007</v>
      </c>
      <c r="K301" s="31">
        <f t="shared" ref="K301" si="564">K302+K303+K304</f>
        <v>139.77000000000001</v>
      </c>
      <c r="L301" s="31">
        <f>L304+L303+L302</f>
        <v>4836.26</v>
      </c>
      <c r="M301" s="31">
        <f>M302+M303+M304</f>
        <v>254.06</v>
      </c>
      <c r="N301" s="31">
        <f t="shared" ref="N301:O301" si="565">N302+N303+N304</f>
        <v>77.73</v>
      </c>
      <c r="O301" s="31">
        <f t="shared" si="565"/>
        <v>176.33</v>
      </c>
      <c r="P301" s="6"/>
    </row>
    <row r="302" spans="1:16" ht="35.25" customHeight="1" x14ac:dyDescent="0.3">
      <c r="A302" s="25"/>
      <c r="B302" s="199"/>
      <c r="C302" s="195" t="str">
        <f t="shared" si="497"/>
        <v>Бюджет ТГ</v>
      </c>
      <c r="D302" s="329"/>
      <c r="E302" s="347"/>
      <c r="F302" s="30" t="s">
        <v>7</v>
      </c>
      <c r="G302" s="31">
        <f>H302+I302</f>
        <v>140</v>
      </c>
      <c r="H302" s="31">
        <v>140</v>
      </c>
      <c r="I302" s="31"/>
      <c r="J302" s="31">
        <f>K302+L302</f>
        <v>139.77000000000001</v>
      </c>
      <c r="K302" s="31">
        <v>139.77000000000001</v>
      </c>
      <c r="M302" s="31">
        <f>N302+O302</f>
        <v>77.73</v>
      </c>
      <c r="N302" s="31">
        <v>77.73</v>
      </c>
      <c r="O302" s="31">
        <v>0</v>
      </c>
      <c r="P302" s="6"/>
    </row>
    <row r="303" spans="1:16" ht="35.25" customHeight="1" x14ac:dyDescent="0.3">
      <c r="A303" s="25"/>
      <c r="B303" s="199"/>
      <c r="C303" s="195" t="str">
        <f t="shared" si="497"/>
        <v>Державний бюджет</v>
      </c>
      <c r="D303" s="329"/>
      <c r="E303" s="347"/>
      <c r="F303" s="32" t="s">
        <v>8</v>
      </c>
      <c r="G303" s="31">
        <f t="shared" ref="G303:G304" si="566">H303+I303</f>
        <v>0</v>
      </c>
      <c r="H303" s="31"/>
      <c r="I303" s="31"/>
      <c r="J303" s="31">
        <f t="shared" ref="J303:J304" si="567">K303+L303</f>
        <v>0</v>
      </c>
      <c r="K303" s="31"/>
      <c r="L303" s="31"/>
      <c r="M303" s="31">
        <f t="shared" ref="M303:M304" si="568">N303+O303</f>
        <v>0</v>
      </c>
      <c r="N303" s="31">
        <v>0</v>
      </c>
      <c r="O303" s="31"/>
      <c r="P303" s="6"/>
    </row>
    <row r="304" spans="1:16" ht="35.25" customHeight="1" x14ac:dyDescent="0.3">
      <c r="A304" s="25"/>
      <c r="B304" s="196"/>
      <c r="C304" s="191" t="str">
        <f t="shared" si="497"/>
        <v>Інші джерела</v>
      </c>
      <c r="D304" s="329"/>
      <c r="E304" s="347"/>
      <c r="F304" s="30" t="s">
        <v>9</v>
      </c>
      <c r="G304" s="31">
        <f t="shared" si="566"/>
        <v>4836.26</v>
      </c>
      <c r="H304" s="31"/>
      <c r="I304" s="31">
        <v>4836.26</v>
      </c>
      <c r="J304" s="31">
        <f t="shared" si="567"/>
        <v>4836.26</v>
      </c>
      <c r="K304" s="31"/>
      <c r="L304" s="31">
        <v>4836.26</v>
      </c>
      <c r="M304" s="31">
        <f t="shared" si="568"/>
        <v>176.33</v>
      </c>
      <c r="N304" s="31"/>
      <c r="O304" s="31">
        <v>176.33</v>
      </c>
      <c r="P304" s="6"/>
    </row>
    <row r="305" spans="1:16" ht="104.25" customHeight="1" x14ac:dyDescent="0.3">
      <c r="A305" s="25"/>
      <c r="B305" s="314" t="s">
        <v>81</v>
      </c>
      <c r="C305" s="315"/>
      <c r="D305" s="331"/>
      <c r="E305" s="332" t="s">
        <v>738</v>
      </c>
      <c r="F305" s="22"/>
      <c r="G305" s="23">
        <f>G306+G307+G308</f>
        <v>1950.58</v>
      </c>
      <c r="H305" s="23">
        <f t="shared" ref="H305:I305" si="569">H306+H307+H308</f>
        <v>1950.58</v>
      </c>
      <c r="I305" s="23">
        <f t="shared" si="569"/>
        <v>0</v>
      </c>
      <c r="J305" s="31">
        <f>J306+J307+J308</f>
        <v>1950.58</v>
      </c>
      <c r="K305" s="31">
        <f t="shared" ref="K305:L305" si="570">K306+K307+K308</f>
        <v>1950.58</v>
      </c>
      <c r="L305" s="31">
        <f t="shared" si="570"/>
        <v>0</v>
      </c>
      <c r="M305" s="31">
        <f>M306+M307+M308</f>
        <v>1950.58</v>
      </c>
      <c r="N305" s="31">
        <f t="shared" ref="N305:O305" si="571">N306+N307+N308</f>
        <v>1950.58</v>
      </c>
      <c r="O305" s="31">
        <f t="shared" si="571"/>
        <v>0</v>
      </c>
      <c r="P305" s="6"/>
    </row>
    <row r="306" spans="1:16" ht="35.25" customHeight="1" x14ac:dyDescent="0.3">
      <c r="A306" s="25"/>
      <c r="B306" s="199"/>
      <c r="C306" s="195" t="str">
        <f t="shared" si="497"/>
        <v>Бюджет ТГ</v>
      </c>
      <c r="D306" s="331"/>
      <c r="E306" s="332"/>
      <c r="F306" s="22" t="s">
        <v>7</v>
      </c>
      <c r="G306" s="23">
        <f>H306+I306</f>
        <v>1950.58</v>
      </c>
      <c r="H306" s="23">
        <v>1950.58</v>
      </c>
      <c r="I306" s="23">
        <v>0</v>
      </c>
      <c r="J306" s="31">
        <f>K306+L306</f>
        <v>1950.58</v>
      </c>
      <c r="K306" s="31">
        <v>1950.58</v>
      </c>
      <c r="L306" s="31">
        <v>0</v>
      </c>
      <c r="M306" s="31">
        <f>N306+O306</f>
        <v>1950.58</v>
      </c>
      <c r="N306" s="31">
        <v>1950.58</v>
      </c>
      <c r="O306" s="31">
        <v>0</v>
      </c>
      <c r="P306" s="6"/>
    </row>
    <row r="307" spans="1:16" ht="35.25" customHeight="1" x14ac:dyDescent="0.3">
      <c r="A307" s="25"/>
      <c r="B307" s="199"/>
      <c r="C307" s="195" t="str">
        <f t="shared" si="497"/>
        <v>Державний бюджет</v>
      </c>
      <c r="D307" s="331"/>
      <c r="E307" s="332"/>
      <c r="F307" s="24" t="s">
        <v>8</v>
      </c>
      <c r="G307" s="23">
        <f t="shared" ref="G307:G308" si="572">H307+I307</f>
        <v>0</v>
      </c>
      <c r="H307" s="23"/>
      <c r="I307" s="23"/>
      <c r="J307" s="31">
        <f>K307+L307</f>
        <v>0</v>
      </c>
      <c r="K307" s="31"/>
      <c r="L307" s="31"/>
      <c r="M307" s="31">
        <f t="shared" ref="M307:M308" si="573">N307+O307</f>
        <v>0</v>
      </c>
      <c r="N307" s="31"/>
      <c r="O307" s="31"/>
      <c r="P307" s="6"/>
    </row>
    <row r="308" spans="1:16" ht="35.25" customHeight="1" x14ac:dyDescent="0.3">
      <c r="A308" s="25"/>
      <c r="B308" s="196"/>
      <c r="C308" s="191" t="str">
        <f t="shared" si="497"/>
        <v>Інші джерела</v>
      </c>
      <c r="D308" s="331"/>
      <c r="E308" s="332"/>
      <c r="F308" s="22" t="s">
        <v>9</v>
      </c>
      <c r="G308" s="23">
        <f t="shared" si="572"/>
        <v>0</v>
      </c>
      <c r="H308" s="23"/>
      <c r="I308" s="23"/>
      <c r="J308" s="31">
        <f t="shared" ref="J308" si="574">K308+L308</f>
        <v>0</v>
      </c>
      <c r="K308" s="31"/>
      <c r="L308" s="31"/>
      <c r="M308" s="31">
        <f t="shared" si="573"/>
        <v>0</v>
      </c>
      <c r="N308" s="31"/>
      <c r="O308" s="31"/>
      <c r="P308" s="6"/>
    </row>
    <row r="309" spans="1:16" ht="35.25" customHeight="1" x14ac:dyDescent="0.3">
      <c r="A309" s="25"/>
      <c r="B309" s="335" t="s">
        <v>82</v>
      </c>
      <c r="C309" s="336"/>
      <c r="D309" s="331"/>
      <c r="E309" s="332" t="s">
        <v>739</v>
      </c>
      <c r="F309" s="22"/>
      <c r="G309" s="23">
        <f>G310+G311+G312</f>
        <v>340</v>
      </c>
      <c r="H309" s="23">
        <f t="shared" ref="H309:I309" si="575">H310+H311+H312</f>
        <v>340</v>
      </c>
      <c r="I309" s="23">
        <f t="shared" si="575"/>
        <v>0</v>
      </c>
      <c r="J309" s="31">
        <f>J310+J311+J312</f>
        <v>337</v>
      </c>
      <c r="K309" s="31">
        <f t="shared" ref="K309:L309" si="576">K310+K311+K312</f>
        <v>337</v>
      </c>
      <c r="L309" s="31">
        <f t="shared" si="576"/>
        <v>0</v>
      </c>
      <c r="M309" s="31">
        <f>M310+M311+M312</f>
        <v>124.6</v>
      </c>
      <c r="N309" s="31">
        <f t="shared" ref="N309:O309" si="577">N310+N311+N312</f>
        <v>124.6</v>
      </c>
      <c r="O309" s="31">
        <f t="shared" si="577"/>
        <v>0</v>
      </c>
      <c r="P309" s="6"/>
    </row>
    <row r="310" spans="1:16" ht="35.25" customHeight="1" x14ac:dyDescent="0.3">
      <c r="A310" s="25"/>
      <c r="B310" s="199"/>
      <c r="C310" s="195" t="str">
        <f t="shared" si="497"/>
        <v>Бюджет ТГ</v>
      </c>
      <c r="D310" s="331"/>
      <c r="E310" s="332"/>
      <c r="F310" s="22" t="s">
        <v>7</v>
      </c>
      <c r="G310" s="23">
        <f>H310+I310</f>
        <v>340</v>
      </c>
      <c r="H310" s="23">
        <v>340</v>
      </c>
      <c r="I310" s="23">
        <v>0</v>
      </c>
      <c r="J310" s="31">
        <f>K310+L310</f>
        <v>337</v>
      </c>
      <c r="K310" s="31">
        <v>337</v>
      </c>
      <c r="L310" s="31">
        <v>0</v>
      </c>
      <c r="M310" s="31">
        <f>N310+O310</f>
        <v>124.6</v>
      </c>
      <c r="N310" s="31">
        <v>124.6</v>
      </c>
      <c r="O310" s="31">
        <v>0</v>
      </c>
      <c r="P310" s="6"/>
    </row>
    <row r="311" spans="1:16" ht="35.25" customHeight="1" x14ac:dyDescent="0.3">
      <c r="A311" s="25"/>
      <c r="B311" s="199"/>
      <c r="C311" s="195" t="str">
        <f t="shared" si="497"/>
        <v>Державний бюджет</v>
      </c>
      <c r="D311" s="331"/>
      <c r="E311" s="332"/>
      <c r="F311" s="24" t="s">
        <v>8</v>
      </c>
      <c r="G311" s="23">
        <f t="shared" ref="G311:G312" si="578">H311+I311</f>
        <v>0</v>
      </c>
      <c r="H311" s="23"/>
      <c r="I311" s="23"/>
      <c r="J311" s="31">
        <f>K311+L311</f>
        <v>0</v>
      </c>
      <c r="K311" s="31"/>
      <c r="L311" s="31"/>
      <c r="M311" s="31">
        <f t="shared" ref="M311:M312" si="579">N311+O311</f>
        <v>0</v>
      </c>
      <c r="N311" s="31"/>
      <c r="O311" s="31"/>
      <c r="P311" s="6"/>
    </row>
    <row r="312" spans="1:16" ht="35.25" customHeight="1" x14ac:dyDescent="0.3">
      <c r="A312" s="25"/>
      <c r="B312" s="196"/>
      <c r="C312" s="191" t="str">
        <f t="shared" si="497"/>
        <v>Інші джерела</v>
      </c>
      <c r="D312" s="331"/>
      <c r="E312" s="332"/>
      <c r="F312" s="22" t="s">
        <v>9</v>
      </c>
      <c r="G312" s="23">
        <f t="shared" si="578"/>
        <v>0</v>
      </c>
      <c r="H312" s="23"/>
      <c r="I312" s="23"/>
      <c r="J312" s="31">
        <f t="shared" ref="J312" si="580">K312+L312</f>
        <v>0</v>
      </c>
      <c r="K312" s="31"/>
      <c r="L312" s="31"/>
      <c r="M312" s="31">
        <f t="shared" si="579"/>
        <v>0</v>
      </c>
      <c r="N312" s="31"/>
      <c r="O312" s="31"/>
      <c r="P312" s="6"/>
    </row>
    <row r="313" spans="1:16" ht="35.25" customHeight="1" x14ac:dyDescent="0.3">
      <c r="A313" s="25"/>
      <c r="B313" s="335" t="s">
        <v>83</v>
      </c>
      <c r="C313" s="336"/>
      <c r="D313" s="331"/>
      <c r="E313" s="332" t="s">
        <v>740</v>
      </c>
      <c r="F313" s="22"/>
      <c r="G313" s="23">
        <f>G314+G315+G316</f>
        <v>50</v>
      </c>
      <c r="H313" s="23">
        <f t="shared" ref="H313:I313" si="581">H314+H315+H316</f>
        <v>50</v>
      </c>
      <c r="I313" s="23">
        <f t="shared" si="581"/>
        <v>0</v>
      </c>
      <c r="J313" s="31">
        <f>J314+J315+J316</f>
        <v>50</v>
      </c>
      <c r="K313" s="31">
        <f t="shared" ref="K313:L313" si="582">K314+K315+K316</f>
        <v>50</v>
      </c>
      <c r="L313" s="31">
        <f t="shared" si="582"/>
        <v>0</v>
      </c>
      <c r="M313" s="31">
        <f>M314+M315+M316</f>
        <v>49</v>
      </c>
      <c r="N313" s="31">
        <f t="shared" ref="N313:O313" si="583">N314+N315+N316</f>
        <v>49</v>
      </c>
      <c r="O313" s="31">
        <f t="shared" si="583"/>
        <v>0</v>
      </c>
      <c r="P313" s="6"/>
    </row>
    <row r="314" spans="1:16" ht="35.25" customHeight="1" x14ac:dyDescent="0.3">
      <c r="A314" s="25"/>
      <c r="B314" s="199"/>
      <c r="C314" s="195" t="str">
        <f>C310</f>
        <v>Бюджет ТГ</v>
      </c>
      <c r="D314" s="331"/>
      <c r="E314" s="332"/>
      <c r="F314" s="22" t="s">
        <v>7</v>
      </c>
      <c r="G314" s="23">
        <f>H314+I314</f>
        <v>50</v>
      </c>
      <c r="H314" s="23">
        <v>50</v>
      </c>
      <c r="I314" s="23">
        <v>0</v>
      </c>
      <c r="J314" s="31">
        <f>K314+L314</f>
        <v>50</v>
      </c>
      <c r="K314" s="31">
        <v>50</v>
      </c>
      <c r="L314" s="31">
        <v>0</v>
      </c>
      <c r="M314" s="31">
        <f>N314+O314</f>
        <v>49</v>
      </c>
      <c r="N314" s="31">
        <v>49</v>
      </c>
      <c r="O314" s="31">
        <v>0</v>
      </c>
      <c r="P314" s="6"/>
    </row>
    <row r="315" spans="1:16" ht="35.25" customHeight="1" x14ac:dyDescent="0.3">
      <c r="A315" s="25"/>
      <c r="B315" s="199"/>
      <c r="C315" s="195" t="str">
        <f t="shared" si="497"/>
        <v>Державний бюджет</v>
      </c>
      <c r="D315" s="331"/>
      <c r="E315" s="332"/>
      <c r="F315" s="24" t="s">
        <v>8</v>
      </c>
      <c r="G315" s="23">
        <f t="shared" ref="G315:G316" si="584">H315+I315</f>
        <v>0</v>
      </c>
      <c r="H315" s="23"/>
      <c r="I315" s="23"/>
      <c r="J315" s="31">
        <f>K315+L315</f>
        <v>0</v>
      </c>
      <c r="K315" s="31"/>
      <c r="L315" s="31"/>
      <c r="M315" s="31">
        <f t="shared" ref="M315:M316" si="585">N315+O315</f>
        <v>0</v>
      </c>
      <c r="N315" s="31"/>
      <c r="O315" s="31"/>
      <c r="P315" s="6"/>
    </row>
    <row r="316" spans="1:16" ht="35.25" customHeight="1" x14ac:dyDescent="0.3">
      <c r="A316" s="25"/>
      <c r="B316" s="196"/>
      <c r="C316" s="191" t="str">
        <f t="shared" si="497"/>
        <v>Інші джерела</v>
      </c>
      <c r="D316" s="331"/>
      <c r="E316" s="332"/>
      <c r="F316" s="22" t="s">
        <v>9</v>
      </c>
      <c r="G316" s="23">
        <f t="shared" si="584"/>
        <v>0</v>
      </c>
      <c r="H316" s="23"/>
      <c r="I316" s="23"/>
      <c r="J316" s="31">
        <f t="shared" ref="J316" si="586">K316+L316</f>
        <v>0</v>
      </c>
      <c r="K316" s="31"/>
      <c r="L316" s="31"/>
      <c r="M316" s="31">
        <f t="shared" si="585"/>
        <v>0</v>
      </c>
      <c r="N316" s="31"/>
      <c r="O316" s="31"/>
      <c r="P316" s="6"/>
    </row>
    <row r="317" spans="1:16" ht="35.25" customHeight="1" x14ac:dyDescent="0.3">
      <c r="A317" s="25"/>
      <c r="B317" s="335" t="s">
        <v>84</v>
      </c>
      <c r="C317" s="336"/>
      <c r="D317" s="331"/>
      <c r="E317" s="332" t="s">
        <v>741</v>
      </c>
      <c r="F317" s="22"/>
      <c r="G317" s="23">
        <f>G318+G319+G320</f>
        <v>1195.47</v>
      </c>
      <c r="H317" s="23">
        <f t="shared" ref="H317:I317" si="587">H318+H319+H320</f>
        <v>1195.47</v>
      </c>
      <c r="I317" s="23">
        <f t="shared" si="587"/>
        <v>0</v>
      </c>
      <c r="J317" s="31">
        <f>J318+J319+J320</f>
        <v>1195.47</v>
      </c>
      <c r="K317" s="31">
        <f t="shared" ref="K317:L317" si="588">K318+K319+K320</f>
        <v>1195.47</v>
      </c>
      <c r="L317" s="31">
        <f t="shared" si="588"/>
        <v>0</v>
      </c>
      <c r="M317" s="31">
        <f>M318+M319+M320</f>
        <v>873.36</v>
      </c>
      <c r="N317" s="31">
        <f t="shared" ref="N317:O317" si="589">N318+N319+N320</f>
        <v>873.36</v>
      </c>
      <c r="O317" s="31">
        <f t="shared" si="589"/>
        <v>0</v>
      </c>
      <c r="P317" s="6"/>
    </row>
    <row r="318" spans="1:16" ht="35.25" customHeight="1" x14ac:dyDescent="0.3">
      <c r="A318" s="25"/>
      <c r="B318" s="199"/>
      <c r="C318" s="195" t="str">
        <f>C314</f>
        <v>Бюджет ТГ</v>
      </c>
      <c r="D318" s="331"/>
      <c r="E318" s="332"/>
      <c r="F318" s="22" t="s">
        <v>7</v>
      </c>
      <c r="G318" s="23">
        <f>H318+I318</f>
        <v>1195.47</v>
      </c>
      <c r="H318" s="23">
        <v>1195.47</v>
      </c>
      <c r="I318" s="23">
        <v>0</v>
      </c>
      <c r="J318" s="31">
        <f>K318+L318</f>
        <v>1195.47</v>
      </c>
      <c r="K318" s="31">
        <v>1195.47</v>
      </c>
      <c r="L318" s="31">
        <v>0</v>
      </c>
      <c r="M318" s="31">
        <f>N318+O318</f>
        <v>873.36</v>
      </c>
      <c r="N318" s="31">
        <f>952.47-79.11</f>
        <v>873.36</v>
      </c>
      <c r="O318" s="31">
        <v>0</v>
      </c>
      <c r="P318" s="6"/>
    </row>
    <row r="319" spans="1:16" ht="35.25" customHeight="1" x14ac:dyDescent="0.3">
      <c r="A319" s="25"/>
      <c r="B319" s="199"/>
      <c r="C319" s="195" t="str">
        <f t="shared" ref="C319:C320" si="590">C315</f>
        <v>Державний бюджет</v>
      </c>
      <c r="D319" s="331"/>
      <c r="E319" s="332"/>
      <c r="F319" s="24" t="s">
        <v>8</v>
      </c>
      <c r="G319" s="23">
        <f t="shared" ref="G319:G320" si="591">H319+I319</f>
        <v>0</v>
      </c>
      <c r="H319" s="23"/>
      <c r="I319" s="23"/>
      <c r="J319" s="31">
        <f>K319+L319</f>
        <v>0</v>
      </c>
      <c r="K319" s="31"/>
      <c r="L319" s="31"/>
      <c r="M319" s="31">
        <f t="shared" ref="M319:M320" si="592">N319+O319</f>
        <v>0</v>
      </c>
      <c r="N319" s="31"/>
      <c r="O319" s="31"/>
      <c r="P319" s="6"/>
    </row>
    <row r="320" spans="1:16" ht="73.5" customHeight="1" x14ac:dyDescent="0.3">
      <c r="A320" s="25"/>
      <c r="B320" s="196"/>
      <c r="C320" s="191" t="str">
        <f t="shared" si="590"/>
        <v>Інші джерела</v>
      </c>
      <c r="D320" s="331"/>
      <c r="E320" s="332"/>
      <c r="F320" s="22" t="s">
        <v>9</v>
      </c>
      <c r="G320" s="23">
        <f t="shared" si="591"/>
        <v>0</v>
      </c>
      <c r="H320" s="23"/>
      <c r="I320" s="23"/>
      <c r="J320" s="31">
        <f t="shared" ref="J320" si="593">K320+L320</f>
        <v>0</v>
      </c>
      <c r="K320" s="31"/>
      <c r="L320" s="31"/>
      <c r="M320" s="31">
        <f t="shared" si="592"/>
        <v>0</v>
      </c>
      <c r="N320" s="31"/>
      <c r="O320" s="31"/>
      <c r="P320" s="6"/>
    </row>
    <row r="321" spans="1:16" ht="35.25" customHeight="1" x14ac:dyDescent="0.3">
      <c r="A321" s="25"/>
      <c r="B321" s="335" t="s">
        <v>85</v>
      </c>
      <c r="C321" s="336"/>
      <c r="D321" s="331"/>
      <c r="E321" s="332" t="s">
        <v>699</v>
      </c>
      <c r="F321" s="22"/>
      <c r="G321" s="23">
        <f>G322+G323+G324</f>
        <v>6146.5</v>
      </c>
      <c r="H321" s="23">
        <f t="shared" ref="H321:I321" si="594">H322+H323+H324</f>
        <v>0</v>
      </c>
      <c r="I321" s="23">
        <f t="shared" si="594"/>
        <v>6146.5</v>
      </c>
      <c r="J321" s="31">
        <f>J322+J323+J324</f>
        <v>6146.5</v>
      </c>
      <c r="K321" s="31">
        <f t="shared" ref="K321:L321" si="595">K322+K323+K324</f>
        <v>0</v>
      </c>
      <c r="L321" s="31">
        <f t="shared" si="595"/>
        <v>6146.5</v>
      </c>
      <c r="M321" s="31">
        <f>M322+M323+M324</f>
        <v>6146.5</v>
      </c>
      <c r="N321" s="31">
        <f t="shared" ref="N321:O321" si="596">N322+N323+N324</f>
        <v>0</v>
      </c>
      <c r="O321" s="31">
        <f t="shared" si="596"/>
        <v>6146.5</v>
      </c>
      <c r="P321" s="6"/>
    </row>
    <row r="322" spans="1:16" ht="35.25" customHeight="1" x14ac:dyDescent="0.3">
      <c r="A322" s="25"/>
      <c r="B322" s="199"/>
      <c r="C322" s="195" t="str">
        <f>C318</f>
        <v>Бюджет ТГ</v>
      </c>
      <c r="D322" s="331"/>
      <c r="E322" s="332"/>
      <c r="F322" s="22" t="s">
        <v>7</v>
      </c>
      <c r="G322" s="23">
        <f>H322+I322</f>
        <v>6146.5</v>
      </c>
      <c r="H322" s="23">
        <v>0</v>
      </c>
      <c r="I322" s="23">
        <v>6146.5</v>
      </c>
      <c r="J322" s="31">
        <f>K322+L322</f>
        <v>6146.5</v>
      </c>
      <c r="K322" s="31">
        <v>0</v>
      </c>
      <c r="L322" s="31">
        <v>6146.5</v>
      </c>
      <c r="M322" s="31">
        <f>N322+O322</f>
        <v>6146.5</v>
      </c>
      <c r="N322" s="31">
        <v>0</v>
      </c>
      <c r="O322" s="31">
        <v>6146.5</v>
      </c>
      <c r="P322" s="6"/>
    </row>
    <row r="323" spans="1:16" ht="35.25" customHeight="1" x14ac:dyDescent="0.3">
      <c r="A323" s="25"/>
      <c r="B323" s="199"/>
      <c r="C323" s="195" t="str">
        <f t="shared" ref="C323:C324" si="597">C319</f>
        <v>Державний бюджет</v>
      </c>
      <c r="D323" s="331"/>
      <c r="E323" s="332"/>
      <c r="F323" s="24" t="s">
        <v>8</v>
      </c>
      <c r="G323" s="23">
        <f t="shared" ref="G323:G324" si="598">H323+I323</f>
        <v>0</v>
      </c>
      <c r="H323" s="23"/>
      <c r="I323" s="23"/>
      <c r="J323" s="31">
        <f>K323+L323</f>
        <v>0</v>
      </c>
      <c r="K323" s="31"/>
      <c r="L323" s="31"/>
      <c r="M323" s="31">
        <f t="shared" ref="M323:M324" si="599">N323+O323</f>
        <v>0</v>
      </c>
      <c r="N323" s="31"/>
      <c r="O323" s="31"/>
      <c r="P323" s="6"/>
    </row>
    <row r="324" spans="1:16" ht="35.25" customHeight="1" x14ac:dyDescent="0.3">
      <c r="A324" s="25"/>
      <c r="B324" s="196"/>
      <c r="C324" s="191" t="str">
        <f t="shared" si="597"/>
        <v>Інші джерела</v>
      </c>
      <c r="D324" s="331"/>
      <c r="E324" s="332"/>
      <c r="F324" s="22" t="s">
        <v>9</v>
      </c>
      <c r="G324" s="23">
        <f t="shared" si="598"/>
        <v>0</v>
      </c>
      <c r="H324" s="23"/>
      <c r="I324" s="23"/>
      <c r="J324" s="31">
        <f t="shared" ref="J324" si="600">K324+L324</f>
        <v>0</v>
      </c>
      <c r="K324" s="31"/>
      <c r="L324" s="31"/>
      <c r="M324" s="31">
        <f t="shared" si="599"/>
        <v>0</v>
      </c>
      <c r="N324" s="31"/>
      <c r="O324" s="31"/>
      <c r="P324" s="6"/>
    </row>
    <row r="325" spans="1:16" ht="35.25" customHeight="1" x14ac:dyDescent="0.3">
      <c r="A325" s="25"/>
      <c r="B325" s="314" t="s">
        <v>86</v>
      </c>
      <c r="C325" s="315"/>
      <c r="D325" s="331"/>
      <c r="E325" s="332" t="s">
        <v>685</v>
      </c>
      <c r="F325" s="22"/>
      <c r="G325" s="23">
        <f>G326+G327+G328</f>
        <v>2523.6999999999998</v>
      </c>
      <c r="H325" s="23">
        <f t="shared" ref="H325:I325" si="601">H326+H327+H328</f>
        <v>2523.6999999999998</v>
      </c>
      <c r="I325" s="23">
        <f t="shared" si="601"/>
        <v>0</v>
      </c>
      <c r="J325" s="31">
        <f>J326+J327+J328</f>
        <v>2523.6</v>
      </c>
      <c r="K325" s="31">
        <f t="shared" ref="K325:L325" si="602">K326+K327+K328</f>
        <v>2523.6</v>
      </c>
      <c r="L325" s="31">
        <f t="shared" si="602"/>
        <v>0</v>
      </c>
      <c r="M325" s="31">
        <f>M326+M327+M328</f>
        <v>2456.6</v>
      </c>
      <c r="N325" s="31">
        <f t="shared" ref="N325:O325" si="603">N326+N327+N328</f>
        <v>2456.6</v>
      </c>
      <c r="O325" s="31">
        <f t="shared" si="603"/>
        <v>0</v>
      </c>
      <c r="P325" s="6"/>
    </row>
    <row r="326" spans="1:16" ht="35.25" customHeight="1" x14ac:dyDescent="0.3">
      <c r="A326" s="25"/>
      <c r="B326" s="199"/>
      <c r="C326" s="195" t="str">
        <f>C322</f>
        <v>Бюджет ТГ</v>
      </c>
      <c r="D326" s="331"/>
      <c r="E326" s="332"/>
      <c r="F326" s="22" t="s">
        <v>7</v>
      </c>
      <c r="G326" s="23">
        <f>H326+I326</f>
        <v>2523.6999999999998</v>
      </c>
      <c r="H326" s="23">
        <v>2523.6999999999998</v>
      </c>
      <c r="I326" s="23">
        <v>0</v>
      </c>
      <c r="J326" s="31">
        <f>K326+L326</f>
        <v>2523.6</v>
      </c>
      <c r="K326" s="31">
        <v>2523.6</v>
      </c>
      <c r="L326" s="31">
        <v>0</v>
      </c>
      <c r="M326" s="31">
        <f>N326+O326</f>
        <v>2456.6</v>
      </c>
      <c r="N326" s="31">
        <v>2456.6</v>
      </c>
      <c r="O326" s="31">
        <v>0</v>
      </c>
      <c r="P326" s="6"/>
    </row>
    <row r="327" spans="1:16" ht="35.25" customHeight="1" x14ac:dyDescent="0.3">
      <c r="A327" s="25"/>
      <c r="B327" s="199"/>
      <c r="C327" s="195" t="str">
        <f t="shared" ref="C327:C328" si="604">C323</f>
        <v>Державний бюджет</v>
      </c>
      <c r="D327" s="331"/>
      <c r="E327" s="332"/>
      <c r="F327" s="24" t="s">
        <v>8</v>
      </c>
      <c r="G327" s="23">
        <f t="shared" ref="G327:G328" si="605">H327+I327</f>
        <v>0</v>
      </c>
      <c r="H327" s="23"/>
      <c r="I327" s="23"/>
      <c r="J327" s="31">
        <f>K327+L327</f>
        <v>0</v>
      </c>
      <c r="K327" s="31"/>
      <c r="L327" s="31"/>
      <c r="M327" s="31">
        <f t="shared" ref="M327:M328" si="606">N327+O327</f>
        <v>0</v>
      </c>
      <c r="N327" s="31"/>
      <c r="O327" s="31"/>
      <c r="P327" s="6"/>
    </row>
    <row r="328" spans="1:16" ht="35.25" customHeight="1" x14ac:dyDescent="0.3">
      <c r="A328" s="25"/>
      <c r="B328" s="199"/>
      <c r="C328" s="195" t="str">
        <f t="shared" si="604"/>
        <v>Інші джерела</v>
      </c>
      <c r="D328" s="331"/>
      <c r="E328" s="332"/>
      <c r="F328" s="22" t="s">
        <v>9</v>
      </c>
      <c r="G328" s="23">
        <f t="shared" si="605"/>
        <v>0</v>
      </c>
      <c r="H328" s="23"/>
      <c r="I328" s="23"/>
      <c r="J328" s="31">
        <f t="shared" ref="J328" si="607">K328+L328</f>
        <v>0</v>
      </c>
      <c r="K328" s="31"/>
      <c r="L328" s="31"/>
      <c r="M328" s="31">
        <f t="shared" si="606"/>
        <v>0</v>
      </c>
      <c r="N328" s="31"/>
      <c r="O328" s="31"/>
      <c r="P328" s="6"/>
    </row>
    <row r="329" spans="1:16" ht="35.25" customHeight="1" x14ac:dyDescent="0.3">
      <c r="A329" s="25"/>
      <c r="B329" s="345" t="s">
        <v>99</v>
      </c>
      <c r="C329" s="346"/>
      <c r="D329" s="337" t="s">
        <v>283</v>
      </c>
      <c r="E329" s="342"/>
      <c r="F329" s="15"/>
      <c r="G329" s="16">
        <f t="shared" ref="G329:O329" si="608">G330+G331+G332</f>
        <v>180.2</v>
      </c>
      <c r="H329" s="16">
        <f t="shared" si="608"/>
        <v>35.6</v>
      </c>
      <c r="I329" s="16">
        <f t="shared" si="608"/>
        <v>144.6</v>
      </c>
      <c r="J329" s="27">
        <f t="shared" si="608"/>
        <v>180.2</v>
      </c>
      <c r="K329" s="27">
        <f t="shared" si="608"/>
        <v>35.6</v>
      </c>
      <c r="L329" s="27">
        <f t="shared" si="608"/>
        <v>144.6</v>
      </c>
      <c r="M329" s="27">
        <f t="shared" si="608"/>
        <v>93.5</v>
      </c>
      <c r="N329" s="27">
        <f t="shared" si="608"/>
        <v>0</v>
      </c>
      <c r="O329" s="27">
        <f t="shared" si="608"/>
        <v>93.5</v>
      </c>
      <c r="P329" s="6"/>
    </row>
    <row r="330" spans="1:16" ht="35.25" customHeight="1" x14ac:dyDescent="0.3">
      <c r="A330" s="25"/>
      <c r="B330" s="203"/>
      <c r="C330" s="189" t="str">
        <f>C326</f>
        <v>Бюджет ТГ</v>
      </c>
      <c r="D330" s="338"/>
      <c r="E330" s="343"/>
      <c r="F330" s="17" t="s">
        <v>7</v>
      </c>
      <c r="G330" s="13">
        <f>H330+I330</f>
        <v>180.2</v>
      </c>
      <c r="H330" s="13">
        <f>H334+H338+H342+H346</f>
        <v>35.6</v>
      </c>
      <c r="I330" s="13">
        <f>I334+I338+I342+I346</f>
        <v>144.6</v>
      </c>
      <c r="J330" s="14">
        <f>K330+L330</f>
        <v>180.2</v>
      </c>
      <c r="K330" s="14">
        <f>K334+K338+K342+K346</f>
        <v>35.6</v>
      </c>
      <c r="L330" s="14">
        <f>L334+L338+L342+L346</f>
        <v>144.6</v>
      </c>
      <c r="M330" s="14">
        <f>N330+O330</f>
        <v>93.5</v>
      </c>
      <c r="N330" s="14">
        <f>N334+N338+N342+N346</f>
        <v>0</v>
      </c>
      <c r="O330" s="14">
        <f>O334+O338+O342+O346</f>
        <v>93.5</v>
      </c>
      <c r="P330" s="6"/>
    </row>
    <row r="331" spans="1:16" ht="35.25" customHeight="1" x14ac:dyDescent="0.3">
      <c r="A331" s="25"/>
      <c r="B331" s="203"/>
      <c r="C331" s="189" t="str">
        <f t="shared" ref="C331:C332" si="609">C327</f>
        <v>Державний бюджет</v>
      </c>
      <c r="D331" s="338"/>
      <c r="E331" s="343"/>
      <c r="F331" s="18" t="s">
        <v>8</v>
      </c>
      <c r="G331" s="13">
        <f t="shared" ref="G331:G332" si="610">H331+I331</f>
        <v>0</v>
      </c>
      <c r="H331" s="13">
        <f t="shared" ref="H331:I331" si="611">H335+H339+H343+H347</f>
        <v>0</v>
      </c>
      <c r="I331" s="13">
        <f t="shared" si="611"/>
        <v>0</v>
      </c>
      <c r="J331" s="14">
        <f t="shared" ref="J331:J332" si="612">K331+L331</f>
        <v>0</v>
      </c>
      <c r="K331" s="14">
        <f t="shared" ref="K331:L331" si="613">K335+K339+K343+K347</f>
        <v>0</v>
      </c>
      <c r="L331" s="14">
        <f t="shared" si="613"/>
        <v>0</v>
      </c>
      <c r="M331" s="14">
        <f t="shared" ref="M331:M332" si="614">N331+O331</f>
        <v>0</v>
      </c>
      <c r="N331" s="14">
        <f t="shared" ref="N331:O331" si="615">N335+N339+N343+N347</f>
        <v>0</v>
      </c>
      <c r="O331" s="14">
        <f t="shared" si="615"/>
        <v>0</v>
      </c>
      <c r="P331" s="6"/>
    </row>
    <row r="332" spans="1:16" ht="35.25" customHeight="1" x14ac:dyDescent="0.3">
      <c r="A332" s="25"/>
      <c r="B332" s="93"/>
      <c r="C332" s="186" t="str">
        <f t="shared" si="609"/>
        <v>Інші джерела</v>
      </c>
      <c r="D332" s="339"/>
      <c r="E332" s="344"/>
      <c r="F332" s="17" t="s">
        <v>9</v>
      </c>
      <c r="G332" s="13">
        <f t="shared" si="610"/>
        <v>0</v>
      </c>
      <c r="H332" s="13">
        <f t="shared" ref="H332:I332" si="616">H336+H340+H344+H348</f>
        <v>0</v>
      </c>
      <c r="I332" s="13">
        <f t="shared" si="616"/>
        <v>0</v>
      </c>
      <c r="J332" s="14">
        <f t="shared" si="612"/>
        <v>0</v>
      </c>
      <c r="K332" s="14">
        <f t="shared" ref="K332:L332" si="617">K336+K340+K344+K348</f>
        <v>0</v>
      </c>
      <c r="L332" s="14">
        <f t="shared" si="617"/>
        <v>0</v>
      </c>
      <c r="M332" s="14">
        <f t="shared" si="614"/>
        <v>0</v>
      </c>
      <c r="N332" s="14">
        <f t="shared" ref="N332:O332" si="618">N336+N340+N344+N348</f>
        <v>0</v>
      </c>
      <c r="O332" s="14">
        <f t="shared" si="618"/>
        <v>0</v>
      </c>
      <c r="P332" s="6"/>
    </row>
    <row r="333" spans="1:16" ht="35.25" customHeight="1" x14ac:dyDescent="0.3">
      <c r="A333" s="25"/>
      <c r="B333" s="335" t="s">
        <v>100</v>
      </c>
      <c r="C333" s="336"/>
      <c r="D333" s="334">
        <v>6090</v>
      </c>
      <c r="E333" s="321" t="s">
        <v>742</v>
      </c>
      <c r="F333" s="22"/>
      <c r="G333" s="23">
        <f>G334+G335+G336</f>
        <v>0</v>
      </c>
      <c r="H333" s="23">
        <f t="shared" ref="H333:I333" si="619">H334+H335+H336</f>
        <v>0</v>
      </c>
      <c r="I333" s="23">
        <f t="shared" si="619"/>
        <v>0</v>
      </c>
      <c r="J333" s="31">
        <f>J334+J335+J336</f>
        <v>0</v>
      </c>
      <c r="K333" s="31">
        <f t="shared" ref="K333:L333" si="620">K334+K335+K336</f>
        <v>0</v>
      </c>
      <c r="L333" s="31">
        <f t="shared" si="620"/>
        <v>0</v>
      </c>
      <c r="M333" s="31">
        <f>M334+M335+M336</f>
        <v>0</v>
      </c>
      <c r="N333" s="31">
        <f t="shared" ref="N333:O333" si="621">N334+N335+N336</f>
        <v>0</v>
      </c>
      <c r="O333" s="31">
        <f t="shared" si="621"/>
        <v>0</v>
      </c>
      <c r="P333" s="6"/>
    </row>
    <row r="334" spans="1:16" ht="35.25" customHeight="1" x14ac:dyDescent="0.3">
      <c r="A334" s="25"/>
      <c r="B334" s="199"/>
      <c r="C334" s="195" t="str">
        <f>C330</f>
        <v>Бюджет ТГ</v>
      </c>
      <c r="D334" s="334"/>
      <c r="E334" s="341"/>
      <c r="F334" s="22" t="s">
        <v>7</v>
      </c>
      <c r="G334" s="23">
        <f>H334+I334</f>
        <v>0</v>
      </c>
      <c r="H334" s="23"/>
      <c r="I334" s="23">
        <v>0</v>
      </c>
      <c r="J334" s="31">
        <f>K334+L334</f>
        <v>0</v>
      </c>
      <c r="K334" s="31">
        <f>183.75-183.75</f>
        <v>0</v>
      </c>
      <c r="L334" s="31">
        <v>0</v>
      </c>
      <c r="M334" s="31">
        <f>N334+O334</f>
        <v>0</v>
      </c>
      <c r="N334" s="31">
        <f>185-185</f>
        <v>0</v>
      </c>
      <c r="O334" s="31">
        <v>0</v>
      </c>
      <c r="P334" s="6"/>
    </row>
    <row r="335" spans="1:16" ht="35.25" customHeight="1" x14ac:dyDescent="0.3">
      <c r="A335" s="25"/>
      <c r="B335" s="199"/>
      <c r="C335" s="195" t="str">
        <f t="shared" ref="C335:C336" si="622">C331</f>
        <v>Державний бюджет</v>
      </c>
      <c r="D335" s="334"/>
      <c r="E335" s="341"/>
      <c r="F335" s="24" t="s">
        <v>8</v>
      </c>
      <c r="G335" s="23">
        <f t="shared" ref="G335:G336" si="623">H335+I335</f>
        <v>0</v>
      </c>
      <c r="H335" s="23"/>
      <c r="I335" s="23"/>
      <c r="J335" s="31">
        <f>K335+L335</f>
        <v>0</v>
      </c>
      <c r="K335" s="31"/>
      <c r="L335" s="31"/>
      <c r="M335" s="31">
        <f t="shared" ref="M335:M336" si="624">N335+O335</f>
        <v>0</v>
      </c>
      <c r="N335" s="31"/>
      <c r="O335" s="31"/>
      <c r="P335" s="6"/>
    </row>
    <row r="336" spans="1:16" ht="35.25" customHeight="1" x14ac:dyDescent="0.3">
      <c r="A336" s="25"/>
      <c r="B336" s="196"/>
      <c r="C336" s="191" t="str">
        <f t="shared" si="622"/>
        <v>Інші джерела</v>
      </c>
      <c r="D336" s="334"/>
      <c r="E336" s="341"/>
      <c r="F336" s="22" t="s">
        <v>9</v>
      </c>
      <c r="G336" s="23">
        <f t="shared" si="623"/>
        <v>0</v>
      </c>
      <c r="H336" s="23"/>
      <c r="I336" s="23"/>
      <c r="J336" s="31">
        <f t="shared" ref="J336" si="625">K336+L336</f>
        <v>0</v>
      </c>
      <c r="K336" s="31"/>
      <c r="L336" s="31"/>
      <c r="M336" s="31">
        <f t="shared" si="624"/>
        <v>0</v>
      </c>
      <c r="N336" s="31"/>
      <c r="O336" s="31"/>
      <c r="P336" s="6"/>
    </row>
    <row r="337" spans="1:16" ht="35.25" customHeight="1" x14ac:dyDescent="0.3">
      <c r="A337" s="25"/>
      <c r="B337" s="335" t="s">
        <v>101</v>
      </c>
      <c r="C337" s="336"/>
      <c r="D337" s="334">
        <v>6090</v>
      </c>
      <c r="E337" s="341"/>
      <c r="F337" s="22"/>
      <c r="G337" s="23">
        <f>G338+G339+G340</f>
        <v>35.6</v>
      </c>
      <c r="H337" s="23">
        <f t="shared" ref="H337:I337" si="626">H338+H339+H340</f>
        <v>35.6</v>
      </c>
      <c r="I337" s="23">
        <f t="shared" si="626"/>
        <v>0</v>
      </c>
      <c r="J337" s="31">
        <f>J338+J339+J340</f>
        <v>35.6</v>
      </c>
      <c r="K337" s="31">
        <f t="shared" ref="K337:L337" si="627">K338+K339+K340</f>
        <v>35.6</v>
      </c>
      <c r="L337" s="31">
        <f t="shared" si="627"/>
        <v>0</v>
      </c>
      <c r="M337" s="31">
        <f>M338+M339+M340</f>
        <v>0</v>
      </c>
      <c r="N337" s="31">
        <f t="shared" ref="N337:O337" si="628">N338+N339+N340</f>
        <v>0</v>
      </c>
      <c r="O337" s="31">
        <f t="shared" si="628"/>
        <v>0</v>
      </c>
      <c r="P337" s="6"/>
    </row>
    <row r="338" spans="1:16" ht="35.25" customHeight="1" x14ac:dyDescent="0.3">
      <c r="A338" s="25"/>
      <c r="B338" s="199"/>
      <c r="C338" s="195" t="str">
        <f>C334</f>
        <v>Бюджет ТГ</v>
      </c>
      <c r="D338" s="334"/>
      <c r="E338" s="341"/>
      <c r="F338" s="22" t="s">
        <v>7</v>
      </c>
      <c r="G338" s="23">
        <f>H338+I338</f>
        <v>35.6</v>
      </c>
      <c r="H338" s="23">
        <v>35.6</v>
      </c>
      <c r="I338" s="23">
        <v>0</v>
      </c>
      <c r="J338" s="31">
        <f>K338+L338</f>
        <v>35.6</v>
      </c>
      <c r="K338" s="31">
        <v>35.6</v>
      </c>
      <c r="L338" s="31">
        <v>0</v>
      </c>
      <c r="M338" s="31">
        <f>N338+O338</f>
        <v>0</v>
      </c>
      <c r="N338" s="31">
        <f>159.36-159.36</f>
        <v>0</v>
      </c>
      <c r="O338" s="31">
        <v>0</v>
      </c>
      <c r="P338" s="6"/>
    </row>
    <row r="339" spans="1:16" ht="35.25" customHeight="1" x14ac:dyDescent="0.3">
      <c r="A339" s="25"/>
      <c r="B339" s="199"/>
      <c r="C339" s="195" t="str">
        <f t="shared" ref="C339:C340" si="629">C335</f>
        <v>Державний бюджет</v>
      </c>
      <c r="D339" s="334"/>
      <c r="E339" s="341"/>
      <c r="F339" s="24" t="s">
        <v>8</v>
      </c>
      <c r="G339" s="23">
        <f t="shared" ref="G339:G340" si="630">H339+I339</f>
        <v>0</v>
      </c>
      <c r="H339" s="23"/>
      <c r="I339" s="23"/>
      <c r="J339" s="31">
        <f>K339+L339</f>
        <v>0</v>
      </c>
      <c r="K339" s="31"/>
      <c r="L339" s="31"/>
      <c r="M339" s="31">
        <f t="shared" ref="M339:M340" si="631">N339+O339</f>
        <v>0</v>
      </c>
      <c r="N339" s="31"/>
      <c r="O339" s="31"/>
      <c r="P339" s="6"/>
    </row>
    <row r="340" spans="1:16" ht="35.25" customHeight="1" x14ac:dyDescent="0.3">
      <c r="A340" s="25"/>
      <c r="B340" s="196"/>
      <c r="C340" s="191" t="str">
        <f t="shared" si="629"/>
        <v>Інші джерела</v>
      </c>
      <c r="D340" s="334"/>
      <c r="E340" s="341"/>
      <c r="F340" s="22" t="s">
        <v>9</v>
      </c>
      <c r="G340" s="23">
        <f t="shared" si="630"/>
        <v>0</v>
      </c>
      <c r="H340" s="23"/>
      <c r="I340" s="23"/>
      <c r="J340" s="31">
        <f t="shared" ref="J340" si="632">K340+L340</f>
        <v>0</v>
      </c>
      <c r="K340" s="31"/>
      <c r="L340" s="31"/>
      <c r="M340" s="31">
        <f t="shared" si="631"/>
        <v>0</v>
      </c>
      <c r="N340" s="31"/>
      <c r="O340" s="31"/>
      <c r="P340" s="6"/>
    </row>
    <row r="341" spans="1:16" ht="85.5" customHeight="1" x14ac:dyDescent="0.3">
      <c r="A341" s="25"/>
      <c r="B341" s="314" t="s">
        <v>102</v>
      </c>
      <c r="C341" s="315"/>
      <c r="D341" s="334">
        <v>7691</v>
      </c>
      <c r="E341" s="341"/>
      <c r="F341" s="22"/>
      <c r="G341" s="23">
        <f>G342+G343+G344</f>
        <v>93.5</v>
      </c>
      <c r="H341" s="23">
        <f t="shared" ref="H341:I341" si="633">H342+H343+H344</f>
        <v>0</v>
      </c>
      <c r="I341" s="23">
        <f t="shared" si="633"/>
        <v>93.5</v>
      </c>
      <c r="J341" s="31">
        <f>J342+J343+J344</f>
        <v>93.5</v>
      </c>
      <c r="K341" s="31">
        <f t="shared" ref="K341:L341" si="634">K342+K343+K344</f>
        <v>0</v>
      </c>
      <c r="L341" s="31">
        <f t="shared" si="634"/>
        <v>93.5</v>
      </c>
      <c r="M341" s="31">
        <f>M342+M343+M344</f>
        <v>93.5</v>
      </c>
      <c r="N341" s="31">
        <f t="shared" ref="N341:O341" si="635">N342+N343+N344</f>
        <v>0</v>
      </c>
      <c r="O341" s="31">
        <f t="shared" si="635"/>
        <v>93.5</v>
      </c>
      <c r="P341" s="6"/>
    </row>
    <row r="342" spans="1:16" ht="35.25" customHeight="1" x14ac:dyDescent="0.3">
      <c r="A342" s="25"/>
      <c r="B342" s="199"/>
      <c r="C342" s="195" t="str">
        <f>C338</f>
        <v>Бюджет ТГ</v>
      </c>
      <c r="D342" s="334"/>
      <c r="E342" s="341"/>
      <c r="F342" s="22" t="s">
        <v>7</v>
      </c>
      <c r="G342" s="23">
        <f>H342+I342</f>
        <v>93.5</v>
      </c>
      <c r="H342" s="23">
        <v>0</v>
      </c>
      <c r="I342" s="23">
        <v>93.5</v>
      </c>
      <c r="J342" s="31">
        <f>K342+L342</f>
        <v>93.5</v>
      </c>
      <c r="K342" s="31"/>
      <c r="L342" s="31">
        <v>93.5</v>
      </c>
      <c r="M342" s="31">
        <f>N342+O342</f>
        <v>93.5</v>
      </c>
      <c r="N342" s="31"/>
      <c r="O342" s="31">
        <v>93.5</v>
      </c>
      <c r="P342" s="6"/>
    </row>
    <row r="343" spans="1:16" ht="35.25" customHeight="1" x14ac:dyDescent="0.3">
      <c r="A343" s="25"/>
      <c r="B343" s="199"/>
      <c r="C343" s="195" t="str">
        <f t="shared" ref="C343:C344" si="636">C339</f>
        <v>Державний бюджет</v>
      </c>
      <c r="D343" s="334"/>
      <c r="E343" s="341"/>
      <c r="F343" s="24" t="s">
        <v>8</v>
      </c>
      <c r="G343" s="23">
        <f t="shared" ref="G343:G344" si="637">H343+I343</f>
        <v>0</v>
      </c>
      <c r="H343" s="23"/>
      <c r="I343" s="23"/>
      <c r="J343" s="31">
        <f>K343+L343</f>
        <v>0</v>
      </c>
      <c r="K343" s="31"/>
      <c r="L343" s="31"/>
      <c r="M343" s="31">
        <f t="shared" ref="M343:M344" si="638">N343+O343</f>
        <v>0</v>
      </c>
      <c r="N343" s="31"/>
      <c r="O343" s="31"/>
      <c r="P343" s="6"/>
    </row>
    <row r="344" spans="1:16" ht="35.25" customHeight="1" x14ac:dyDescent="0.3">
      <c r="A344" s="25"/>
      <c r="B344" s="196"/>
      <c r="C344" s="191" t="str">
        <f t="shared" si="636"/>
        <v>Інші джерела</v>
      </c>
      <c r="D344" s="334"/>
      <c r="E344" s="341"/>
      <c r="F344" s="22" t="s">
        <v>9</v>
      </c>
      <c r="G344" s="23">
        <f t="shared" si="637"/>
        <v>0</v>
      </c>
      <c r="H344" s="23"/>
      <c r="I344" s="23"/>
      <c r="J344" s="31">
        <f t="shared" ref="J344" si="639">K344+L344</f>
        <v>0</v>
      </c>
      <c r="K344" s="31"/>
      <c r="L344" s="31"/>
      <c r="M344" s="31">
        <f t="shared" si="638"/>
        <v>0</v>
      </c>
      <c r="N344" s="31"/>
      <c r="O344" s="31"/>
      <c r="P344" s="6"/>
    </row>
    <row r="345" spans="1:16" ht="35.25" customHeight="1" x14ac:dyDescent="0.3">
      <c r="A345" s="25"/>
      <c r="B345" s="335" t="s">
        <v>103</v>
      </c>
      <c r="C345" s="336"/>
      <c r="D345" s="334">
        <v>7691</v>
      </c>
      <c r="E345" s="341"/>
      <c r="F345" s="22"/>
      <c r="G345" s="23">
        <f>G346+G347+G348</f>
        <v>51.1</v>
      </c>
      <c r="H345" s="23">
        <f t="shared" ref="H345:I345" si="640">H346+H347+H348</f>
        <v>0</v>
      </c>
      <c r="I345" s="23">
        <f t="shared" si="640"/>
        <v>51.1</v>
      </c>
      <c r="J345" s="31">
        <f>J346+J347+J348</f>
        <v>51.1</v>
      </c>
      <c r="K345" s="31">
        <f t="shared" ref="K345:L345" si="641">K346+K347+K348</f>
        <v>0</v>
      </c>
      <c r="L345" s="31">
        <f t="shared" si="641"/>
        <v>51.1</v>
      </c>
      <c r="M345" s="31">
        <f>M346+M347+M348</f>
        <v>0</v>
      </c>
      <c r="N345" s="31">
        <f t="shared" ref="N345:O345" si="642">N346+N347+N348</f>
        <v>0</v>
      </c>
      <c r="O345" s="31">
        <f t="shared" si="642"/>
        <v>0</v>
      </c>
      <c r="P345" s="6"/>
    </row>
    <row r="346" spans="1:16" ht="35.25" customHeight="1" x14ac:dyDescent="0.3">
      <c r="A346" s="25"/>
      <c r="B346" s="199"/>
      <c r="C346" s="195" t="str">
        <f>C342</f>
        <v>Бюджет ТГ</v>
      </c>
      <c r="D346" s="334"/>
      <c r="E346" s="341"/>
      <c r="F346" s="22" t="s">
        <v>7</v>
      </c>
      <c r="G346" s="23">
        <f>H346+I346</f>
        <v>51.1</v>
      </c>
      <c r="H346" s="23">
        <v>0</v>
      </c>
      <c r="I346" s="23">
        <v>51.1</v>
      </c>
      <c r="J346" s="31">
        <f>K346+L346</f>
        <v>51.1</v>
      </c>
      <c r="K346" s="31">
        <v>0</v>
      </c>
      <c r="L346" s="31">
        <v>51.1</v>
      </c>
      <c r="M346" s="31">
        <f>N346+O346</f>
        <v>0</v>
      </c>
      <c r="N346" s="31">
        <v>0</v>
      </c>
      <c r="O346" s="31">
        <f>82.8-82.8</f>
        <v>0</v>
      </c>
      <c r="P346" s="6"/>
    </row>
    <row r="347" spans="1:16" ht="35.25" customHeight="1" x14ac:dyDescent="0.3">
      <c r="A347" s="25"/>
      <c r="B347" s="199"/>
      <c r="C347" s="195" t="str">
        <f t="shared" ref="C347:C348" si="643">C343</f>
        <v>Державний бюджет</v>
      </c>
      <c r="D347" s="334"/>
      <c r="E347" s="341"/>
      <c r="F347" s="24" t="s">
        <v>8</v>
      </c>
      <c r="G347" s="23">
        <f t="shared" ref="G347:G348" si="644">H347+I347</f>
        <v>0</v>
      </c>
      <c r="H347" s="23"/>
      <c r="I347" s="23"/>
      <c r="J347" s="31">
        <f>K347+L347</f>
        <v>0</v>
      </c>
      <c r="K347" s="31"/>
      <c r="L347" s="31"/>
      <c r="M347" s="31">
        <f t="shared" ref="M347:M348" si="645">N347+O347</f>
        <v>0</v>
      </c>
      <c r="N347" s="31"/>
      <c r="O347" s="31"/>
      <c r="P347" s="6"/>
    </row>
    <row r="348" spans="1:16" ht="35.25" customHeight="1" x14ac:dyDescent="0.3">
      <c r="A348" s="25"/>
      <c r="B348" s="199"/>
      <c r="C348" s="195" t="str">
        <f t="shared" si="643"/>
        <v>Інші джерела</v>
      </c>
      <c r="D348" s="334"/>
      <c r="E348" s="322"/>
      <c r="F348" s="22" t="s">
        <v>9</v>
      </c>
      <c r="G348" s="23">
        <f t="shared" si="644"/>
        <v>0</v>
      </c>
      <c r="H348" s="23"/>
      <c r="I348" s="23"/>
      <c r="J348" s="31">
        <f t="shared" ref="J348" si="646">K348+L348</f>
        <v>0</v>
      </c>
      <c r="K348" s="31"/>
      <c r="L348" s="31"/>
      <c r="M348" s="31">
        <f t="shared" si="645"/>
        <v>0</v>
      </c>
      <c r="N348" s="31"/>
      <c r="O348" s="31"/>
      <c r="P348" s="6"/>
    </row>
    <row r="349" spans="1:16" ht="35.25" customHeight="1" x14ac:dyDescent="0.3">
      <c r="A349" s="25"/>
      <c r="B349" s="434" t="s">
        <v>104</v>
      </c>
      <c r="C349" s="435"/>
      <c r="D349" s="337" t="s">
        <v>88</v>
      </c>
      <c r="E349" s="340"/>
      <c r="F349" s="15"/>
      <c r="G349" s="16">
        <f t="shared" ref="G349:O349" si="647">G350+G351+G352</f>
        <v>100</v>
      </c>
      <c r="H349" s="16">
        <f t="shared" si="647"/>
        <v>0</v>
      </c>
      <c r="I349" s="16">
        <f>I350+I351+I352</f>
        <v>100</v>
      </c>
      <c r="J349" s="27">
        <f t="shared" si="647"/>
        <v>100</v>
      </c>
      <c r="K349" s="27">
        <f t="shared" si="647"/>
        <v>0</v>
      </c>
      <c r="L349" s="27">
        <f t="shared" si="647"/>
        <v>100</v>
      </c>
      <c r="M349" s="27">
        <f t="shared" si="647"/>
        <v>0</v>
      </c>
      <c r="N349" s="27">
        <f t="shared" si="647"/>
        <v>0</v>
      </c>
      <c r="O349" s="27">
        <f t="shared" si="647"/>
        <v>0</v>
      </c>
      <c r="P349" s="6"/>
    </row>
    <row r="350" spans="1:16" ht="35.25" customHeight="1" x14ac:dyDescent="0.3">
      <c r="A350" s="25"/>
      <c r="B350" s="188"/>
      <c r="C350" s="195" t="str">
        <f>C346</f>
        <v>Бюджет ТГ</v>
      </c>
      <c r="D350" s="338"/>
      <c r="E350" s="340"/>
      <c r="F350" s="17" t="s">
        <v>7</v>
      </c>
      <c r="G350" s="13">
        <f>H350+I350</f>
        <v>100</v>
      </c>
      <c r="H350" s="13">
        <f>H354+H358</f>
        <v>0</v>
      </c>
      <c r="I350" s="13">
        <f>I354+I358</f>
        <v>100</v>
      </c>
      <c r="J350" s="14">
        <f>K350+L350</f>
        <v>100</v>
      </c>
      <c r="K350" s="14">
        <f>K354+K358</f>
        <v>0</v>
      </c>
      <c r="L350" s="14">
        <f>L354+L358</f>
        <v>100</v>
      </c>
      <c r="M350" s="14">
        <f>N350+O350</f>
        <v>0</v>
      </c>
      <c r="N350" s="14">
        <f>N354+N358</f>
        <v>0</v>
      </c>
      <c r="O350" s="14"/>
      <c r="P350" s="6"/>
    </row>
    <row r="351" spans="1:16" ht="35.25" customHeight="1" x14ac:dyDescent="0.3">
      <c r="A351" s="25"/>
      <c r="B351" s="188"/>
      <c r="C351" s="195" t="str">
        <f t="shared" ref="C351:C352" si="648">C347</f>
        <v>Державний бюджет</v>
      </c>
      <c r="D351" s="338"/>
      <c r="E351" s="340"/>
      <c r="F351" s="18" t="s">
        <v>8</v>
      </c>
      <c r="G351" s="13">
        <f t="shared" ref="G351:G352" si="649">H351+I351</f>
        <v>0</v>
      </c>
      <c r="H351" s="13">
        <f t="shared" ref="H351:I351" si="650">H355+H359</f>
        <v>0</v>
      </c>
      <c r="I351" s="13">
        <f t="shared" si="650"/>
        <v>0</v>
      </c>
      <c r="J351" s="14">
        <f t="shared" ref="J351:J352" si="651">K351+L351</f>
        <v>0</v>
      </c>
      <c r="K351" s="14">
        <f t="shared" ref="K351:L351" si="652">K355+K359</f>
        <v>0</v>
      </c>
      <c r="L351" s="14">
        <f t="shared" si="652"/>
        <v>0</v>
      </c>
      <c r="M351" s="14">
        <f t="shared" ref="M351:M352" si="653">N351+O351</f>
        <v>0</v>
      </c>
      <c r="N351" s="14">
        <f t="shared" ref="N351:O351" si="654">N355+N359</f>
        <v>0</v>
      </c>
      <c r="O351" s="14">
        <f t="shared" si="654"/>
        <v>0</v>
      </c>
      <c r="P351" s="6"/>
    </row>
    <row r="352" spans="1:16" ht="35.25" customHeight="1" x14ac:dyDescent="0.3">
      <c r="A352" s="25"/>
      <c r="B352" s="207"/>
      <c r="C352" s="191" t="str">
        <f t="shared" si="648"/>
        <v>Інші джерела</v>
      </c>
      <c r="D352" s="339"/>
      <c r="E352" s="340"/>
      <c r="F352" s="17" t="s">
        <v>9</v>
      </c>
      <c r="G352" s="13">
        <f t="shared" si="649"/>
        <v>0</v>
      </c>
      <c r="H352" s="13">
        <f t="shared" ref="H352:I352" si="655">H356+H360</f>
        <v>0</v>
      </c>
      <c r="I352" s="13">
        <f t="shared" si="655"/>
        <v>0</v>
      </c>
      <c r="J352" s="14">
        <f t="shared" si="651"/>
        <v>0</v>
      </c>
      <c r="K352" s="14">
        <f t="shared" ref="K352:L352" si="656">K356+K360</f>
        <v>0</v>
      </c>
      <c r="L352" s="14">
        <f t="shared" si="656"/>
        <v>0</v>
      </c>
      <c r="M352" s="14">
        <f t="shared" si="653"/>
        <v>0</v>
      </c>
      <c r="N352" s="14">
        <f t="shared" ref="N352:O352" si="657">N356+N360</f>
        <v>0</v>
      </c>
      <c r="O352" s="14">
        <f t="shared" si="657"/>
        <v>0</v>
      </c>
      <c r="P352" s="6"/>
    </row>
    <row r="353" spans="1:16" ht="35.25" customHeight="1" x14ac:dyDescent="0.3">
      <c r="A353" s="25"/>
      <c r="B353" s="306" t="s">
        <v>105</v>
      </c>
      <c r="C353" s="307"/>
      <c r="D353" s="331"/>
      <c r="E353" s="332"/>
      <c r="F353" s="22"/>
      <c r="G353" s="23">
        <f>G354+G355+G356</f>
        <v>100</v>
      </c>
      <c r="H353" s="23">
        <f t="shared" ref="H353:I353" si="658">H354+H355+H356</f>
        <v>0</v>
      </c>
      <c r="I353" s="23">
        <f t="shared" si="658"/>
        <v>100</v>
      </c>
      <c r="J353" s="31">
        <f>J354+J355+J356</f>
        <v>100</v>
      </c>
      <c r="K353" s="31">
        <f t="shared" ref="K353:L353" si="659">K354+K355+K356</f>
        <v>0</v>
      </c>
      <c r="L353" s="31">
        <f t="shared" si="659"/>
        <v>100</v>
      </c>
      <c r="M353" s="31">
        <f>M354+M355+M356</f>
        <v>0</v>
      </c>
      <c r="N353" s="31">
        <f t="shared" ref="N353:O353" si="660">N354+N355+N356</f>
        <v>0</v>
      </c>
      <c r="O353" s="31">
        <f t="shared" si="660"/>
        <v>0</v>
      </c>
      <c r="P353" s="6"/>
    </row>
    <row r="354" spans="1:16" ht="35.25" customHeight="1" x14ac:dyDescent="0.3">
      <c r="A354" s="25"/>
      <c r="B354" s="194"/>
      <c r="C354" s="195" t="str">
        <f>C350</f>
        <v>Бюджет ТГ</v>
      </c>
      <c r="D354" s="331"/>
      <c r="E354" s="332"/>
      <c r="F354" s="22" t="s">
        <v>7</v>
      </c>
      <c r="G354" s="23">
        <f>H354+I354</f>
        <v>100</v>
      </c>
      <c r="H354" s="23">
        <v>0</v>
      </c>
      <c r="I354" s="23">
        <v>100</v>
      </c>
      <c r="J354" s="31">
        <f>K354+L354</f>
        <v>100</v>
      </c>
      <c r="K354" s="31">
        <v>0</v>
      </c>
      <c r="L354" s="31">
        <v>100</v>
      </c>
      <c r="M354" s="31">
        <f>N354+O354</f>
        <v>0</v>
      </c>
      <c r="N354" s="31">
        <v>0</v>
      </c>
      <c r="O354" s="31">
        <v>0</v>
      </c>
      <c r="P354" s="6"/>
    </row>
    <row r="355" spans="1:16" ht="35.25" customHeight="1" x14ac:dyDescent="0.3">
      <c r="A355" s="25"/>
      <c r="B355" s="194"/>
      <c r="C355" s="195" t="str">
        <f t="shared" ref="C355:C356" si="661">C351</f>
        <v>Державний бюджет</v>
      </c>
      <c r="D355" s="331"/>
      <c r="E355" s="332"/>
      <c r="F355" s="24" t="s">
        <v>8</v>
      </c>
      <c r="G355" s="23">
        <f t="shared" ref="G355:G356" si="662">H355+I355</f>
        <v>0</v>
      </c>
      <c r="H355" s="23"/>
      <c r="I355" s="23"/>
      <c r="J355" s="31">
        <f>K355+L355</f>
        <v>0</v>
      </c>
      <c r="K355" s="31"/>
      <c r="L355" s="31"/>
      <c r="M355" s="31">
        <f t="shared" ref="M355:M356" si="663">N355+O355</f>
        <v>0</v>
      </c>
      <c r="N355" s="31"/>
      <c r="O355" s="31"/>
      <c r="P355" s="6"/>
    </row>
    <row r="356" spans="1:16" ht="35.25" customHeight="1" x14ac:dyDescent="0.3">
      <c r="A356" s="25"/>
      <c r="B356" s="190"/>
      <c r="C356" s="191" t="str">
        <f t="shared" si="661"/>
        <v>Інші джерела</v>
      </c>
      <c r="D356" s="331"/>
      <c r="E356" s="332"/>
      <c r="F356" s="22" t="s">
        <v>9</v>
      </c>
      <c r="G356" s="23">
        <f t="shared" si="662"/>
        <v>0</v>
      </c>
      <c r="H356" s="23"/>
      <c r="I356" s="23"/>
      <c r="J356" s="31">
        <f t="shared" ref="J356" si="664">K356+L356</f>
        <v>0</v>
      </c>
      <c r="K356" s="31"/>
      <c r="L356" s="31"/>
      <c r="M356" s="31">
        <f t="shared" si="663"/>
        <v>0</v>
      </c>
      <c r="N356" s="31"/>
      <c r="O356" s="31"/>
      <c r="P356" s="6"/>
    </row>
    <row r="357" spans="1:16" ht="46.5" customHeight="1" x14ac:dyDescent="0.3">
      <c r="A357" s="25"/>
      <c r="B357" s="306" t="s">
        <v>106</v>
      </c>
      <c r="C357" s="307"/>
      <c r="D357" s="331"/>
      <c r="E357" s="332"/>
      <c r="F357" s="22"/>
      <c r="G357" s="23">
        <f>G358+G359+G360</f>
        <v>0</v>
      </c>
      <c r="H357" s="23">
        <f t="shared" ref="H357:I357" si="665">H358+H359+H360</f>
        <v>0</v>
      </c>
      <c r="I357" s="23">
        <f t="shared" si="665"/>
        <v>0</v>
      </c>
      <c r="J357" s="31">
        <f>J358+J359+J360</f>
        <v>0</v>
      </c>
      <c r="K357" s="31">
        <f t="shared" ref="K357:L357" si="666">K358+K359+K360</f>
        <v>0</v>
      </c>
      <c r="L357" s="31">
        <f t="shared" si="666"/>
        <v>0</v>
      </c>
      <c r="M357" s="31">
        <f>M358+M359+M360</f>
        <v>0</v>
      </c>
      <c r="N357" s="31">
        <f t="shared" ref="N357:O357" si="667">N358+N359+N360</f>
        <v>0</v>
      </c>
      <c r="O357" s="31">
        <f t="shared" si="667"/>
        <v>0</v>
      </c>
      <c r="P357" s="6"/>
    </row>
    <row r="358" spans="1:16" ht="35.25" customHeight="1" x14ac:dyDescent="0.3">
      <c r="A358" s="25"/>
      <c r="B358" s="194"/>
      <c r="C358" s="195" t="str">
        <f>C354</f>
        <v>Бюджет ТГ</v>
      </c>
      <c r="D358" s="331"/>
      <c r="E358" s="332"/>
      <c r="F358" s="22" t="s">
        <v>7</v>
      </c>
      <c r="G358" s="23">
        <f>H358+I358</f>
        <v>0</v>
      </c>
      <c r="H358" s="23">
        <v>0</v>
      </c>
      <c r="I358" s="23">
        <v>0</v>
      </c>
      <c r="J358" s="31">
        <f>K358+L358</f>
        <v>0</v>
      </c>
      <c r="K358" s="31">
        <v>0</v>
      </c>
      <c r="L358" s="31">
        <v>0</v>
      </c>
      <c r="M358" s="31">
        <f>N358+O358</f>
        <v>0</v>
      </c>
      <c r="N358" s="31">
        <v>0</v>
      </c>
      <c r="O358" s="31">
        <v>0</v>
      </c>
      <c r="P358" s="6"/>
    </row>
    <row r="359" spans="1:16" ht="35.25" customHeight="1" x14ac:dyDescent="0.3">
      <c r="A359" s="25"/>
      <c r="B359" s="194"/>
      <c r="C359" s="195" t="str">
        <f t="shared" ref="C359:C360" si="668">C355</f>
        <v>Державний бюджет</v>
      </c>
      <c r="D359" s="331"/>
      <c r="E359" s="332"/>
      <c r="F359" s="24" t="s">
        <v>8</v>
      </c>
      <c r="G359" s="23">
        <f t="shared" ref="G359:G360" si="669">H359+I359</f>
        <v>0</v>
      </c>
      <c r="H359" s="23"/>
      <c r="I359" s="23"/>
      <c r="J359" s="31">
        <f>K359+L359</f>
        <v>0</v>
      </c>
      <c r="K359" s="31"/>
      <c r="L359" s="31"/>
      <c r="M359" s="31">
        <f t="shared" ref="M359:M360" si="670">N359+O359</f>
        <v>0</v>
      </c>
      <c r="N359" s="31"/>
      <c r="O359" s="31"/>
      <c r="P359" s="6"/>
    </row>
    <row r="360" spans="1:16" ht="35.25" customHeight="1" x14ac:dyDescent="0.3">
      <c r="A360" s="25"/>
      <c r="B360" s="194"/>
      <c r="C360" s="195" t="str">
        <f t="shared" si="668"/>
        <v>Інші джерела</v>
      </c>
      <c r="D360" s="331"/>
      <c r="E360" s="332"/>
      <c r="F360" s="22" t="s">
        <v>9</v>
      </c>
      <c r="G360" s="23">
        <f t="shared" si="669"/>
        <v>0</v>
      </c>
      <c r="H360" s="23"/>
      <c r="I360" s="23"/>
      <c r="J360" s="31">
        <f t="shared" ref="J360" si="671">K360+L360</f>
        <v>0</v>
      </c>
      <c r="K360" s="31"/>
      <c r="L360" s="31"/>
      <c r="M360" s="31">
        <f t="shared" si="670"/>
        <v>0</v>
      </c>
      <c r="N360" s="31"/>
      <c r="O360" s="31"/>
      <c r="P360" s="6"/>
    </row>
    <row r="361" spans="1:16" ht="46.5" customHeight="1" x14ac:dyDescent="0.3">
      <c r="A361" s="25"/>
      <c r="B361" s="310" t="s">
        <v>107</v>
      </c>
      <c r="C361" s="311"/>
      <c r="D361" s="326" t="s">
        <v>91</v>
      </c>
      <c r="E361" s="325"/>
      <c r="F361" s="26"/>
      <c r="G361" s="27">
        <f t="shared" ref="G361:O361" si="672">G362+G363+G364</f>
        <v>56207.8</v>
      </c>
      <c r="H361" s="27">
        <f t="shared" si="672"/>
        <v>56207.8</v>
      </c>
      <c r="I361" s="27">
        <f t="shared" si="672"/>
        <v>0</v>
      </c>
      <c r="J361" s="27">
        <f t="shared" si="672"/>
        <v>56140.800000000003</v>
      </c>
      <c r="K361" s="27">
        <f t="shared" si="672"/>
        <v>56140.800000000003</v>
      </c>
      <c r="L361" s="27">
        <f t="shared" ref="L361" si="673">L362+L363+L364</f>
        <v>0</v>
      </c>
      <c r="M361" s="27">
        <f t="shared" si="672"/>
        <v>55943.040000000001</v>
      </c>
      <c r="N361" s="27">
        <f t="shared" si="672"/>
        <v>55943.040000000001</v>
      </c>
      <c r="O361" s="27">
        <f t="shared" si="672"/>
        <v>0</v>
      </c>
      <c r="P361" s="6"/>
    </row>
    <row r="362" spans="1:16" ht="35.25" customHeight="1" x14ac:dyDescent="0.3">
      <c r="A362" s="25"/>
      <c r="B362" s="206"/>
      <c r="C362" s="195" t="str">
        <f>C358</f>
        <v>Бюджет ТГ</v>
      </c>
      <c r="D362" s="327"/>
      <c r="E362" s="325"/>
      <c r="F362" s="28" t="s">
        <v>7</v>
      </c>
      <c r="G362" s="14">
        <f>H362+I362</f>
        <v>56207.8</v>
      </c>
      <c r="H362" s="14">
        <f>H366+H370+H374+H378+H382+H386+H390+H394</f>
        <v>56207.8</v>
      </c>
      <c r="I362" s="14">
        <f>I366+I370+I374+I378+I382+I386+I390+I394</f>
        <v>0</v>
      </c>
      <c r="J362" s="14">
        <f>K362+L362</f>
        <v>56140.800000000003</v>
      </c>
      <c r="K362" s="14">
        <f>K366+K370+K374+K378+K382+K386+K390+K394</f>
        <v>56140.800000000003</v>
      </c>
      <c r="L362" s="14">
        <f>L366+L370+L374+L378+L382+L386+L390+L394</f>
        <v>0</v>
      </c>
      <c r="M362" s="14">
        <f>N362+O362</f>
        <v>55943.040000000001</v>
      </c>
      <c r="N362" s="14">
        <f>N366+N370+N374+N378+N382+N386+N390+N394</f>
        <v>55943.040000000001</v>
      </c>
      <c r="O362" s="14">
        <f>O366+O370+O374+O378+O382+O386+O390+O394</f>
        <v>0</v>
      </c>
      <c r="P362" s="6"/>
    </row>
    <row r="363" spans="1:16" ht="35.25" customHeight="1" x14ac:dyDescent="0.3">
      <c r="A363" s="25"/>
      <c r="B363" s="206"/>
      <c r="C363" s="195" t="str">
        <f t="shared" ref="C363:C364" si="674">C359</f>
        <v>Державний бюджет</v>
      </c>
      <c r="D363" s="327"/>
      <c r="E363" s="325"/>
      <c r="F363" s="29" t="s">
        <v>8</v>
      </c>
      <c r="G363" s="14">
        <f t="shared" ref="G363:G364" si="675">H363+I363</f>
        <v>0</v>
      </c>
      <c r="H363" s="14">
        <f t="shared" ref="H363:I363" si="676">H367+H371+H375+H379+H383+H387+H391+H395</f>
        <v>0</v>
      </c>
      <c r="I363" s="14">
        <f t="shared" si="676"/>
        <v>0</v>
      </c>
      <c r="J363" s="14">
        <f t="shared" ref="J363:J364" si="677">K363+L363</f>
        <v>0</v>
      </c>
      <c r="K363" s="14">
        <f t="shared" ref="K363" si="678">K367+K371+K375+K379+K383+K387+K391+K395</f>
        <v>0</v>
      </c>
      <c r="L363" s="14">
        <f t="shared" ref="L363" si="679">L367+L371+L375+L379+L383+L387+L391+L395</f>
        <v>0</v>
      </c>
      <c r="M363" s="14">
        <f t="shared" ref="M363:M364" si="680">N363+O363</f>
        <v>0</v>
      </c>
      <c r="N363" s="14">
        <f t="shared" ref="N363:O363" si="681">N367+N371+N375+N379+N383+N387+N391+N395</f>
        <v>0</v>
      </c>
      <c r="O363" s="14">
        <f t="shared" si="681"/>
        <v>0</v>
      </c>
      <c r="P363" s="6"/>
    </row>
    <row r="364" spans="1:16" ht="35.25" customHeight="1" x14ac:dyDescent="0.3">
      <c r="A364" s="25"/>
      <c r="B364" s="93"/>
      <c r="C364" s="191" t="str">
        <f t="shared" si="674"/>
        <v>Інші джерела</v>
      </c>
      <c r="D364" s="328"/>
      <c r="E364" s="325"/>
      <c r="F364" s="28" t="s">
        <v>9</v>
      </c>
      <c r="G364" s="14">
        <f t="shared" si="675"/>
        <v>0</v>
      </c>
      <c r="H364" s="14">
        <f t="shared" ref="H364:I364" si="682">H368+H372+H376+H380+H384+H388+H392+H396</f>
        <v>0</v>
      </c>
      <c r="I364" s="14">
        <f t="shared" si="682"/>
        <v>0</v>
      </c>
      <c r="J364" s="14">
        <f t="shared" si="677"/>
        <v>0</v>
      </c>
      <c r="K364" s="14">
        <f t="shared" ref="K364" si="683">K368+K372+K376+K380+K384+K388+K392+K396</f>
        <v>0</v>
      </c>
      <c r="L364" s="14">
        <f t="shared" ref="L364" si="684">L368+L372+L376+L380+L384+L388+L392+L396</f>
        <v>0</v>
      </c>
      <c r="M364" s="14">
        <f t="shared" si="680"/>
        <v>0</v>
      </c>
      <c r="N364" s="14">
        <f t="shared" ref="N364:O364" si="685">N368+N372+N376+N380+N384+N388+N392+N396</f>
        <v>0</v>
      </c>
      <c r="O364" s="14">
        <f t="shared" si="685"/>
        <v>0</v>
      </c>
      <c r="P364" s="6"/>
    </row>
    <row r="365" spans="1:16" ht="42.75" customHeight="1" x14ac:dyDescent="0.3">
      <c r="A365" s="25"/>
      <c r="B365" s="314" t="s">
        <v>108</v>
      </c>
      <c r="C365" s="315"/>
      <c r="D365" s="329"/>
      <c r="E365" s="330" t="s">
        <v>711</v>
      </c>
      <c r="F365" s="30"/>
      <c r="G365" s="31">
        <f>G366+G367+G368</f>
        <v>578</v>
      </c>
      <c r="H365" s="31">
        <f t="shared" ref="H365:I365" si="686">H366+H367+H368</f>
        <v>578</v>
      </c>
      <c r="I365" s="31">
        <f t="shared" si="686"/>
        <v>0</v>
      </c>
      <c r="J365" s="31">
        <f>J366+J367+J368</f>
        <v>577</v>
      </c>
      <c r="K365" s="31">
        <f t="shared" ref="K365:L365" si="687">K366+K367+K368</f>
        <v>577</v>
      </c>
      <c r="L365" s="31">
        <f t="shared" si="687"/>
        <v>0</v>
      </c>
      <c r="M365" s="31">
        <f>M366+M367+M368</f>
        <v>576.29999999999995</v>
      </c>
      <c r="N365" s="31">
        <f t="shared" ref="N365:O365" si="688">N366+N367+N368</f>
        <v>576.29999999999995</v>
      </c>
      <c r="O365" s="31">
        <f t="shared" si="688"/>
        <v>0</v>
      </c>
      <c r="P365" s="6"/>
    </row>
    <row r="366" spans="1:16" ht="35.25" customHeight="1" x14ac:dyDescent="0.3">
      <c r="A366" s="25"/>
      <c r="B366" s="199"/>
      <c r="C366" s="195" t="str">
        <f>C362</f>
        <v>Бюджет ТГ</v>
      </c>
      <c r="D366" s="329"/>
      <c r="E366" s="330"/>
      <c r="F366" s="30" t="s">
        <v>7</v>
      </c>
      <c r="G366" s="31">
        <f>H366+I366</f>
        <v>578</v>
      </c>
      <c r="H366" s="31">
        <v>578</v>
      </c>
      <c r="I366" s="31">
        <v>0</v>
      </c>
      <c r="J366" s="31">
        <f>K366+L366</f>
        <v>577</v>
      </c>
      <c r="K366" s="31">
        <v>577</v>
      </c>
      <c r="L366" s="31">
        <v>0</v>
      </c>
      <c r="M366" s="31">
        <f>N366+O366</f>
        <v>576.29999999999995</v>
      </c>
      <c r="N366" s="31">
        <v>576.29999999999995</v>
      </c>
      <c r="O366" s="31">
        <v>0</v>
      </c>
      <c r="P366" s="6"/>
    </row>
    <row r="367" spans="1:16" ht="35.25" customHeight="1" x14ac:dyDescent="0.3">
      <c r="A367" s="25"/>
      <c r="B367" s="199"/>
      <c r="C367" s="195" t="str">
        <f t="shared" ref="C367:C368" si="689">C363</f>
        <v>Державний бюджет</v>
      </c>
      <c r="D367" s="329"/>
      <c r="E367" s="330"/>
      <c r="F367" s="32" t="s">
        <v>8</v>
      </c>
      <c r="G367" s="31">
        <f t="shared" ref="G367:G368" si="690">H367+I367</f>
        <v>0</v>
      </c>
      <c r="H367" s="31"/>
      <c r="I367" s="31"/>
      <c r="J367" s="31">
        <f>K367+L367</f>
        <v>0</v>
      </c>
      <c r="K367" s="31"/>
      <c r="L367" s="31"/>
      <c r="M367" s="31">
        <f t="shared" ref="M367:M368" si="691">N367+O367</f>
        <v>0</v>
      </c>
      <c r="N367" s="31"/>
      <c r="O367" s="31"/>
      <c r="P367" s="6"/>
    </row>
    <row r="368" spans="1:16" ht="35.25" customHeight="1" x14ac:dyDescent="0.3">
      <c r="A368" s="25"/>
      <c r="B368" s="196"/>
      <c r="C368" s="191" t="str">
        <f t="shared" si="689"/>
        <v>Інші джерела</v>
      </c>
      <c r="D368" s="329"/>
      <c r="E368" s="330"/>
      <c r="F368" s="30" t="s">
        <v>9</v>
      </c>
      <c r="G368" s="31">
        <f t="shared" si="690"/>
        <v>0</v>
      </c>
      <c r="H368" s="31"/>
      <c r="I368" s="31"/>
      <c r="J368" s="31">
        <f t="shared" ref="J368" si="692">K368+L368</f>
        <v>0</v>
      </c>
      <c r="K368" s="31"/>
      <c r="L368" s="31"/>
      <c r="M368" s="31">
        <f t="shared" si="691"/>
        <v>0</v>
      </c>
      <c r="N368" s="31"/>
      <c r="O368" s="31"/>
      <c r="P368" s="6"/>
    </row>
    <row r="369" spans="1:16" ht="40.5" customHeight="1" x14ac:dyDescent="0.3">
      <c r="A369" s="25"/>
      <c r="B369" s="335" t="s">
        <v>109</v>
      </c>
      <c r="C369" s="336"/>
      <c r="D369" s="329"/>
      <c r="E369" s="330"/>
      <c r="F369" s="30"/>
      <c r="G369" s="31">
        <f>G370+G371+G372</f>
        <v>0</v>
      </c>
      <c r="H369" s="31">
        <f t="shared" ref="H369:I369" si="693">H370+H371+H372</f>
        <v>0</v>
      </c>
      <c r="I369" s="31">
        <f t="shared" si="693"/>
        <v>0</v>
      </c>
      <c r="J369" s="31">
        <f>J370+J371+J372</f>
        <v>0</v>
      </c>
      <c r="K369" s="31">
        <f t="shared" ref="K369:L369" si="694">K370+K371+K372</f>
        <v>0</v>
      </c>
      <c r="L369" s="31">
        <f t="shared" si="694"/>
        <v>0</v>
      </c>
      <c r="M369" s="31">
        <f>M370+M371+M372</f>
        <v>0</v>
      </c>
      <c r="N369" s="31">
        <f t="shared" ref="N369:O369" si="695">N370+N371+N372</f>
        <v>0</v>
      </c>
      <c r="O369" s="31">
        <f t="shared" si="695"/>
        <v>0</v>
      </c>
      <c r="P369" s="6"/>
    </row>
    <row r="370" spans="1:16" ht="35.25" customHeight="1" x14ac:dyDescent="0.3">
      <c r="A370" s="25"/>
      <c r="B370" s="199"/>
      <c r="C370" s="195" t="str">
        <f>C366</f>
        <v>Бюджет ТГ</v>
      </c>
      <c r="D370" s="329"/>
      <c r="E370" s="330"/>
      <c r="F370" s="30" t="s">
        <v>7</v>
      </c>
      <c r="G370" s="31">
        <f>H370+I370</f>
        <v>0</v>
      </c>
      <c r="H370" s="31">
        <v>0</v>
      </c>
      <c r="I370" s="31">
        <v>0</v>
      </c>
      <c r="J370" s="31">
        <f>K370+L370</f>
        <v>0</v>
      </c>
      <c r="K370" s="31">
        <f>126-126</f>
        <v>0</v>
      </c>
      <c r="L370" s="31">
        <v>0</v>
      </c>
      <c r="M370" s="31">
        <f>N370+O370</f>
        <v>0</v>
      </c>
      <c r="N370" s="31">
        <v>0</v>
      </c>
      <c r="O370" s="31">
        <v>0</v>
      </c>
      <c r="P370" s="6"/>
    </row>
    <row r="371" spans="1:16" ht="35.25" customHeight="1" x14ac:dyDescent="0.3">
      <c r="A371" s="25"/>
      <c r="B371" s="199"/>
      <c r="C371" s="195" t="str">
        <f t="shared" ref="C371:C372" si="696">C367</f>
        <v>Державний бюджет</v>
      </c>
      <c r="D371" s="329"/>
      <c r="E371" s="330"/>
      <c r="F371" s="32" t="s">
        <v>8</v>
      </c>
      <c r="G371" s="31">
        <f t="shared" ref="G371:G372" si="697">H371+I371</f>
        <v>0</v>
      </c>
      <c r="H371" s="31"/>
      <c r="I371" s="31"/>
      <c r="J371" s="31">
        <f>K371+L371</f>
        <v>0</v>
      </c>
      <c r="K371" s="31"/>
      <c r="L371" s="31"/>
      <c r="M371" s="31">
        <f t="shared" ref="M371:M372" si="698">N371+O371</f>
        <v>0</v>
      </c>
      <c r="N371" s="31"/>
      <c r="O371" s="31"/>
      <c r="P371" s="6"/>
    </row>
    <row r="372" spans="1:16" ht="35.25" customHeight="1" x14ac:dyDescent="0.3">
      <c r="A372" s="25"/>
      <c r="B372" s="196"/>
      <c r="C372" s="191" t="str">
        <f t="shared" si="696"/>
        <v>Інші джерела</v>
      </c>
      <c r="D372" s="329"/>
      <c r="E372" s="330"/>
      <c r="F372" s="30" t="s">
        <v>9</v>
      </c>
      <c r="G372" s="31">
        <f t="shared" si="697"/>
        <v>0</v>
      </c>
      <c r="H372" s="31"/>
      <c r="I372" s="31"/>
      <c r="J372" s="31">
        <f t="shared" ref="J372" si="699">K372+L372</f>
        <v>0</v>
      </c>
      <c r="K372" s="31"/>
      <c r="L372" s="31"/>
      <c r="M372" s="31">
        <f t="shared" si="698"/>
        <v>0</v>
      </c>
      <c r="N372" s="31"/>
      <c r="O372" s="31"/>
      <c r="P372" s="6"/>
    </row>
    <row r="373" spans="1:16" ht="35.25" customHeight="1" x14ac:dyDescent="0.3">
      <c r="A373" s="25"/>
      <c r="B373" s="314" t="s">
        <v>110</v>
      </c>
      <c r="C373" s="315"/>
      <c r="D373" s="329"/>
      <c r="E373" s="330"/>
      <c r="F373" s="30"/>
      <c r="G373" s="31">
        <f>G374+G375+G376</f>
        <v>0</v>
      </c>
      <c r="H373" s="31">
        <f t="shared" ref="H373:I373" si="700">H374+H375+H376</f>
        <v>0</v>
      </c>
      <c r="I373" s="31">
        <f t="shared" si="700"/>
        <v>0</v>
      </c>
      <c r="J373" s="31">
        <f>J374+J375+J376</f>
        <v>0</v>
      </c>
      <c r="K373" s="31">
        <f t="shared" ref="K373:L373" si="701">K374+K375+K376</f>
        <v>0</v>
      </c>
      <c r="L373" s="31">
        <f t="shared" si="701"/>
        <v>0</v>
      </c>
      <c r="M373" s="31">
        <f>M374+M375+M376</f>
        <v>0</v>
      </c>
      <c r="N373" s="31">
        <f t="shared" ref="N373:O373" si="702">N374+N375+N376</f>
        <v>0</v>
      </c>
      <c r="O373" s="31">
        <f t="shared" si="702"/>
        <v>0</v>
      </c>
      <c r="P373" s="6"/>
    </row>
    <row r="374" spans="1:16" ht="35.25" customHeight="1" x14ac:dyDescent="0.3">
      <c r="A374" s="25"/>
      <c r="B374" s="199"/>
      <c r="C374" s="195" t="str">
        <f>C370</f>
        <v>Бюджет ТГ</v>
      </c>
      <c r="D374" s="329"/>
      <c r="E374" s="330"/>
      <c r="F374" s="30" t="s">
        <v>7</v>
      </c>
      <c r="G374" s="31">
        <f>H374+I374</f>
        <v>0</v>
      </c>
      <c r="H374" s="31">
        <v>0</v>
      </c>
      <c r="I374" s="31">
        <v>0</v>
      </c>
      <c r="J374" s="31">
        <f>K374+L374</f>
        <v>0</v>
      </c>
      <c r="K374" s="31">
        <f>600-600</f>
        <v>0</v>
      </c>
      <c r="L374" s="31">
        <v>0</v>
      </c>
      <c r="M374" s="31">
        <f>N374+O374</f>
        <v>0</v>
      </c>
      <c r="N374" s="31">
        <v>0</v>
      </c>
      <c r="O374" s="31">
        <v>0</v>
      </c>
      <c r="P374" s="6"/>
    </row>
    <row r="375" spans="1:16" ht="35.25" customHeight="1" x14ac:dyDescent="0.3">
      <c r="A375" s="25"/>
      <c r="B375" s="199"/>
      <c r="C375" s="195" t="str">
        <f t="shared" ref="C375:C376" si="703">C371</f>
        <v>Державний бюджет</v>
      </c>
      <c r="D375" s="329"/>
      <c r="E375" s="330"/>
      <c r="F375" s="32" t="s">
        <v>8</v>
      </c>
      <c r="G375" s="31">
        <f t="shared" ref="G375:G376" si="704">H375+I375</f>
        <v>0</v>
      </c>
      <c r="H375" s="31"/>
      <c r="I375" s="31"/>
      <c r="J375" s="31">
        <f>K375+L375</f>
        <v>0</v>
      </c>
      <c r="K375" s="31"/>
      <c r="L375" s="31"/>
      <c r="M375" s="31">
        <f t="shared" ref="M375:M376" si="705">N375+O375</f>
        <v>0</v>
      </c>
      <c r="N375" s="31"/>
      <c r="O375" s="31"/>
      <c r="P375" s="6"/>
    </row>
    <row r="376" spans="1:16" ht="35.25" customHeight="1" x14ac:dyDescent="0.3">
      <c r="A376" s="25"/>
      <c r="B376" s="196"/>
      <c r="C376" s="191" t="str">
        <f t="shared" si="703"/>
        <v>Інші джерела</v>
      </c>
      <c r="D376" s="329"/>
      <c r="E376" s="330"/>
      <c r="F376" s="33" t="s">
        <v>9</v>
      </c>
      <c r="G376" s="34">
        <f t="shared" si="704"/>
        <v>0</v>
      </c>
      <c r="H376" s="34"/>
      <c r="I376" s="34"/>
      <c r="J376" s="34">
        <f t="shared" ref="J376" si="706">K376+L376</f>
        <v>0</v>
      </c>
      <c r="K376" s="34"/>
      <c r="L376" s="34"/>
      <c r="M376" s="34">
        <f t="shared" si="705"/>
        <v>0</v>
      </c>
      <c r="N376" s="34"/>
      <c r="O376" s="34"/>
      <c r="P376" s="6"/>
    </row>
    <row r="377" spans="1:16" ht="35.25" customHeight="1" x14ac:dyDescent="0.3">
      <c r="A377" s="25"/>
      <c r="B377" s="314" t="s">
        <v>111</v>
      </c>
      <c r="C377" s="315"/>
      <c r="D377" s="329"/>
      <c r="E377" s="330" t="s">
        <v>710</v>
      </c>
      <c r="F377" s="30"/>
      <c r="G377" s="31">
        <f>G378+G379+G380</f>
        <v>100</v>
      </c>
      <c r="H377" s="31">
        <f t="shared" ref="H377:I377" si="707">H378+H379+H380</f>
        <v>100</v>
      </c>
      <c r="I377" s="31">
        <f t="shared" si="707"/>
        <v>0</v>
      </c>
      <c r="J377" s="31">
        <f>J378+J379+J380</f>
        <v>84</v>
      </c>
      <c r="K377" s="31">
        <f t="shared" ref="K377:L377" si="708">K378+K379+K380</f>
        <v>84</v>
      </c>
      <c r="L377" s="31">
        <f t="shared" si="708"/>
        <v>0</v>
      </c>
      <c r="M377" s="31">
        <f>M378+M379+M380</f>
        <v>69.510000000000005</v>
      </c>
      <c r="N377" s="31">
        <f t="shared" ref="N377:O377" si="709">N378+N379+N380</f>
        <v>69.510000000000005</v>
      </c>
      <c r="O377" s="31">
        <f t="shared" si="709"/>
        <v>0</v>
      </c>
      <c r="P377" s="6"/>
    </row>
    <row r="378" spans="1:16" ht="35.25" customHeight="1" x14ac:dyDescent="0.3">
      <c r="A378" s="25"/>
      <c r="B378" s="199"/>
      <c r="C378" s="195" t="str">
        <f>C374</f>
        <v>Бюджет ТГ</v>
      </c>
      <c r="D378" s="329"/>
      <c r="E378" s="330"/>
      <c r="F378" s="30" t="s">
        <v>7</v>
      </c>
      <c r="G378" s="31">
        <f>H378+I378</f>
        <v>100</v>
      </c>
      <c r="H378" s="31">
        <v>100</v>
      </c>
      <c r="I378" s="31">
        <v>0</v>
      </c>
      <c r="J378" s="31">
        <f>K378+L378</f>
        <v>84</v>
      </c>
      <c r="K378" s="31">
        <v>84</v>
      </c>
      <c r="L378" s="31">
        <v>0</v>
      </c>
      <c r="M378" s="31">
        <f>N378+O378</f>
        <v>69.510000000000005</v>
      </c>
      <c r="N378" s="31">
        <v>69.510000000000005</v>
      </c>
      <c r="O378" s="31">
        <v>0</v>
      </c>
      <c r="P378" s="6"/>
    </row>
    <row r="379" spans="1:16" ht="35.25" customHeight="1" x14ac:dyDescent="0.3">
      <c r="A379" s="25"/>
      <c r="B379" s="199"/>
      <c r="C379" s="195" t="str">
        <f t="shared" ref="C379:C380" si="710">C375</f>
        <v>Державний бюджет</v>
      </c>
      <c r="D379" s="329"/>
      <c r="E379" s="330"/>
      <c r="F379" s="32" t="s">
        <v>8</v>
      </c>
      <c r="G379" s="31">
        <f t="shared" ref="G379:G380" si="711">H379+I379</f>
        <v>0</v>
      </c>
      <c r="H379" s="31"/>
      <c r="I379" s="31"/>
      <c r="J379" s="31">
        <f>K379+L379</f>
        <v>0</v>
      </c>
      <c r="K379" s="31"/>
      <c r="L379" s="31"/>
      <c r="M379" s="31">
        <f t="shared" ref="M379:M380" si="712">N379+O379</f>
        <v>0</v>
      </c>
      <c r="N379" s="31"/>
      <c r="O379" s="31"/>
      <c r="P379" s="6"/>
    </row>
    <row r="380" spans="1:16" ht="35.25" customHeight="1" x14ac:dyDescent="0.3">
      <c r="A380" s="25"/>
      <c r="B380" s="196"/>
      <c r="C380" s="191" t="str">
        <f t="shared" si="710"/>
        <v>Інші джерела</v>
      </c>
      <c r="D380" s="329"/>
      <c r="E380" s="330"/>
      <c r="F380" s="30" t="s">
        <v>9</v>
      </c>
      <c r="G380" s="31">
        <f t="shared" si="711"/>
        <v>0</v>
      </c>
      <c r="H380" s="31"/>
      <c r="I380" s="31"/>
      <c r="J380" s="31">
        <f t="shared" ref="J380" si="713">K380+L380</f>
        <v>0</v>
      </c>
      <c r="K380" s="31"/>
      <c r="L380" s="31"/>
      <c r="M380" s="31">
        <f t="shared" si="712"/>
        <v>0</v>
      </c>
      <c r="N380" s="31"/>
      <c r="O380" s="31"/>
      <c r="P380" s="6"/>
    </row>
    <row r="381" spans="1:16" ht="35.25" customHeight="1" x14ac:dyDescent="0.3">
      <c r="A381" s="25"/>
      <c r="B381" s="335" t="s">
        <v>112</v>
      </c>
      <c r="C381" s="336"/>
      <c r="D381" s="329"/>
      <c r="E381" s="330"/>
      <c r="F381" s="30"/>
      <c r="G381" s="31">
        <f>G382+G383+G384</f>
        <v>0</v>
      </c>
      <c r="H381" s="31">
        <f t="shared" ref="H381:I381" si="714">H382+H383+H384</f>
        <v>0</v>
      </c>
      <c r="I381" s="31">
        <f t="shared" si="714"/>
        <v>0</v>
      </c>
      <c r="J381" s="31">
        <f>J382+J383+J384</f>
        <v>0</v>
      </c>
      <c r="K381" s="31">
        <f t="shared" ref="K381:L381" si="715">K382+K383+K384</f>
        <v>0</v>
      </c>
      <c r="L381" s="31">
        <f t="shared" si="715"/>
        <v>0</v>
      </c>
      <c r="M381" s="31">
        <f>M382+M383+M384</f>
        <v>0</v>
      </c>
      <c r="N381" s="31">
        <f t="shared" ref="N381:O381" si="716">N382+N383+N384</f>
        <v>0</v>
      </c>
      <c r="O381" s="31">
        <f t="shared" si="716"/>
        <v>0</v>
      </c>
      <c r="P381" s="6"/>
    </row>
    <row r="382" spans="1:16" ht="35.25" customHeight="1" x14ac:dyDescent="0.3">
      <c r="A382" s="25"/>
      <c r="B382" s="199"/>
      <c r="C382" s="195" t="str">
        <f>C378</f>
        <v>Бюджет ТГ</v>
      </c>
      <c r="D382" s="329"/>
      <c r="E382" s="330"/>
      <c r="F382" s="30" t="s">
        <v>7</v>
      </c>
      <c r="G382" s="31">
        <f>H382+I382</f>
        <v>0</v>
      </c>
      <c r="H382" s="31">
        <v>0</v>
      </c>
      <c r="I382" s="31">
        <v>0</v>
      </c>
      <c r="J382" s="31">
        <f>K382+L382</f>
        <v>0</v>
      </c>
      <c r="K382" s="31">
        <f>60-60</f>
        <v>0</v>
      </c>
      <c r="L382" s="31">
        <v>0</v>
      </c>
      <c r="M382" s="31">
        <f>N382+O382</f>
        <v>0</v>
      </c>
      <c r="N382" s="31">
        <v>0</v>
      </c>
      <c r="O382" s="31">
        <v>0</v>
      </c>
      <c r="P382" s="6"/>
    </row>
    <row r="383" spans="1:16" ht="35.25" customHeight="1" x14ac:dyDescent="0.3">
      <c r="A383" s="25"/>
      <c r="B383" s="199"/>
      <c r="C383" s="195" t="str">
        <f t="shared" ref="C383:C384" si="717">C379</f>
        <v>Державний бюджет</v>
      </c>
      <c r="D383" s="329"/>
      <c r="E383" s="330"/>
      <c r="F383" s="32" t="s">
        <v>8</v>
      </c>
      <c r="G383" s="31">
        <f t="shared" ref="G383:G384" si="718">H383+I383</f>
        <v>0</v>
      </c>
      <c r="H383" s="31"/>
      <c r="I383" s="31"/>
      <c r="J383" s="31">
        <f>K383+L383</f>
        <v>0</v>
      </c>
      <c r="K383" s="31"/>
      <c r="L383" s="31"/>
      <c r="M383" s="31">
        <f t="shared" ref="M383:M384" si="719">N383+O383</f>
        <v>0</v>
      </c>
      <c r="N383" s="31"/>
      <c r="O383" s="31"/>
      <c r="P383" s="6"/>
    </row>
    <row r="384" spans="1:16" ht="35.25" customHeight="1" x14ac:dyDescent="0.3">
      <c r="A384" s="25"/>
      <c r="B384" s="196"/>
      <c r="C384" s="191" t="str">
        <f t="shared" si="717"/>
        <v>Інші джерела</v>
      </c>
      <c r="D384" s="329"/>
      <c r="E384" s="330"/>
      <c r="F384" s="33" t="s">
        <v>9</v>
      </c>
      <c r="G384" s="34">
        <f t="shared" si="718"/>
        <v>0</v>
      </c>
      <c r="H384" s="34"/>
      <c r="I384" s="34"/>
      <c r="J384" s="34">
        <f t="shared" ref="J384" si="720">K384+L384</f>
        <v>0</v>
      </c>
      <c r="K384" s="34"/>
      <c r="L384" s="34"/>
      <c r="M384" s="34">
        <f t="shared" si="719"/>
        <v>0</v>
      </c>
      <c r="N384" s="34"/>
      <c r="O384" s="34"/>
      <c r="P384" s="6"/>
    </row>
    <row r="385" spans="1:29" ht="35.25" customHeight="1" x14ac:dyDescent="0.3">
      <c r="A385" s="25"/>
      <c r="B385" s="335" t="s">
        <v>113</v>
      </c>
      <c r="C385" s="336"/>
      <c r="D385" s="329"/>
      <c r="E385" s="330" t="s">
        <v>712</v>
      </c>
      <c r="F385" s="30"/>
      <c r="G385" s="31">
        <f>G386+G387+G388</f>
        <v>318</v>
      </c>
      <c r="H385" s="31">
        <f t="shared" ref="H385:I385" si="721">H386+H387+H388</f>
        <v>318</v>
      </c>
      <c r="I385" s="31">
        <f t="shared" si="721"/>
        <v>0</v>
      </c>
      <c r="J385" s="31">
        <f>J386+J387+J388</f>
        <v>268</v>
      </c>
      <c r="K385" s="31">
        <f t="shared" ref="K385:L385" si="722">K386+K387+K388</f>
        <v>268</v>
      </c>
      <c r="L385" s="31">
        <f t="shared" si="722"/>
        <v>0</v>
      </c>
      <c r="M385" s="31">
        <f>M386+M387+M388</f>
        <v>90</v>
      </c>
      <c r="N385" s="31">
        <f t="shared" ref="N385:O385" si="723">N386+N387+N388</f>
        <v>90</v>
      </c>
      <c r="O385" s="31">
        <f t="shared" si="723"/>
        <v>0</v>
      </c>
      <c r="P385" s="6"/>
    </row>
    <row r="386" spans="1:29" ht="35.25" customHeight="1" x14ac:dyDescent="0.3">
      <c r="A386" s="25"/>
      <c r="B386" s="199"/>
      <c r="C386" s="195" t="str">
        <f>C382</f>
        <v>Бюджет ТГ</v>
      </c>
      <c r="D386" s="329"/>
      <c r="E386" s="330"/>
      <c r="F386" s="30" t="s">
        <v>7</v>
      </c>
      <c r="G386" s="31">
        <f>H386+I386</f>
        <v>318</v>
      </c>
      <c r="H386" s="31">
        <v>318</v>
      </c>
      <c r="I386" s="31">
        <v>0</v>
      </c>
      <c r="J386" s="31">
        <f>K386+L386</f>
        <v>268</v>
      </c>
      <c r="K386" s="31">
        <v>268</v>
      </c>
      <c r="L386" s="31">
        <v>0</v>
      </c>
      <c r="M386" s="31">
        <f>N386+O386</f>
        <v>90</v>
      </c>
      <c r="N386" s="31">
        <v>90</v>
      </c>
      <c r="O386" s="31">
        <v>0</v>
      </c>
      <c r="P386" s="6"/>
    </row>
    <row r="387" spans="1:29" ht="35.25" customHeight="1" x14ac:dyDescent="0.3">
      <c r="A387" s="25"/>
      <c r="B387" s="199"/>
      <c r="C387" s="195" t="str">
        <f t="shared" ref="C387:C388" si="724">C383</f>
        <v>Державний бюджет</v>
      </c>
      <c r="D387" s="329"/>
      <c r="E387" s="330"/>
      <c r="F387" s="32" t="s">
        <v>8</v>
      </c>
      <c r="G387" s="31">
        <f t="shared" ref="G387:G388" si="725">H387+I387</f>
        <v>0</v>
      </c>
      <c r="H387" s="31"/>
      <c r="I387" s="31"/>
      <c r="J387" s="31">
        <f>K387+L387</f>
        <v>0</v>
      </c>
      <c r="K387" s="31"/>
      <c r="L387" s="31"/>
      <c r="M387" s="31">
        <f t="shared" ref="M387:M388" si="726">N387+O387</f>
        <v>0</v>
      </c>
      <c r="N387" s="31"/>
      <c r="O387" s="31"/>
      <c r="P387" s="6"/>
    </row>
    <row r="388" spans="1:29" ht="35.25" customHeight="1" x14ac:dyDescent="0.3">
      <c r="A388" s="25"/>
      <c r="B388" s="196"/>
      <c r="C388" s="191" t="str">
        <f t="shared" si="724"/>
        <v>Інші джерела</v>
      </c>
      <c r="D388" s="329"/>
      <c r="E388" s="330"/>
      <c r="F388" s="33" t="s">
        <v>9</v>
      </c>
      <c r="G388" s="34">
        <f t="shared" si="725"/>
        <v>0</v>
      </c>
      <c r="H388" s="34"/>
      <c r="I388" s="34"/>
      <c r="J388" s="34">
        <f t="shared" ref="J388" si="727">K388+L388</f>
        <v>0</v>
      </c>
      <c r="K388" s="34"/>
      <c r="L388" s="34"/>
      <c r="M388" s="34">
        <f t="shared" si="726"/>
        <v>0</v>
      </c>
      <c r="N388" s="34"/>
      <c r="O388" s="34"/>
      <c r="P388" s="6"/>
    </row>
    <row r="389" spans="1:29" ht="35.25" customHeight="1" x14ac:dyDescent="0.3">
      <c r="A389" s="25"/>
      <c r="B389" s="335" t="s">
        <v>114</v>
      </c>
      <c r="C389" s="336"/>
      <c r="D389" s="329"/>
      <c r="E389" s="330"/>
      <c r="F389" s="30"/>
      <c r="G389" s="31">
        <f>G390+G391+G392</f>
        <v>0</v>
      </c>
      <c r="H389" s="31">
        <f t="shared" ref="H389:I389" si="728">H390+H391+H392</f>
        <v>0</v>
      </c>
      <c r="I389" s="31">
        <f t="shared" si="728"/>
        <v>0</v>
      </c>
      <c r="J389" s="31">
        <f>J390+J391+J392</f>
        <v>0</v>
      </c>
      <c r="K389" s="31">
        <f t="shared" ref="K389:L389" si="729">K390+K391+K392</f>
        <v>0</v>
      </c>
      <c r="L389" s="31">
        <f t="shared" si="729"/>
        <v>0</v>
      </c>
      <c r="M389" s="31">
        <f>M390+M391+M392</f>
        <v>0</v>
      </c>
      <c r="N389" s="31">
        <f t="shared" ref="N389:O389" si="730">N390+N391+N392</f>
        <v>0</v>
      </c>
      <c r="O389" s="31">
        <f t="shared" si="730"/>
        <v>0</v>
      </c>
      <c r="P389" s="6"/>
    </row>
    <row r="390" spans="1:29" ht="35.25" customHeight="1" x14ac:dyDescent="0.3">
      <c r="A390" s="25"/>
      <c r="B390" s="199"/>
      <c r="C390" s="195" t="str">
        <f>C386</f>
        <v>Бюджет ТГ</v>
      </c>
      <c r="D390" s="329"/>
      <c r="E390" s="330"/>
      <c r="F390" s="30" t="s">
        <v>7</v>
      </c>
      <c r="G390" s="31">
        <f>H390+I390</f>
        <v>0</v>
      </c>
      <c r="H390" s="31">
        <v>0</v>
      </c>
      <c r="I390" s="31">
        <v>0</v>
      </c>
      <c r="J390" s="31">
        <f>K390+L390</f>
        <v>0</v>
      </c>
      <c r="K390" s="31">
        <f>45-45</f>
        <v>0</v>
      </c>
      <c r="L390" s="31">
        <v>0</v>
      </c>
      <c r="M390" s="31">
        <f>N390+O390</f>
        <v>0</v>
      </c>
      <c r="N390" s="31">
        <v>0</v>
      </c>
      <c r="O390" s="31">
        <v>0</v>
      </c>
      <c r="P390" s="6"/>
    </row>
    <row r="391" spans="1:29" ht="35.25" customHeight="1" x14ac:dyDescent="0.3">
      <c r="A391" s="25"/>
      <c r="B391" s="199"/>
      <c r="C391" s="195" t="str">
        <f t="shared" ref="C391:C392" si="731">C387</f>
        <v>Державний бюджет</v>
      </c>
      <c r="D391" s="329"/>
      <c r="E391" s="330"/>
      <c r="F391" s="32" t="s">
        <v>8</v>
      </c>
      <c r="G391" s="31">
        <f t="shared" ref="G391:G392" si="732">H391+I391</f>
        <v>0</v>
      </c>
      <c r="H391" s="31"/>
      <c r="I391" s="31"/>
      <c r="J391" s="31">
        <f>K391+L391</f>
        <v>0</v>
      </c>
      <c r="K391" s="31"/>
      <c r="L391" s="31"/>
      <c r="M391" s="31">
        <f t="shared" ref="M391:M392" si="733">N391+O391</f>
        <v>0</v>
      </c>
      <c r="N391" s="31"/>
      <c r="O391" s="31"/>
      <c r="P391" s="6"/>
    </row>
    <row r="392" spans="1:29" ht="35.25" customHeight="1" x14ac:dyDescent="0.3">
      <c r="A392" s="25"/>
      <c r="B392" s="199"/>
      <c r="C392" s="195" t="str">
        <f t="shared" si="731"/>
        <v>Інші джерела</v>
      </c>
      <c r="D392" s="329"/>
      <c r="E392" s="330"/>
      <c r="F392" s="33" t="s">
        <v>9</v>
      </c>
      <c r="G392" s="34">
        <f t="shared" si="732"/>
        <v>0</v>
      </c>
      <c r="H392" s="34"/>
      <c r="I392" s="34"/>
      <c r="J392" s="34">
        <f t="shared" ref="J392" si="734">K392+L392</f>
        <v>0</v>
      </c>
      <c r="K392" s="34"/>
      <c r="L392" s="34"/>
      <c r="M392" s="34">
        <f t="shared" si="733"/>
        <v>0</v>
      </c>
      <c r="N392" s="34"/>
      <c r="O392" s="34"/>
      <c r="P392" s="6"/>
    </row>
    <row r="393" spans="1:29" ht="255.75" customHeight="1" x14ac:dyDescent="0.3">
      <c r="A393" s="25"/>
      <c r="B393" s="335" t="s">
        <v>662</v>
      </c>
      <c r="C393" s="336"/>
      <c r="D393" s="349"/>
      <c r="E393" s="330" t="s">
        <v>709</v>
      </c>
      <c r="F393" s="30"/>
      <c r="G393" s="31">
        <f>G394+G395+G396</f>
        <v>55211.8</v>
      </c>
      <c r="H393" s="31">
        <f t="shared" ref="H393:I393" si="735">H394+H395+H396</f>
        <v>55211.8</v>
      </c>
      <c r="I393" s="31">
        <f t="shared" si="735"/>
        <v>0</v>
      </c>
      <c r="J393" s="31">
        <f>J394+J395+J396</f>
        <v>55211.8</v>
      </c>
      <c r="K393" s="31">
        <f t="shared" ref="K393:L393" si="736">K394+K395+K396</f>
        <v>55211.8</v>
      </c>
      <c r="L393" s="31">
        <f t="shared" si="736"/>
        <v>0</v>
      </c>
      <c r="M393" s="31">
        <f>M394+M395+M396</f>
        <v>55207.23</v>
      </c>
      <c r="N393" s="31">
        <f t="shared" ref="N393:O393" si="737">N394+N395+N396</f>
        <v>55207.23</v>
      </c>
      <c r="O393" s="31">
        <f t="shared" si="737"/>
        <v>0</v>
      </c>
      <c r="P393" s="6"/>
    </row>
    <row r="394" spans="1:29" ht="31.5" customHeight="1" x14ac:dyDescent="0.3">
      <c r="A394" s="25"/>
      <c r="B394" s="199"/>
      <c r="C394" s="195" t="str">
        <f>C390</f>
        <v>Бюджет ТГ</v>
      </c>
      <c r="D394" s="349"/>
      <c r="E394" s="330"/>
      <c r="F394" s="30" t="s">
        <v>7</v>
      </c>
      <c r="G394" s="31">
        <f>H394+I394</f>
        <v>55211.8</v>
      </c>
      <c r="H394" s="31">
        <v>55211.8</v>
      </c>
      <c r="I394" s="31">
        <v>0</v>
      </c>
      <c r="J394" s="31">
        <f>K394+L394</f>
        <v>55211.8</v>
      </c>
      <c r="K394" s="31">
        <v>55211.8</v>
      </c>
      <c r="L394" s="31">
        <v>0</v>
      </c>
      <c r="M394" s="31">
        <f>N394+O394</f>
        <v>55207.23</v>
      </c>
      <c r="N394" s="31">
        <v>55207.23</v>
      </c>
      <c r="O394" s="31">
        <v>0</v>
      </c>
      <c r="P394" s="6"/>
    </row>
    <row r="395" spans="1:29" ht="39" customHeight="1" x14ac:dyDescent="0.3">
      <c r="A395" s="25"/>
      <c r="B395" s="199"/>
      <c r="C395" s="195" t="str">
        <f t="shared" ref="C395:C396" si="738">C391</f>
        <v>Державний бюджет</v>
      </c>
      <c r="D395" s="349"/>
      <c r="E395" s="330"/>
      <c r="F395" s="32" t="s">
        <v>8</v>
      </c>
      <c r="G395" s="31">
        <f t="shared" ref="G395:G396" si="739">H395+I395</f>
        <v>0</v>
      </c>
      <c r="H395" s="31"/>
      <c r="I395" s="31"/>
      <c r="J395" s="31">
        <f>K395+L395</f>
        <v>0</v>
      </c>
      <c r="K395" s="31"/>
      <c r="L395" s="31"/>
      <c r="M395" s="31">
        <f t="shared" ref="M395:M396" si="740">N395+O395</f>
        <v>0</v>
      </c>
      <c r="N395" s="31"/>
      <c r="O395" s="31"/>
      <c r="P395" s="6"/>
    </row>
    <row r="396" spans="1:29" ht="37.5" customHeight="1" x14ac:dyDescent="0.3">
      <c r="A396" s="25"/>
      <c r="B396" s="199"/>
      <c r="C396" s="195" t="str">
        <f t="shared" si="738"/>
        <v>Інші джерела</v>
      </c>
      <c r="D396" s="349"/>
      <c r="E396" s="330"/>
      <c r="F396" s="33" t="s">
        <v>9</v>
      </c>
      <c r="G396" s="34">
        <f t="shared" si="739"/>
        <v>0</v>
      </c>
      <c r="H396" s="34"/>
      <c r="I396" s="34"/>
      <c r="J396" s="34">
        <f t="shared" ref="J396" si="741">K396+L396</f>
        <v>0</v>
      </c>
      <c r="K396" s="34"/>
      <c r="L396" s="34"/>
      <c r="M396" s="34">
        <f t="shared" si="740"/>
        <v>0</v>
      </c>
      <c r="N396" s="34"/>
      <c r="O396" s="34"/>
      <c r="P396" s="6"/>
    </row>
    <row r="397" spans="1:29" ht="57.75" customHeight="1" x14ac:dyDescent="0.3">
      <c r="A397" s="25"/>
      <c r="B397" s="434" t="s">
        <v>89</v>
      </c>
      <c r="C397" s="435"/>
      <c r="D397" s="337" t="s">
        <v>90</v>
      </c>
      <c r="E397" s="332" t="s">
        <v>743</v>
      </c>
      <c r="F397" s="15"/>
      <c r="G397" s="16">
        <f t="shared" ref="G397:O397" si="742">G398+G399+G400</f>
        <v>881.62</v>
      </c>
      <c r="H397" s="16">
        <f t="shared" si="742"/>
        <v>881.62</v>
      </c>
      <c r="I397" s="16">
        <f t="shared" si="742"/>
        <v>0</v>
      </c>
      <c r="J397" s="27">
        <f t="shared" si="742"/>
        <v>881.62</v>
      </c>
      <c r="K397" s="27">
        <f t="shared" si="742"/>
        <v>881.62</v>
      </c>
      <c r="L397" s="27">
        <f t="shared" si="742"/>
        <v>0</v>
      </c>
      <c r="M397" s="27">
        <f t="shared" si="742"/>
        <v>875.61</v>
      </c>
      <c r="N397" s="27">
        <f t="shared" si="742"/>
        <v>875.61</v>
      </c>
      <c r="O397" s="27">
        <f t="shared" si="742"/>
        <v>0</v>
      </c>
      <c r="P397" s="6"/>
    </row>
    <row r="398" spans="1:29" ht="37.5" customHeight="1" x14ac:dyDescent="0.35">
      <c r="A398" s="25"/>
      <c r="B398" s="188"/>
      <c r="C398" s="195" t="str">
        <f>C394</f>
        <v>Бюджет ТГ</v>
      </c>
      <c r="D398" s="338"/>
      <c r="E398" s="332"/>
      <c r="F398" s="17" t="s">
        <v>7</v>
      </c>
      <c r="G398" s="13">
        <f>H398+I398</f>
        <v>881.62</v>
      </c>
      <c r="H398" s="13">
        <v>881.62</v>
      </c>
      <c r="I398" s="13">
        <v>0</v>
      </c>
      <c r="J398" s="14">
        <f>K398+L398</f>
        <v>881.62</v>
      </c>
      <c r="K398" s="14">
        <v>881.62</v>
      </c>
      <c r="L398" s="14">
        <v>0</v>
      </c>
      <c r="M398" s="14">
        <f>N398+O398</f>
        <v>875.61</v>
      </c>
      <c r="N398" s="14">
        <v>875.61</v>
      </c>
      <c r="O398" s="14">
        <v>0</v>
      </c>
      <c r="P398" s="6"/>
      <c r="Q398" s="333"/>
      <c r="R398" s="333"/>
      <c r="S398" s="333"/>
      <c r="T398" s="333"/>
      <c r="U398" s="333"/>
      <c r="V398" s="333"/>
      <c r="W398" s="333"/>
      <c r="X398" s="333"/>
      <c r="Y398" s="333"/>
      <c r="Z398" s="333"/>
      <c r="AA398" s="333"/>
      <c r="AB398" s="333"/>
      <c r="AC398" s="333"/>
    </row>
    <row r="399" spans="1:29" ht="37.5" customHeight="1" x14ac:dyDescent="0.3">
      <c r="A399" s="25"/>
      <c r="B399" s="188"/>
      <c r="C399" s="195" t="str">
        <f t="shared" ref="C399:C400" si="743">C395</f>
        <v>Державний бюджет</v>
      </c>
      <c r="D399" s="338"/>
      <c r="E399" s="332"/>
      <c r="F399" s="18" t="s">
        <v>8</v>
      </c>
      <c r="G399" s="13">
        <f t="shared" ref="G399:G400" si="744">H399+I399</f>
        <v>0</v>
      </c>
      <c r="H399" s="13">
        <v>0</v>
      </c>
      <c r="I399" s="13">
        <v>0</v>
      </c>
      <c r="J399" s="14">
        <f t="shared" ref="J399:J400" si="745">K399+L399</f>
        <v>0</v>
      </c>
      <c r="K399" s="14">
        <v>0</v>
      </c>
      <c r="L399" s="14">
        <v>0</v>
      </c>
      <c r="M399" s="14">
        <f t="shared" ref="M399:M400" si="746">N399+O399</f>
        <v>0</v>
      </c>
      <c r="N399" s="14">
        <v>0</v>
      </c>
      <c r="O399" s="14">
        <v>0</v>
      </c>
      <c r="P399" s="6"/>
    </row>
    <row r="400" spans="1:29" ht="36.75" customHeight="1" x14ac:dyDescent="0.3">
      <c r="A400" s="25"/>
      <c r="B400" s="188"/>
      <c r="C400" s="195" t="str">
        <f t="shared" si="743"/>
        <v>Інші джерела</v>
      </c>
      <c r="D400" s="339"/>
      <c r="E400" s="332"/>
      <c r="F400" s="17" t="s">
        <v>9</v>
      </c>
      <c r="G400" s="13">
        <f t="shared" si="744"/>
        <v>0</v>
      </c>
      <c r="H400" s="13">
        <v>0</v>
      </c>
      <c r="I400" s="13">
        <v>0</v>
      </c>
      <c r="J400" s="14">
        <f t="shared" si="745"/>
        <v>0</v>
      </c>
      <c r="K400" s="14">
        <v>0</v>
      </c>
      <c r="L400" s="14">
        <v>0</v>
      </c>
      <c r="M400" s="14">
        <f t="shared" si="746"/>
        <v>0</v>
      </c>
      <c r="N400" s="14">
        <v>0</v>
      </c>
      <c r="O400" s="14">
        <v>0</v>
      </c>
      <c r="P400" s="6"/>
    </row>
    <row r="401" spans="1:16" ht="35.25" customHeight="1" x14ac:dyDescent="0.3">
      <c r="A401" s="25"/>
      <c r="B401" s="437" t="s">
        <v>115</v>
      </c>
      <c r="C401" s="438"/>
      <c r="D401" s="326" t="s">
        <v>92</v>
      </c>
      <c r="E401" s="325"/>
      <c r="F401" s="26"/>
      <c r="G401" s="27">
        <f t="shared" ref="G401:O401" si="747">G402+G403+G404</f>
        <v>1966.8</v>
      </c>
      <c r="H401" s="27">
        <f t="shared" si="747"/>
        <v>1966.8</v>
      </c>
      <c r="I401" s="27">
        <f t="shared" si="747"/>
        <v>0</v>
      </c>
      <c r="J401" s="27">
        <f t="shared" si="747"/>
        <v>1966.79</v>
      </c>
      <c r="K401" s="27">
        <f t="shared" si="747"/>
        <v>1966.79</v>
      </c>
      <c r="L401" s="27">
        <f t="shared" si="747"/>
        <v>0</v>
      </c>
      <c r="M401" s="27">
        <f t="shared" si="747"/>
        <v>1464.8899999999999</v>
      </c>
      <c r="N401" s="27">
        <f t="shared" si="747"/>
        <v>1464.8899999999999</v>
      </c>
      <c r="O401" s="27">
        <f t="shared" si="747"/>
        <v>0</v>
      </c>
      <c r="P401" s="6"/>
    </row>
    <row r="402" spans="1:16" ht="35.25" customHeight="1" x14ac:dyDescent="0.3">
      <c r="A402" s="25"/>
      <c r="B402" s="206"/>
      <c r="C402" s="195" t="str">
        <f>C398</f>
        <v>Бюджет ТГ</v>
      </c>
      <c r="D402" s="327"/>
      <c r="E402" s="325"/>
      <c r="F402" s="28" t="s">
        <v>7</v>
      </c>
      <c r="G402" s="14">
        <f>H402+I402</f>
        <v>1966.8</v>
      </c>
      <c r="H402" s="14">
        <f>H406+H410+H414</f>
        <v>1966.8</v>
      </c>
      <c r="I402" s="14">
        <f>I406+I410+I414</f>
        <v>0</v>
      </c>
      <c r="J402" s="14">
        <f>K402+L402</f>
        <v>1966.79</v>
      </c>
      <c r="K402" s="14">
        <f>K406+K410+K414</f>
        <v>1966.79</v>
      </c>
      <c r="L402" s="14">
        <f>L406+L410+L414</f>
        <v>0</v>
      </c>
      <c r="M402" s="14">
        <f>N402+O402</f>
        <v>1464.8899999999999</v>
      </c>
      <c r="N402" s="14">
        <f>N406+N410+N414</f>
        <v>1464.8899999999999</v>
      </c>
      <c r="O402" s="14">
        <f>O406+O410+O414</f>
        <v>0</v>
      </c>
      <c r="P402" s="6"/>
    </row>
    <row r="403" spans="1:16" ht="35.25" customHeight="1" x14ac:dyDescent="0.3">
      <c r="A403" s="25"/>
      <c r="B403" s="206"/>
      <c r="C403" s="195" t="str">
        <f t="shared" ref="C403:C404" si="748">C399</f>
        <v>Державний бюджет</v>
      </c>
      <c r="D403" s="327"/>
      <c r="E403" s="325"/>
      <c r="F403" s="29" t="s">
        <v>8</v>
      </c>
      <c r="G403" s="14">
        <f t="shared" ref="G403:G404" si="749">H403+I403</f>
        <v>0</v>
      </c>
      <c r="H403" s="14">
        <f t="shared" ref="H403:I403" si="750">H407+H411+H415</f>
        <v>0</v>
      </c>
      <c r="I403" s="14">
        <f t="shared" si="750"/>
        <v>0</v>
      </c>
      <c r="J403" s="14">
        <f t="shared" ref="J403:J404" si="751">K403+L403</f>
        <v>0</v>
      </c>
      <c r="K403" s="14">
        <f t="shared" ref="K403:L403" si="752">K407+K411+K415</f>
        <v>0</v>
      </c>
      <c r="L403" s="14">
        <f t="shared" si="752"/>
        <v>0</v>
      </c>
      <c r="M403" s="14">
        <f t="shared" ref="M403:M404" si="753">N403+O403</f>
        <v>0</v>
      </c>
      <c r="N403" s="14">
        <f t="shared" ref="N403:O403" si="754">N407+N411+N415</f>
        <v>0</v>
      </c>
      <c r="O403" s="14">
        <f t="shared" si="754"/>
        <v>0</v>
      </c>
      <c r="P403" s="6"/>
    </row>
    <row r="404" spans="1:16" ht="35.25" customHeight="1" x14ac:dyDescent="0.3">
      <c r="A404" s="25"/>
      <c r="B404" s="206"/>
      <c r="C404" s="195" t="str">
        <f t="shared" si="748"/>
        <v>Інші джерела</v>
      </c>
      <c r="D404" s="328"/>
      <c r="E404" s="325"/>
      <c r="F404" s="28" t="s">
        <v>9</v>
      </c>
      <c r="G404" s="14">
        <f t="shared" si="749"/>
        <v>0</v>
      </c>
      <c r="H404" s="14">
        <f t="shared" ref="H404:I404" si="755">H408+H412+H416</f>
        <v>0</v>
      </c>
      <c r="I404" s="14">
        <f t="shared" si="755"/>
        <v>0</v>
      </c>
      <c r="J404" s="14">
        <f t="shared" si="751"/>
        <v>0</v>
      </c>
      <c r="K404" s="14">
        <f t="shared" ref="K404:L404" si="756">K408+K412+K416</f>
        <v>0</v>
      </c>
      <c r="L404" s="14">
        <f t="shared" si="756"/>
        <v>0</v>
      </c>
      <c r="M404" s="14">
        <f t="shared" si="753"/>
        <v>0</v>
      </c>
      <c r="N404" s="14">
        <f t="shared" ref="N404:O404" si="757">N408+N412+N416</f>
        <v>0</v>
      </c>
      <c r="O404" s="14">
        <f t="shared" si="757"/>
        <v>0</v>
      </c>
      <c r="P404" s="6"/>
    </row>
    <row r="405" spans="1:16" ht="71.25" customHeight="1" x14ac:dyDescent="0.3">
      <c r="A405" s="25"/>
      <c r="B405" s="335" t="s">
        <v>116</v>
      </c>
      <c r="C405" s="336"/>
      <c r="D405" s="329"/>
      <c r="E405" s="330" t="s">
        <v>708</v>
      </c>
      <c r="F405" s="30"/>
      <c r="G405" s="31">
        <f>G406+G407+G408</f>
        <v>200</v>
      </c>
      <c r="H405" s="31">
        <f t="shared" ref="H405:I405" si="758">H406+H407+H408</f>
        <v>200</v>
      </c>
      <c r="I405" s="31">
        <f t="shared" si="758"/>
        <v>0</v>
      </c>
      <c r="J405" s="31">
        <f>J406+J407+J408</f>
        <v>200</v>
      </c>
      <c r="K405" s="31">
        <f t="shared" ref="K405:L405" si="759">K406+K407+K408</f>
        <v>200</v>
      </c>
      <c r="L405" s="31">
        <f t="shared" si="759"/>
        <v>0</v>
      </c>
      <c r="M405" s="31">
        <f>M406+M407+M408</f>
        <v>70.2</v>
      </c>
      <c r="N405" s="31">
        <f t="shared" ref="N405:O405" si="760">N406+N407+N408</f>
        <v>70.2</v>
      </c>
      <c r="O405" s="31">
        <f t="shared" si="760"/>
        <v>0</v>
      </c>
      <c r="P405" s="6"/>
    </row>
    <row r="406" spans="1:16" ht="35.25" customHeight="1" x14ac:dyDescent="0.3">
      <c r="A406" s="25"/>
      <c r="B406" s="199"/>
      <c r="C406" s="195" t="str">
        <f>C402</f>
        <v>Бюджет ТГ</v>
      </c>
      <c r="D406" s="329"/>
      <c r="E406" s="330"/>
      <c r="F406" s="30" t="s">
        <v>7</v>
      </c>
      <c r="G406" s="31">
        <f>H406+I406</f>
        <v>200</v>
      </c>
      <c r="H406" s="31">
        <v>200</v>
      </c>
      <c r="I406" s="31">
        <v>0</v>
      </c>
      <c r="J406" s="31">
        <f>K406+L406</f>
        <v>200</v>
      </c>
      <c r="K406" s="31">
        <v>200</v>
      </c>
      <c r="L406" s="31">
        <v>0</v>
      </c>
      <c r="M406" s="31">
        <f>N406+O406</f>
        <v>70.2</v>
      </c>
      <c r="N406" s="31">
        <v>70.2</v>
      </c>
      <c r="O406" s="31">
        <v>0</v>
      </c>
      <c r="P406" s="6"/>
    </row>
    <row r="407" spans="1:16" ht="35.25" customHeight="1" x14ac:dyDescent="0.3">
      <c r="A407" s="25"/>
      <c r="B407" s="199"/>
      <c r="C407" s="195" t="str">
        <f t="shared" ref="C407:C408" si="761">C403</f>
        <v>Державний бюджет</v>
      </c>
      <c r="D407" s="329"/>
      <c r="E407" s="330"/>
      <c r="F407" s="32" t="s">
        <v>8</v>
      </c>
      <c r="G407" s="31">
        <f t="shared" ref="G407:G408" si="762">H407+I407</f>
        <v>0</v>
      </c>
      <c r="H407" s="31"/>
      <c r="I407" s="31"/>
      <c r="J407" s="31">
        <f>K407+L407</f>
        <v>0</v>
      </c>
      <c r="K407" s="31"/>
      <c r="L407" s="31"/>
      <c r="M407" s="31">
        <f t="shared" ref="M407:M408" si="763">N407+O407</f>
        <v>0</v>
      </c>
      <c r="N407" s="31"/>
      <c r="O407" s="31"/>
      <c r="P407" s="6"/>
    </row>
    <row r="408" spans="1:16" ht="35.25" customHeight="1" x14ac:dyDescent="0.3">
      <c r="A408" s="25"/>
      <c r="B408" s="196"/>
      <c r="C408" s="191" t="str">
        <f t="shared" si="761"/>
        <v>Інші джерела</v>
      </c>
      <c r="D408" s="329"/>
      <c r="E408" s="330"/>
      <c r="F408" s="33" t="s">
        <v>9</v>
      </c>
      <c r="G408" s="34">
        <f t="shared" si="762"/>
        <v>0</v>
      </c>
      <c r="H408" s="34"/>
      <c r="I408" s="34"/>
      <c r="J408" s="34">
        <f t="shared" ref="J408" si="764">K408+L408</f>
        <v>0</v>
      </c>
      <c r="K408" s="34"/>
      <c r="L408" s="34"/>
      <c r="M408" s="34">
        <f t="shared" si="763"/>
        <v>0</v>
      </c>
      <c r="N408" s="34"/>
      <c r="O408" s="34"/>
      <c r="P408" s="6"/>
    </row>
    <row r="409" spans="1:16" ht="90" customHeight="1" x14ac:dyDescent="0.3">
      <c r="A409" s="25"/>
      <c r="B409" s="314" t="s">
        <v>117</v>
      </c>
      <c r="C409" s="315"/>
      <c r="D409" s="329"/>
      <c r="E409" s="330" t="s">
        <v>706</v>
      </c>
      <c r="F409" s="30"/>
      <c r="G409" s="31">
        <f>G410+G411+G412</f>
        <v>925.1</v>
      </c>
      <c r="H409" s="31">
        <f t="shared" ref="H409:I409" si="765">H410+H411+H412</f>
        <v>925.1</v>
      </c>
      <c r="I409" s="31">
        <f t="shared" si="765"/>
        <v>0</v>
      </c>
      <c r="J409" s="31">
        <f>J410+J411+J412</f>
        <v>925.1</v>
      </c>
      <c r="K409" s="31">
        <f t="shared" ref="K409:L409" si="766">K410+K411+K412</f>
        <v>925.1</v>
      </c>
      <c r="L409" s="31">
        <f t="shared" si="766"/>
        <v>0</v>
      </c>
      <c r="M409" s="31">
        <f>M410+M411+M412</f>
        <v>631.89</v>
      </c>
      <c r="N409" s="31">
        <f t="shared" ref="N409:O409" si="767">N410+N411+N412</f>
        <v>631.89</v>
      </c>
      <c r="O409" s="31">
        <f t="shared" si="767"/>
        <v>0</v>
      </c>
      <c r="P409" s="6"/>
    </row>
    <row r="410" spans="1:16" ht="35.25" customHeight="1" x14ac:dyDescent="0.3">
      <c r="A410" s="25"/>
      <c r="B410" s="199"/>
      <c r="C410" s="195" t="str">
        <f>C406</f>
        <v>Бюджет ТГ</v>
      </c>
      <c r="D410" s="329"/>
      <c r="E410" s="330"/>
      <c r="F410" s="30" t="s">
        <v>7</v>
      </c>
      <c r="G410" s="31">
        <f>H410+I410</f>
        <v>925.1</v>
      </c>
      <c r="H410" s="31">
        <v>925.1</v>
      </c>
      <c r="I410" s="31">
        <v>0</v>
      </c>
      <c r="J410" s="31">
        <f>K410+L410</f>
        <v>925.1</v>
      </c>
      <c r="K410" s="31">
        <v>925.1</v>
      </c>
      <c r="L410" s="31">
        <v>0</v>
      </c>
      <c r="M410" s="31">
        <f>N410+O410</f>
        <v>631.89</v>
      </c>
      <c r="N410" s="31">
        <v>631.89</v>
      </c>
      <c r="O410" s="31">
        <v>0</v>
      </c>
      <c r="P410" s="6"/>
    </row>
    <row r="411" spans="1:16" ht="35.25" customHeight="1" x14ac:dyDescent="0.3">
      <c r="A411" s="25"/>
      <c r="B411" s="199"/>
      <c r="C411" s="195" t="str">
        <f t="shared" ref="C411:C412" si="768">C407</f>
        <v>Державний бюджет</v>
      </c>
      <c r="D411" s="329"/>
      <c r="E411" s="330"/>
      <c r="F411" s="32" t="s">
        <v>8</v>
      </c>
      <c r="G411" s="31">
        <f t="shared" ref="G411:G412" si="769">H411+I411</f>
        <v>0</v>
      </c>
      <c r="H411" s="31"/>
      <c r="I411" s="31"/>
      <c r="J411" s="31">
        <f>K411+L411</f>
        <v>0</v>
      </c>
      <c r="K411" s="31"/>
      <c r="L411" s="31"/>
      <c r="M411" s="31">
        <f t="shared" ref="M411:M412" si="770">N411+O411</f>
        <v>0</v>
      </c>
      <c r="N411" s="31"/>
      <c r="O411" s="31"/>
      <c r="P411" s="6"/>
    </row>
    <row r="412" spans="1:16" ht="35.25" customHeight="1" x14ac:dyDescent="0.3">
      <c r="A412" s="25"/>
      <c r="B412" s="196"/>
      <c r="C412" s="191" t="str">
        <f t="shared" si="768"/>
        <v>Інші джерела</v>
      </c>
      <c r="D412" s="329"/>
      <c r="E412" s="330"/>
      <c r="F412" s="33" t="s">
        <v>9</v>
      </c>
      <c r="G412" s="34">
        <f t="shared" si="769"/>
        <v>0</v>
      </c>
      <c r="H412" s="34"/>
      <c r="I412" s="34"/>
      <c r="J412" s="34">
        <f t="shared" ref="J412" si="771">K412+L412</f>
        <v>0</v>
      </c>
      <c r="K412" s="34"/>
      <c r="L412" s="34"/>
      <c r="M412" s="34">
        <f t="shared" si="770"/>
        <v>0</v>
      </c>
      <c r="N412" s="34"/>
      <c r="O412" s="34"/>
      <c r="P412" s="6"/>
    </row>
    <row r="413" spans="1:16" ht="69" customHeight="1" x14ac:dyDescent="0.3">
      <c r="A413" s="25"/>
      <c r="B413" s="314" t="s">
        <v>118</v>
      </c>
      <c r="C413" s="315"/>
      <c r="D413" s="329"/>
      <c r="E413" s="330" t="s">
        <v>707</v>
      </c>
      <c r="F413" s="30"/>
      <c r="G413" s="31">
        <f>G414+G415+G416</f>
        <v>841.7</v>
      </c>
      <c r="H413" s="31">
        <f t="shared" ref="H413:I413" si="772">H414+H415+H416</f>
        <v>841.7</v>
      </c>
      <c r="I413" s="31">
        <f t="shared" si="772"/>
        <v>0</v>
      </c>
      <c r="J413" s="31">
        <f>J414+J415+J416</f>
        <v>841.69</v>
      </c>
      <c r="K413" s="31">
        <f t="shared" ref="K413:L413" si="773">K414+K415+K416</f>
        <v>841.69</v>
      </c>
      <c r="L413" s="31">
        <f t="shared" si="773"/>
        <v>0</v>
      </c>
      <c r="M413" s="31">
        <f>M414+M415+M416</f>
        <v>762.8</v>
      </c>
      <c r="N413" s="31">
        <f t="shared" ref="N413:O413" si="774">N414+N415+N416</f>
        <v>762.8</v>
      </c>
      <c r="O413" s="31">
        <f t="shared" si="774"/>
        <v>0</v>
      </c>
      <c r="P413" s="6"/>
    </row>
    <row r="414" spans="1:16" ht="35.25" customHeight="1" x14ac:dyDescent="0.3">
      <c r="A414" s="25"/>
      <c r="B414" s="199"/>
      <c r="C414" s="195" t="str">
        <f>C410</f>
        <v>Бюджет ТГ</v>
      </c>
      <c r="D414" s="329"/>
      <c r="E414" s="330"/>
      <c r="F414" s="30" t="s">
        <v>7</v>
      </c>
      <c r="G414" s="31">
        <f>H414+I414</f>
        <v>841.7</v>
      </c>
      <c r="H414" s="31">
        <v>841.7</v>
      </c>
      <c r="I414" s="31">
        <v>0</v>
      </c>
      <c r="J414" s="31">
        <f>K414+L414</f>
        <v>841.69</v>
      </c>
      <c r="K414" s="31">
        <v>841.69</v>
      </c>
      <c r="L414" s="31">
        <v>0</v>
      </c>
      <c r="M414" s="31">
        <f>N414+O414</f>
        <v>762.8</v>
      </c>
      <c r="N414" s="31">
        <v>762.8</v>
      </c>
      <c r="O414" s="31">
        <v>0</v>
      </c>
      <c r="P414" s="6"/>
    </row>
    <row r="415" spans="1:16" ht="35.25" customHeight="1" x14ac:dyDescent="0.3">
      <c r="A415" s="25"/>
      <c r="B415" s="199"/>
      <c r="C415" s="195" t="str">
        <f t="shared" ref="C415:C416" si="775">C411</f>
        <v>Державний бюджет</v>
      </c>
      <c r="D415" s="329"/>
      <c r="E415" s="330"/>
      <c r="F415" s="32" t="s">
        <v>8</v>
      </c>
      <c r="G415" s="31">
        <f t="shared" ref="G415:G416" si="776">H415+I415</f>
        <v>0</v>
      </c>
      <c r="H415" s="31"/>
      <c r="I415" s="31"/>
      <c r="J415" s="31">
        <f>K415+L415</f>
        <v>0</v>
      </c>
      <c r="K415" s="31"/>
      <c r="L415" s="31"/>
      <c r="M415" s="31">
        <f t="shared" ref="M415:M416" si="777">N415+O415</f>
        <v>0</v>
      </c>
      <c r="N415" s="31"/>
      <c r="O415" s="31"/>
      <c r="P415" s="6"/>
    </row>
    <row r="416" spans="1:16" ht="35.25" customHeight="1" x14ac:dyDescent="0.3">
      <c r="A416" s="25"/>
      <c r="B416" s="199"/>
      <c r="C416" s="195" t="str">
        <f t="shared" si="775"/>
        <v>Інші джерела</v>
      </c>
      <c r="D416" s="329"/>
      <c r="E416" s="330"/>
      <c r="F416" s="33" t="s">
        <v>9</v>
      </c>
      <c r="G416" s="34">
        <f t="shared" si="776"/>
        <v>0</v>
      </c>
      <c r="H416" s="34"/>
      <c r="I416" s="34"/>
      <c r="J416" s="34">
        <f t="shared" ref="J416" si="778">K416+L416</f>
        <v>0</v>
      </c>
      <c r="K416" s="34"/>
      <c r="L416" s="34"/>
      <c r="M416" s="34">
        <f t="shared" si="777"/>
        <v>0</v>
      </c>
      <c r="N416" s="34"/>
      <c r="O416" s="34"/>
      <c r="P416" s="6"/>
    </row>
    <row r="417" spans="1:16" ht="44.25" customHeight="1" x14ac:dyDescent="0.3">
      <c r="A417" s="25"/>
      <c r="B417" s="345" t="s">
        <v>119</v>
      </c>
      <c r="C417" s="346"/>
      <c r="D417" s="337" t="s">
        <v>93</v>
      </c>
      <c r="E417" s="332" t="s">
        <v>705</v>
      </c>
      <c r="F417" s="15"/>
      <c r="G417" s="16">
        <f t="shared" ref="G417:O417" si="779">G418+G419+G420</f>
        <v>2160</v>
      </c>
      <c r="H417" s="16">
        <f t="shared" si="779"/>
        <v>0</v>
      </c>
      <c r="I417" s="16">
        <f t="shared" si="779"/>
        <v>2160</v>
      </c>
      <c r="J417" s="27">
        <f t="shared" si="779"/>
        <v>2160</v>
      </c>
      <c r="K417" s="27">
        <f t="shared" si="779"/>
        <v>0</v>
      </c>
      <c r="L417" s="27">
        <f t="shared" si="779"/>
        <v>2160</v>
      </c>
      <c r="M417" s="27">
        <f t="shared" si="779"/>
        <v>2160</v>
      </c>
      <c r="N417" s="27">
        <f t="shared" si="779"/>
        <v>0</v>
      </c>
      <c r="O417" s="27">
        <f t="shared" si="779"/>
        <v>2160</v>
      </c>
      <c r="P417" s="6"/>
    </row>
    <row r="418" spans="1:16" ht="35.25" customHeight="1" x14ac:dyDescent="0.3">
      <c r="A418" s="25"/>
      <c r="B418" s="206"/>
      <c r="C418" s="195" t="str">
        <f>C414</f>
        <v>Бюджет ТГ</v>
      </c>
      <c r="D418" s="338"/>
      <c r="E418" s="332"/>
      <c r="F418" s="17" t="s">
        <v>7</v>
      </c>
      <c r="G418" s="13">
        <f>H418+I418</f>
        <v>2160</v>
      </c>
      <c r="H418" s="13">
        <v>0</v>
      </c>
      <c r="I418" s="13">
        <v>2160</v>
      </c>
      <c r="J418" s="14">
        <f>K418+L418</f>
        <v>2160</v>
      </c>
      <c r="K418" s="14"/>
      <c r="L418" s="14">
        <v>2160</v>
      </c>
      <c r="M418" s="14">
        <f>N418+O418</f>
        <v>2160</v>
      </c>
      <c r="N418" s="14">
        <v>0</v>
      </c>
      <c r="O418" s="14">
        <v>2160</v>
      </c>
      <c r="P418" s="6"/>
    </row>
    <row r="419" spans="1:16" ht="35.25" customHeight="1" x14ac:dyDescent="0.3">
      <c r="A419" s="25"/>
      <c r="B419" s="206"/>
      <c r="C419" s="195" t="str">
        <f t="shared" ref="C419:C420" si="780">C415</f>
        <v>Державний бюджет</v>
      </c>
      <c r="D419" s="338"/>
      <c r="E419" s="332"/>
      <c r="F419" s="18" t="s">
        <v>8</v>
      </c>
      <c r="G419" s="13">
        <f t="shared" ref="G419:G420" si="781">H419+I419</f>
        <v>0</v>
      </c>
      <c r="H419" s="13">
        <f t="shared" ref="H419" si="782">H423+H427</f>
        <v>0</v>
      </c>
      <c r="I419" s="13"/>
      <c r="J419" s="14">
        <f t="shared" ref="J419:J420" si="783">K419+L419</f>
        <v>0</v>
      </c>
      <c r="K419" s="14">
        <f t="shared" ref="K419" si="784">K423+K427</f>
        <v>0</v>
      </c>
      <c r="L419" s="14">
        <v>0</v>
      </c>
      <c r="M419" s="14">
        <f t="shared" ref="M419:M420" si="785">N419+O419</f>
        <v>0</v>
      </c>
      <c r="N419" s="14">
        <f t="shared" ref="N419:O419" si="786">N423+N427</f>
        <v>0</v>
      </c>
      <c r="O419" s="14">
        <f t="shared" si="786"/>
        <v>0</v>
      </c>
      <c r="P419" s="6"/>
    </row>
    <row r="420" spans="1:16" ht="35.25" customHeight="1" x14ac:dyDescent="0.3">
      <c r="A420" s="25"/>
      <c r="B420" s="206"/>
      <c r="C420" s="195" t="str">
        <f t="shared" si="780"/>
        <v>Інші джерела</v>
      </c>
      <c r="D420" s="339"/>
      <c r="E420" s="332"/>
      <c r="F420" s="17" t="s">
        <v>9</v>
      </c>
      <c r="G420" s="13">
        <f t="shared" si="781"/>
        <v>0</v>
      </c>
      <c r="H420" s="13">
        <f t="shared" ref="H420:I420" si="787">H424+H428</f>
        <v>0</v>
      </c>
      <c r="I420" s="13">
        <f t="shared" si="787"/>
        <v>0</v>
      </c>
      <c r="J420" s="14">
        <f t="shared" si="783"/>
        <v>0</v>
      </c>
      <c r="K420" s="14">
        <f t="shared" ref="K420" si="788">K424+K428</f>
        <v>0</v>
      </c>
      <c r="L420" s="14">
        <v>0</v>
      </c>
      <c r="M420" s="14">
        <f t="shared" si="785"/>
        <v>0</v>
      </c>
      <c r="N420" s="14">
        <f t="shared" ref="N420:O420" si="789">N424+N428</f>
        <v>0</v>
      </c>
      <c r="O420" s="14">
        <f t="shared" si="789"/>
        <v>0</v>
      </c>
      <c r="P420" s="6"/>
    </row>
    <row r="421" spans="1:16" ht="42.75" customHeight="1" x14ac:dyDescent="0.3">
      <c r="A421" s="25"/>
      <c r="B421" s="345" t="s">
        <v>120</v>
      </c>
      <c r="C421" s="346"/>
      <c r="D421" s="326" t="s">
        <v>94</v>
      </c>
      <c r="E421" s="330" t="s">
        <v>704</v>
      </c>
      <c r="F421" s="26"/>
      <c r="G421" s="27">
        <f t="shared" ref="G421:O421" si="790">G422+G423+G424</f>
        <v>13823.54</v>
      </c>
      <c r="H421" s="27">
        <f t="shared" si="790"/>
        <v>3905.75</v>
      </c>
      <c r="I421" s="27">
        <f t="shared" si="790"/>
        <v>9917.7900000000009</v>
      </c>
      <c r="J421" s="27">
        <f t="shared" si="790"/>
        <v>13823.54</v>
      </c>
      <c r="K421" s="27">
        <f t="shared" si="790"/>
        <v>3905.75</v>
      </c>
      <c r="L421" s="27">
        <f t="shared" si="790"/>
        <v>9917.7900000000009</v>
      </c>
      <c r="M421" s="27">
        <f t="shared" si="790"/>
        <v>13823.54</v>
      </c>
      <c r="N421" s="27">
        <f t="shared" si="790"/>
        <v>3905.75</v>
      </c>
      <c r="O421" s="27">
        <f t="shared" si="790"/>
        <v>9917.7900000000009</v>
      </c>
      <c r="P421" s="6"/>
    </row>
    <row r="422" spans="1:16" ht="35.25" customHeight="1" x14ac:dyDescent="0.3">
      <c r="A422" s="25"/>
      <c r="B422" s="206"/>
      <c r="C422" s="195" t="str">
        <f>C418</f>
        <v>Бюджет ТГ</v>
      </c>
      <c r="D422" s="327"/>
      <c r="E422" s="330"/>
      <c r="F422" s="28" t="s">
        <v>7</v>
      </c>
      <c r="G422" s="14">
        <f>H422+I422</f>
        <v>13823.54</v>
      </c>
      <c r="H422" s="14">
        <v>3905.75</v>
      </c>
      <c r="I422" s="14">
        <v>9917.7900000000009</v>
      </c>
      <c r="J422" s="14">
        <f>K422+L422</f>
        <v>13823.54</v>
      </c>
      <c r="K422" s="14">
        <v>3905.75</v>
      </c>
      <c r="L422" s="14">
        <v>9917.7900000000009</v>
      </c>
      <c r="M422" s="14">
        <f>N422+O422</f>
        <v>13823.54</v>
      </c>
      <c r="N422" s="14">
        <v>3905.75</v>
      </c>
      <c r="O422" s="14">
        <v>9917.7900000000009</v>
      </c>
      <c r="P422" s="6"/>
    </row>
    <row r="423" spans="1:16" ht="35.25" customHeight="1" x14ac:dyDescent="0.3">
      <c r="A423" s="25"/>
      <c r="B423" s="206"/>
      <c r="C423" s="195" t="str">
        <f t="shared" ref="C423:C424" si="791">C419</f>
        <v>Державний бюджет</v>
      </c>
      <c r="D423" s="327"/>
      <c r="E423" s="330"/>
      <c r="F423" s="29" t="s">
        <v>8</v>
      </c>
      <c r="G423" s="14">
        <f t="shared" ref="G423:G424" si="792">H423+I423</f>
        <v>0</v>
      </c>
      <c r="H423" s="14">
        <f t="shared" ref="H423" si="793">H427+H431</f>
        <v>0</v>
      </c>
      <c r="I423" s="14">
        <v>0</v>
      </c>
      <c r="J423" s="14">
        <f t="shared" ref="J423:J424" si="794">K423+L423</f>
        <v>0</v>
      </c>
      <c r="K423" s="14">
        <f t="shared" ref="K423" si="795">K427+K431</f>
        <v>0</v>
      </c>
      <c r="L423" s="14">
        <v>0</v>
      </c>
      <c r="M423" s="14">
        <f t="shared" ref="M423:M424" si="796">N423+O423</f>
        <v>0</v>
      </c>
      <c r="N423" s="14">
        <f t="shared" ref="N423" si="797">N427+N431</f>
        <v>0</v>
      </c>
      <c r="O423" s="14"/>
      <c r="P423" s="6"/>
    </row>
    <row r="424" spans="1:16" ht="35.25" customHeight="1" x14ac:dyDescent="0.3">
      <c r="A424" s="25"/>
      <c r="B424" s="206"/>
      <c r="C424" s="195" t="str">
        <f t="shared" si="791"/>
        <v>Інші джерела</v>
      </c>
      <c r="D424" s="328"/>
      <c r="E424" s="330"/>
      <c r="F424" s="28" t="s">
        <v>9</v>
      </c>
      <c r="G424" s="14">
        <f t="shared" si="792"/>
        <v>0</v>
      </c>
      <c r="H424" s="14">
        <f t="shared" ref="H424:I424" si="798">H428+H432</f>
        <v>0</v>
      </c>
      <c r="I424" s="14">
        <f t="shared" si="798"/>
        <v>0</v>
      </c>
      <c r="J424" s="14">
        <f t="shared" si="794"/>
        <v>0</v>
      </c>
      <c r="K424" s="14">
        <f t="shared" ref="K424" si="799">K428+K432</f>
        <v>0</v>
      </c>
      <c r="L424" s="14">
        <v>0</v>
      </c>
      <c r="M424" s="14">
        <f t="shared" si="796"/>
        <v>0</v>
      </c>
      <c r="N424" s="14">
        <f t="shared" ref="N424:O424" si="800">N428+N432</f>
        <v>0</v>
      </c>
      <c r="O424" s="14">
        <f t="shared" si="800"/>
        <v>0</v>
      </c>
      <c r="P424" s="6"/>
    </row>
    <row r="425" spans="1:16" ht="44.25" customHeight="1" x14ac:dyDescent="0.3">
      <c r="A425" s="25"/>
      <c r="B425" s="345" t="s">
        <v>121</v>
      </c>
      <c r="C425" s="346"/>
      <c r="D425" s="326" t="s">
        <v>95</v>
      </c>
      <c r="E425" s="433" t="s">
        <v>686</v>
      </c>
      <c r="F425" s="26"/>
      <c r="G425" s="27">
        <f t="shared" ref="G425:O425" si="801">G426+G427+G428</f>
        <v>450</v>
      </c>
      <c r="H425" s="27">
        <f t="shared" si="801"/>
        <v>450</v>
      </c>
      <c r="I425" s="27">
        <f t="shared" si="801"/>
        <v>0</v>
      </c>
      <c r="J425" s="27">
        <f t="shared" si="801"/>
        <v>450</v>
      </c>
      <c r="K425" s="27">
        <f t="shared" si="801"/>
        <v>450</v>
      </c>
      <c r="L425" s="27">
        <f t="shared" si="801"/>
        <v>0</v>
      </c>
      <c r="M425" s="27">
        <f t="shared" si="801"/>
        <v>432.15</v>
      </c>
      <c r="N425" s="27">
        <f t="shared" si="801"/>
        <v>432.15</v>
      </c>
      <c r="O425" s="27">
        <f t="shared" si="801"/>
        <v>0</v>
      </c>
      <c r="P425" s="6"/>
    </row>
    <row r="426" spans="1:16" ht="54" customHeight="1" x14ac:dyDescent="0.3">
      <c r="A426" s="25"/>
      <c r="B426" s="206"/>
      <c r="C426" s="195" t="str">
        <f>C422</f>
        <v>Бюджет ТГ</v>
      </c>
      <c r="D426" s="327"/>
      <c r="E426" s="433"/>
      <c r="F426" s="28" t="s">
        <v>7</v>
      </c>
      <c r="G426" s="14">
        <f>H426+I426</f>
        <v>450</v>
      </c>
      <c r="H426" s="14">
        <v>450</v>
      </c>
      <c r="I426" s="14">
        <v>0</v>
      </c>
      <c r="J426" s="14">
        <f>K426+L426</f>
        <v>450</v>
      </c>
      <c r="K426" s="14">
        <v>450</v>
      </c>
      <c r="L426" s="14">
        <v>0</v>
      </c>
      <c r="M426" s="14">
        <f>N426+O426</f>
        <v>432.15</v>
      </c>
      <c r="N426" s="14">
        <v>432.15</v>
      </c>
      <c r="O426" s="14">
        <v>0</v>
      </c>
      <c r="P426" s="6"/>
    </row>
    <row r="427" spans="1:16" ht="48.75" customHeight="1" x14ac:dyDescent="0.3">
      <c r="A427" s="25"/>
      <c r="B427" s="206"/>
      <c r="C427" s="195" t="str">
        <f t="shared" ref="C427:C428" si="802">C423</f>
        <v>Державний бюджет</v>
      </c>
      <c r="D427" s="327"/>
      <c r="E427" s="433"/>
      <c r="F427" s="29" t="s">
        <v>8</v>
      </c>
      <c r="G427" s="14">
        <f t="shared" ref="G427:G428" si="803">H427+I427</f>
        <v>0</v>
      </c>
      <c r="H427" s="14">
        <f t="shared" ref="H427" si="804">H431+H435</f>
        <v>0</v>
      </c>
      <c r="I427" s="14">
        <v>0</v>
      </c>
      <c r="J427" s="14">
        <f t="shared" ref="J427:J428" si="805">K427+L427</f>
        <v>0</v>
      </c>
      <c r="K427" s="14">
        <f t="shared" ref="K427" si="806">K431+K435</f>
        <v>0</v>
      </c>
      <c r="L427" s="14">
        <v>0</v>
      </c>
      <c r="M427" s="14">
        <f t="shared" ref="M427:M428" si="807">N427+O427</f>
        <v>0</v>
      </c>
      <c r="N427" s="14">
        <f t="shared" ref="N427" si="808">N431+N435</f>
        <v>0</v>
      </c>
      <c r="O427" s="14"/>
      <c r="P427" s="6"/>
    </row>
    <row r="428" spans="1:16" ht="104.25" customHeight="1" x14ac:dyDescent="0.3">
      <c r="A428" s="25"/>
      <c r="B428" s="206"/>
      <c r="C428" s="195" t="str">
        <f t="shared" si="802"/>
        <v>Інші джерела</v>
      </c>
      <c r="D428" s="328"/>
      <c r="E428" s="433"/>
      <c r="F428" s="28" t="s">
        <v>9</v>
      </c>
      <c r="G428" s="14">
        <f t="shared" si="803"/>
        <v>0</v>
      </c>
      <c r="H428" s="14">
        <f t="shared" ref="H428:I428" si="809">H432+H436</f>
        <v>0</v>
      </c>
      <c r="I428" s="14">
        <f t="shared" si="809"/>
        <v>0</v>
      </c>
      <c r="J428" s="14">
        <f t="shared" si="805"/>
        <v>0</v>
      </c>
      <c r="K428" s="14">
        <f t="shared" ref="K428" si="810">K432+K436</f>
        <v>0</v>
      </c>
      <c r="L428" s="14">
        <v>0</v>
      </c>
      <c r="M428" s="14">
        <f t="shared" si="807"/>
        <v>0</v>
      </c>
      <c r="N428" s="14">
        <f t="shared" ref="N428:O428" si="811">N432+N436</f>
        <v>0</v>
      </c>
      <c r="O428" s="14">
        <f t="shared" si="811"/>
        <v>0</v>
      </c>
      <c r="P428" s="6"/>
    </row>
    <row r="429" spans="1:16" ht="35.25" customHeight="1" x14ac:dyDescent="0.3">
      <c r="A429" s="25"/>
      <c r="B429" s="345" t="s">
        <v>122</v>
      </c>
      <c r="C429" s="346"/>
      <c r="D429" s="326" t="s">
        <v>136</v>
      </c>
      <c r="E429" s="325"/>
      <c r="F429" s="26"/>
      <c r="G429" s="27">
        <f t="shared" ref="G429:O429" si="812">G430+G431+G432</f>
        <v>249036.17</v>
      </c>
      <c r="H429" s="27">
        <f t="shared" si="812"/>
        <v>0</v>
      </c>
      <c r="I429" s="27">
        <f t="shared" si="812"/>
        <v>249036.17</v>
      </c>
      <c r="J429" s="27">
        <f t="shared" si="812"/>
        <v>249036.16</v>
      </c>
      <c r="K429" s="27">
        <f t="shared" si="812"/>
        <v>0</v>
      </c>
      <c r="L429" s="27">
        <f t="shared" si="812"/>
        <v>249036.16</v>
      </c>
      <c r="M429" s="27">
        <f t="shared" si="812"/>
        <v>22782.63</v>
      </c>
      <c r="N429" s="27">
        <f t="shared" si="812"/>
        <v>0</v>
      </c>
      <c r="O429" s="27">
        <f t="shared" si="812"/>
        <v>22782.63</v>
      </c>
      <c r="P429" s="6"/>
    </row>
    <row r="430" spans="1:16" ht="35.25" customHeight="1" x14ac:dyDescent="0.3">
      <c r="A430" s="25"/>
      <c r="B430" s="206"/>
      <c r="C430" s="195" t="str">
        <f>C426</f>
        <v>Бюджет ТГ</v>
      </c>
      <c r="D430" s="327"/>
      <c r="E430" s="325"/>
      <c r="F430" s="28" t="s">
        <v>7</v>
      </c>
      <c r="G430" s="14">
        <f>H430+I430</f>
        <v>33413.19</v>
      </c>
      <c r="H430" s="14">
        <f>H434+H438+H442</f>
        <v>0</v>
      </c>
      <c r="I430" s="14">
        <f>I434+I438+I442</f>
        <v>33413.19</v>
      </c>
      <c r="J430" s="14">
        <f>K430+L430</f>
        <v>33413.18</v>
      </c>
      <c r="K430" s="14">
        <f>K434+K438+K442</f>
        <v>0</v>
      </c>
      <c r="L430" s="14">
        <f>L434+L438+L442</f>
        <v>33413.18</v>
      </c>
      <c r="M430" s="14">
        <f>N430+O430</f>
        <v>16033.44</v>
      </c>
      <c r="N430" s="14">
        <f>N434+N438+N442</f>
        <v>0</v>
      </c>
      <c r="O430" s="14">
        <f>O434+O438+O442</f>
        <v>16033.44</v>
      </c>
      <c r="P430" s="6"/>
    </row>
    <row r="431" spans="1:16" ht="35.25" customHeight="1" x14ac:dyDescent="0.3">
      <c r="A431" s="25"/>
      <c r="B431" s="206"/>
      <c r="C431" s="195" t="str">
        <f t="shared" ref="C431:C432" si="813">C427</f>
        <v>Державний бюджет</v>
      </c>
      <c r="D431" s="327"/>
      <c r="E431" s="325"/>
      <c r="F431" s="29" t="s">
        <v>8</v>
      </c>
      <c r="G431" s="14">
        <f t="shared" ref="G431:G432" si="814">H431+I431</f>
        <v>215622.98</v>
      </c>
      <c r="H431" s="14">
        <f t="shared" ref="H431:I431" si="815">H435+H439+H443</f>
        <v>0</v>
      </c>
      <c r="I431" s="14">
        <f t="shared" si="815"/>
        <v>215622.98</v>
      </c>
      <c r="J431" s="14">
        <f t="shared" ref="J431:J432" si="816">K431+L431</f>
        <v>215622.98</v>
      </c>
      <c r="K431" s="14">
        <f t="shared" ref="K431" si="817">K435+K439+K443</f>
        <v>0</v>
      </c>
      <c r="L431" s="14">
        <f>L435+L439+L443</f>
        <v>215622.98</v>
      </c>
      <c r="M431" s="14">
        <f t="shared" ref="M431:M432" si="818">N431+O431</f>
        <v>6749.19</v>
      </c>
      <c r="N431" s="14">
        <f t="shared" ref="N431:O431" si="819">N435+N439+N443</f>
        <v>0</v>
      </c>
      <c r="O431" s="14">
        <f t="shared" si="819"/>
        <v>6749.19</v>
      </c>
      <c r="P431" s="6"/>
    </row>
    <row r="432" spans="1:16" ht="35.25" customHeight="1" x14ac:dyDescent="0.3">
      <c r="A432" s="25"/>
      <c r="B432" s="206"/>
      <c r="C432" s="195" t="str">
        <f t="shared" si="813"/>
        <v>Інші джерела</v>
      </c>
      <c r="D432" s="328"/>
      <c r="E432" s="325"/>
      <c r="F432" s="28" t="s">
        <v>9</v>
      </c>
      <c r="G432" s="14">
        <f t="shared" si="814"/>
        <v>0</v>
      </c>
      <c r="H432" s="14">
        <f t="shared" ref="H432:I432" si="820">H436+H440+H444</f>
        <v>0</v>
      </c>
      <c r="I432" s="14">
        <f t="shared" si="820"/>
        <v>0</v>
      </c>
      <c r="J432" s="14">
        <f t="shared" si="816"/>
        <v>0</v>
      </c>
      <c r="K432" s="14">
        <f t="shared" ref="K432:L432" si="821">K436+K440+K444</f>
        <v>0</v>
      </c>
      <c r="L432" s="14">
        <f t="shared" si="821"/>
        <v>0</v>
      </c>
      <c r="M432" s="14">
        <f t="shared" si="818"/>
        <v>0</v>
      </c>
      <c r="N432" s="14">
        <f t="shared" ref="N432:O432" si="822">N436+N440+N444</f>
        <v>0</v>
      </c>
      <c r="O432" s="14">
        <f t="shared" si="822"/>
        <v>0</v>
      </c>
      <c r="P432" s="6"/>
    </row>
    <row r="433" spans="1:16" ht="35.25" customHeight="1" x14ac:dyDescent="0.3">
      <c r="A433" s="25"/>
      <c r="B433" s="335" t="s">
        <v>123</v>
      </c>
      <c r="C433" s="336"/>
      <c r="D433" s="323" t="s">
        <v>135</v>
      </c>
      <c r="E433" s="359" t="s">
        <v>744</v>
      </c>
      <c r="F433" s="30"/>
      <c r="G433" s="31">
        <f>G434+G435+G436</f>
        <v>231666.36000000002</v>
      </c>
      <c r="H433" s="31">
        <f t="shared" ref="H433:I433" si="823">H434+H435+H436</f>
        <v>0</v>
      </c>
      <c r="I433" s="31">
        <f t="shared" si="823"/>
        <v>231666.36000000002</v>
      </c>
      <c r="J433" s="31">
        <f>J434+J435+J436</f>
        <v>231666.36000000002</v>
      </c>
      <c r="K433" s="31">
        <f t="shared" ref="K433:L433" si="824">K434+K435+K436</f>
        <v>0</v>
      </c>
      <c r="L433" s="31">
        <f t="shared" si="824"/>
        <v>231666.36000000002</v>
      </c>
      <c r="M433" s="31">
        <f>M434+M435+M436</f>
        <v>11187.529999999999</v>
      </c>
      <c r="N433" s="31">
        <f t="shared" ref="N433:O433" si="825">N434+N435+N436</f>
        <v>0</v>
      </c>
      <c r="O433" s="31">
        <f t="shared" si="825"/>
        <v>11187.529999999999</v>
      </c>
      <c r="P433" s="6"/>
    </row>
    <row r="434" spans="1:16" ht="35.25" customHeight="1" x14ac:dyDescent="0.3">
      <c r="A434" s="25"/>
      <c r="B434" s="199"/>
      <c r="C434" s="195" t="str">
        <f>C430</f>
        <v>Бюджет ТГ</v>
      </c>
      <c r="D434" s="362"/>
      <c r="E434" s="360"/>
      <c r="F434" s="30" t="s">
        <v>7</v>
      </c>
      <c r="G434" s="31">
        <f>H434+I434</f>
        <v>16043.38</v>
      </c>
      <c r="H434" s="31">
        <v>0</v>
      </c>
      <c r="I434" s="31">
        <v>16043.38</v>
      </c>
      <c r="J434" s="31">
        <f>K434+L434</f>
        <v>16043.38</v>
      </c>
      <c r="K434" s="31">
        <v>0</v>
      </c>
      <c r="L434" s="31">
        <v>16043.38</v>
      </c>
      <c r="M434" s="31">
        <f>N434+O434</f>
        <v>4438.34</v>
      </c>
      <c r="N434" s="31">
        <v>0</v>
      </c>
      <c r="O434" s="31">
        <v>4438.34</v>
      </c>
      <c r="P434" s="6"/>
    </row>
    <row r="435" spans="1:16" ht="35.25" customHeight="1" x14ac:dyDescent="0.3">
      <c r="A435" s="25"/>
      <c r="B435" s="199"/>
      <c r="C435" s="195" t="str">
        <f t="shared" ref="C435:C436" si="826">C431</f>
        <v>Державний бюджет</v>
      </c>
      <c r="D435" s="362"/>
      <c r="E435" s="360"/>
      <c r="F435" s="32" t="s">
        <v>8</v>
      </c>
      <c r="G435" s="31">
        <f t="shared" ref="G435:G436" si="827">H435+I435</f>
        <v>215622.98</v>
      </c>
      <c r="H435" s="31"/>
      <c r="I435" s="31">
        <v>215622.98</v>
      </c>
      <c r="J435" s="31">
        <f>K435+L435</f>
        <v>215622.98</v>
      </c>
      <c r="K435" s="31"/>
      <c r="L435" s="31">
        <v>215622.98</v>
      </c>
      <c r="M435" s="31">
        <f t="shared" ref="M435:M436" si="828">N435+O435</f>
        <v>6749.19</v>
      </c>
      <c r="N435" s="31"/>
      <c r="O435" s="31">
        <v>6749.19</v>
      </c>
      <c r="P435" s="6"/>
    </row>
    <row r="436" spans="1:16" ht="111" customHeight="1" x14ac:dyDescent="0.3">
      <c r="A436" s="25"/>
      <c r="B436" s="199"/>
      <c r="C436" s="195" t="str">
        <f t="shared" si="826"/>
        <v>Інші джерела</v>
      </c>
      <c r="D436" s="324"/>
      <c r="E436" s="361"/>
      <c r="F436" s="33" t="s">
        <v>9</v>
      </c>
      <c r="G436" s="34">
        <f t="shared" si="827"/>
        <v>0</v>
      </c>
      <c r="H436" s="34"/>
      <c r="I436" s="34"/>
      <c r="J436" s="34">
        <f t="shared" ref="J436" si="829">K436+L436</f>
        <v>0</v>
      </c>
      <c r="K436" s="34"/>
      <c r="L436" s="34">
        <f>53500-53500</f>
        <v>0</v>
      </c>
      <c r="M436" s="34">
        <f t="shared" si="828"/>
        <v>0</v>
      </c>
      <c r="N436" s="34"/>
      <c r="O436" s="34"/>
      <c r="P436" s="6"/>
    </row>
    <row r="437" spans="1:16" ht="46.5" customHeight="1" x14ac:dyDescent="0.3">
      <c r="A437" s="25"/>
      <c r="B437" s="314" t="s">
        <v>124</v>
      </c>
      <c r="C437" s="315"/>
      <c r="D437" s="439">
        <v>7330</v>
      </c>
      <c r="E437" s="359" t="s">
        <v>703</v>
      </c>
      <c r="F437" s="30"/>
      <c r="G437" s="31">
        <f>G438+G439+G440</f>
        <v>8129.7</v>
      </c>
      <c r="H437" s="31">
        <f t="shared" ref="H437:I437" si="830">H438+H439+H440</f>
        <v>0</v>
      </c>
      <c r="I437" s="31">
        <f t="shared" si="830"/>
        <v>8129.7</v>
      </c>
      <c r="J437" s="31">
        <f>J438+J439+J440</f>
        <v>8129.69</v>
      </c>
      <c r="K437" s="31">
        <f t="shared" ref="K437:L437" si="831">K438+K439+K440</f>
        <v>0</v>
      </c>
      <c r="L437" s="31">
        <f t="shared" si="831"/>
        <v>8129.69</v>
      </c>
      <c r="M437" s="31">
        <f>M438+M439+M440</f>
        <v>2907.9</v>
      </c>
      <c r="N437" s="31">
        <f t="shared" ref="N437:O437" si="832">N438+N439+N440</f>
        <v>0</v>
      </c>
      <c r="O437" s="31">
        <f t="shared" si="832"/>
        <v>2907.9</v>
      </c>
      <c r="P437" s="6"/>
    </row>
    <row r="438" spans="1:16" ht="35.25" customHeight="1" x14ac:dyDescent="0.3">
      <c r="A438" s="25"/>
      <c r="B438" s="199"/>
      <c r="C438" s="195" t="str">
        <f>C434</f>
        <v>Бюджет ТГ</v>
      </c>
      <c r="D438" s="440"/>
      <c r="E438" s="360"/>
      <c r="F438" s="30" t="s">
        <v>7</v>
      </c>
      <c r="G438" s="31">
        <f>H438+I438</f>
        <v>8129.7</v>
      </c>
      <c r="H438" s="31">
        <v>0</v>
      </c>
      <c r="I438" s="31">
        <v>8129.7</v>
      </c>
      <c r="J438" s="31">
        <f>K438+L438</f>
        <v>8129.69</v>
      </c>
      <c r="K438" s="31">
        <v>0</v>
      </c>
      <c r="L438" s="31">
        <v>8129.69</v>
      </c>
      <c r="M438" s="31">
        <f>N438+O438</f>
        <v>2907.9</v>
      </c>
      <c r="N438" s="31">
        <v>0</v>
      </c>
      <c r="O438" s="31">
        <v>2907.9</v>
      </c>
      <c r="P438" s="6"/>
    </row>
    <row r="439" spans="1:16" ht="46.5" customHeight="1" x14ac:dyDescent="0.3">
      <c r="A439" s="25"/>
      <c r="B439" s="199"/>
      <c r="C439" s="195" t="str">
        <f t="shared" ref="C439:C440" si="833">C435</f>
        <v>Державний бюджет</v>
      </c>
      <c r="D439" s="440"/>
      <c r="E439" s="360"/>
      <c r="F439" s="32" t="s">
        <v>8</v>
      </c>
      <c r="G439" s="31">
        <f t="shared" ref="G439:G440" si="834">H439+I439</f>
        <v>0</v>
      </c>
      <c r="H439" s="31"/>
      <c r="I439" s="31"/>
      <c r="J439" s="31">
        <f>K439+L439</f>
        <v>0</v>
      </c>
      <c r="K439" s="31"/>
      <c r="L439" s="31"/>
      <c r="M439" s="31">
        <f t="shared" ref="M439:M440" si="835">N439+O439</f>
        <v>0</v>
      </c>
      <c r="N439" s="31"/>
      <c r="O439" s="31"/>
      <c r="P439" s="6"/>
    </row>
    <row r="440" spans="1:16" ht="151.5" customHeight="1" x14ac:dyDescent="0.3">
      <c r="A440" s="25"/>
      <c r="B440" s="199"/>
      <c r="C440" s="195" t="str">
        <f t="shared" si="833"/>
        <v>Інші джерела</v>
      </c>
      <c r="D440" s="441"/>
      <c r="E440" s="361"/>
      <c r="F440" s="33" t="s">
        <v>9</v>
      </c>
      <c r="G440" s="34">
        <f t="shared" si="834"/>
        <v>0</v>
      </c>
      <c r="H440" s="34"/>
      <c r="I440" s="34"/>
      <c r="J440" s="34">
        <f t="shared" ref="J440" si="836">K440+L440</f>
        <v>0</v>
      </c>
      <c r="K440" s="34"/>
      <c r="L440" s="34"/>
      <c r="M440" s="34">
        <f t="shared" si="835"/>
        <v>0</v>
      </c>
      <c r="N440" s="34"/>
      <c r="O440" s="34"/>
      <c r="P440" s="6"/>
    </row>
    <row r="441" spans="1:16" ht="35.25" customHeight="1" x14ac:dyDescent="0.3">
      <c r="A441" s="25"/>
      <c r="B441" s="335" t="s">
        <v>125</v>
      </c>
      <c r="C441" s="336"/>
      <c r="D441" s="439">
        <v>7340</v>
      </c>
      <c r="E441" s="359" t="s">
        <v>702</v>
      </c>
      <c r="F441" s="30"/>
      <c r="G441" s="31">
        <f>G442+G443+G444</f>
        <v>9240.11</v>
      </c>
      <c r="H441" s="31">
        <f t="shared" ref="H441:I441" si="837">H442+H443+H444</f>
        <v>0</v>
      </c>
      <c r="I441" s="31">
        <f t="shared" si="837"/>
        <v>9240.11</v>
      </c>
      <c r="J441" s="31">
        <f>J442+J443+J444</f>
        <v>9240.11</v>
      </c>
      <c r="K441" s="31">
        <f t="shared" ref="K441:L441" si="838">K442+K443+K444</f>
        <v>0</v>
      </c>
      <c r="L441" s="31">
        <f t="shared" si="838"/>
        <v>9240.11</v>
      </c>
      <c r="M441" s="31">
        <f>M442+M443+M444</f>
        <v>8687.2000000000007</v>
      </c>
      <c r="N441" s="31">
        <f t="shared" ref="N441:O441" si="839">N442+N443+N444</f>
        <v>0</v>
      </c>
      <c r="O441" s="31">
        <f t="shared" si="839"/>
        <v>8687.2000000000007</v>
      </c>
      <c r="P441" s="6"/>
    </row>
    <row r="442" spans="1:16" ht="35.25" customHeight="1" x14ac:dyDescent="0.3">
      <c r="A442" s="25"/>
      <c r="B442" s="199"/>
      <c r="C442" s="195" t="str">
        <f>C438</f>
        <v>Бюджет ТГ</v>
      </c>
      <c r="D442" s="440"/>
      <c r="E442" s="360"/>
      <c r="F442" s="30" t="s">
        <v>7</v>
      </c>
      <c r="G442" s="31">
        <f>H442+I442</f>
        <v>9240.11</v>
      </c>
      <c r="H442" s="31">
        <v>0</v>
      </c>
      <c r="I442" s="31">
        <v>9240.11</v>
      </c>
      <c r="J442" s="31">
        <f>K442+L442</f>
        <v>9240.11</v>
      </c>
      <c r="K442" s="31">
        <v>0</v>
      </c>
      <c r="L442" s="31">
        <v>9240.11</v>
      </c>
      <c r="M442" s="31">
        <f>N442+O442</f>
        <v>8687.2000000000007</v>
      </c>
      <c r="N442" s="31">
        <v>0</v>
      </c>
      <c r="O442" s="31">
        <v>8687.2000000000007</v>
      </c>
      <c r="P442" s="6"/>
    </row>
    <row r="443" spans="1:16" ht="35.25" customHeight="1" x14ac:dyDescent="0.3">
      <c r="A443" s="25"/>
      <c r="B443" s="199"/>
      <c r="C443" s="195" t="str">
        <f t="shared" ref="C443:C444" si="840">C439</f>
        <v>Державний бюджет</v>
      </c>
      <c r="D443" s="440"/>
      <c r="E443" s="360"/>
      <c r="F443" s="32" t="s">
        <v>8</v>
      </c>
      <c r="G443" s="31">
        <f t="shared" ref="G443:G444" si="841">H443+I443</f>
        <v>0</v>
      </c>
      <c r="H443" s="31"/>
      <c r="I443" s="31"/>
      <c r="J443" s="31">
        <f>K443+L443</f>
        <v>0</v>
      </c>
      <c r="K443" s="31"/>
      <c r="L443" s="31"/>
      <c r="M443" s="31">
        <f t="shared" ref="M443:M444" si="842">N443+O443</f>
        <v>0</v>
      </c>
      <c r="N443" s="31"/>
      <c r="O443" s="31"/>
      <c r="P443" s="6"/>
    </row>
    <row r="444" spans="1:16" ht="35.25" customHeight="1" x14ac:dyDescent="0.3">
      <c r="A444" s="25"/>
      <c r="B444" s="199"/>
      <c r="C444" s="195" t="str">
        <f t="shared" si="840"/>
        <v>Інші джерела</v>
      </c>
      <c r="D444" s="441"/>
      <c r="E444" s="361"/>
      <c r="F444" s="33" t="s">
        <v>9</v>
      </c>
      <c r="G444" s="34">
        <f t="shared" si="841"/>
        <v>0</v>
      </c>
      <c r="H444" s="34"/>
      <c r="I444" s="34"/>
      <c r="J444" s="34">
        <f t="shared" ref="J444" si="843">K444+L444</f>
        <v>0</v>
      </c>
      <c r="K444" s="34"/>
      <c r="L444" s="34"/>
      <c r="M444" s="217">
        <f t="shared" si="842"/>
        <v>0</v>
      </c>
      <c r="N444" s="217"/>
      <c r="O444" s="217"/>
      <c r="P444" s="6"/>
    </row>
    <row r="445" spans="1:16" ht="35.25" customHeight="1" x14ac:dyDescent="0.3">
      <c r="A445" s="25"/>
      <c r="B445" s="345" t="s">
        <v>126</v>
      </c>
      <c r="C445" s="346"/>
      <c r="D445" s="326" t="s">
        <v>96</v>
      </c>
      <c r="E445" s="325"/>
      <c r="F445" s="26"/>
      <c r="G445" s="35">
        <f t="shared" ref="G445:O445" si="844">G446+G447+G448</f>
        <v>-8134.09</v>
      </c>
      <c r="H445" s="35">
        <f t="shared" si="844"/>
        <v>0</v>
      </c>
      <c r="I445" s="35">
        <f t="shared" si="844"/>
        <v>-8134.09</v>
      </c>
      <c r="J445" s="35">
        <f t="shared" si="844"/>
        <v>-7654.09</v>
      </c>
      <c r="K445" s="35">
        <f t="shared" si="844"/>
        <v>0</v>
      </c>
      <c r="L445" s="35">
        <f t="shared" si="844"/>
        <v>-7654.09</v>
      </c>
      <c r="M445" s="35">
        <f t="shared" si="844"/>
        <v>0</v>
      </c>
      <c r="N445" s="35">
        <f t="shared" si="844"/>
        <v>0</v>
      </c>
      <c r="O445" s="35">
        <f t="shared" si="844"/>
        <v>0</v>
      </c>
      <c r="P445" s="6"/>
    </row>
    <row r="446" spans="1:16" ht="35.25" customHeight="1" x14ac:dyDescent="0.3">
      <c r="A446" s="25"/>
      <c r="B446" s="206"/>
      <c r="C446" s="195" t="str">
        <f>C442</f>
        <v>Бюджет ТГ</v>
      </c>
      <c r="D446" s="327"/>
      <c r="E446" s="325"/>
      <c r="F446" s="28" t="s">
        <v>7</v>
      </c>
      <c r="G446" s="14">
        <f>H446+I446</f>
        <v>-8134.09</v>
      </c>
      <c r="H446" s="14">
        <f>H450+H454</f>
        <v>0</v>
      </c>
      <c r="I446" s="14">
        <f>I450+I454</f>
        <v>-8134.09</v>
      </c>
      <c r="J446" s="14">
        <f>K446+L446</f>
        <v>-7654.09</v>
      </c>
      <c r="K446" s="14">
        <f>K450+K454</f>
        <v>0</v>
      </c>
      <c r="L446" s="14">
        <f>L450+L454</f>
        <v>-7654.09</v>
      </c>
      <c r="M446" s="14">
        <f>N446+O446</f>
        <v>0</v>
      </c>
      <c r="N446" s="14">
        <f>N450+N454</f>
        <v>0</v>
      </c>
      <c r="O446" s="14">
        <f>O450+O454</f>
        <v>0</v>
      </c>
      <c r="P446" s="6"/>
    </row>
    <row r="447" spans="1:16" ht="35.25" customHeight="1" x14ac:dyDescent="0.3">
      <c r="A447" s="25"/>
      <c r="B447" s="206"/>
      <c r="C447" s="195" t="str">
        <f t="shared" ref="C447:C448" si="845">C443</f>
        <v>Державний бюджет</v>
      </c>
      <c r="D447" s="327"/>
      <c r="E447" s="325"/>
      <c r="F447" s="29" t="s">
        <v>8</v>
      </c>
      <c r="G447" s="14">
        <f t="shared" ref="G447:G448" si="846">H447+I447</f>
        <v>0</v>
      </c>
      <c r="H447" s="14">
        <f t="shared" ref="H447:I448" si="847">H451+H455</f>
        <v>0</v>
      </c>
      <c r="I447" s="14">
        <f t="shared" si="847"/>
        <v>0</v>
      </c>
      <c r="J447" s="14">
        <f t="shared" ref="J447:J448" si="848">K447+L447</f>
        <v>0</v>
      </c>
      <c r="K447" s="14">
        <f t="shared" ref="K447:L447" si="849">K451+K455</f>
        <v>0</v>
      </c>
      <c r="L447" s="14">
        <f t="shared" si="849"/>
        <v>0</v>
      </c>
      <c r="M447" s="14">
        <f t="shared" ref="M447:M448" si="850">N447+O447</f>
        <v>0</v>
      </c>
      <c r="N447" s="14">
        <f t="shared" ref="N447:O447" si="851">N451+N455</f>
        <v>0</v>
      </c>
      <c r="O447" s="14">
        <f t="shared" si="851"/>
        <v>0</v>
      </c>
      <c r="P447" s="6"/>
    </row>
    <row r="448" spans="1:16" ht="35.25" customHeight="1" x14ac:dyDescent="0.3">
      <c r="A448" s="25"/>
      <c r="B448" s="93"/>
      <c r="C448" s="191" t="str">
        <f t="shared" si="845"/>
        <v>Інші джерела</v>
      </c>
      <c r="D448" s="328"/>
      <c r="E448" s="325"/>
      <c r="F448" s="28" t="s">
        <v>9</v>
      </c>
      <c r="G448" s="14">
        <f t="shared" si="846"/>
        <v>0</v>
      </c>
      <c r="H448" s="14">
        <f t="shared" si="847"/>
        <v>0</v>
      </c>
      <c r="I448" s="14">
        <f t="shared" si="847"/>
        <v>0</v>
      </c>
      <c r="J448" s="14">
        <f t="shared" si="848"/>
        <v>0</v>
      </c>
      <c r="K448" s="14">
        <f t="shared" ref="K448:L448" si="852">K452+K456</f>
        <v>0</v>
      </c>
      <c r="L448" s="14">
        <f t="shared" si="852"/>
        <v>0</v>
      </c>
      <c r="M448" s="14">
        <f t="shared" si="850"/>
        <v>0</v>
      </c>
      <c r="N448" s="14">
        <f t="shared" ref="N448:O448" si="853">N452+N456</f>
        <v>0</v>
      </c>
      <c r="O448" s="14">
        <f t="shared" si="853"/>
        <v>0</v>
      </c>
      <c r="P448" s="6"/>
    </row>
    <row r="449" spans="1:16" ht="35.25" customHeight="1" x14ac:dyDescent="0.3">
      <c r="A449" s="25"/>
      <c r="B449" s="335" t="s">
        <v>127</v>
      </c>
      <c r="C449" s="336"/>
      <c r="D449" s="334">
        <v>8862</v>
      </c>
      <c r="E449" s="332"/>
      <c r="F449" s="22"/>
      <c r="G449" s="23">
        <f>G450+G451+G452</f>
        <v>-7654.09</v>
      </c>
      <c r="H449" s="23">
        <f t="shared" ref="H449:I449" si="854">H450+H451+H452</f>
        <v>0</v>
      </c>
      <c r="I449" s="23">
        <f t="shared" si="854"/>
        <v>-7654.09</v>
      </c>
      <c r="J449" s="31">
        <f>J450+J451+J452</f>
        <v>-7654.09</v>
      </c>
      <c r="K449" s="31">
        <f t="shared" ref="K449:L449" si="855">K450+K451+K452</f>
        <v>0</v>
      </c>
      <c r="L449" s="31">
        <f t="shared" si="855"/>
        <v>-7654.09</v>
      </c>
      <c r="M449" s="31">
        <f>M450+M451+M452</f>
        <v>0</v>
      </c>
      <c r="N449" s="31">
        <f t="shared" ref="N449:O449" si="856">N450+N451+N452</f>
        <v>0</v>
      </c>
      <c r="O449" s="31">
        <f t="shared" si="856"/>
        <v>0</v>
      </c>
      <c r="P449" s="6"/>
    </row>
    <row r="450" spans="1:16" ht="35.25" customHeight="1" x14ac:dyDescent="0.3">
      <c r="A450" s="25"/>
      <c r="B450" s="199"/>
      <c r="C450" s="195" t="str">
        <f>C446</f>
        <v>Бюджет ТГ</v>
      </c>
      <c r="D450" s="334"/>
      <c r="E450" s="332"/>
      <c r="F450" s="22" t="s">
        <v>7</v>
      </c>
      <c r="G450" s="23">
        <f>H450+I450</f>
        <v>-7654.09</v>
      </c>
      <c r="H450" s="23">
        <v>0</v>
      </c>
      <c r="I450" s="52">
        <f>-2054.09-5700+100</f>
        <v>-7654.09</v>
      </c>
      <c r="J450" s="31">
        <f>K450+L450</f>
        <v>-7654.09</v>
      </c>
      <c r="K450" s="31">
        <v>0</v>
      </c>
      <c r="L450" s="52">
        <f>-2054.09-5700+100</f>
        <v>-7654.09</v>
      </c>
      <c r="M450" s="31">
        <f>N450+O450</f>
        <v>0</v>
      </c>
      <c r="N450" s="31">
        <v>0</v>
      </c>
      <c r="O450" s="52">
        <v>0</v>
      </c>
      <c r="P450" s="6"/>
    </row>
    <row r="451" spans="1:16" ht="35.25" customHeight="1" x14ac:dyDescent="0.3">
      <c r="A451" s="25"/>
      <c r="B451" s="199"/>
      <c r="C451" s="195" t="str">
        <f t="shared" ref="C451:C452" si="857">C447</f>
        <v>Державний бюджет</v>
      </c>
      <c r="D451" s="334"/>
      <c r="E451" s="332"/>
      <c r="F451" s="24" t="s">
        <v>8</v>
      </c>
      <c r="G451" s="23">
        <f t="shared" ref="G451:G452" si="858">H451+I451</f>
        <v>0</v>
      </c>
      <c r="H451" s="23"/>
      <c r="I451" s="23"/>
      <c r="J451" s="31">
        <f>K451+L451</f>
        <v>0</v>
      </c>
      <c r="K451" s="31"/>
      <c r="L451" s="31"/>
      <c r="M451" s="31">
        <f>N451+O451</f>
        <v>0</v>
      </c>
      <c r="N451" s="31"/>
      <c r="O451" s="31"/>
      <c r="P451" s="6"/>
    </row>
    <row r="452" spans="1:16" ht="35.25" customHeight="1" x14ac:dyDescent="0.3">
      <c r="A452" s="25"/>
      <c r="B452" s="196"/>
      <c r="C452" s="191" t="str">
        <f t="shared" si="857"/>
        <v>Інші джерела</v>
      </c>
      <c r="D452" s="334"/>
      <c r="E452" s="332"/>
      <c r="F452" s="20" t="s">
        <v>9</v>
      </c>
      <c r="G452" s="21">
        <f t="shared" si="858"/>
        <v>0</v>
      </c>
      <c r="H452" s="21"/>
      <c r="I452" s="21"/>
      <c r="J452" s="34">
        <f t="shared" ref="J452" si="859">K452+L452</f>
        <v>0</v>
      </c>
      <c r="K452" s="34"/>
      <c r="L452" s="34"/>
      <c r="M452" s="34">
        <f t="shared" ref="M452" si="860">N452+O452</f>
        <v>0</v>
      </c>
      <c r="N452" s="34"/>
      <c r="O452" s="34"/>
      <c r="P452" s="6"/>
    </row>
    <row r="453" spans="1:16" ht="35.25" customHeight="1" x14ac:dyDescent="0.3">
      <c r="A453" s="25"/>
      <c r="B453" s="335" t="s">
        <v>128</v>
      </c>
      <c r="C453" s="336"/>
      <c r="D453" s="334">
        <v>7691</v>
      </c>
      <c r="E453" s="332"/>
      <c r="F453" s="22"/>
      <c r="G453" s="23">
        <f>G454+G455+G456</f>
        <v>-480</v>
      </c>
      <c r="H453" s="23">
        <f t="shared" ref="H453:I453" si="861">H454+H455+H456</f>
        <v>0</v>
      </c>
      <c r="I453" s="23">
        <f t="shared" si="861"/>
        <v>-480</v>
      </c>
      <c r="J453" s="31">
        <f>J454+J455+J456</f>
        <v>0</v>
      </c>
      <c r="K453" s="31">
        <f t="shared" ref="K453:O453" si="862">K454+K455+K456</f>
        <v>0</v>
      </c>
      <c r="L453" s="31">
        <f t="shared" si="862"/>
        <v>0</v>
      </c>
      <c r="M453" s="31">
        <f>M454+M455+M456</f>
        <v>0</v>
      </c>
      <c r="N453" s="31">
        <f t="shared" si="862"/>
        <v>0</v>
      </c>
      <c r="O453" s="31">
        <f t="shared" si="862"/>
        <v>0</v>
      </c>
      <c r="P453" s="6"/>
    </row>
    <row r="454" spans="1:16" ht="35.25" customHeight="1" x14ac:dyDescent="0.3">
      <c r="A454" s="25"/>
      <c r="B454" s="199"/>
      <c r="C454" s="195" t="str">
        <f>C450</f>
        <v>Бюджет ТГ</v>
      </c>
      <c r="D454" s="334"/>
      <c r="E454" s="332"/>
      <c r="F454" s="22" t="s">
        <v>7</v>
      </c>
      <c r="G454" s="23">
        <f>H454+I454</f>
        <v>-480</v>
      </c>
      <c r="H454" s="23">
        <v>0</v>
      </c>
      <c r="I454" s="52">
        <v>-480</v>
      </c>
      <c r="J454" s="31">
        <f>K454+L454</f>
        <v>0</v>
      </c>
      <c r="K454" s="31">
        <v>0</v>
      </c>
      <c r="L454" s="52">
        <v>0</v>
      </c>
      <c r="M454" s="31">
        <f>N454+O454</f>
        <v>0</v>
      </c>
      <c r="N454" s="31">
        <v>0</v>
      </c>
      <c r="O454" s="52">
        <v>0</v>
      </c>
      <c r="P454" s="6"/>
    </row>
    <row r="455" spans="1:16" ht="35.25" customHeight="1" x14ac:dyDescent="0.3">
      <c r="A455" s="25"/>
      <c r="B455" s="199"/>
      <c r="C455" s="195" t="str">
        <f t="shared" ref="C455:C456" si="863">C451</f>
        <v>Державний бюджет</v>
      </c>
      <c r="D455" s="334"/>
      <c r="E455" s="332"/>
      <c r="F455" s="24" t="s">
        <v>8</v>
      </c>
      <c r="G455" s="23">
        <f t="shared" ref="G455:G456" si="864">H455+I455</f>
        <v>0</v>
      </c>
      <c r="H455" s="23"/>
      <c r="I455" s="23"/>
      <c r="J455" s="31">
        <f>K455+L455</f>
        <v>0</v>
      </c>
      <c r="K455" s="31"/>
      <c r="L455" s="31"/>
      <c r="M455" s="31">
        <f>N455+O455</f>
        <v>0</v>
      </c>
      <c r="N455" s="31"/>
      <c r="O455" s="31"/>
      <c r="P455" s="6"/>
    </row>
    <row r="456" spans="1:16" ht="35.25" customHeight="1" x14ac:dyDescent="0.3">
      <c r="A456" s="25"/>
      <c r="B456" s="199"/>
      <c r="C456" s="195" t="str">
        <f t="shared" si="863"/>
        <v>Інші джерела</v>
      </c>
      <c r="D456" s="334"/>
      <c r="E456" s="332"/>
      <c r="F456" s="20" t="s">
        <v>9</v>
      </c>
      <c r="G456" s="21">
        <f t="shared" si="864"/>
        <v>0</v>
      </c>
      <c r="H456" s="21"/>
      <c r="I456" s="21"/>
      <c r="J456" s="34">
        <f t="shared" ref="J456" si="865">K456+L456</f>
        <v>0</v>
      </c>
      <c r="K456" s="34"/>
      <c r="L456" s="34"/>
      <c r="M456" s="34">
        <f t="shared" ref="M456" si="866">N456+O456</f>
        <v>0</v>
      </c>
      <c r="N456" s="34"/>
      <c r="O456" s="34"/>
      <c r="P456" s="6"/>
    </row>
    <row r="457" spans="1:16" ht="90" hidden="1" customHeight="1" x14ac:dyDescent="0.3">
      <c r="A457" s="25"/>
      <c r="B457" s="310" t="s">
        <v>129</v>
      </c>
      <c r="C457" s="311"/>
      <c r="D457" s="326" t="s">
        <v>97</v>
      </c>
      <c r="E457" s="325"/>
      <c r="F457" s="26"/>
      <c r="G457" s="27">
        <f t="shared" ref="G457:L457" si="867">G458+G459+G460</f>
        <v>0</v>
      </c>
      <c r="H457" s="27">
        <f t="shared" si="867"/>
        <v>0</v>
      </c>
      <c r="I457" s="27">
        <f t="shared" si="867"/>
        <v>0</v>
      </c>
      <c r="J457" s="27">
        <f t="shared" si="867"/>
        <v>0</v>
      </c>
      <c r="K457" s="27">
        <f t="shared" si="867"/>
        <v>0</v>
      </c>
      <c r="L457" s="27">
        <f t="shared" si="867"/>
        <v>0</v>
      </c>
      <c r="M457" s="27">
        <f t="shared" ref="M457:O457" si="868">M458+M459+M460</f>
        <v>0</v>
      </c>
      <c r="N457" s="27">
        <f t="shared" si="868"/>
        <v>0</v>
      </c>
      <c r="O457" s="27">
        <f t="shared" si="868"/>
        <v>0</v>
      </c>
      <c r="P457" s="6"/>
    </row>
    <row r="458" spans="1:16" ht="35.25" hidden="1" customHeight="1" x14ac:dyDescent="0.3">
      <c r="A458" s="25"/>
      <c r="B458" s="206"/>
      <c r="C458" s="195" t="str">
        <f>C454</f>
        <v>Бюджет ТГ</v>
      </c>
      <c r="D458" s="327"/>
      <c r="E458" s="325"/>
      <c r="F458" s="28" t="s">
        <v>7</v>
      </c>
      <c r="G458" s="14">
        <f>H458+I458</f>
        <v>0</v>
      </c>
      <c r="H458" s="14">
        <v>0</v>
      </c>
      <c r="I458" s="14">
        <v>0</v>
      </c>
      <c r="J458" s="14">
        <f>K458+L458</f>
        <v>0</v>
      </c>
      <c r="K458" s="14"/>
      <c r="L458" s="14">
        <v>0</v>
      </c>
      <c r="M458" s="14">
        <f>N458+O458</f>
        <v>0</v>
      </c>
      <c r="N458" s="14"/>
      <c r="O458" s="14">
        <v>0</v>
      </c>
      <c r="P458" s="6"/>
    </row>
    <row r="459" spans="1:16" ht="35.25" hidden="1" customHeight="1" x14ac:dyDescent="0.3">
      <c r="A459" s="25"/>
      <c r="B459" s="206"/>
      <c r="C459" s="195" t="str">
        <f t="shared" ref="C459:C460" si="869">C455</f>
        <v>Державний бюджет</v>
      </c>
      <c r="D459" s="327"/>
      <c r="E459" s="325"/>
      <c r="F459" s="29" t="s">
        <v>8</v>
      </c>
      <c r="G459" s="14">
        <f t="shared" ref="G459:G460" si="870">H459+I459</f>
        <v>0</v>
      </c>
      <c r="H459" s="39">
        <v>0</v>
      </c>
      <c r="I459" s="39">
        <v>0</v>
      </c>
      <c r="J459" s="14">
        <f t="shared" ref="J459:J460" si="871">K459+L459</f>
        <v>0</v>
      </c>
      <c r="K459" s="14">
        <v>0</v>
      </c>
      <c r="L459" s="14">
        <v>0</v>
      </c>
      <c r="M459" s="14">
        <f t="shared" ref="M459:M460" si="872">N459+O459</f>
        <v>0</v>
      </c>
      <c r="N459" s="14">
        <v>0</v>
      </c>
      <c r="O459" s="14">
        <v>0</v>
      </c>
      <c r="P459" s="6"/>
    </row>
    <row r="460" spans="1:16" ht="35.25" hidden="1" customHeight="1" x14ac:dyDescent="0.3">
      <c r="A460" s="25"/>
      <c r="B460" s="206"/>
      <c r="C460" s="195" t="str">
        <f t="shared" si="869"/>
        <v>Інші джерела</v>
      </c>
      <c r="D460" s="328"/>
      <c r="E460" s="325"/>
      <c r="F460" s="28" t="s">
        <v>9</v>
      </c>
      <c r="G460" s="14">
        <f t="shared" si="870"/>
        <v>0</v>
      </c>
      <c r="H460" s="14">
        <v>0</v>
      </c>
      <c r="I460" s="14">
        <v>0</v>
      </c>
      <c r="J460" s="14">
        <f t="shared" si="871"/>
        <v>0</v>
      </c>
      <c r="K460" s="14">
        <v>0</v>
      </c>
      <c r="L460" s="14">
        <v>0</v>
      </c>
      <c r="M460" s="14">
        <f t="shared" si="872"/>
        <v>0</v>
      </c>
      <c r="N460" s="14">
        <v>0</v>
      </c>
      <c r="O460" s="14">
        <v>0</v>
      </c>
      <c r="P460" s="6"/>
    </row>
    <row r="461" spans="1:16" ht="66" customHeight="1" x14ac:dyDescent="0.3">
      <c r="A461" s="25"/>
      <c r="B461" s="345" t="s">
        <v>130</v>
      </c>
      <c r="C461" s="346"/>
      <c r="D461" s="326" t="s">
        <v>98</v>
      </c>
      <c r="E461" s="325"/>
      <c r="F461" s="26"/>
      <c r="G461" s="27">
        <f t="shared" ref="G461:J461" si="873">G462+G463+G464</f>
        <v>32285</v>
      </c>
      <c r="H461" s="27">
        <f t="shared" si="873"/>
        <v>5500</v>
      </c>
      <c r="I461" s="27">
        <f t="shared" si="873"/>
        <v>26785</v>
      </c>
      <c r="J461" s="27">
        <f t="shared" si="873"/>
        <v>29635</v>
      </c>
      <c r="K461" s="27">
        <f>K462+K463+K464</f>
        <v>5500</v>
      </c>
      <c r="L461" s="27">
        <f>L462+L463+L464</f>
        <v>24135</v>
      </c>
      <c r="M461" s="47">
        <f t="shared" ref="M461" si="874">M462+M463+M464</f>
        <v>15180.66</v>
      </c>
      <c r="N461" s="47">
        <f>N462+N463+N464</f>
        <v>4540.96</v>
      </c>
      <c r="O461" s="47">
        <f>O462+O463+O464</f>
        <v>10639.699999999999</v>
      </c>
      <c r="P461" s="6"/>
    </row>
    <row r="462" spans="1:16" ht="35.25" customHeight="1" x14ac:dyDescent="0.3">
      <c r="A462" s="25"/>
      <c r="B462" s="206"/>
      <c r="C462" s="195" t="str">
        <f>C458</f>
        <v>Бюджет ТГ</v>
      </c>
      <c r="D462" s="327"/>
      <c r="E462" s="325"/>
      <c r="F462" s="28" t="s">
        <v>7</v>
      </c>
      <c r="G462" s="14">
        <f>H462+I462</f>
        <v>32285</v>
      </c>
      <c r="H462" s="14">
        <v>5500</v>
      </c>
      <c r="I462" s="14">
        <v>26785</v>
      </c>
      <c r="J462" s="14">
        <f>K462+L462</f>
        <v>29635</v>
      </c>
      <c r="K462" s="14">
        <f>K466+K470</f>
        <v>5500</v>
      </c>
      <c r="L462" s="14">
        <f>L466+L470</f>
        <v>24135</v>
      </c>
      <c r="M462" s="48">
        <f>N462+O462</f>
        <v>15180.66</v>
      </c>
      <c r="N462" s="48">
        <f>N466+N470</f>
        <v>4540.96</v>
      </c>
      <c r="O462" s="48">
        <f>O466+O470</f>
        <v>10639.699999999999</v>
      </c>
      <c r="P462" s="6"/>
    </row>
    <row r="463" spans="1:16" ht="35.25" customHeight="1" x14ac:dyDescent="0.3">
      <c r="A463" s="25"/>
      <c r="B463" s="206"/>
      <c r="C463" s="195" t="str">
        <f t="shared" ref="C463:C464" si="875">C459</f>
        <v>Державний бюджет</v>
      </c>
      <c r="D463" s="327"/>
      <c r="E463" s="325"/>
      <c r="F463" s="29" t="s">
        <v>8</v>
      </c>
      <c r="G463" s="14">
        <f t="shared" ref="G463:G464" si="876">H463+I463</f>
        <v>0</v>
      </c>
      <c r="H463" s="14">
        <v>0</v>
      </c>
      <c r="I463" s="14">
        <v>0</v>
      </c>
      <c r="J463" s="14">
        <f t="shared" ref="J463:J464" si="877">K463+L463</f>
        <v>0</v>
      </c>
      <c r="K463" s="14">
        <v>0</v>
      </c>
      <c r="L463" s="14">
        <v>0</v>
      </c>
      <c r="M463" s="14">
        <f t="shared" ref="M463:M464" si="878">N463+O463</f>
        <v>0</v>
      </c>
      <c r="N463" s="14">
        <v>0</v>
      </c>
      <c r="O463" s="14">
        <v>0</v>
      </c>
      <c r="P463" s="6"/>
    </row>
    <row r="464" spans="1:16" ht="35.25" customHeight="1" x14ac:dyDescent="0.3">
      <c r="A464" s="25"/>
      <c r="B464" s="93"/>
      <c r="C464" s="191" t="str">
        <f t="shared" si="875"/>
        <v>Інші джерела</v>
      </c>
      <c r="D464" s="328"/>
      <c r="E464" s="325"/>
      <c r="F464" s="28" t="s">
        <v>9</v>
      </c>
      <c r="G464" s="14">
        <f t="shared" si="876"/>
        <v>0</v>
      </c>
      <c r="H464" s="14">
        <v>0</v>
      </c>
      <c r="I464" s="14">
        <v>0</v>
      </c>
      <c r="J464" s="14">
        <f t="shared" si="877"/>
        <v>0</v>
      </c>
      <c r="K464" s="14">
        <v>0</v>
      </c>
      <c r="L464" s="14">
        <v>0</v>
      </c>
      <c r="M464" s="14">
        <f t="shared" si="878"/>
        <v>0</v>
      </c>
      <c r="N464" s="14">
        <v>0</v>
      </c>
      <c r="O464" s="14">
        <v>0</v>
      </c>
      <c r="P464" s="6"/>
    </row>
    <row r="465" spans="1:16" ht="61.5" customHeight="1" x14ac:dyDescent="0.3">
      <c r="A465" s="25"/>
      <c r="B465" s="335" t="s">
        <v>131</v>
      </c>
      <c r="C465" s="336"/>
      <c r="D465" s="334">
        <v>6086.7375000000002</v>
      </c>
      <c r="E465" s="332" t="s">
        <v>700</v>
      </c>
      <c r="F465" s="22"/>
      <c r="G465" s="36">
        <f>G466+G467+G468</f>
        <v>32000</v>
      </c>
      <c r="H465" s="36">
        <f t="shared" ref="H465:I465" si="879">H466+H467+H468</f>
        <v>5500</v>
      </c>
      <c r="I465" s="36">
        <f t="shared" si="879"/>
        <v>26500</v>
      </c>
      <c r="J465" s="31">
        <f>J466+J467+J468</f>
        <v>29350</v>
      </c>
      <c r="K465" s="31">
        <f t="shared" ref="K465:L465" si="880">K466+K467+K468</f>
        <v>5500</v>
      </c>
      <c r="L465" s="31">
        <f t="shared" si="880"/>
        <v>23850</v>
      </c>
      <c r="M465" s="31">
        <f>M466+M467+M468</f>
        <v>14911.02</v>
      </c>
      <c r="N465" s="31">
        <f t="shared" ref="N465:O465" si="881">N466+N467+N468</f>
        <v>4540.96</v>
      </c>
      <c r="O465" s="31">
        <f t="shared" si="881"/>
        <v>10370.06</v>
      </c>
      <c r="P465" s="6"/>
    </row>
    <row r="466" spans="1:16" ht="35.25" customHeight="1" x14ac:dyDescent="0.3">
      <c r="A466" s="25"/>
      <c r="B466" s="199"/>
      <c r="C466" s="195" t="str">
        <f>C462</f>
        <v>Бюджет ТГ</v>
      </c>
      <c r="D466" s="334"/>
      <c r="E466" s="332"/>
      <c r="F466" s="22" t="s">
        <v>7</v>
      </c>
      <c r="G466" s="36">
        <f>H466+I466</f>
        <v>32000</v>
      </c>
      <c r="H466" s="36">
        <v>5500</v>
      </c>
      <c r="I466" s="37">
        <v>26500</v>
      </c>
      <c r="J466" s="31">
        <f>K466+L466</f>
        <v>29350</v>
      </c>
      <c r="K466" s="31">
        <v>5500</v>
      </c>
      <c r="L466" s="52">
        <v>23850</v>
      </c>
      <c r="M466" s="31">
        <f>N466+O466</f>
        <v>14911.02</v>
      </c>
      <c r="N466" s="31">
        <v>4540.96</v>
      </c>
      <c r="O466" s="52">
        <v>10370.06</v>
      </c>
      <c r="P466" s="6"/>
    </row>
    <row r="467" spans="1:16" ht="35.25" customHeight="1" x14ac:dyDescent="0.3">
      <c r="A467" s="25"/>
      <c r="B467" s="199"/>
      <c r="C467" s="195" t="str">
        <f t="shared" ref="C467:C468" si="882">C463</f>
        <v>Державний бюджет</v>
      </c>
      <c r="D467" s="334"/>
      <c r="E467" s="332"/>
      <c r="F467" s="24" t="s">
        <v>8</v>
      </c>
      <c r="G467" s="36">
        <f t="shared" ref="G467:G468" si="883">H467+I467</f>
        <v>0</v>
      </c>
      <c r="H467" s="36"/>
      <c r="I467" s="36"/>
      <c r="J467" s="31">
        <f>K467+L467</f>
        <v>0</v>
      </c>
      <c r="K467" s="31"/>
      <c r="L467" s="31"/>
      <c r="M467" s="31">
        <f>N467+O467</f>
        <v>0</v>
      </c>
      <c r="N467" s="31"/>
      <c r="O467" s="31"/>
      <c r="P467" s="6"/>
    </row>
    <row r="468" spans="1:16" ht="35.25" customHeight="1" x14ac:dyDescent="0.3">
      <c r="A468" s="25"/>
      <c r="B468" s="196"/>
      <c r="C468" s="191" t="str">
        <f t="shared" si="882"/>
        <v>Інші джерела</v>
      </c>
      <c r="D468" s="334"/>
      <c r="E468" s="332"/>
      <c r="F468" s="20" t="s">
        <v>9</v>
      </c>
      <c r="G468" s="38">
        <f t="shared" si="883"/>
        <v>0</v>
      </c>
      <c r="H468" s="38"/>
      <c r="I468" s="38"/>
      <c r="J468" s="34">
        <f t="shared" ref="J468" si="884">K468+L468</f>
        <v>0</v>
      </c>
      <c r="K468" s="34"/>
      <c r="L468" s="34"/>
      <c r="M468" s="34">
        <f t="shared" ref="M468" si="885">N468+O468</f>
        <v>0</v>
      </c>
      <c r="N468" s="34"/>
      <c r="O468" s="34"/>
      <c r="P468" s="6"/>
    </row>
    <row r="469" spans="1:16" ht="35.25" customHeight="1" x14ac:dyDescent="0.3">
      <c r="A469" s="25"/>
      <c r="B469" s="335" t="s">
        <v>132</v>
      </c>
      <c r="C469" s="336"/>
      <c r="D469" s="334">
        <v>6086</v>
      </c>
      <c r="E469" s="332" t="s">
        <v>701</v>
      </c>
      <c r="F469" s="22"/>
      <c r="G469" s="36">
        <f>G470+G471+G472</f>
        <v>285</v>
      </c>
      <c r="H469" s="36">
        <f t="shared" ref="H469:I469" si="886">H470+H471+H472</f>
        <v>0</v>
      </c>
      <c r="I469" s="36">
        <f t="shared" si="886"/>
        <v>285</v>
      </c>
      <c r="J469" s="31">
        <f>J470+J471+J472</f>
        <v>285</v>
      </c>
      <c r="K469" s="31">
        <f t="shared" ref="K469:L469" si="887">K470+K471+K472</f>
        <v>0</v>
      </c>
      <c r="L469" s="31">
        <f t="shared" si="887"/>
        <v>285</v>
      </c>
      <c r="M469" s="213">
        <f>M470+M471+M472</f>
        <v>269.64</v>
      </c>
      <c r="N469" s="31">
        <f t="shared" ref="N469:O469" si="888">N470+N471+N472</f>
        <v>0</v>
      </c>
      <c r="O469" s="213">
        <f t="shared" si="888"/>
        <v>269.64</v>
      </c>
      <c r="P469" s="6"/>
    </row>
    <row r="470" spans="1:16" ht="35.25" customHeight="1" x14ac:dyDescent="0.3">
      <c r="A470" s="25"/>
      <c r="B470" s="199"/>
      <c r="C470" s="195" t="str">
        <f>C466</f>
        <v>Бюджет ТГ</v>
      </c>
      <c r="D470" s="334"/>
      <c r="E470" s="332"/>
      <c r="F470" s="22" t="s">
        <v>7</v>
      </c>
      <c r="G470" s="36">
        <f>H470+I470</f>
        <v>285</v>
      </c>
      <c r="H470" s="36">
        <v>0</v>
      </c>
      <c r="I470" s="45">
        <v>285</v>
      </c>
      <c r="J470" s="31">
        <f>K470+L470</f>
        <v>285</v>
      </c>
      <c r="K470" s="31">
        <v>0</v>
      </c>
      <c r="L470" s="225">
        <v>285</v>
      </c>
      <c r="M470" s="213">
        <f>N470+O470</f>
        <v>269.64</v>
      </c>
      <c r="N470" s="31">
        <v>0</v>
      </c>
      <c r="O470" s="46">
        <v>269.64</v>
      </c>
      <c r="P470" s="6"/>
    </row>
    <row r="471" spans="1:16" ht="35.25" customHeight="1" x14ac:dyDescent="0.3">
      <c r="A471" s="25"/>
      <c r="B471" s="199"/>
      <c r="C471" s="195" t="str">
        <f t="shared" ref="C471:C472" si="889">C467</f>
        <v>Державний бюджет</v>
      </c>
      <c r="D471" s="334"/>
      <c r="E471" s="332"/>
      <c r="F471" s="24" t="s">
        <v>8</v>
      </c>
      <c r="G471" s="23">
        <f t="shared" ref="G471:G472" si="890">H471+I471</f>
        <v>0</v>
      </c>
      <c r="H471" s="23"/>
      <c r="I471" s="23"/>
      <c r="J471" s="31">
        <f>K471+L471</f>
        <v>0</v>
      </c>
      <c r="K471" s="31"/>
      <c r="L471" s="31"/>
      <c r="M471" s="218">
        <f>N471+O471</f>
        <v>0</v>
      </c>
      <c r="N471" s="218"/>
      <c r="O471" s="218"/>
      <c r="P471" s="6"/>
    </row>
    <row r="472" spans="1:16" ht="35.25" customHeight="1" x14ac:dyDescent="0.3">
      <c r="A472" s="25"/>
      <c r="B472" s="199"/>
      <c r="C472" s="195" t="str">
        <f t="shared" si="889"/>
        <v>Інші джерела</v>
      </c>
      <c r="D472" s="334"/>
      <c r="E472" s="332"/>
      <c r="F472" s="22" t="s">
        <v>9</v>
      </c>
      <c r="G472" s="23">
        <f t="shared" si="890"/>
        <v>0</v>
      </c>
      <c r="H472" s="23"/>
      <c r="I472" s="23"/>
      <c r="J472" s="31">
        <f t="shared" ref="J472" si="891">K472+L472</f>
        <v>0</v>
      </c>
      <c r="K472" s="31"/>
      <c r="L472" s="31"/>
      <c r="M472" s="218">
        <f t="shared" ref="M472" si="892">N472+O472</f>
        <v>0</v>
      </c>
      <c r="N472" s="218"/>
      <c r="O472" s="218"/>
      <c r="P472" s="6"/>
    </row>
    <row r="473" spans="1:16" ht="35.25" customHeight="1" x14ac:dyDescent="0.3">
      <c r="A473" s="25"/>
      <c r="B473" s="41"/>
      <c r="C473" s="41"/>
      <c r="D473" s="42"/>
      <c r="E473" s="41"/>
      <c r="F473" s="43"/>
      <c r="G473" s="44"/>
      <c r="H473" s="44"/>
      <c r="I473" s="44"/>
      <c r="J473" s="219"/>
      <c r="K473" s="219"/>
      <c r="L473" s="44"/>
      <c r="M473" s="44"/>
      <c r="N473" s="44"/>
      <c r="O473" s="44"/>
      <c r="P473" s="6"/>
    </row>
    <row r="474" spans="1:16" ht="18.75" x14ac:dyDescent="0.3">
      <c r="A474" s="2"/>
      <c r="B474" s="2"/>
      <c r="C474" s="2"/>
      <c r="D474" s="2"/>
      <c r="E474" s="2"/>
      <c r="F474" s="2"/>
      <c r="G474" s="2"/>
      <c r="H474" s="2"/>
      <c r="I474" s="2"/>
      <c r="J474" s="228"/>
      <c r="K474" s="228"/>
      <c r="L474" s="226"/>
      <c r="M474" s="229"/>
      <c r="N474" s="2"/>
      <c r="O474" s="2"/>
      <c r="P474" s="6"/>
    </row>
    <row r="475" spans="1:16" ht="33" x14ac:dyDescent="0.45">
      <c r="A475" s="3"/>
      <c r="B475" s="3"/>
      <c r="C475" s="426" t="s">
        <v>772</v>
      </c>
      <c r="D475" s="426"/>
      <c r="F475" s="51"/>
      <c r="G475" s="51"/>
      <c r="H475" s="51"/>
      <c r="I475" s="51"/>
      <c r="J475" s="230"/>
      <c r="K475" s="230"/>
      <c r="L475" s="227"/>
      <c r="N475" s="297" t="s">
        <v>773</v>
      </c>
      <c r="O475" s="2"/>
      <c r="P475" s="6"/>
    </row>
    <row r="476" spans="1:16" ht="20.25" x14ac:dyDescent="0.3">
      <c r="A476" s="3"/>
      <c r="B476" s="3"/>
      <c r="C476" s="298" t="s">
        <v>774</v>
      </c>
      <c r="D476" s="9"/>
      <c r="E476" s="9"/>
      <c r="F476" s="8"/>
      <c r="G476" s="8"/>
      <c r="H476" s="8"/>
      <c r="I476" s="8"/>
      <c r="J476" s="228"/>
      <c r="K476" s="228"/>
      <c r="L476" s="226"/>
      <c r="M476" s="229"/>
      <c r="N476" s="2"/>
      <c r="O476" s="2"/>
    </row>
    <row r="477" spans="1:16" x14ac:dyDescent="0.25">
      <c r="C477" s="10"/>
      <c r="D477" s="10"/>
      <c r="E477" s="10"/>
      <c r="F477" s="10"/>
      <c r="G477" s="10"/>
      <c r="H477" s="10"/>
      <c r="I477" s="10"/>
      <c r="M477" s="232"/>
    </row>
  </sheetData>
  <mergeCells count="371">
    <mergeCell ref="B469:C469"/>
    <mergeCell ref="B433:C433"/>
    <mergeCell ref="B437:C437"/>
    <mergeCell ref="B441:C441"/>
    <mergeCell ref="B445:C445"/>
    <mergeCell ref="B449:C449"/>
    <mergeCell ref="B453:C453"/>
    <mergeCell ref="B457:C457"/>
    <mergeCell ref="B461:C461"/>
    <mergeCell ref="B465:C465"/>
    <mergeCell ref="D469:D472"/>
    <mergeCell ref="E469:E472"/>
    <mergeCell ref="D437:D440"/>
    <mergeCell ref="E437:E440"/>
    <mergeCell ref="D441:D444"/>
    <mergeCell ref="E441:E444"/>
    <mergeCell ref="D445:D448"/>
    <mergeCell ref="E445:E448"/>
    <mergeCell ref="D457:D460"/>
    <mergeCell ref="E457:E460"/>
    <mergeCell ref="D461:D464"/>
    <mergeCell ref="E461:E464"/>
    <mergeCell ref="D449:D452"/>
    <mergeCell ref="E393:E396"/>
    <mergeCell ref="D409:D412"/>
    <mergeCell ref="E409:E412"/>
    <mergeCell ref="E405:E408"/>
    <mergeCell ref="E401:E404"/>
    <mergeCell ref="E397:E400"/>
    <mergeCell ref="Q398:V398"/>
    <mergeCell ref="D465:D468"/>
    <mergeCell ref="E465:E468"/>
    <mergeCell ref="D433:D436"/>
    <mergeCell ref="E433:E436"/>
    <mergeCell ref="E413:E416"/>
    <mergeCell ref="D417:D420"/>
    <mergeCell ref="E417:E420"/>
    <mergeCell ref="B385:C385"/>
    <mergeCell ref="B389:C389"/>
    <mergeCell ref="B393:C393"/>
    <mergeCell ref="B397:C397"/>
    <mergeCell ref="B401:C401"/>
    <mergeCell ref="B405:C405"/>
    <mergeCell ref="B409:C409"/>
    <mergeCell ref="B413:C413"/>
    <mergeCell ref="D193:D196"/>
    <mergeCell ref="D217:D220"/>
    <mergeCell ref="D233:D236"/>
    <mergeCell ref="D249:D252"/>
    <mergeCell ref="D265:D268"/>
    <mergeCell ref="D285:D288"/>
    <mergeCell ref="D301:D304"/>
    <mergeCell ref="D317:D320"/>
    <mergeCell ref="D413:D416"/>
    <mergeCell ref="D401:D404"/>
    <mergeCell ref="D397:D400"/>
    <mergeCell ref="D385:D388"/>
    <mergeCell ref="D389:D392"/>
    <mergeCell ref="D393:D396"/>
    <mergeCell ref="E193:E196"/>
    <mergeCell ref="B189:C189"/>
    <mergeCell ref="B193:C193"/>
    <mergeCell ref="E373:E376"/>
    <mergeCell ref="D425:D428"/>
    <mergeCell ref="E425:E428"/>
    <mergeCell ref="D429:D432"/>
    <mergeCell ref="E429:E432"/>
    <mergeCell ref="B349:C349"/>
    <mergeCell ref="B353:C353"/>
    <mergeCell ref="B357:C357"/>
    <mergeCell ref="B361:C361"/>
    <mergeCell ref="B365:C365"/>
    <mergeCell ref="B369:C369"/>
    <mergeCell ref="B373:C373"/>
    <mergeCell ref="B377:C377"/>
    <mergeCell ref="B381:C381"/>
    <mergeCell ref="B417:C417"/>
    <mergeCell ref="B421:C421"/>
    <mergeCell ref="B425:C425"/>
    <mergeCell ref="B429:C429"/>
    <mergeCell ref="D197:D200"/>
    <mergeCell ref="E197:E200"/>
    <mergeCell ref="D201:D204"/>
    <mergeCell ref="E173:E176"/>
    <mergeCell ref="D177:D180"/>
    <mergeCell ref="E177:E180"/>
    <mergeCell ref="D181:D184"/>
    <mergeCell ref="E181:E184"/>
    <mergeCell ref="D185:D188"/>
    <mergeCell ref="E185:E188"/>
    <mergeCell ref="D189:D192"/>
    <mergeCell ref="E189:E192"/>
    <mergeCell ref="C475:D475"/>
    <mergeCell ref="D17:D20"/>
    <mergeCell ref="E17:E20"/>
    <mergeCell ref="A17:A20"/>
    <mergeCell ref="D21:D24"/>
    <mergeCell ref="E21:E24"/>
    <mergeCell ref="D25:D28"/>
    <mergeCell ref="D77:D80"/>
    <mergeCell ref="E77:E80"/>
    <mergeCell ref="D93:D96"/>
    <mergeCell ref="E93:E96"/>
    <mergeCell ref="D89:D92"/>
    <mergeCell ref="E25:E28"/>
    <mergeCell ref="D153:D156"/>
    <mergeCell ref="E153:E156"/>
    <mergeCell ref="D165:D168"/>
    <mergeCell ref="E165:E168"/>
    <mergeCell ref="D169:D172"/>
    <mergeCell ref="E169:E172"/>
    <mergeCell ref="D157:D160"/>
    <mergeCell ref="E157:E160"/>
    <mergeCell ref="D161:D164"/>
    <mergeCell ref="E161:E164"/>
    <mergeCell ref="D173:D176"/>
    <mergeCell ref="A10:A14"/>
    <mergeCell ref="B6:C8"/>
    <mergeCell ref="B9:C9"/>
    <mergeCell ref="B10:C10"/>
    <mergeCell ref="A16:O16"/>
    <mergeCell ref="Y1:AF1"/>
    <mergeCell ref="A2:O2"/>
    <mergeCell ref="A6:A8"/>
    <mergeCell ref="K1:O1"/>
    <mergeCell ref="D6:D8"/>
    <mergeCell ref="E6:E8"/>
    <mergeCell ref="F6:F8"/>
    <mergeCell ref="E12:E14"/>
    <mergeCell ref="D12:D14"/>
    <mergeCell ref="A3:L3"/>
    <mergeCell ref="A4:L4"/>
    <mergeCell ref="G6:I6"/>
    <mergeCell ref="J6:L6"/>
    <mergeCell ref="D53:D56"/>
    <mergeCell ref="E53:E56"/>
    <mergeCell ref="D57:D60"/>
    <mergeCell ref="E57:E60"/>
    <mergeCell ref="D29:D32"/>
    <mergeCell ref="E29:E32"/>
    <mergeCell ref="D45:D48"/>
    <mergeCell ref="E45:E48"/>
    <mergeCell ref="D33:D36"/>
    <mergeCell ref="E33:E36"/>
    <mergeCell ref="D37:D40"/>
    <mergeCell ref="E37:E40"/>
    <mergeCell ref="D41:D44"/>
    <mergeCell ref="E41:E44"/>
    <mergeCell ref="D49:D52"/>
    <mergeCell ref="E49:E52"/>
    <mergeCell ref="D97:D100"/>
    <mergeCell ref="E97:E100"/>
    <mergeCell ref="D101:D104"/>
    <mergeCell ref="E101:E104"/>
    <mergeCell ref="D61:D64"/>
    <mergeCell ref="E61:E64"/>
    <mergeCell ref="D65:D68"/>
    <mergeCell ref="E65:E68"/>
    <mergeCell ref="E89:E92"/>
    <mergeCell ref="D73:D76"/>
    <mergeCell ref="E73:E76"/>
    <mergeCell ref="D81:D84"/>
    <mergeCell ref="E81:E84"/>
    <mergeCell ref="D85:D88"/>
    <mergeCell ref="E85:E88"/>
    <mergeCell ref="D69:D72"/>
    <mergeCell ref="E69:E72"/>
    <mergeCell ref="D113:D116"/>
    <mergeCell ref="E113:E116"/>
    <mergeCell ref="D117:D120"/>
    <mergeCell ref="E117:E120"/>
    <mergeCell ref="D105:D108"/>
    <mergeCell ref="E105:E108"/>
    <mergeCell ref="D109:D112"/>
    <mergeCell ref="E109:E112"/>
    <mergeCell ref="B109:C109"/>
    <mergeCell ref="B113:C113"/>
    <mergeCell ref="B117:C117"/>
    <mergeCell ref="D125:D128"/>
    <mergeCell ref="E125:E128"/>
    <mergeCell ref="D133:D136"/>
    <mergeCell ref="E133:E136"/>
    <mergeCell ref="D121:D124"/>
    <mergeCell ref="E121:E124"/>
    <mergeCell ref="D129:D132"/>
    <mergeCell ref="E129:E132"/>
    <mergeCell ref="B121:C121"/>
    <mergeCell ref="B125:C125"/>
    <mergeCell ref="B129:C129"/>
    <mergeCell ref="B133:C133"/>
    <mergeCell ref="D145:D148"/>
    <mergeCell ref="E145:E148"/>
    <mergeCell ref="D149:D152"/>
    <mergeCell ref="E149:E152"/>
    <mergeCell ref="D137:D140"/>
    <mergeCell ref="E137:E140"/>
    <mergeCell ref="D141:D144"/>
    <mergeCell ref="E141:E144"/>
    <mergeCell ref="B137:C137"/>
    <mergeCell ref="B141:C141"/>
    <mergeCell ref="B145:C145"/>
    <mergeCell ref="B149:C149"/>
    <mergeCell ref="E201:E204"/>
    <mergeCell ref="D205:D208"/>
    <mergeCell ref="E205:E208"/>
    <mergeCell ref="B197:C197"/>
    <mergeCell ref="B201:C201"/>
    <mergeCell ref="B205:C205"/>
    <mergeCell ref="D209:D212"/>
    <mergeCell ref="E209:E212"/>
    <mergeCell ref="D213:D216"/>
    <mergeCell ref="E213:E216"/>
    <mergeCell ref="E217:E220"/>
    <mergeCell ref="B209:C209"/>
    <mergeCell ref="B213:C213"/>
    <mergeCell ref="B217:C217"/>
    <mergeCell ref="D221:D224"/>
    <mergeCell ref="E221:E224"/>
    <mergeCell ref="D225:D228"/>
    <mergeCell ref="E225:E228"/>
    <mergeCell ref="D229:D232"/>
    <mergeCell ref="E229:E232"/>
    <mergeCell ref="B221:C221"/>
    <mergeCell ref="B225:C225"/>
    <mergeCell ref="B229:C229"/>
    <mergeCell ref="E233:E236"/>
    <mergeCell ref="D237:D240"/>
    <mergeCell ref="E237:E240"/>
    <mergeCell ref="D241:D244"/>
    <mergeCell ref="E241:E244"/>
    <mergeCell ref="B233:C233"/>
    <mergeCell ref="B237:C237"/>
    <mergeCell ref="B241:C241"/>
    <mergeCell ref="D245:D248"/>
    <mergeCell ref="E245:E248"/>
    <mergeCell ref="E249:E252"/>
    <mergeCell ref="D253:D256"/>
    <mergeCell ref="E253:E256"/>
    <mergeCell ref="B245:C245"/>
    <mergeCell ref="B249:C249"/>
    <mergeCell ref="B253:C253"/>
    <mergeCell ref="D257:D260"/>
    <mergeCell ref="E257:E260"/>
    <mergeCell ref="D261:D264"/>
    <mergeCell ref="E261:E264"/>
    <mergeCell ref="E265:E268"/>
    <mergeCell ref="B257:C257"/>
    <mergeCell ref="B261:C261"/>
    <mergeCell ref="B265:C265"/>
    <mergeCell ref="D269:D272"/>
    <mergeCell ref="E269:E272"/>
    <mergeCell ref="D273:D276"/>
    <mergeCell ref="E273:E276"/>
    <mergeCell ref="D281:D284"/>
    <mergeCell ref="E281:E284"/>
    <mergeCell ref="B269:C269"/>
    <mergeCell ref="B273:C273"/>
    <mergeCell ref="B277:C277"/>
    <mergeCell ref="B281:C281"/>
    <mergeCell ref="E277:E280"/>
    <mergeCell ref="D277:D280"/>
    <mergeCell ref="E285:E288"/>
    <mergeCell ref="D289:D292"/>
    <mergeCell ref="E289:E292"/>
    <mergeCell ref="D293:D296"/>
    <mergeCell ref="E293:E296"/>
    <mergeCell ref="B285:C285"/>
    <mergeCell ref="B289:C289"/>
    <mergeCell ref="B293:C293"/>
    <mergeCell ref="D297:D300"/>
    <mergeCell ref="E297:E300"/>
    <mergeCell ref="E301:E304"/>
    <mergeCell ref="D305:D308"/>
    <mergeCell ref="E305:E308"/>
    <mergeCell ref="B297:C297"/>
    <mergeCell ref="B301:C301"/>
    <mergeCell ref="B305:C305"/>
    <mergeCell ref="D309:D312"/>
    <mergeCell ref="E309:E312"/>
    <mergeCell ref="D313:D316"/>
    <mergeCell ref="E313:E316"/>
    <mergeCell ref="E317:E320"/>
    <mergeCell ref="B309:C309"/>
    <mergeCell ref="B313:C313"/>
    <mergeCell ref="B317:C317"/>
    <mergeCell ref="D345:D348"/>
    <mergeCell ref="D349:D352"/>
    <mergeCell ref="E349:E352"/>
    <mergeCell ref="D333:D336"/>
    <mergeCell ref="D337:D340"/>
    <mergeCell ref="D341:D344"/>
    <mergeCell ref="E333:E348"/>
    <mergeCell ref="B333:C333"/>
    <mergeCell ref="B337:C337"/>
    <mergeCell ref="B341:C341"/>
    <mergeCell ref="B345:C345"/>
    <mergeCell ref="D321:D324"/>
    <mergeCell ref="E321:E324"/>
    <mergeCell ref="D325:D328"/>
    <mergeCell ref="E325:E328"/>
    <mergeCell ref="D329:D332"/>
    <mergeCell ref="E329:E332"/>
    <mergeCell ref="B321:C321"/>
    <mergeCell ref="B325:C325"/>
    <mergeCell ref="B329:C329"/>
    <mergeCell ref="E361:E364"/>
    <mergeCell ref="D361:D364"/>
    <mergeCell ref="D377:D380"/>
    <mergeCell ref="E377:E380"/>
    <mergeCell ref="D405:D408"/>
    <mergeCell ref="D353:D356"/>
    <mergeCell ref="E353:E356"/>
    <mergeCell ref="W398:AC398"/>
    <mergeCell ref="D453:D456"/>
    <mergeCell ref="E453:E456"/>
    <mergeCell ref="D421:D424"/>
    <mergeCell ref="E421:E424"/>
    <mergeCell ref="D381:D384"/>
    <mergeCell ref="E381:E384"/>
    <mergeCell ref="D365:D368"/>
    <mergeCell ref="E365:E368"/>
    <mergeCell ref="D369:D372"/>
    <mergeCell ref="E369:E372"/>
    <mergeCell ref="D357:D360"/>
    <mergeCell ref="E357:E360"/>
    <mergeCell ref="E449:E452"/>
    <mergeCell ref="D373:D376"/>
    <mergeCell ref="E385:E388"/>
    <mergeCell ref="E389:E392"/>
    <mergeCell ref="B17:C17"/>
    <mergeCell ref="B21:C21"/>
    <mergeCell ref="B25:C25"/>
    <mergeCell ref="B29:C29"/>
    <mergeCell ref="B33:C33"/>
    <mergeCell ref="B37:C37"/>
    <mergeCell ref="B41:C41"/>
    <mergeCell ref="B45:C45"/>
    <mergeCell ref="M6:O6"/>
    <mergeCell ref="G7:G8"/>
    <mergeCell ref="H7:H8"/>
    <mergeCell ref="I7:I8"/>
    <mergeCell ref="J7:J8"/>
    <mergeCell ref="K7:K8"/>
    <mergeCell ref="L7:L8"/>
    <mergeCell ref="M7:M8"/>
    <mergeCell ref="N7:N8"/>
    <mergeCell ref="O7:O8"/>
    <mergeCell ref="B81:C81"/>
    <mergeCell ref="B85:C85"/>
    <mergeCell ref="B89:C89"/>
    <mergeCell ref="B93:C93"/>
    <mergeCell ref="B97:C97"/>
    <mergeCell ref="B101:C101"/>
    <mergeCell ref="B105:C105"/>
    <mergeCell ref="B49:C49"/>
    <mergeCell ref="B53:C53"/>
    <mergeCell ref="B57:C57"/>
    <mergeCell ref="B61:C61"/>
    <mergeCell ref="B65:C65"/>
    <mergeCell ref="B69:C69"/>
    <mergeCell ref="B73:C73"/>
    <mergeCell ref="B77:C77"/>
    <mergeCell ref="B153:C153"/>
    <mergeCell ref="B157:C157"/>
    <mergeCell ref="B161:C161"/>
    <mergeCell ref="B165:C165"/>
    <mergeCell ref="B169:C169"/>
    <mergeCell ref="B173:C173"/>
    <mergeCell ref="B177:C177"/>
    <mergeCell ref="B181:C181"/>
    <mergeCell ref="B185:C185"/>
  </mergeCells>
  <printOptions horizontalCentered="1" verticalCentered="1"/>
  <pageMargins left="0.31496062992125984" right="0.31496062992125984" top="0.35433070866141736" bottom="0.35433070866141736" header="0.31496062992125984" footer="0.31496062992125984"/>
  <pageSetup paperSize="9" scale="34" fitToHeight="0" orientation="landscape" r:id="rId1"/>
  <rowBreaks count="2" manualBreakCount="2">
    <brk id="31" max="14" man="1"/>
    <brk id="3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89"/>
  <sheetViews>
    <sheetView tabSelected="1" view="pageBreakPreview" topLeftCell="A569" zoomScale="68" zoomScaleNormal="100" zoomScaleSheetLayoutView="68" workbookViewId="0">
      <selection activeCell="C586" sqref="C586"/>
    </sheetView>
  </sheetViews>
  <sheetFormatPr defaultRowHeight="18.75" x14ac:dyDescent="0.3"/>
  <cols>
    <col min="1" max="1" width="131.28515625" customWidth="1"/>
    <col min="2" max="2" width="21" customWidth="1"/>
    <col min="3" max="3" width="102" customWidth="1"/>
    <col min="4" max="4" width="13.42578125" customWidth="1"/>
    <col min="5" max="5" width="21.5703125" hidden="1" customWidth="1"/>
    <col min="6" max="6" width="22.42578125" style="220" customWidth="1"/>
    <col min="7" max="7" width="24.28515625" style="220" bestFit="1" customWidth="1"/>
    <col min="8" max="8" width="24" style="280" customWidth="1"/>
    <col min="9" max="9" width="61.7109375" customWidth="1"/>
  </cols>
  <sheetData>
    <row r="1" spans="1:26" ht="207" customHeight="1" x14ac:dyDescent="0.35">
      <c r="A1" s="54"/>
      <c r="B1" s="54"/>
      <c r="C1" s="54"/>
      <c r="D1" s="453"/>
      <c r="E1" s="453"/>
      <c r="F1" s="453"/>
      <c r="G1" s="453"/>
      <c r="H1" s="490" t="s">
        <v>776</v>
      </c>
      <c r="I1" s="490"/>
    </row>
    <row r="2" spans="1:26" ht="82.5" customHeight="1" x14ac:dyDescent="0.3">
      <c r="A2" s="491" t="s">
        <v>771</v>
      </c>
      <c r="B2" s="491"/>
      <c r="C2" s="491"/>
      <c r="D2" s="491"/>
      <c r="E2" s="491"/>
      <c r="F2" s="491"/>
      <c r="G2" s="491"/>
      <c r="H2" s="491"/>
      <c r="I2" s="491"/>
    </row>
    <row r="3" spans="1:26" ht="56.25" customHeight="1" x14ac:dyDescent="0.25">
      <c r="A3" s="454" t="s">
        <v>141</v>
      </c>
      <c r="B3" s="454" t="s">
        <v>142</v>
      </c>
      <c r="C3" s="454" t="s">
        <v>143</v>
      </c>
      <c r="D3" s="454" t="s">
        <v>144</v>
      </c>
      <c r="E3" s="456" t="s">
        <v>746</v>
      </c>
      <c r="F3" s="456"/>
      <c r="G3" s="456"/>
      <c r="H3" s="498" t="s">
        <v>749</v>
      </c>
      <c r="I3" s="498" t="s">
        <v>750</v>
      </c>
    </row>
    <row r="4" spans="1:26" x14ac:dyDescent="0.25">
      <c r="A4" s="455"/>
      <c r="B4" s="455"/>
      <c r="C4" s="455"/>
      <c r="D4" s="455"/>
      <c r="E4" s="212" t="s">
        <v>745</v>
      </c>
      <c r="F4" s="246" t="s">
        <v>747</v>
      </c>
      <c r="G4" s="246" t="s">
        <v>748</v>
      </c>
      <c r="H4" s="499"/>
      <c r="I4" s="499"/>
    </row>
    <row r="5" spans="1:26" x14ac:dyDescent="0.3">
      <c r="A5" s="55">
        <v>1</v>
      </c>
      <c r="B5" s="55">
        <v>2</v>
      </c>
      <c r="C5" s="55">
        <v>3</v>
      </c>
      <c r="D5" s="55">
        <v>4</v>
      </c>
      <c r="E5" s="212">
        <v>6</v>
      </c>
      <c r="F5" s="246">
        <v>5</v>
      </c>
      <c r="G5" s="246">
        <v>6</v>
      </c>
      <c r="H5" s="244">
        <v>7</v>
      </c>
      <c r="I5" s="239">
        <v>8</v>
      </c>
      <c r="J5" s="3"/>
      <c r="K5" s="3"/>
      <c r="L5" s="3"/>
      <c r="M5" s="3"/>
      <c r="N5" s="3"/>
      <c r="O5" s="3"/>
      <c r="P5" s="3"/>
      <c r="Q5" s="3"/>
      <c r="R5" s="3"/>
      <c r="S5" s="3"/>
      <c r="T5" s="3"/>
      <c r="U5" s="3"/>
      <c r="V5" s="3"/>
      <c r="W5" s="3"/>
      <c r="X5" s="3"/>
      <c r="Y5" s="3"/>
    </row>
    <row r="6" spans="1:26" ht="20.25" customHeight="1" x14ac:dyDescent="0.3">
      <c r="A6" s="474" t="s">
        <v>419</v>
      </c>
      <c r="B6" s="464"/>
      <c r="C6" s="289" t="s">
        <v>145</v>
      </c>
      <c r="D6" s="459"/>
      <c r="E6" s="461">
        <f>E19+E88+E111+E180+E211+E242+E285+E292+E303+E315+E322+E425+E436+E471+E478+E496+E503+E510+E518+E533+E544+E551+E551+E562+E576</f>
        <v>472136.04</v>
      </c>
      <c r="F6" s="462">
        <f>F19+F88+F111+F180+F211+F242+F285+F292+F303+F315+F322+F425+F436+F471+F478+F496+F503+F510+F518+F533+F544+F551+F562+F576+F569</f>
        <v>658499.6</v>
      </c>
      <c r="G6" s="462">
        <f>G19+G88+G111+G180+G211+G242+G285+G292+G303+G315+G322+G425+G436+G471+G478+G496+G503+G510+G518+G533+G544+G551+G562+G576+G569</f>
        <v>409527.72</v>
      </c>
      <c r="H6" s="244"/>
      <c r="I6" s="239"/>
      <c r="J6" s="3"/>
      <c r="K6" s="3"/>
      <c r="L6" s="3"/>
      <c r="M6" s="3"/>
      <c r="N6" s="3"/>
      <c r="O6" s="3"/>
      <c r="P6" s="3"/>
      <c r="Q6" s="3"/>
      <c r="R6" s="3"/>
      <c r="S6" s="3"/>
      <c r="T6" s="3"/>
      <c r="U6" s="3"/>
      <c r="V6" s="3"/>
      <c r="W6" s="3"/>
      <c r="X6" s="3"/>
      <c r="Y6" s="3"/>
    </row>
    <row r="7" spans="1:26" ht="28.5" customHeight="1" x14ac:dyDescent="0.25">
      <c r="A7" s="475"/>
      <c r="B7" s="465"/>
      <c r="C7" s="16">
        <f>E6+F6+G6</f>
        <v>1540163.3599999999</v>
      </c>
      <c r="D7" s="460"/>
      <c r="E7" s="461"/>
      <c r="F7" s="463"/>
      <c r="G7" s="463"/>
      <c r="H7" s="212"/>
      <c r="I7" s="239"/>
      <c r="J7" s="3"/>
      <c r="K7" s="3"/>
      <c r="L7" s="3"/>
      <c r="M7" s="3"/>
      <c r="N7" s="3"/>
      <c r="O7" s="3"/>
      <c r="P7" s="3"/>
      <c r="Q7" s="3"/>
      <c r="R7" s="3"/>
      <c r="S7" s="3"/>
      <c r="T7" s="3"/>
      <c r="U7" s="3"/>
      <c r="V7" s="3"/>
      <c r="W7" s="3"/>
      <c r="X7" s="3"/>
      <c r="Y7" s="3"/>
      <c r="Z7" s="3"/>
    </row>
    <row r="8" spans="1:26" ht="36" customHeight="1" x14ac:dyDescent="0.25">
      <c r="A8" s="475"/>
      <c r="B8" s="465"/>
      <c r="C8" s="208" t="s">
        <v>134</v>
      </c>
      <c r="D8" s="288"/>
      <c r="E8" s="290">
        <f>E6-E9-E10</f>
        <v>415403.04</v>
      </c>
      <c r="F8" s="291">
        <f>F6-F9-F10</f>
        <v>658319.4</v>
      </c>
      <c r="G8" s="291">
        <f>G6-G9-G10</f>
        <v>409434.22</v>
      </c>
      <c r="H8" s="212"/>
      <c r="I8" s="239"/>
      <c r="J8" s="3"/>
      <c r="K8" s="3"/>
      <c r="L8" s="3"/>
      <c r="M8" s="3"/>
      <c r="N8" s="3"/>
      <c r="O8" s="3"/>
      <c r="P8" s="3"/>
      <c r="Q8" s="3"/>
      <c r="R8" s="3"/>
      <c r="S8" s="3"/>
      <c r="T8" s="3"/>
      <c r="U8" s="3"/>
      <c r="V8" s="3"/>
      <c r="W8" s="3"/>
      <c r="X8" s="3"/>
      <c r="Y8" s="3"/>
      <c r="Z8" s="3"/>
    </row>
    <row r="9" spans="1:26" ht="36" customHeight="1" x14ac:dyDescent="0.25">
      <c r="A9" s="475"/>
      <c r="B9" s="465"/>
      <c r="C9" s="292" t="s">
        <v>562</v>
      </c>
      <c r="D9" s="288"/>
      <c r="E9" s="290">
        <v>55800</v>
      </c>
      <c r="F9" s="291">
        <f>0</f>
        <v>0</v>
      </c>
      <c r="G9" s="291">
        <f>0</f>
        <v>0</v>
      </c>
      <c r="H9" s="212"/>
      <c r="I9" s="239"/>
      <c r="J9" s="3"/>
      <c r="K9" s="3"/>
      <c r="L9" s="3"/>
      <c r="M9" s="3"/>
      <c r="N9" s="3"/>
      <c r="O9" s="3"/>
      <c r="P9" s="3"/>
      <c r="Q9" s="3"/>
      <c r="R9" s="3"/>
      <c r="S9" s="3"/>
      <c r="T9" s="3"/>
      <c r="U9" s="3"/>
      <c r="V9" s="3"/>
      <c r="W9" s="3"/>
      <c r="X9" s="3"/>
      <c r="Y9" s="3"/>
      <c r="Z9" s="3"/>
    </row>
    <row r="10" spans="1:26" ht="57.75" customHeight="1" x14ac:dyDescent="0.3">
      <c r="A10" s="475"/>
      <c r="B10" s="466"/>
      <c r="C10" s="293" t="s">
        <v>563</v>
      </c>
      <c r="D10" s="288"/>
      <c r="E10" s="290">
        <f>E374</f>
        <v>933</v>
      </c>
      <c r="F10" s="291">
        <f>F374</f>
        <v>180.2</v>
      </c>
      <c r="G10" s="291">
        <f>G374</f>
        <v>93.5</v>
      </c>
      <c r="H10" s="212"/>
      <c r="I10" s="239"/>
      <c r="J10" s="3"/>
      <c r="K10" s="3"/>
      <c r="L10" s="3"/>
      <c r="M10" s="3"/>
      <c r="N10" s="3"/>
      <c r="O10" s="3"/>
      <c r="P10" s="3"/>
      <c r="Q10" s="3"/>
      <c r="R10" s="3"/>
      <c r="S10" s="3"/>
      <c r="T10" s="3"/>
      <c r="U10" s="3"/>
      <c r="V10" s="3"/>
      <c r="W10" s="3"/>
      <c r="X10" s="3"/>
      <c r="Y10" s="3"/>
      <c r="Z10" s="3"/>
    </row>
    <row r="11" spans="1:26" ht="57.75" customHeight="1" x14ac:dyDescent="0.25">
      <c r="A11" s="475"/>
      <c r="B11" s="482" t="s">
        <v>146</v>
      </c>
      <c r="C11" s="164" t="s">
        <v>210</v>
      </c>
      <c r="D11" s="467" t="s">
        <v>206</v>
      </c>
      <c r="E11" s="240">
        <v>46</v>
      </c>
      <c r="F11" s="247">
        <v>46</v>
      </c>
      <c r="G11" s="247"/>
      <c r="H11" s="212"/>
      <c r="I11" s="239"/>
      <c r="J11" s="3"/>
      <c r="K11" s="3"/>
      <c r="L11" s="3"/>
      <c r="M11" s="3"/>
      <c r="N11" s="3"/>
      <c r="O11" s="3"/>
      <c r="P11" s="3"/>
      <c r="Q11" s="3"/>
      <c r="R11" s="3"/>
      <c r="S11" s="3"/>
      <c r="T11" s="3"/>
      <c r="U11" s="3"/>
      <c r="V11" s="3"/>
      <c r="W11" s="3"/>
      <c r="X11" s="3"/>
      <c r="Y11" s="3"/>
      <c r="Z11" s="3"/>
    </row>
    <row r="12" spans="1:26" ht="57.75" customHeight="1" x14ac:dyDescent="0.25">
      <c r="A12" s="475"/>
      <c r="B12" s="483"/>
      <c r="C12" s="164" t="s">
        <v>212</v>
      </c>
      <c r="D12" s="468"/>
      <c r="E12" s="241">
        <v>30</v>
      </c>
      <c r="F12" s="248">
        <v>30</v>
      </c>
      <c r="G12" s="248"/>
      <c r="H12" s="212"/>
      <c r="I12" s="239"/>
      <c r="J12" s="3"/>
      <c r="K12" s="3"/>
      <c r="L12" s="3"/>
      <c r="M12" s="3"/>
      <c r="N12" s="3"/>
      <c r="O12" s="3"/>
      <c r="P12" s="3"/>
      <c r="Q12" s="3"/>
      <c r="R12" s="3"/>
      <c r="S12" s="3"/>
      <c r="T12" s="3"/>
      <c r="U12" s="3"/>
      <c r="V12" s="3"/>
      <c r="W12" s="3"/>
      <c r="X12" s="3"/>
      <c r="Y12" s="3"/>
      <c r="Z12" s="3"/>
    </row>
    <row r="13" spans="1:26" ht="57.75" customHeight="1" x14ac:dyDescent="0.25">
      <c r="A13" s="475"/>
      <c r="B13" s="483"/>
      <c r="C13" s="164" t="s">
        <v>155</v>
      </c>
      <c r="D13" s="459" t="s">
        <v>263</v>
      </c>
      <c r="E13" s="242">
        <v>2308</v>
      </c>
      <c r="F13" s="249">
        <v>2308</v>
      </c>
      <c r="G13" s="249"/>
      <c r="H13" s="212"/>
      <c r="I13" s="239"/>
      <c r="J13" s="3"/>
      <c r="K13" s="3"/>
      <c r="L13" s="3"/>
      <c r="M13" s="3"/>
      <c r="N13" s="3"/>
      <c r="O13" s="3"/>
      <c r="P13" s="3"/>
      <c r="Q13" s="3"/>
      <c r="R13" s="3"/>
      <c r="S13" s="3"/>
      <c r="T13" s="3"/>
      <c r="U13" s="3"/>
      <c r="V13" s="3"/>
      <c r="W13" s="3"/>
      <c r="X13" s="3"/>
      <c r="Y13" s="3"/>
      <c r="Z13" s="3"/>
    </row>
    <row r="14" spans="1:26" ht="57.75" customHeight="1" x14ac:dyDescent="0.25">
      <c r="A14" s="475"/>
      <c r="B14" s="484"/>
      <c r="C14" s="164" t="s">
        <v>163</v>
      </c>
      <c r="D14" s="460"/>
      <c r="E14" s="165">
        <v>56970.27</v>
      </c>
      <c r="F14" s="250">
        <v>56970.27</v>
      </c>
      <c r="G14" s="250"/>
      <c r="H14" s="212"/>
      <c r="I14" s="239"/>
      <c r="J14" s="3"/>
      <c r="K14" s="3"/>
      <c r="L14" s="3"/>
      <c r="M14" s="3"/>
      <c r="N14" s="3"/>
      <c r="O14" s="3"/>
      <c r="P14" s="3"/>
      <c r="Q14" s="3"/>
      <c r="R14" s="3"/>
      <c r="S14" s="3"/>
      <c r="T14" s="3"/>
      <c r="U14" s="3"/>
      <c r="V14" s="3"/>
      <c r="W14" s="3"/>
      <c r="X14" s="3"/>
      <c r="Y14" s="3"/>
      <c r="Z14" s="3"/>
    </row>
    <row r="15" spans="1:26" ht="57.75" customHeight="1" x14ac:dyDescent="0.25">
      <c r="A15" s="475"/>
      <c r="B15" s="464" t="s">
        <v>147</v>
      </c>
      <c r="C15" s="166" t="s">
        <v>658</v>
      </c>
      <c r="D15" s="459" t="s">
        <v>159</v>
      </c>
      <c r="E15" s="243">
        <v>10</v>
      </c>
      <c r="F15" s="251">
        <v>10</v>
      </c>
      <c r="G15" s="251"/>
      <c r="H15" s="212"/>
      <c r="I15" s="239"/>
      <c r="J15" s="3"/>
      <c r="K15" s="3"/>
      <c r="L15" s="3"/>
      <c r="M15" s="3"/>
      <c r="N15" s="3"/>
      <c r="O15" s="3"/>
      <c r="P15" s="3"/>
      <c r="Q15" s="3"/>
      <c r="R15" s="3"/>
      <c r="S15" s="3"/>
      <c r="T15" s="3"/>
      <c r="U15" s="3"/>
      <c r="V15" s="3"/>
      <c r="W15" s="3"/>
      <c r="X15" s="3"/>
      <c r="Y15" s="3"/>
      <c r="Z15" s="3"/>
    </row>
    <row r="16" spans="1:26" ht="57.75" customHeight="1" x14ac:dyDescent="0.25">
      <c r="A16" s="475"/>
      <c r="B16" s="465"/>
      <c r="C16" s="166" t="s">
        <v>659</v>
      </c>
      <c r="D16" s="485"/>
      <c r="E16" s="167">
        <v>5</v>
      </c>
      <c r="F16" s="252">
        <v>5</v>
      </c>
      <c r="G16" s="252"/>
      <c r="H16" s="212"/>
      <c r="I16" s="239"/>
      <c r="J16" s="3"/>
      <c r="K16" s="3"/>
      <c r="L16" s="3"/>
      <c r="M16" s="3"/>
      <c r="N16" s="3"/>
      <c r="O16" s="3"/>
      <c r="P16" s="3"/>
      <c r="Q16" s="3"/>
      <c r="R16" s="3"/>
      <c r="S16" s="3"/>
      <c r="T16" s="3"/>
      <c r="U16" s="3"/>
      <c r="V16" s="3"/>
      <c r="W16" s="3"/>
      <c r="X16" s="3"/>
      <c r="Y16" s="3"/>
      <c r="Z16" s="3"/>
    </row>
    <row r="17" spans="1:26" ht="57.75" customHeight="1" x14ac:dyDescent="0.25">
      <c r="A17" s="475"/>
      <c r="B17" s="465"/>
      <c r="C17" s="166" t="s">
        <v>660</v>
      </c>
      <c r="D17" s="485"/>
      <c r="E17" s="167">
        <v>5</v>
      </c>
      <c r="F17" s="252">
        <v>5</v>
      </c>
      <c r="G17" s="252"/>
      <c r="H17" s="212"/>
      <c r="I17" s="239"/>
      <c r="J17" s="3"/>
      <c r="K17" s="3"/>
      <c r="L17" s="3"/>
      <c r="M17" s="3"/>
      <c r="N17" s="3"/>
      <c r="O17" s="3"/>
      <c r="P17" s="3"/>
      <c r="Q17" s="3"/>
      <c r="R17" s="3"/>
      <c r="S17" s="3"/>
      <c r="T17" s="3"/>
      <c r="U17" s="3"/>
      <c r="V17" s="3"/>
      <c r="W17" s="3"/>
      <c r="X17" s="3"/>
      <c r="Y17" s="3"/>
      <c r="Z17" s="3"/>
    </row>
    <row r="18" spans="1:26" ht="57.75" customHeight="1" x14ac:dyDescent="0.25">
      <c r="A18" s="476"/>
      <c r="B18" s="466"/>
      <c r="C18" s="166" t="s">
        <v>661</v>
      </c>
      <c r="D18" s="460"/>
      <c r="E18" s="167">
        <v>10</v>
      </c>
      <c r="F18" s="252">
        <v>10</v>
      </c>
      <c r="G18" s="252"/>
      <c r="H18" s="212"/>
      <c r="I18" s="239"/>
      <c r="J18" s="3"/>
      <c r="K18" s="3"/>
      <c r="L18" s="3"/>
      <c r="M18" s="3"/>
      <c r="N18" s="3"/>
      <c r="O18" s="3"/>
      <c r="P18" s="3"/>
      <c r="Q18" s="3"/>
      <c r="R18" s="3"/>
      <c r="S18" s="3"/>
      <c r="T18" s="3"/>
      <c r="U18" s="3"/>
      <c r="V18" s="3"/>
      <c r="W18" s="3"/>
      <c r="X18" s="3"/>
      <c r="Y18" s="3"/>
      <c r="Z18" s="3"/>
    </row>
    <row r="19" spans="1:26" ht="58.5" x14ac:dyDescent="0.3">
      <c r="A19" s="56" t="s">
        <v>530</v>
      </c>
      <c r="B19" s="464"/>
      <c r="C19" s="486"/>
      <c r="D19" s="464"/>
      <c r="E19" s="128">
        <f>E21</f>
        <v>186103.32</v>
      </c>
      <c r="F19" s="253">
        <f t="shared" ref="F19:G19" si="0">F21</f>
        <v>177423.16000000006</v>
      </c>
      <c r="G19" s="253">
        <f t="shared" si="0"/>
        <v>175576.30000000002</v>
      </c>
      <c r="H19" s="244"/>
      <c r="I19" s="239"/>
      <c r="J19" s="3"/>
      <c r="K19" s="3"/>
      <c r="L19" s="3"/>
      <c r="M19" s="3"/>
      <c r="N19" s="3"/>
      <c r="O19" s="3"/>
      <c r="P19" s="3"/>
      <c r="Q19" s="3"/>
      <c r="R19" s="3"/>
      <c r="S19" s="3"/>
      <c r="T19" s="3"/>
      <c r="U19" s="3"/>
      <c r="V19" s="3"/>
      <c r="W19" s="3"/>
      <c r="X19" s="3"/>
      <c r="Y19" s="3"/>
    </row>
    <row r="20" spans="1:26" s="3" customFormat="1" ht="37.5" x14ac:dyDescent="0.3">
      <c r="A20" s="60" t="s">
        <v>148</v>
      </c>
      <c r="B20" s="465"/>
      <c r="C20" s="487"/>
      <c r="D20" s="465"/>
      <c r="E20" s="129"/>
      <c r="F20" s="254"/>
      <c r="G20" s="254"/>
      <c r="H20" s="244"/>
      <c r="I20" s="239"/>
    </row>
    <row r="21" spans="1:26" s="3" customFormat="1" ht="39" x14ac:dyDescent="0.35">
      <c r="A21" s="69" t="s">
        <v>149</v>
      </c>
      <c r="B21" s="466"/>
      <c r="C21" s="488"/>
      <c r="D21" s="466"/>
      <c r="E21" s="130">
        <f>E22+E27+E32+E40+E44+E48+E53+E57+E62+E66+E75+E79+E84</f>
        <v>186103.32</v>
      </c>
      <c r="F21" s="255">
        <f>F22+F27+F32+F40+F44+F48+F53+F57+F62+F66+F75+F79+F84</f>
        <v>177423.16000000006</v>
      </c>
      <c r="G21" s="255">
        <f>G22+G27+G32+G40+G44+G48+G53+G57+G62+G66+G75+G79+G84</f>
        <v>175576.30000000002</v>
      </c>
      <c r="H21" s="244"/>
      <c r="I21" s="239"/>
    </row>
    <row r="22" spans="1:26" s="3" customFormat="1" ht="56.25" x14ac:dyDescent="0.3">
      <c r="A22" s="442" t="s">
        <v>150</v>
      </c>
      <c r="B22" s="106" t="s">
        <v>151</v>
      </c>
      <c r="C22" s="57" t="s">
        <v>152</v>
      </c>
      <c r="D22" s="106" t="s">
        <v>139</v>
      </c>
      <c r="E22" s="131">
        <f>'інформація про викон програ'!G21</f>
        <v>3000</v>
      </c>
      <c r="F22" s="132">
        <f>'інформація про викон програ'!J21</f>
        <v>1987.95</v>
      </c>
      <c r="G22" s="132">
        <f>'інформація про викон програ'!M21</f>
        <v>1987.06</v>
      </c>
      <c r="H22" s="281">
        <f>G22/F22*100</f>
        <v>99.955230262330545</v>
      </c>
      <c r="I22" s="239"/>
    </row>
    <row r="23" spans="1:26" s="3" customFormat="1" ht="39" customHeight="1" x14ac:dyDescent="0.3">
      <c r="A23" s="443"/>
      <c r="B23" s="368" t="s">
        <v>146</v>
      </c>
      <c r="C23" s="85" t="s">
        <v>153</v>
      </c>
      <c r="D23" s="445" t="s">
        <v>154</v>
      </c>
      <c r="E23" s="133">
        <v>270000</v>
      </c>
      <c r="F23" s="256">
        <v>270000</v>
      </c>
      <c r="G23" s="256">
        <v>270000</v>
      </c>
      <c r="H23" s="244"/>
      <c r="I23" s="239"/>
    </row>
    <row r="24" spans="1:26" x14ac:dyDescent="0.3">
      <c r="A24" s="443"/>
      <c r="B24" s="368"/>
      <c r="C24" s="86" t="s">
        <v>155</v>
      </c>
      <c r="D24" s="447"/>
      <c r="E24" s="134">
        <v>2308</v>
      </c>
      <c r="F24" s="257">
        <v>2308</v>
      </c>
      <c r="G24" s="257">
        <v>1800</v>
      </c>
      <c r="H24" s="244"/>
      <c r="I24" s="239"/>
    </row>
    <row r="25" spans="1:26" x14ac:dyDescent="0.3">
      <c r="A25" s="443"/>
      <c r="B25" s="84" t="s">
        <v>156</v>
      </c>
      <c r="C25" s="60" t="s">
        <v>157</v>
      </c>
      <c r="D25" s="84" t="s">
        <v>139</v>
      </c>
      <c r="E25" s="135">
        <f>E22/E24</f>
        <v>1.2998266897746966</v>
      </c>
      <c r="F25" s="258">
        <f>F22/F24</f>
        <v>0.86133015597920282</v>
      </c>
      <c r="G25" s="258">
        <f>G22/G24</f>
        <v>1.1039222222222222</v>
      </c>
      <c r="H25" s="244"/>
      <c r="I25" s="239"/>
    </row>
    <row r="26" spans="1:26" x14ac:dyDescent="0.3">
      <c r="A26" s="444"/>
      <c r="B26" s="84" t="s">
        <v>147</v>
      </c>
      <c r="C26" s="60" t="s">
        <v>158</v>
      </c>
      <c r="D26" s="84" t="s">
        <v>159</v>
      </c>
      <c r="E26" s="136">
        <f>E24/E23*100</f>
        <v>0.85481481481481481</v>
      </c>
      <c r="F26" s="259">
        <f t="shared" ref="F26:G26" si="1">F24/F23*100</f>
        <v>0.85481481481481481</v>
      </c>
      <c r="G26" s="259">
        <f t="shared" si="1"/>
        <v>0.66666666666666674</v>
      </c>
      <c r="H26" s="244"/>
      <c r="I26" s="239"/>
    </row>
    <row r="27" spans="1:26" ht="37.5" x14ac:dyDescent="0.3">
      <c r="A27" s="452" t="s">
        <v>160</v>
      </c>
      <c r="B27" s="106" t="s">
        <v>151</v>
      </c>
      <c r="C27" s="57" t="s">
        <v>161</v>
      </c>
      <c r="D27" s="106" t="s">
        <v>139</v>
      </c>
      <c r="E27" s="131">
        <f>'інформація про викон програ'!G26</f>
        <v>106506</v>
      </c>
      <c r="F27" s="132">
        <f>'інформація про викон програ'!J26</f>
        <v>101370.01000000001</v>
      </c>
      <c r="G27" s="132">
        <f>'інформація про викон програ'!M26</f>
        <v>100525.98000000001</v>
      </c>
      <c r="H27" s="281">
        <f>G27/F27*100</f>
        <v>99.167377018114138</v>
      </c>
      <c r="I27" s="239"/>
    </row>
    <row r="28" spans="1:26" x14ac:dyDescent="0.3">
      <c r="A28" s="452"/>
      <c r="B28" s="368" t="s">
        <v>146</v>
      </c>
      <c r="C28" s="85" t="s">
        <v>162</v>
      </c>
      <c r="D28" s="458" t="s">
        <v>154</v>
      </c>
      <c r="E28" s="137">
        <v>300000</v>
      </c>
      <c r="F28" s="260">
        <v>300000</v>
      </c>
      <c r="G28" s="260">
        <v>300000</v>
      </c>
      <c r="H28" s="244"/>
      <c r="I28" s="239"/>
    </row>
    <row r="29" spans="1:26" x14ac:dyDescent="0.3">
      <c r="A29" s="452"/>
      <c r="B29" s="368"/>
      <c r="C29" s="86" t="s">
        <v>163</v>
      </c>
      <c r="D29" s="458"/>
      <c r="E29" s="138">
        <v>56970.27</v>
      </c>
      <c r="F29" s="261">
        <v>56970.27</v>
      </c>
      <c r="G29" s="261">
        <v>119400</v>
      </c>
      <c r="H29" s="244"/>
      <c r="I29" s="239"/>
    </row>
    <row r="30" spans="1:26" x14ac:dyDescent="0.3">
      <c r="A30" s="452"/>
      <c r="B30" s="84" t="s">
        <v>156</v>
      </c>
      <c r="C30" s="60" t="s">
        <v>164</v>
      </c>
      <c r="D30" s="84" t="s">
        <v>139</v>
      </c>
      <c r="E30" s="107">
        <f>E27/E29</f>
        <v>1.8695014083661532</v>
      </c>
      <c r="F30" s="107">
        <f>F27/F29</f>
        <v>1.7793492992046556</v>
      </c>
      <c r="G30" s="107">
        <f t="shared" ref="G30" si="2">G27/G29</f>
        <v>0.84192613065326638</v>
      </c>
      <c r="H30" s="244"/>
      <c r="I30" s="239"/>
    </row>
    <row r="31" spans="1:26" x14ac:dyDescent="0.3">
      <c r="A31" s="452"/>
      <c r="B31" s="84" t="s">
        <v>147</v>
      </c>
      <c r="C31" s="87" t="s">
        <v>185</v>
      </c>
      <c r="D31" s="84" t="s">
        <v>159</v>
      </c>
      <c r="E31" s="138">
        <f>E29/E28*100</f>
        <v>18.990089999999999</v>
      </c>
      <c r="F31" s="261">
        <f t="shared" ref="F31:G31" si="3">F29/F28*100</f>
        <v>18.990089999999999</v>
      </c>
      <c r="G31" s="261">
        <f t="shared" si="3"/>
        <v>39.800000000000004</v>
      </c>
      <c r="H31" s="244"/>
      <c r="I31" s="239"/>
    </row>
    <row r="32" spans="1:26" ht="37.5" x14ac:dyDescent="0.3">
      <c r="A32" s="452" t="s">
        <v>14</v>
      </c>
      <c r="B32" s="106" t="s">
        <v>151</v>
      </c>
      <c r="C32" s="57" t="s">
        <v>190</v>
      </c>
      <c r="D32" s="106" t="s">
        <v>139</v>
      </c>
      <c r="E32" s="131">
        <f>'інформація про викон програ'!G29</f>
        <v>66697.320000000007</v>
      </c>
      <c r="F32" s="132">
        <f>'інформація про викон програ'!J29</f>
        <v>66697.320000000007</v>
      </c>
      <c r="G32" s="132">
        <f>'інформація про викон програ'!M29</f>
        <v>65890.13</v>
      </c>
      <c r="H32" s="281">
        <f>G32/F32*100</f>
        <v>98.78977146308128</v>
      </c>
      <c r="I32" s="239"/>
    </row>
    <row r="33" spans="1:9" x14ac:dyDescent="0.3">
      <c r="A33" s="452"/>
      <c r="B33" s="375" t="s">
        <v>146</v>
      </c>
      <c r="C33" s="85" t="s">
        <v>182</v>
      </c>
      <c r="D33" s="458" t="s">
        <v>154</v>
      </c>
      <c r="E33" s="137">
        <v>3372600</v>
      </c>
      <c r="F33" s="260">
        <v>3372600</v>
      </c>
      <c r="G33" s="260">
        <v>3372600</v>
      </c>
      <c r="H33" s="244"/>
      <c r="I33" s="239"/>
    </row>
    <row r="34" spans="1:9" ht="37.5" x14ac:dyDescent="0.3">
      <c r="A34" s="452"/>
      <c r="B34" s="376"/>
      <c r="C34" s="86" t="s">
        <v>183</v>
      </c>
      <c r="D34" s="458"/>
      <c r="E34" s="139">
        <f>2202395-562643.447</f>
        <v>1639751.5529999998</v>
      </c>
      <c r="F34" s="261">
        <v>2287393</v>
      </c>
      <c r="G34" s="261">
        <v>2401762.65</v>
      </c>
      <c r="H34" s="244"/>
      <c r="I34" s="239"/>
    </row>
    <row r="35" spans="1:9" ht="37.5" x14ac:dyDescent="0.3">
      <c r="A35" s="452"/>
      <c r="B35" s="376"/>
      <c r="C35" s="86" t="s">
        <v>187</v>
      </c>
      <c r="D35" s="458" t="s">
        <v>154</v>
      </c>
      <c r="E35" s="139">
        <v>446500</v>
      </c>
      <c r="F35" s="139">
        <v>446500</v>
      </c>
      <c r="G35" s="139">
        <v>2538.1</v>
      </c>
      <c r="H35" s="244"/>
      <c r="I35" s="239"/>
    </row>
    <row r="36" spans="1:9" ht="37.5" x14ac:dyDescent="0.3">
      <c r="A36" s="452"/>
      <c r="B36" s="377"/>
      <c r="C36" s="86" t="s">
        <v>188</v>
      </c>
      <c r="D36" s="458"/>
      <c r="E36" s="139">
        <v>265500</v>
      </c>
      <c r="F36" s="139">
        <v>446500</v>
      </c>
      <c r="G36" s="139">
        <v>2538.1</v>
      </c>
      <c r="H36" s="244"/>
      <c r="I36" s="245"/>
    </row>
    <row r="37" spans="1:9" x14ac:dyDescent="0.3">
      <c r="A37" s="452"/>
      <c r="B37" s="445" t="s">
        <v>156</v>
      </c>
      <c r="C37" s="60" t="s">
        <v>184</v>
      </c>
      <c r="D37" s="84" t="s">
        <v>181</v>
      </c>
      <c r="E37" s="107">
        <v>36.840000000000003</v>
      </c>
      <c r="F37" s="107">
        <v>42.67</v>
      </c>
      <c r="G37" s="107">
        <v>42.67</v>
      </c>
      <c r="H37" s="244"/>
      <c r="I37" s="239"/>
    </row>
    <row r="38" spans="1:9" ht="37.5" x14ac:dyDescent="0.3">
      <c r="A38" s="452"/>
      <c r="B38" s="447"/>
      <c r="C38" s="60" t="s">
        <v>189</v>
      </c>
      <c r="D38" s="84" t="s">
        <v>181</v>
      </c>
      <c r="E38" s="107">
        <v>5.16</v>
      </c>
      <c r="F38" s="107">
        <v>5.47</v>
      </c>
      <c r="G38" s="107">
        <v>5.74</v>
      </c>
      <c r="H38" s="282"/>
      <c r="I38" s="239"/>
    </row>
    <row r="39" spans="1:9" ht="37.5" x14ac:dyDescent="0.3">
      <c r="A39" s="452"/>
      <c r="B39" s="84" t="s">
        <v>147</v>
      </c>
      <c r="C39" s="87" t="s">
        <v>186</v>
      </c>
      <c r="D39" s="84" t="s">
        <v>159</v>
      </c>
      <c r="E39" s="138">
        <f>E34/E33*100</f>
        <v>48.61980528375733</v>
      </c>
      <c r="F39" s="261">
        <f t="shared" ref="F39:G39" si="4">F34/F33*100</f>
        <v>67.822836980371221</v>
      </c>
      <c r="G39" s="261">
        <f t="shared" si="4"/>
        <v>71.213978829389788</v>
      </c>
      <c r="H39" s="244"/>
      <c r="I39" s="239"/>
    </row>
    <row r="40" spans="1:9" s="3" customFormat="1" x14ac:dyDescent="0.3">
      <c r="A40" s="442" t="s">
        <v>165</v>
      </c>
      <c r="B40" s="106" t="s">
        <v>151</v>
      </c>
      <c r="C40" s="57" t="s">
        <v>191</v>
      </c>
      <c r="D40" s="106" t="s">
        <v>139</v>
      </c>
      <c r="E40" s="131">
        <f>'інформація про викон програ'!G34</f>
        <v>100</v>
      </c>
      <c r="F40" s="132">
        <f>'інформація про викон програ'!J34</f>
        <v>43.51</v>
      </c>
      <c r="G40" s="132">
        <f>'інформація про викон програ'!M34</f>
        <v>43.5</v>
      </c>
      <c r="H40" s="281">
        <f>G40/F40*100</f>
        <v>99.977016777752254</v>
      </c>
      <c r="I40" s="239"/>
    </row>
    <row r="41" spans="1:9" s="3" customFormat="1" ht="39" customHeight="1" x14ac:dyDescent="0.3">
      <c r="A41" s="443"/>
      <c r="B41" s="108" t="s">
        <v>146</v>
      </c>
      <c r="C41" s="85" t="s">
        <v>192</v>
      </c>
      <c r="D41" s="97" t="s">
        <v>154</v>
      </c>
      <c r="E41" s="133">
        <v>657.2</v>
      </c>
      <c r="F41" s="256">
        <v>312.5</v>
      </c>
      <c r="G41" s="256">
        <v>61.7</v>
      </c>
      <c r="H41" s="244"/>
      <c r="I41" s="239"/>
    </row>
    <row r="42" spans="1:9" x14ac:dyDescent="0.3">
      <c r="A42" s="443"/>
      <c r="B42" s="84" t="s">
        <v>156</v>
      </c>
      <c r="C42" s="60" t="s">
        <v>193</v>
      </c>
      <c r="D42" s="84" t="s">
        <v>181</v>
      </c>
      <c r="E42" s="135">
        <f>E40/E41*1000</f>
        <v>152.16068167985392</v>
      </c>
      <c r="F42" s="258">
        <f t="shared" ref="F42:G42" si="5">F40/F41*1000</f>
        <v>139.232</v>
      </c>
      <c r="G42" s="258">
        <f t="shared" si="5"/>
        <v>705.02431118314428</v>
      </c>
      <c r="H42" s="244"/>
      <c r="I42" s="239"/>
    </row>
    <row r="43" spans="1:9" x14ac:dyDescent="0.3">
      <c r="A43" s="444"/>
      <c r="B43" s="84" t="s">
        <v>147</v>
      </c>
      <c r="C43" s="60" t="s">
        <v>194</v>
      </c>
      <c r="D43" s="84" t="s">
        <v>159</v>
      </c>
      <c r="E43" s="136">
        <v>100</v>
      </c>
      <c r="F43" s="259">
        <v>100</v>
      </c>
      <c r="G43" s="259">
        <v>100</v>
      </c>
      <c r="H43" s="244"/>
      <c r="I43" s="239"/>
    </row>
    <row r="44" spans="1:9" ht="37.5" x14ac:dyDescent="0.3">
      <c r="A44" s="457" t="s">
        <v>15</v>
      </c>
      <c r="B44" s="106" t="s">
        <v>151</v>
      </c>
      <c r="C44" s="57" t="s">
        <v>195</v>
      </c>
      <c r="D44" s="106" t="s">
        <v>139</v>
      </c>
      <c r="E44" s="131">
        <f>'інформація про викон програ'!G37</f>
        <v>2200</v>
      </c>
      <c r="F44" s="132">
        <f>'інформація про викон програ'!J37</f>
        <v>2007.2</v>
      </c>
      <c r="G44" s="132">
        <f>'інформація про викон програ'!M37</f>
        <v>1868.0100000000002</v>
      </c>
      <c r="H44" s="281">
        <f>G44/F44*100</f>
        <v>93.065464328417704</v>
      </c>
      <c r="I44" s="239"/>
    </row>
    <row r="45" spans="1:9" ht="37.5" x14ac:dyDescent="0.3">
      <c r="A45" s="457"/>
      <c r="B45" s="108" t="s">
        <v>146</v>
      </c>
      <c r="C45" s="85" t="s">
        <v>196</v>
      </c>
      <c r="D45" s="84" t="s">
        <v>197</v>
      </c>
      <c r="E45" s="137">
        <v>8</v>
      </c>
      <c r="F45" s="260">
        <v>32</v>
      </c>
      <c r="G45" s="260">
        <v>4</v>
      </c>
      <c r="H45" s="244"/>
      <c r="I45" s="239"/>
    </row>
    <row r="46" spans="1:9" ht="37.5" x14ac:dyDescent="0.3">
      <c r="A46" s="457"/>
      <c r="B46" s="84" t="s">
        <v>156</v>
      </c>
      <c r="C46" s="60" t="s">
        <v>198</v>
      </c>
      <c r="D46" s="84" t="s">
        <v>139</v>
      </c>
      <c r="E46" s="107">
        <f>E44/E45</f>
        <v>275</v>
      </c>
      <c r="F46" s="107">
        <f t="shared" ref="F46:G46" si="6">F44/F45</f>
        <v>62.725000000000001</v>
      </c>
      <c r="G46" s="107">
        <f t="shared" si="6"/>
        <v>467.00250000000005</v>
      </c>
      <c r="H46" s="244"/>
      <c r="I46" s="239"/>
    </row>
    <row r="47" spans="1:9" ht="37.5" x14ac:dyDescent="0.3">
      <c r="A47" s="457"/>
      <c r="B47" s="84" t="s">
        <v>147</v>
      </c>
      <c r="C47" s="109" t="s">
        <v>199</v>
      </c>
      <c r="D47" s="84" t="s">
        <v>159</v>
      </c>
      <c r="E47" s="138">
        <v>100</v>
      </c>
      <c r="F47" s="261">
        <v>100</v>
      </c>
      <c r="G47" s="261">
        <v>100</v>
      </c>
      <c r="H47" s="244"/>
      <c r="I47" s="239"/>
    </row>
    <row r="48" spans="1:9" ht="37.5" x14ac:dyDescent="0.3">
      <c r="A48" s="452" t="s">
        <v>166</v>
      </c>
      <c r="B48" s="106" t="s">
        <v>151</v>
      </c>
      <c r="C48" s="57" t="s">
        <v>200</v>
      </c>
      <c r="D48" s="106" t="s">
        <v>139</v>
      </c>
      <c r="E48" s="131">
        <f>'інформація про викон програ'!G42</f>
        <v>4300</v>
      </c>
      <c r="F48" s="132">
        <f>'інформація про викон програ'!J42</f>
        <v>2408.7399999999998</v>
      </c>
      <c r="G48" s="132">
        <f>'інформація про викон програ'!M42</f>
        <v>2387.5300000000002</v>
      </c>
      <c r="H48" s="281">
        <f>G48/F48*100</f>
        <v>99.119456645383082</v>
      </c>
      <c r="I48" s="239"/>
    </row>
    <row r="49" spans="1:9" x14ac:dyDescent="0.3">
      <c r="A49" s="452"/>
      <c r="B49" s="368" t="s">
        <v>146</v>
      </c>
      <c r="C49" s="85" t="s">
        <v>201</v>
      </c>
      <c r="D49" s="458" t="s">
        <v>154</v>
      </c>
      <c r="E49" s="137">
        <v>893300</v>
      </c>
      <c r="F49" s="260">
        <v>893300</v>
      </c>
      <c r="G49" s="260">
        <v>893300</v>
      </c>
      <c r="H49" s="244"/>
      <c r="I49" s="239"/>
    </row>
    <row r="50" spans="1:9" ht="37.5" x14ac:dyDescent="0.3">
      <c r="A50" s="452"/>
      <c r="B50" s="368"/>
      <c r="C50" s="86" t="s">
        <v>202</v>
      </c>
      <c r="D50" s="458"/>
      <c r="E50" s="138">
        <v>2101.11</v>
      </c>
      <c r="F50" s="261">
        <v>5243</v>
      </c>
      <c r="G50" s="261">
        <v>330.2</v>
      </c>
      <c r="H50" s="244"/>
      <c r="I50" s="239"/>
    </row>
    <row r="51" spans="1:9" ht="37.5" x14ac:dyDescent="0.3">
      <c r="A51" s="452"/>
      <c r="B51" s="84" t="s">
        <v>156</v>
      </c>
      <c r="C51" s="60" t="s">
        <v>203</v>
      </c>
      <c r="D51" s="84" t="s">
        <v>181</v>
      </c>
      <c r="E51" s="107">
        <f>E48/E50*1000</f>
        <v>2046.537306471341</v>
      </c>
      <c r="F51" s="107">
        <f t="shared" ref="F51:G51" si="7">F48/F50*1000</f>
        <v>459.42017928666792</v>
      </c>
      <c r="G51" s="107">
        <f t="shared" si="7"/>
        <v>7230.5572380375543</v>
      </c>
      <c r="H51" s="244"/>
      <c r="I51" s="239"/>
    </row>
    <row r="52" spans="1:9" ht="37.5" x14ac:dyDescent="0.3">
      <c r="A52" s="452"/>
      <c r="B52" s="84" t="s">
        <v>147</v>
      </c>
      <c r="C52" s="87" t="s">
        <v>204</v>
      </c>
      <c r="D52" s="84" t="s">
        <v>159</v>
      </c>
      <c r="E52" s="138">
        <f>E50/E49*100</f>
        <v>0.23520765700212695</v>
      </c>
      <c r="F52" s="261">
        <f t="shared" ref="F52:G52" si="8">F50/F49*100</f>
        <v>0.58692488525691255</v>
      </c>
      <c r="G52" s="261">
        <f t="shared" si="8"/>
        <v>3.6964065823351613E-2</v>
      </c>
      <c r="H52" s="244"/>
      <c r="I52" s="239"/>
    </row>
    <row r="53" spans="1:9" s="3" customFormat="1" ht="37.5" x14ac:dyDescent="0.3">
      <c r="A53" s="442" t="s">
        <v>167</v>
      </c>
      <c r="B53" s="106" t="s">
        <v>151</v>
      </c>
      <c r="C53" s="57" t="s">
        <v>652</v>
      </c>
      <c r="D53" s="106" t="s">
        <v>139</v>
      </c>
      <c r="E53" s="131">
        <f>'інформація про викон програ'!G45</f>
        <v>0</v>
      </c>
      <c r="F53" s="132">
        <f>'інформація про викон програ'!J45</f>
        <v>0</v>
      </c>
      <c r="G53" s="132">
        <f>'інформація про викон програ'!M45</f>
        <v>0</v>
      </c>
      <c r="H53" s="244"/>
      <c r="I53" s="239"/>
    </row>
    <row r="54" spans="1:9" s="3" customFormat="1" ht="39" customHeight="1" x14ac:dyDescent="0.3">
      <c r="A54" s="443"/>
      <c r="B54" s="108" t="s">
        <v>146</v>
      </c>
      <c r="C54" s="85" t="s">
        <v>653</v>
      </c>
      <c r="D54" s="97" t="s">
        <v>197</v>
      </c>
      <c r="E54" s="133"/>
      <c r="F54" s="256"/>
      <c r="G54" s="256"/>
      <c r="H54" s="244"/>
      <c r="I54" s="239"/>
    </row>
    <row r="55" spans="1:9" ht="37.5" x14ac:dyDescent="0.3">
      <c r="A55" s="443"/>
      <c r="B55" s="84" t="s">
        <v>156</v>
      </c>
      <c r="C55" s="60" t="s">
        <v>654</v>
      </c>
      <c r="D55" s="84" t="s">
        <v>139</v>
      </c>
      <c r="E55" s="135"/>
      <c r="F55" s="258"/>
      <c r="G55" s="258"/>
      <c r="H55" s="244"/>
      <c r="I55" s="239"/>
    </row>
    <row r="56" spans="1:9" x14ac:dyDescent="0.3">
      <c r="A56" s="444"/>
      <c r="B56" s="84" t="s">
        <v>147</v>
      </c>
      <c r="C56" s="60" t="s">
        <v>578</v>
      </c>
      <c r="D56" s="84" t="s">
        <v>159</v>
      </c>
      <c r="E56" s="136"/>
      <c r="F56" s="259"/>
      <c r="G56" s="259"/>
      <c r="H56" s="244"/>
      <c r="I56" s="239"/>
    </row>
    <row r="57" spans="1:9" ht="37.5" x14ac:dyDescent="0.3">
      <c r="A57" s="452" t="s">
        <v>20</v>
      </c>
      <c r="B57" s="106" t="s">
        <v>151</v>
      </c>
      <c r="C57" s="57" t="s">
        <v>647</v>
      </c>
      <c r="D57" s="106" t="s">
        <v>139</v>
      </c>
      <c r="E57" s="131">
        <f>'інформація про викон програ'!G50</f>
        <v>500</v>
      </c>
      <c r="F57" s="132">
        <f>'інформація про викон програ'!J50</f>
        <v>476.67</v>
      </c>
      <c r="G57" s="132">
        <f>'інформація про викон програ'!M50</f>
        <v>442.36</v>
      </c>
      <c r="H57" s="281">
        <f>G57/F57*100</f>
        <v>92.802148236725614</v>
      </c>
      <c r="I57" s="239"/>
    </row>
    <row r="58" spans="1:9" ht="37.5" x14ac:dyDescent="0.3">
      <c r="A58" s="452"/>
      <c r="B58" s="368" t="s">
        <v>146</v>
      </c>
      <c r="C58" s="86" t="s">
        <v>648</v>
      </c>
      <c r="D58" s="458" t="s">
        <v>197</v>
      </c>
      <c r="E58" s="137">
        <v>6</v>
      </c>
      <c r="F58" s="260">
        <v>2</v>
      </c>
      <c r="G58" s="260">
        <v>2</v>
      </c>
      <c r="H58" s="244"/>
      <c r="I58" s="239"/>
    </row>
    <row r="59" spans="1:9" ht="30" customHeight="1" x14ac:dyDescent="0.3">
      <c r="A59" s="452"/>
      <c r="B59" s="368"/>
      <c r="C59" s="86" t="s">
        <v>649</v>
      </c>
      <c r="D59" s="458"/>
      <c r="E59" s="137">
        <v>6</v>
      </c>
      <c r="F59" s="260">
        <v>2</v>
      </c>
      <c r="G59" s="260">
        <v>2</v>
      </c>
      <c r="H59" s="244"/>
      <c r="I59" s="239"/>
    </row>
    <row r="60" spans="1:9" x14ac:dyDescent="0.3">
      <c r="A60" s="452"/>
      <c r="B60" s="84" t="s">
        <v>156</v>
      </c>
      <c r="C60" s="60" t="s">
        <v>650</v>
      </c>
      <c r="D60" s="84" t="s">
        <v>139</v>
      </c>
      <c r="E60" s="107">
        <f>E57/E59</f>
        <v>83.333333333333329</v>
      </c>
      <c r="F60" s="107">
        <f t="shared" ref="F60:G60" si="9">F57/F59</f>
        <v>238.33500000000001</v>
      </c>
      <c r="G60" s="107">
        <f t="shared" si="9"/>
        <v>221.18</v>
      </c>
      <c r="H60" s="244"/>
      <c r="I60" s="239"/>
    </row>
    <row r="61" spans="1:9" x14ac:dyDescent="0.3">
      <c r="A61" s="452"/>
      <c r="B61" s="84" t="s">
        <v>147</v>
      </c>
      <c r="C61" s="87" t="s">
        <v>651</v>
      </c>
      <c r="D61" s="84" t="s">
        <v>159</v>
      </c>
      <c r="E61" s="138">
        <f>E59/E58*100</f>
        <v>100</v>
      </c>
      <c r="F61" s="261">
        <f t="shared" ref="F61:G61" si="10">F59/F58*100</f>
        <v>100</v>
      </c>
      <c r="G61" s="261">
        <f t="shared" si="10"/>
        <v>100</v>
      </c>
      <c r="H61" s="244"/>
      <c r="I61" s="239"/>
    </row>
    <row r="62" spans="1:9" ht="37.5" x14ac:dyDescent="0.3">
      <c r="A62" s="452" t="s">
        <v>21</v>
      </c>
      <c r="B62" s="106" t="s">
        <v>151</v>
      </c>
      <c r="C62" s="57" t="s">
        <v>655</v>
      </c>
      <c r="D62" s="106" t="s">
        <v>139</v>
      </c>
      <c r="E62" s="131">
        <f>'інформація про викон програ'!G53</f>
        <v>300</v>
      </c>
      <c r="F62" s="132">
        <f>'інформація про викон програ'!J53</f>
        <v>273.16000000000003</v>
      </c>
      <c r="G62" s="132">
        <f>'інформація про викон програ'!M53</f>
        <v>273.14</v>
      </c>
      <c r="H62" s="281">
        <f>G62/F62*100</f>
        <v>99.992678283789701</v>
      </c>
      <c r="I62" s="239"/>
    </row>
    <row r="63" spans="1:9" x14ac:dyDescent="0.3">
      <c r="A63" s="452"/>
      <c r="B63" s="108" t="s">
        <v>146</v>
      </c>
      <c r="C63" s="110" t="s">
        <v>656</v>
      </c>
      <c r="D63" s="84" t="s">
        <v>197</v>
      </c>
      <c r="E63" s="137">
        <v>12</v>
      </c>
      <c r="F63" s="260">
        <v>16</v>
      </c>
      <c r="G63" s="260">
        <v>2</v>
      </c>
      <c r="H63" s="244"/>
      <c r="I63" s="239"/>
    </row>
    <row r="64" spans="1:9" ht="37.5" x14ac:dyDescent="0.3">
      <c r="A64" s="452"/>
      <c r="B64" s="84" t="s">
        <v>156</v>
      </c>
      <c r="C64" s="86" t="s">
        <v>657</v>
      </c>
      <c r="D64" s="84" t="s">
        <v>139</v>
      </c>
      <c r="E64" s="107">
        <f>E62/E63</f>
        <v>25</v>
      </c>
      <c r="F64" s="107">
        <f t="shared" ref="F64:G64" si="11">F62/F63</f>
        <v>17.072500000000002</v>
      </c>
      <c r="G64" s="107">
        <f t="shared" si="11"/>
        <v>136.57</v>
      </c>
      <c r="H64" s="244"/>
      <c r="I64" s="239"/>
    </row>
    <row r="65" spans="1:9" x14ac:dyDescent="0.3">
      <c r="A65" s="452"/>
      <c r="B65" s="84" t="s">
        <v>147</v>
      </c>
      <c r="C65" s="60" t="s">
        <v>578</v>
      </c>
      <c r="D65" s="84" t="s">
        <v>159</v>
      </c>
      <c r="E65" s="138">
        <v>100</v>
      </c>
      <c r="F65" s="261">
        <v>100</v>
      </c>
      <c r="G65" s="261">
        <v>100</v>
      </c>
      <c r="H65" s="244"/>
      <c r="I65" s="239"/>
    </row>
    <row r="66" spans="1:9" ht="37.5" x14ac:dyDescent="0.3">
      <c r="A66" s="452" t="s">
        <v>22</v>
      </c>
      <c r="B66" s="106" t="s">
        <v>151</v>
      </c>
      <c r="C66" s="57" t="s">
        <v>628</v>
      </c>
      <c r="D66" s="106" t="s">
        <v>139</v>
      </c>
      <c r="E66" s="131">
        <f>'інформація про викон програ'!G57</f>
        <v>0</v>
      </c>
      <c r="F66" s="132">
        <f>'інформація про викон програ'!J57</f>
        <v>0</v>
      </c>
      <c r="G66" s="132">
        <f>'інформація про викон програ'!M57</f>
        <v>0</v>
      </c>
      <c r="H66" s="244"/>
      <c r="I66" s="239"/>
    </row>
    <row r="67" spans="1:9" ht="37.5" x14ac:dyDescent="0.3">
      <c r="A67" s="452"/>
      <c r="B67" s="368" t="s">
        <v>146</v>
      </c>
      <c r="C67" s="86" t="s">
        <v>620</v>
      </c>
      <c r="D67" s="458" t="s">
        <v>154</v>
      </c>
      <c r="E67" s="137">
        <v>292000</v>
      </c>
      <c r="F67" s="260"/>
      <c r="G67" s="260"/>
      <c r="H67" s="244"/>
      <c r="I67" s="239"/>
    </row>
    <row r="68" spans="1:9" x14ac:dyDescent="0.3">
      <c r="A68" s="452"/>
      <c r="B68" s="368"/>
      <c r="C68" s="86" t="s">
        <v>621</v>
      </c>
      <c r="D68" s="458"/>
      <c r="E68" s="137"/>
      <c r="F68" s="260"/>
      <c r="G68" s="260"/>
      <c r="H68" s="244"/>
      <c r="I68" s="239"/>
    </row>
    <row r="69" spans="1:9" ht="37.5" x14ac:dyDescent="0.3">
      <c r="A69" s="452"/>
      <c r="B69" s="368"/>
      <c r="C69" s="86" t="s">
        <v>622</v>
      </c>
      <c r="D69" s="458"/>
      <c r="E69" s="137"/>
      <c r="F69" s="260"/>
      <c r="G69" s="260"/>
      <c r="H69" s="244"/>
      <c r="I69" s="239"/>
    </row>
    <row r="70" spans="1:9" x14ac:dyDescent="0.3">
      <c r="A70" s="452"/>
      <c r="B70" s="368"/>
      <c r="C70" s="86" t="s">
        <v>623</v>
      </c>
      <c r="D70" s="458"/>
      <c r="E70" s="138">
        <v>1560.28</v>
      </c>
      <c r="F70" s="261"/>
      <c r="G70" s="261"/>
      <c r="H70" s="244"/>
      <c r="I70" s="239"/>
    </row>
    <row r="71" spans="1:9" ht="37.5" x14ac:dyDescent="0.3">
      <c r="A71" s="452"/>
      <c r="B71" s="445" t="s">
        <v>156</v>
      </c>
      <c r="C71" s="86" t="s">
        <v>626</v>
      </c>
      <c r="D71" s="445" t="s">
        <v>139</v>
      </c>
      <c r="E71" s="138"/>
      <c r="F71" s="261"/>
      <c r="G71" s="261"/>
      <c r="H71" s="244"/>
      <c r="I71" s="239"/>
    </row>
    <row r="72" spans="1:9" x14ac:dyDescent="0.3">
      <c r="A72" s="452"/>
      <c r="B72" s="447"/>
      <c r="C72" s="86" t="s">
        <v>627</v>
      </c>
      <c r="D72" s="447"/>
      <c r="E72" s="107">
        <f>E66/E70</f>
        <v>0</v>
      </c>
      <c r="F72" s="107" t="e">
        <f t="shared" ref="F72:G72" si="12">F66/F70</f>
        <v>#DIV/0!</v>
      </c>
      <c r="G72" s="107" t="e">
        <f t="shared" si="12"/>
        <v>#DIV/0!</v>
      </c>
      <c r="H72" s="244"/>
      <c r="I72" s="239"/>
    </row>
    <row r="73" spans="1:9" ht="37.5" x14ac:dyDescent="0.3">
      <c r="A73" s="452"/>
      <c r="B73" s="445" t="s">
        <v>147</v>
      </c>
      <c r="C73" s="86" t="s">
        <v>625</v>
      </c>
      <c r="D73" s="445" t="s">
        <v>159</v>
      </c>
      <c r="E73" s="107"/>
      <c r="F73" s="107"/>
      <c r="G73" s="107"/>
      <c r="H73" s="244"/>
      <c r="I73" s="239"/>
    </row>
    <row r="74" spans="1:9" ht="37.5" x14ac:dyDescent="0.3">
      <c r="A74" s="452"/>
      <c r="B74" s="447"/>
      <c r="C74" s="86" t="s">
        <v>624</v>
      </c>
      <c r="D74" s="447"/>
      <c r="E74" s="138">
        <f>E70/E67*100</f>
        <v>0.53434246575342459</v>
      </c>
      <c r="F74" s="261" t="e">
        <f t="shared" ref="F74:G74" si="13">F70/F67*100</f>
        <v>#DIV/0!</v>
      </c>
      <c r="G74" s="261" t="e">
        <f t="shared" si="13"/>
        <v>#DIV/0!</v>
      </c>
      <c r="H74" s="244"/>
      <c r="I74" s="239"/>
    </row>
    <row r="75" spans="1:9" ht="37.5" x14ac:dyDescent="0.3">
      <c r="A75" s="442" t="s">
        <v>23</v>
      </c>
      <c r="B75" s="106" t="s">
        <v>151</v>
      </c>
      <c r="C75" s="57" t="s">
        <v>617</v>
      </c>
      <c r="D75" s="106" t="s">
        <v>139</v>
      </c>
      <c r="E75" s="131">
        <f>'інформація про викон програ'!G61</f>
        <v>1500</v>
      </c>
      <c r="F75" s="132">
        <f>'інформація про викон програ'!J61</f>
        <v>1393.16</v>
      </c>
      <c r="G75" s="132">
        <f>'інформація про викон програ'!M61</f>
        <v>1393.15</v>
      </c>
      <c r="H75" s="281">
        <f>G75/F75*100</f>
        <v>99.999282207355947</v>
      </c>
      <c r="I75" s="239"/>
    </row>
    <row r="76" spans="1:9" ht="37.5" x14ac:dyDescent="0.3">
      <c r="A76" s="443"/>
      <c r="B76" s="108" t="s">
        <v>146</v>
      </c>
      <c r="C76" s="110" t="s">
        <v>618</v>
      </c>
      <c r="D76" s="111" t="s">
        <v>197</v>
      </c>
      <c r="E76" s="133"/>
      <c r="F76" s="256">
        <v>2</v>
      </c>
      <c r="G76" s="256">
        <v>1</v>
      </c>
      <c r="H76" s="244"/>
      <c r="I76" s="239"/>
    </row>
    <row r="77" spans="1:9" ht="37.5" x14ac:dyDescent="0.3">
      <c r="A77" s="443"/>
      <c r="B77" s="84" t="s">
        <v>156</v>
      </c>
      <c r="C77" s="86" t="s">
        <v>619</v>
      </c>
      <c r="D77" s="84" t="s">
        <v>139</v>
      </c>
      <c r="E77" s="135"/>
      <c r="F77" s="258">
        <f>F75/F76</f>
        <v>696.58</v>
      </c>
      <c r="G77" s="258">
        <f>G75/G76</f>
        <v>1393.15</v>
      </c>
      <c r="H77" s="244"/>
      <c r="I77" s="239"/>
    </row>
    <row r="78" spans="1:9" x14ac:dyDescent="0.3">
      <c r="A78" s="444"/>
      <c r="B78" s="84" t="s">
        <v>147</v>
      </c>
      <c r="C78" s="60" t="s">
        <v>602</v>
      </c>
      <c r="D78" s="84" t="s">
        <v>159</v>
      </c>
      <c r="E78" s="136"/>
      <c r="F78" s="259">
        <v>100</v>
      </c>
      <c r="G78" s="259">
        <v>100</v>
      </c>
      <c r="H78" s="244"/>
      <c r="I78" s="239"/>
    </row>
    <row r="79" spans="1:9" ht="37.5" x14ac:dyDescent="0.3">
      <c r="A79" s="452" t="s">
        <v>24</v>
      </c>
      <c r="B79" s="106" t="s">
        <v>151</v>
      </c>
      <c r="C79" s="57" t="s">
        <v>616</v>
      </c>
      <c r="D79" s="106" t="s">
        <v>139</v>
      </c>
      <c r="E79" s="131">
        <f>'інформація про викон програ'!G65</f>
        <v>1000</v>
      </c>
      <c r="F79" s="132">
        <f>'інформація про викон програ'!J65</f>
        <v>765.44</v>
      </c>
      <c r="G79" s="132">
        <f>'інформація про викон програ'!M65</f>
        <v>765.44</v>
      </c>
      <c r="H79" s="281">
        <f>G79/F79*100</f>
        <v>100</v>
      </c>
      <c r="I79" s="239"/>
    </row>
    <row r="80" spans="1:9" ht="37.5" x14ac:dyDescent="0.3">
      <c r="A80" s="452"/>
      <c r="B80" s="368" t="s">
        <v>146</v>
      </c>
      <c r="C80" s="86" t="s">
        <v>614</v>
      </c>
      <c r="D80" s="458" t="s">
        <v>154</v>
      </c>
      <c r="E80" s="107">
        <v>292000</v>
      </c>
      <c r="F80" s="260">
        <v>300000</v>
      </c>
      <c r="G80" s="260">
        <v>300000</v>
      </c>
      <c r="H80" s="244"/>
      <c r="I80" s="239"/>
    </row>
    <row r="81" spans="1:9" ht="37.5" x14ac:dyDescent="0.3">
      <c r="A81" s="452"/>
      <c r="B81" s="368"/>
      <c r="C81" s="86" t="s">
        <v>613</v>
      </c>
      <c r="D81" s="458"/>
      <c r="E81" s="107">
        <v>24328.79</v>
      </c>
      <c r="F81" s="261">
        <v>363.52</v>
      </c>
      <c r="G81" s="261">
        <v>363.52</v>
      </c>
      <c r="H81" s="244"/>
      <c r="I81" s="239"/>
    </row>
    <row r="82" spans="1:9" x14ac:dyDescent="0.3">
      <c r="A82" s="452"/>
      <c r="B82" s="84" t="s">
        <v>156</v>
      </c>
      <c r="C82" s="60" t="s">
        <v>164</v>
      </c>
      <c r="D82" s="84" t="s">
        <v>139</v>
      </c>
      <c r="E82" s="107">
        <f>E79/E81</f>
        <v>4.1103564953291961E-2</v>
      </c>
      <c r="F82" s="107">
        <f t="shared" ref="F82" si="14">F79/F81</f>
        <v>2.1056338028169015</v>
      </c>
      <c r="G82" s="107">
        <v>2.11</v>
      </c>
      <c r="H82" s="244"/>
      <c r="I82" s="239"/>
    </row>
    <row r="83" spans="1:9" x14ac:dyDescent="0.3">
      <c r="A83" s="452"/>
      <c r="B83" s="84" t="s">
        <v>147</v>
      </c>
      <c r="C83" s="112" t="s">
        <v>615</v>
      </c>
      <c r="D83" s="84" t="s">
        <v>159</v>
      </c>
      <c r="E83" s="138">
        <f>E81/E80*100</f>
        <v>8.3317773972602751</v>
      </c>
      <c r="F83" s="261">
        <f t="shared" ref="F83" si="15">F81/F80*100</f>
        <v>0.12117333333333334</v>
      </c>
      <c r="G83" s="261">
        <v>0.12</v>
      </c>
      <c r="H83" s="244"/>
      <c r="I83" s="239"/>
    </row>
    <row r="84" spans="1:9" x14ac:dyDescent="0.3">
      <c r="A84" s="452" t="s">
        <v>133</v>
      </c>
      <c r="B84" s="106" t="s">
        <v>151</v>
      </c>
      <c r="C84" s="57" t="s">
        <v>610</v>
      </c>
      <c r="D84" s="106" t="s">
        <v>139</v>
      </c>
      <c r="E84" s="131">
        <f>'інформація про викон програ'!G69</f>
        <v>0</v>
      </c>
      <c r="F84" s="132">
        <f>'інформація про викон програ'!J69</f>
        <v>0</v>
      </c>
      <c r="G84" s="132">
        <f>'інформація про викон програ'!M69</f>
        <v>0</v>
      </c>
      <c r="H84" s="244"/>
      <c r="I84" s="239"/>
    </row>
    <row r="85" spans="1:9" x14ac:dyDescent="0.3">
      <c r="A85" s="452"/>
      <c r="B85" s="108" t="s">
        <v>146</v>
      </c>
      <c r="C85" s="110" t="s">
        <v>611</v>
      </c>
      <c r="D85" s="84" t="s">
        <v>197</v>
      </c>
      <c r="E85" s="137">
        <v>0</v>
      </c>
      <c r="F85" s="260">
        <v>0</v>
      </c>
      <c r="G85" s="260">
        <v>0</v>
      </c>
      <c r="H85" s="244"/>
      <c r="I85" s="239"/>
    </row>
    <row r="86" spans="1:9" ht="37.5" x14ac:dyDescent="0.3">
      <c r="A86" s="452"/>
      <c r="B86" s="84" t="s">
        <v>156</v>
      </c>
      <c r="C86" s="86" t="s">
        <v>612</v>
      </c>
      <c r="D86" s="84" t="s">
        <v>139</v>
      </c>
      <c r="E86" s="107"/>
      <c r="F86" s="107"/>
      <c r="G86" s="140" t="e">
        <f>G84/G85</f>
        <v>#DIV/0!</v>
      </c>
      <c r="H86" s="244"/>
      <c r="I86" s="239"/>
    </row>
    <row r="87" spans="1:9" x14ac:dyDescent="0.3">
      <c r="A87" s="452"/>
      <c r="B87" s="84" t="s">
        <v>147</v>
      </c>
      <c r="C87" s="87" t="s">
        <v>602</v>
      </c>
      <c r="D87" s="84" t="s">
        <v>159</v>
      </c>
      <c r="E87" s="138"/>
      <c r="F87" s="261"/>
      <c r="G87" s="261">
        <v>100</v>
      </c>
      <c r="H87" s="244"/>
      <c r="I87" s="239"/>
    </row>
    <row r="88" spans="1:9" ht="19.5" x14ac:dyDescent="0.3">
      <c r="A88" s="72" t="s">
        <v>168</v>
      </c>
      <c r="B88" s="97"/>
      <c r="C88" s="97"/>
      <c r="D88" s="97"/>
      <c r="E88" s="128">
        <f>E90</f>
        <v>32277.1</v>
      </c>
      <c r="F88" s="253">
        <f t="shared" ref="F88:G88" si="16">F90</f>
        <v>32171.329999999998</v>
      </c>
      <c r="G88" s="253">
        <f t="shared" si="16"/>
        <v>29057.279999999999</v>
      </c>
      <c r="H88" s="244"/>
      <c r="I88" s="239"/>
    </row>
    <row r="89" spans="1:9" ht="37.5" x14ac:dyDescent="0.3">
      <c r="A89" s="60" t="s">
        <v>173</v>
      </c>
      <c r="B89" s="113"/>
      <c r="C89" s="85"/>
      <c r="D89" s="84"/>
      <c r="E89" s="129"/>
      <c r="F89" s="254"/>
      <c r="G89" s="254"/>
      <c r="H89" s="244"/>
      <c r="I89" s="239"/>
    </row>
    <row r="90" spans="1:9" ht="39" x14ac:dyDescent="0.35">
      <c r="A90" s="69" t="s">
        <v>25</v>
      </c>
      <c r="B90" s="98"/>
      <c r="C90" s="99"/>
      <c r="D90" s="99"/>
      <c r="E90" s="130">
        <f>E91+E107</f>
        <v>32277.1</v>
      </c>
      <c r="F90" s="255">
        <f>F91+F107</f>
        <v>32171.329999999998</v>
      </c>
      <c r="G90" s="255">
        <f>G91+G107</f>
        <v>29057.279999999999</v>
      </c>
      <c r="H90" s="244"/>
      <c r="I90" s="239"/>
    </row>
    <row r="91" spans="1:9" ht="37.5" x14ac:dyDescent="0.3">
      <c r="A91" s="442" t="s">
        <v>26</v>
      </c>
      <c r="B91" s="106" t="s">
        <v>151</v>
      </c>
      <c r="C91" s="57" t="s">
        <v>205</v>
      </c>
      <c r="D91" s="106" t="s">
        <v>139</v>
      </c>
      <c r="E91" s="131">
        <f>'інформація про викон програ'!G77</f>
        <v>15586</v>
      </c>
      <c r="F91" s="132">
        <f>'інформація про викон програ'!J77</f>
        <v>15480.23</v>
      </c>
      <c r="G91" s="132">
        <f>'інформація про викон програ'!M77</f>
        <v>15466.97</v>
      </c>
      <c r="H91" s="281">
        <f>G91/F91*100</f>
        <v>99.914342357962383</v>
      </c>
      <c r="I91" s="239"/>
    </row>
    <row r="92" spans="1:9" x14ac:dyDescent="0.3">
      <c r="A92" s="443"/>
      <c r="B92" s="375" t="s">
        <v>146</v>
      </c>
      <c r="C92" s="279" t="s">
        <v>208</v>
      </c>
      <c r="D92" s="445" t="s">
        <v>206</v>
      </c>
      <c r="E92" s="141">
        <v>664.71</v>
      </c>
      <c r="F92" s="262">
        <v>664.71</v>
      </c>
      <c r="G92" s="262">
        <v>664.71</v>
      </c>
      <c r="H92" s="244"/>
      <c r="I92" s="239"/>
    </row>
    <row r="93" spans="1:9" x14ac:dyDescent="0.3">
      <c r="A93" s="443"/>
      <c r="B93" s="376"/>
      <c r="C93" s="279" t="s">
        <v>752</v>
      </c>
      <c r="D93" s="446"/>
      <c r="E93" s="141">
        <v>462.13</v>
      </c>
      <c r="F93" s="262">
        <v>37</v>
      </c>
      <c r="G93" s="262">
        <v>37</v>
      </c>
      <c r="H93" s="244"/>
      <c r="I93" s="239"/>
    </row>
    <row r="94" spans="1:9" x14ac:dyDescent="0.3">
      <c r="A94" s="443"/>
      <c r="B94" s="376"/>
      <c r="C94" s="279" t="s">
        <v>753</v>
      </c>
      <c r="D94" s="447"/>
      <c r="E94" s="141">
        <v>105.83</v>
      </c>
      <c r="F94" s="262">
        <v>623</v>
      </c>
      <c r="G94" s="262">
        <v>623</v>
      </c>
      <c r="H94" s="244"/>
      <c r="I94" s="239"/>
    </row>
    <row r="95" spans="1:9" x14ac:dyDescent="0.3">
      <c r="A95" s="443"/>
      <c r="B95" s="376"/>
      <c r="C95" s="279" t="s">
        <v>759</v>
      </c>
      <c r="D95" s="445" t="s">
        <v>207</v>
      </c>
      <c r="E95" s="142">
        <v>18995</v>
      </c>
      <c r="F95" s="263">
        <v>1810</v>
      </c>
      <c r="G95" s="263">
        <v>1810</v>
      </c>
      <c r="H95" s="244"/>
      <c r="I95" s="239"/>
    </row>
    <row r="96" spans="1:9" x14ac:dyDescent="0.3">
      <c r="A96" s="443"/>
      <c r="B96" s="376"/>
      <c r="C96" s="279" t="s">
        <v>209</v>
      </c>
      <c r="D96" s="447"/>
      <c r="E96" s="142">
        <v>8000</v>
      </c>
      <c r="F96" s="263">
        <v>8000</v>
      </c>
      <c r="G96" s="263">
        <v>8000</v>
      </c>
      <c r="H96" s="244"/>
      <c r="I96" s="239"/>
    </row>
    <row r="97" spans="1:9" ht="37.5" x14ac:dyDescent="0.3">
      <c r="A97" s="443"/>
      <c r="B97" s="376"/>
      <c r="C97" s="279" t="s">
        <v>757</v>
      </c>
      <c r="D97" s="446" t="s">
        <v>206</v>
      </c>
      <c r="E97" s="142">
        <v>30</v>
      </c>
      <c r="F97" s="263">
        <v>623</v>
      </c>
      <c r="G97" s="263">
        <v>623</v>
      </c>
      <c r="H97" s="244"/>
      <c r="I97" s="239"/>
    </row>
    <row r="98" spans="1:9" x14ac:dyDescent="0.3">
      <c r="A98" s="443"/>
      <c r="B98" s="376"/>
      <c r="C98" s="279" t="s">
        <v>754</v>
      </c>
      <c r="D98" s="447"/>
      <c r="E98" s="141">
        <v>8.81</v>
      </c>
      <c r="F98" s="262">
        <v>37</v>
      </c>
      <c r="G98" s="262">
        <v>37</v>
      </c>
      <c r="H98" s="244"/>
      <c r="I98" s="239"/>
    </row>
    <row r="99" spans="1:9" x14ac:dyDescent="0.3">
      <c r="A99" s="443"/>
      <c r="B99" s="376"/>
      <c r="C99" s="279" t="s">
        <v>211</v>
      </c>
      <c r="D99" s="113" t="s">
        <v>197</v>
      </c>
      <c r="E99" s="142">
        <v>598</v>
      </c>
      <c r="F99" s="263">
        <v>355</v>
      </c>
      <c r="G99" s="263">
        <v>355</v>
      </c>
      <c r="H99" s="244"/>
      <c r="I99" s="239"/>
    </row>
    <row r="100" spans="1:9" ht="37.5" x14ac:dyDescent="0.3">
      <c r="A100" s="443"/>
      <c r="B100" s="445" t="s">
        <v>156</v>
      </c>
      <c r="C100" s="279" t="s">
        <v>758</v>
      </c>
      <c r="D100" s="84" t="s">
        <v>181</v>
      </c>
      <c r="E100" s="143">
        <v>63333.33</v>
      </c>
      <c r="F100" s="264">
        <v>20071.03</v>
      </c>
      <c r="G100" s="264">
        <v>20071.009999999998</v>
      </c>
      <c r="H100" s="244"/>
      <c r="I100" s="239"/>
    </row>
    <row r="101" spans="1:9" ht="37.5" x14ac:dyDescent="0.3">
      <c r="A101" s="443"/>
      <c r="B101" s="446"/>
      <c r="C101" s="279" t="s">
        <v>755</v>
      </c>
      <c r="D101" s="84" t="s">
        <v>181</v>
      </c>
      <c r="E101" s="143">
        <v>600753.9</v>
      </c>
      <c r="F101" s="264">
        <v>74054</v>
      </c>
      <c r="G101" s="264">
        <v>74054.100000000006</v>
      </c>
      <c r="H101" s="244"/>
      <c r="I101" s="239"/>
    </row>
    <row r="102" spans="1:9" x14ac:dyDescent="0.3">
      <c r="A102" s="443"/>
      <c r="B102" s="446"/>
      <c r="C102" s="279" t="s">
        <v>760</v>
      </c>
      <c r="D102" s="84" t="s">
        <v>181</v>
      </c>
      <c r="E102" s="143">
        <v>466.61</v>
      </c>
      <c r="F102" s="264">
        <v>536.44000000000005</v>
      </c>
      <c r="G102" s="264">
        <v>50</v>
      </c>
      <c r="H102" s="244"/>
      <c r="I102" s="239"/>
    </row>
    <row r="103" spans="1:9" x14ac:dyDescent="0.3">
      <c r="A103" s="443"/>
      <c r="B103" s="447"/>
      <c r="C103" s="279" t="s">
        <v>213</v>
      </c>
      <c r="D103" s="84" t="s">
        <v>181</v>
      </c>
      <c r="E103" s="143">
        <v>5185.29</v>
      </c>
      <c r="F103" s="264">
        <v>5856.77</v>
      </c>
      <c r="G103" s="264">
        <v>132.22999999999999</v>
      </c>
      <c r="H103" s="244"/>
      <c r="I103" s="239"/>
    </row>
    <row r="104" spans="1:9" ht="37.5" x14ac:dyDescent="0.3">
      <c r="A104" s="443"/>
      <c r="B104" s="445" t="s">
        <v>147</v>
      </c>
      <c r="C104" s="279" t="s">
        <v>214</v>
      </c>
      <c r="D104" s="84" t="s">
        <v>159</v>
      </c>
      <c r="E104" s="144">
        <v>1.91</v>
      </c>
      <c r="F104" s="265">
        <v>100</v>
      </c>
      <c r="G104" s="265">
        <v>100</v>
      </c>
      <c r="H104" s="244"/>
      <c r="I104" s="239"/>
    </row>
    <row r="105" spans="1:9" ht="37.5" x14ac:dyDescent="0.3">
      <c r="A105" s="443"/>
      <c r="B105" s="446"/>
      <c r="C105" s="279" t="s">
        <v>215</v>
      </c>
      <c r="D105" s="84" t="s">
        <v>159</v>
      </c>
      <c r="E105" s="143">
        <v>28.35</v>
      </c>
      <c r="F105" s="264">
        <v>43.47</v>
      </c>
      <c r="G105" s="264">
        <v>43.47</v>
      </c>
      <c r="H105" s="244"/>
      <c r="I105" s="239"/>
    </row>
    <row r="106" spans="1:9" x14ac:dyDescent="0.3">
      <c r="A106" s="444"/>
      <c r="B106" s="447"/>
      <c r="C106" s="279" t="s">
        <v>216</v>
      </c>
      <c r="D106" s="84" t="s">
        <v>159</v>
      </c>
      <c r="E106" s="145">
        <f>E93/E92*100</f>
        <v>69.523551624016491</v>
      </c>
      <c r="F106" s="266">
        <v>100</v>
      </c>
      <c r="G106" s="266">
        <v>100</v>
      </c>
      <c r="H106" s="244"/>
      <c r="I106" s="239"/>
    </row>
    <row r="107" spans="1:9" ht="38.25" customHeight="1" x14ac:dyDescent="0.3">
      <c r="A107" s="452" t="s">
        <v>169</v>
      </c>
      <c r="B107" s="106" t="s">
        <v>151</v>
      </c>
      <c r="C107" s="57" t="s">
        <v>179</v>
      </c>
      <c r="D107" s="106" t="s">
        <v>139</v>
      </c>
      <c r="E107" s="131">
        <f>'інформація про викон програ'!G81</f>
        <v>16691.099999999999</v>
      </c>
      <c r="F107" s="132">
        <f>'інформація про викон програ'!J81</f>
        <v>16691.099999999999</v>
      </c>
      <c r="G107" s="132">
        <f>'інформація про викон програ'!M81</f>
        <v>13590.31</v>
      </c>
      <c r="H107" s="281">
        <f>G107/F107*100</f>
        <v>81.422494622882851</v>
      </c>
      <c r="I107" s="492" t="s">
        <v>761</v>
      </c>
    </row>
    <row r="108" spans="1:9" ht="54" customHeight="1" x14ac:dyDescent="0.3">
      <c r="A108" s="452"/>
      <c r="B108" s="108" t="s">
        <v>146</v>
      </c>
      <c r="C108" s="86" t="s">
        <v>176</v>
      </c>
      <c r="D108" s="84" t="s">
        <v>180</v>
      </c>
      <c r="E108" s="146">
        <v>11070772.01</v>
      </c>
      <c r="F108" s="267">
        <v>1875765</v>
      </c>
      <c r="G108" s="267">
        <v>1604641</v>
      </c>
      <c r="H108" s="244"/>
      <c r="I108" s="493"/>
    </row>
    <row r="109" spans="1:9" ht="59.25" customHeight="1" x14ac:dyDescent="0.3">
      <c r="A109" s="452"/>
      <c r="B109" s="84" t="s">
        <v>156</v>
      </c>
      <c r="C109" s="86" t="s">
        <v>177</v>
      </c>
      <c r="D109" s="84" t="s">
        <v>181</v>
      </c>
      <c r="E109" s="147">
        <f>E107/E108*1000</f>
        <v>1.5076726342953566</v>
      </c>
      <c r="F109" s="147">
        <f t="shared" ref="F109:G109" si="17">F107/F108*1000</f>
        <v>8.8982894978848623</v>
      </c>
      <c r="G109" s="147">
        <f t="shared" si="17"/>
        <v>8.4693772625777353</v>
      </c>
      <c r="H109" s="244"/>
      <c r="I109" s="493"/>
    </row>
    <row r="110" spans="1:9" ht="46.5" customHeight="1" x14ac:dyDescent="0.3">
      <c r="A110" s="452"/>
      <c r="B110" s="84" t="s">
        <v>147</v>
      </c>
      <c r="C110" s="87" t="s">
        <v>178</v>
      </c>
      <c r="D110" s="84" t="s">
        <v>159</v>
      </c>
      <c r="E110" s="144">
        <v>100</v>
      </c>
      <c r="F110" s="265">
        <v>100</v>
      </c>
      <c r="G110" s="265">
        <v>100</v>
      </c>
      <c r="H110" s="244"/>
      <c r="I110" s="493"/>
    </row>
    <row r="111" spans="1:9" ht="39" x14ac:dyDescent="0.3">
      <c r="A111" s="56" t="s">
        <v>170</v>
      </c>
      <c r="B111" s="59"/>
      <c r="C111" s="55"/>
      <c r="D111" s="55"/>
      <c r="E111" s="128">
        <f>E113</f>
        <v>29766.720000000001</v>
      </c>
      <c r="F111" s="253">
        <f t="shared" ref="F111:G111" si="18">F113</f>
        <v>29425.13</v>
      </c>
      <c r="G111" s="253">
        <f t="shared" si="18"/>
        <v>28565.66</v>
      </c>
      <c r="H111" s="244"/>
      <c r="I111" s="284"/>
    </row>
    <row r="112" spans="1:9" ht="37.5" x14ac:dyDescent="0.3">
      <c r="A112" s="60" t="s">
        <v>173</v>
      </c>
      <c r="B112" s="59"/>
      <c r="C112" s="61"/>
      <c r="D112" s="59"/>
      <c r="E112" s="129"/>
      <c r="F112" s="254"/>
      <c r="G112" s="254"/>
      <c r="H112" s="244"/>
      <c r="I112" s="284"/>
    </row>
    <row r="113" spans="1:9" ht="58.5" x14ac:dyDescent="0.35">
      <c r="A113" s="69" t="s">
        <v>28</v>
      </c>
      <c r="B113" s="62"/>
      <c r="C113" s="63"/>
      <c r="D113" s="63"/>
      <c r="E113" s="130">
        <f>E114+E119+E124+E131+E136+E141+E145+E149+E159+E164+E168+E172+E176</f>
        <v>29766.720000000001</v>
      </c>
      <c r="F113" s="255">
        <f t="shared" ref="F113:G113" si="19">F114+F119+F124+F131+F136+F141+F145+F149+F159+F164+F168+F172+F176</f>
        <v>29425.13</v>
      </c>
      <c r="G113" s="255">
        <f t="shared" si="19"/>
        <v>28565.66</v>
      </c>
      <c r="H113" s="244"/>
      <c r="I113" s="285"/>
    </row>
    <row r="114" spans="1:9" ht="75" x14ac:dyDescent="0.3">
      <c r="A114" s="442" t="s">
        <v>29</v>
      </c>
      <c r="B114" s="106" t="s">
        <v>151</v>
      </c>
      <c r="C114" s="57" t="s">
        <v>217</v>
      </c>
      <c r="D114" s="106" t="s">
        <v>139</v>
      </c>
      <c r="E114" s="131">
        <f>'інформація про викон програ'!G89</f>
        <v>5536.22</v>
      </c>
      <c r="F114" s="132">
        <f>'інформація про викон програ'!J89</f>
        <v>5536.22</v>
      </c>
      <c r="G114" s="132">
        <f>'інформація про викон програ'!M89</f>
        <v>5436.62</v>
      </c>
      <c r="H114" s="281">
        <f>G114/F114*100</f>
        <v>98.200938546517293</v>
      </c>
      <c r="I114" s="239"/>
    </row>
    <row r="115" spans="1:9" x14ac:dyDescent="0.3">
      <c r="A115" s="443"/>
      <c r="B115" s="368" t="s">
        <v>146</v>
      </c>
      <c r="C115" s="86" t="s">
        <v>223</v>
      </c>
      <c r="D115" s="464" t="s">
        <v>197</v>
      </c>
      <c r="E115" s="142">
        <v>13060</v>
      </c>
      <c r="F115" s="263">
        <v>13060</v>
      </c>
      <c r="G115" s="263">
        <v>22879</v>
      </c>
      <c r="H115" s="244"/>
      <c r="I115" s="239"/>
    </row>
    <row r="116" spans="1:9" x14ac:dyDescent="0.3">
      <c r="A116" s="443"/>
      <c r="B116" s="368"/>
      <c r="C116" s="86" t="s">
        <v>232</v>
      </c>
      <c r="D116" s="465"/>
      <c r="E116" s="142">
        <v>1853</v>
      </c>
      <c r="F116" s="263">
        <v>2292</v>
      </c>
      <c r="G116" s="263">
        <v>22879</v>
      </c>
      <c r="H116" s="244"/>
      <c r="I116" s="239"/>
    </row>
    <row r="117" spans="1:9" x14ac:dyDescent="0.3">
      <c r="A117" s="443"/>
      <c r="B117" s="84" t="s">
        <v>156</v>
      </c>
      <c r="C117" s="86" t="s">
        <v>244</v>
      </c>
      <c r="D117" s="59" t="s">
        <v>181</v>
      </c>
      <c r="E117" s="148">
        <f>E114/E116*1000</f>
        <v>2987.7064220183488</v>
      </c>
      <c r="F117" s="268">
        <f t="shared" ref="F117:G117" si="20">F114/F116*1000</f>
        <v>2415.4537521815009</v>
      </c>
      <c r="G117" s="268">
        <f t="shared" si="20"/>
        <v>237.62489619301542</v>
      </c>
      <c r="H117" s="244"/>
      <c r="I117" s="239"/>
    </row>
    <row r="118" spans="1:9" ht="37.5" x14ac:dyDescent="0.3">
      <c r="A118" s="444"/>
      <c r="B118" s="84" t="s">
        <v>147</v>
      </c>
      <c r="C118" s="86" t="s">
        <v>252</v>
      </c>
      <c r="D118" s="59" t="s">
        <v>159</v>
      </c>
      <c r="E118" s="136">
        <f>E116/E115*100</f>
        <v>14.188361408882082</v>
      </c>
      <c r="F118" s="259">
        <f t="shared" ref="F118:G118" si="21">F116/F115*100</f>
        <v>17.549770290964776</v>
      </c>
      <c r="G118" s="259">
        <f t="shared" si="21"/>
        <v>100</v>
      </c>
      <c r="H118" s="244"/>
      <c r="I118" s="239"/>
    </row>
    <row r="119" spans="1:9" ht="93.75" x14ac:dyDescent="0.3">
      <c r="A119" s="452" t="s">
        <v>171</v>
      </c>
      <c r="B119" s="106" t="s">
        <v>151</v>
      </c>
      <c r="C119" s="57" t="s">
        <v>218</v>
      </c>
      <c r="D119" s="58" t="s">
        <v>139</v>
      </c>
      <c r="E119" s="131">
        <f>'інформація про викон програ'!G93</f>
        <v>7800</v>
      </c>
      <c r="F119" s="132">
        <f>'інформація про викон програ'!J93</f>
        <v>7800</v>
      </c>
      <c r="G119" s="132">
        <f>'інформація про викон програ'!M93</f>
        <v>7645.7</v>
      </c>
      <c r="H119" s="281">
        <f>G119/F119*100</f>
        <v>98.021794871794867</v>
      </c>
      <c r="I119" s="239"/>
    </row>
    <row r="120" spans="1:9" ht="37.5" x14ac:dyDescent="0.3">
      <c r="A120" s="452"/>
      <c r="B120" s="368" t="s">
        <v>146</v>
      </c>
      <c r="C120" s="86" t="s">
        <v>224</v>
      </c>
      <c r="D120" s="464" t="s">
        <v>197</v>
      </c>
      <c r="E120" s="137">
        <v>180</v>
      </c>
      <c r="F120" s="260">
        <v>187</v>
      </c>
      <c r="G120" s="260">
        <v>187</v>
      </c>
      <c r="H120" s="244"/>
      <c r="I120" s="239"/>
    </row>
    <row r="121" spans="1:9" ht="37.5" x14ac:dyDescent="0.3">
      <c r="A121" s="452"/>
      <c r="B121" s="368"/>
      <c r="C121" s="86" t="s">
        <v>231</v>
      </c>
      <c r="D121" s="465"/>
      <c r="E121" s="137">
        <v>180</v>
      </c>
      <c r="F121" s="260">
        <v>187</v>
      </c>
      <c r="G121" s="260">
        <v>187</v>
      </c>
      <c r="H121" s="244"/>
      <c r="I121" s="239"/>
    </row>
    <row r="122" spans="1:9" ht="37.5" x14ac:dyDescent="0.3">
      <c r="A122" s="452"/>
      <c r="B122" s="84" t="s">
        <v>156</v>
      </c>
      <c r="C122" s="86" t="s">
        <v>254</v>
      </c>
      <c r="D122" s="59" t="s">
        <v>139</v>
      </c>
      <c r="E122" s="107">
        <f>E119/E121</f>
        <v>43.333333333333336</v>
      </c>
      <c r="F122" s="107">
        <f t="shared" ref="F122:G122" si="22">F119/F121</f>
        <v>41.711229946524064</v>
      </c>
      <c r="G122" s="107">
        <f t="shared" si="22"/>
        <v>40.886096256684489</v>
      </c>
      <c r="H122" s="244"/>
      <c r="I122" s="239"/>
    </row>
    <row r="123" spans="1:9" ht="37.5" x14ac:dyDescent="0.3">
      <c r="A123" s="452"/>
      <c r="B123" s="84" t="s">
        <v>147</v>
      </c>
      <c r="C123" s="86" t="s">
        <v>253</v>
      </c>
      <c r="D123" s="59" t="s">
        <v>159</v>
      </c>
      <c r="E123" s="138">
        <f>E121/E120*100</f>
        <v>100</v>
      </c>
      <c r="F123" s="261">
        <f>F121/F120*100</f>
        <v>100</v>
      </c>
      <c r="G123" s="261">
        <f>G121/G120*100</f>
        <v>100</v>
      </c>
      <c r="H123" s="244"/>
      <c r="I123" s="239"/>
    </row>
    <row r="124" spans="1:9" ht="93.75" x14ac:dyDescent="0.3">
      <c r="A124" s="126" t="s">
        <v>37</v>
      </c>
      <c r="B124" s="106" t="s">
        <v>151</v>
      </c>
      <c r="C124" s="57" t="s">
        <v>219</v>
      </c>
      <c r="D124" s="58" t="s">
        <v>139</v>
      </c>
      <c r="E124" s="131">
        <f>'інформація про викон програ'!G97</f>
        <v>10300</v>
      </c>
      <c r="F124" s="132">
        <f>'інформація про викон програ'!J97</f>
        <v>10279.36</v>
      </c>
      <c r="G124" s="132">
        <f>'інформація про викон програ'!M97</f>
        <v>9814.9</v>
      </c>
      <c r="H124" s="281">
        <f>G124/F124*100</f>
        <v>95.481625315194705</v>
      </c>
      <c r="I124" s="239"/>
    </row>
    <row r="125" spans="1:9" x14ac:dyDescent="0.3">
      <c r="A125" s="127"/>
      <c r="B125" s="501" t="s">
        <v>146</v>
      </c>
      <c r="C125" s="86" t="s">
        <v>227</v>
      </c>
      <c r="D125" s="464" t="s">
        <v>243</v>
      </c>
      <c r="E125" s="138">
        <v>123.45</v>
      </c>
      <c r="F125" s="261">
        <v>123.45</v>
      </c>
      <c r="G125" s="261">
        <v>182.9</v>
      </c>
      <c r="H125" s="244"/>
      <c r="I125" s="239"/>
    </row>
    <row r="126" spans="1:9" x14ac:dyDescent="0.3">
      <c r="A126" s="443"/>
      <c r="B126" s="376"/>
      <c r="C126" s="86" t="s">
        <v>229</v>
      </c>
      <c r="D126" s="465"/>
      <c r="E126" s="138">
        <v>0</v>
      </c>
      <c r="F126" s="261">
        <v>0</v>
      </c>
      <c r="G126" s="261">
        <v>0</v>
      </c>
      <c r="H126" s="244"/>
      <c r="I126" s="239"/>
    </row>
    <row r="127" spans="1:9" x14ac:dyDescent="0.3">
      <c r="A127" s="443"/>
      <c r="B127" s="377"/>
      <c r="C127" s="86" t="s">
        <v>235</v>
      </c>
      <c r="D127" s="466"/>
      <c r="E127" s="138">
        <v>76.260000000000005</v>
      </c>
      <c r="F127" s="261">
        <v>76.260000000000005</v>
      </c>
      <c r="G127" s="261">
        <v>182.9</v>
      </c>
      <c r="H127" s="244"/>
      <c r="I127" s="239"/>
    </row>
    <row r="128" spans="1:9" x14ac:dyDescent="0.3">
      <c r="A128" s="443"/>
      <c r="B128" s="445" t="s">
        <v>156</v>
      </c>
      <c r="C128" s="114" t="s">
        <v>245</v>
      </c>
      <c r="D128" s="464" t="s">
        <v>255</v>
      </c>
      <c r="E128" s="107">
        <v>0</v>
      </c>
      <c r="F128" s="107">
        <v>0</v>
      </c>
      <c r="G128" s="107">
        <v>0</v>
      </c>
      <c r="H128" s="244"/>
      <c r="I128" s="239"/>
    </row>
    <row r="129" spans="1:9" x14ac:dyDescent="0.3">
      <c r="A129" s="443"/>
      <c r="B129" s="447"/>
      <c r="C129" s="86" t="s">
        <v>248</v>
      </c>
      <c r="D129" s="466"/>
      <c r="E129" s="149">
        <v>126345.399548</v>
      </c>
      <c r="F129" s="139">
        <v>141956.46470000001</v>
      </c>
      <c r="G129" s="139">
        <v>53662.66</v>
      </c>
      <c r="H129" s="244"/>
      <c r="I129" s="239"/>
    </row>
    <row r="130" spans="1:9" x14ac:dyDescent="0.3">
      <c r="A130" s="444"/>
      <c r="B130" s="84" t="s">
        <v>147</v>
      </c>
      <c r="C130" s="87" t="s">
        <v>256</v>
      </c>
      <c r="D130" s="59" t="s">
        <v>159</v>
      </c>
      <c r="E130" s="138">
        <f>E127/E125*100</f>
        <v>61.773997569866346</v>
      </c>
      <c r="F130" s="261">
        <f t="shared" ref="F130:G130" si="23">F127/F125*100</f>
        <v>61.773997569866346</v>
      </c>
      <c r="G130" s="261">
        <f t="shared" si="23"/>
        <v>100</v>
      </c>
      <c r="H130" s="244"/>
      <c r="I130" s="239"/>
    </row>
    <row r="131" spans="1:9" x14ac:dyDescent="0.3">
      <c r="A131" s="442" t="s">
        <v>31</v>
      </c>
      <c r="B131" s="106" t="s">
        <v>151</v>
      </c>
      <c r="C131" s="57" t="s">
        <v>220</v>
      </c>
      <c r="D131" s="106" t="s">
        <v>139</v>
      </c>
      <c r="E131" s="131">
        <f>'інформація про викон програ'!G101</f>
        <v>700</v>
      </c>
      <c r="F131" s="132">
        <f>'інформація про викон програ'!J101</f>
        <v>670</v>
      </c>
      <c r="G131" s="132">
        <f>'інформація про викон програ'!M101</f>
        <v>669.9</v>
      </c>
      <c r="H131" s="281">
        <f>G131/F131*100</f>
        <v>99.985074626865668</v>
      </c>
      <c r="I131" s="239"/>
    </row>
    <row r="132" spans="1:9" x14ac:dyDescent="0.3">
      <c r="A132" s="443"/>
      <c r="B132" s="368" t="s">
        <v>146</v>
      </c>
      <c r="C132" s="86" t="s">
        <v>225</v>
      </c>
      <c r="D132" s="464" t="s">
        <v>197</v>
      </c>
      <c r="E132" s="142">
        <v>2000</v>
      </c>
      <c r="F132" s="263">
        <v>2000</v>
      </c>
      <c r="G132" s="263">
        <v>94</v>
      </c>
      <c r="H132" s="244"/>
      <c r="I132" s="239"/>
    </row>
    <row r="133" spans="1:9" ht="37.5" x14ac:dyDescent="0.3">
      <c r="A133" s="443"/>
      <c r="B133" s="368"/>
      <c r="C133" s="86" t="s">
        <v>233</v>
      </c>
      <c r="D133" s="466"/>
      <c r="E133" s="142">
        <v>225</v>
      </c>
      <c r="F133" s="263">
        <v>645</v>
      </c>
      <c r="G133" s="263">
        <v>94</v>
      </c>
      <c r="H133" s="244"/>
      <c r="I133" s="239"/>
    </row>
    <row r="134" spans="1:9" x14ac:dyDescent="0.3">
      <c r="A134" s="443"/>
      <c r="B134" s="84" t="s">
        <v>156</v>
      </c>
      <c r="C134" s="86" t="s">
        <v>246</v>
      </c>
      <c r="D134" s="59" t="s">
        <v>139</v>
      </c>
      <c r="E134" s="135">
        <f>E131/E133</f>
        <v>3.1111111111111112</v>
      </c>
      <c r="F134" s="258">
        <f t="shared" ref="F134:G134" si="24">F131/F133</f>
        <v>1.0387596899224807</v>
      </c>
      <c r="G134" s="258">
        <f t="shared" si="24"/>
        <v>7.1265957446808512</v>
      </c>
      <c r="H134" s="244"/>
      <c r="I134" s="239"/>
    </row>
    <row r="135" spans="1:9" x14ac:dyDescent="0.3">
      <c r="A135" s="444"/>
      <c r="B135" s="84" t="s">
        <v>147</v>
      </c>
      <c r="C135" s="60" t="s">
        <v>257</v>
      </c>
      <c r="D135" s="59" t="s">
        <v>159</v>
      </c>
      <c r="E135" s="136">
        <v>100</v>
      </c>
      <c r="F135" s="259">
        <v>100</v>
      </c>
      <c r="G135" s="259">
        <v>100</v>
      </c>
      <c r="H135" s="244"/>
      <c r="I135" s="239"/>
    </row>
    <row r="136" spans="1:9" ht="37.5" x14ac:dyDescent="0.3">
      <c r="A136" s="452" t="s">
        <v>32</v>
      </c>
      <c r="B136" s="106" t="s">
        <v>151</v>
      </c>
      <c r="C136" s="57" t="s">
        <v>221</v>
      </c>
      <c r="D136" s="106" t="s">
        <v>139</v>
      </c>
      <c r="E136" s="131">
        <f>'інформація про викон програ'!G105</f>
        <v>2600</v>
      </c>
      <c r="F136" s="132">
        <f>'інформація про викон програ'!J105</f>
        <v>2586.92</v>
      </c>
      <c r="G136" s="132">
        <f>'інформація про викон програ'!M105</f>
        <v>2586.8000000000002</v>
      </c>
      <c r="H136" s="281">
        <f>G136/F136*100</f>
        <v>99.995361279050002</v>
      </c>
      <c r="I136" s="239"/>
    </row>
    <row r="137" spans="1:9" x14ac:dyDescent="0.3">
      <c r="A137" s="452"/>
      <c r="B137" s="368" t="s">
        <v>146</v>
      </c>
      <c r="C137" s="86" t="s">
        <v>226</v>
      </c>
      <c r="D137" s="489" t="s">
        <v>258</v>
      </c>
      <c r="E137" s="137">
        <v>600</v>
      </c>
      <c r="F137" s="260">
        <v>600</v>
      </c>
      <c r="G137" s="260">
        <v>91100</v>
      </c>
      <c r="H137" s="244"/>
      <c r="I137" s="239"/>
    </row>
    <row r="138" spans="1:9" x14ac:dyDescent="0.3">
      <c r="A138" s="452"/>
      <c r="B138" s="368"/>
      <c r="C138" s="86" t="s">
        <v>234</v>
      </c>
      <c r="D138" s="489"/>
      <c r="E138" s="137">
        <v>472</v>
      </c>
      <c r="F138" s="260">
        <v>490</v>
      </c>
      <c r="G138" s="260">
        <v>91100</v>
      </c>
      <c r="H138" s="244"/>
      <c r="I138" s="239"/>
    </row>
    <row r="139" spans="1:9" x14ac:dyDescent="0.3">
      <c r="A139" s="452"/>
      <c r="B139" s="84" t="s">
        <v>156</v>
      </c>
      <c r="C139" s="86" t="s">
        <v>247</v>
      </c>
      <c r="D139" s="59" t="s">
        <v>139</v>
      </c>
      <c r="E139" s="107">
        <f>E136/E138</f>
        <v>5.5084745762711869</v>
      </c>
      <c r="F139" s="107">
        <f>F136/F138</f>
        <v>5.2794285714285714</v>
      </c>
      <c r="G139" s="107">
        <f>G136/G138</f>
        <v>2.8395170142700332E-2</v>
      </c>
      <c r="H139" s="244"/>
      <c r="I139" s="239"/>
    </row>
    <row r="140" spans="1:9" x14ac:dyDescent="0.3">
      <c r="A140" s="452"/>
      <c r="B140" s="84" t="s">
        <v>147</v>
      </c>
      <c r="C140" s="60" t="s">
        <v>259</v>
      </c>
      <c r="D140" s="59" t="s">
        <v>159</v>
      </c>
      <c r="E140" s="138">
        <f>E138/E137*100</f>
        <v>78.666666666666657</v>
      </c>
      <c r="F140" s="261">
        <f t="shared" ref="F140:G140" si="25">F138/F137*100</f>
        <v>81.666666666666671</v>
      </c>
      <c r="G140" s="261">
        <f t="shared" si="25"/>
        <v>100</v>
      </c>
      <c r="H140" s="244"/>
      <c r="I140" s="239"/>
    </row>
    <row r="141" spans="1:9" x14ac:dyDescent="0.3">
      <c r="A141" s="452" t="s">
        <v>33</v>
      </c>
      <c r="B141" s="106" t="s">
        <v>151</v>
      </c>
      <c r="C141" s="57" t="s">
        <v>222</v>
      </c>
      <c r="D141" s="106" t="s">
        <v>139</v>
      </c>
      <c r="E141" s="131">
        <f>'інформація про викон програ'!G109</f>
        <v>320</v>
      </c>
      <c r="F141" s="132">
        <f>'інформація про викон програ'!J109</f>
        <v>320</v>
      </c>
      <c r="G141" s="132">
        <f>'інформація про викон програ'!M109</f>
        <v>279.44</v>
      </c>
      <c r="H141" s="281">
        <f>G141/F141*100</f>
        <v>87.325000000000003</v>
      </c>
      <c r="I141" s="294"/>
    </row>
    <row r="142" spans="1:9" x14ac:dyDescent="0.3">
      <c r="A142" s="452"/>
      <c r="B142" s="108" t="s">
        <v>146</v>
      </c>
      <c r="C142" s="86" t="s">
        <v>236</v>
      </c>
      <c r="D142" s="66" t="s">
        <v>197</v>
      </c>
      <c r="E142" s="137">
        <v>292000</v>
      </c>
      <c r="F142" s="260">
        <v>300000</v>
      </c>
      <c r="G142" s="260">
        <v>5673</v>
      </c>
      <c r="H142" s="244"/>
      <c r="I142" s="239"/>
    </row>
    <row r="143" spans="1:9" x14ac:dyDescent="0.3">
      <c r="A143" s="452"/>
      <c r="B143" s="84" t="s">
        <v>156</v>
      </c>
      <c r="C143" s="86" t="s">
        <v>249</v>
      </c>
      <c r="D143" s="59" t="s">
        <v>255</v>
      </c>
      <c r="E143" s="107">
        <f>E141/E142*1000</f>
        <v>1.095890410958904</v>
      </c>
      <c r="F143" s="107">
        <f t="shared" ref="F143:G143" si="26">F141/F142*1000</f>
        <v>1.0666666666666667</v>
      </c>
      <c r="G143" s="107">
        <f t="shared" si="26"/>
        <v>49.25788824255244</v>
      </c>
      <c r="H143" s="244"/>
      <c r="I143" s="239"/>
    </row>
    <row r="144" spans="1:9" x14ac:dyDescent="0.3">
      <c r="A144" s="452"/>
      <c r="B144" s="84" t="s">
        <v>147</v>
      </c>
      <c r="C144" s="87" t="s">
        <v>260</v>
      </c>
      <c r="D144" s="59" t="s">
        <v>159</v>
      </c>
      <c r="E144" s="138">
        <v>100</v>
      </c>
      <c r="F144" s="261">
        <v>100</v>
      </c>
      <c r="G144" s="261">
        <v>100</v>
      </c>
      <c r="H144" s="244"/>
      <c r="I144" s="239"/>
    </row>
    <row r="145" spans="1:9" ht="37.5" x14ac:dyDescent="0.3">
      <c r="A145" s="442" t="s">
        <v>172</v>
      </c>
      <c r="B145" s="106" t="s">
        <v>151</v>
      </c>
      <c r="C145" s="57" t="s">
        <v>266</v>
      </c>
      <c r="D145" s="106" t="s">
        <v>139</v>
      </c>
      <c r="E145" s="131">
        <f>'інформація про викон програ'!G113</f>
        <v>0</v>
      </c>
      <c r="F145" s="132">
        <f>'інформація про викон програ'!J113</f>
        <v>0</v>
      </c>
      <c r="G145" s="132">
        <f>'інформація про викон програ'!M113</f>
        <v>0</v>
      </c>
      <c r="H145" s="281"/>
      <c r="I145" s="239"/>
    </row>
    <row r="146" spans="1:9" x14ac:dyDescent="0.3">
      <c r="A146" s="443"/>
      <c r="B146" s="108" t="s">
        <v>146</v>
      </c>
      <c r="C146" s="85" t="s">
        <v>273</v>
      </c>
      <c r="D146" s="64" t="s">
        <v>274</v>
      </c>
      <c r="E146" s="133">
        <v>12</v>
      </c>
      <c r="F146" s="256">
        <v>0</v>
      </c>
      <c r="G146" s="256">
        <v>0</v>
      </c>
      <c r="H146" s="244"/>
      <c r="I146" s="239"/>
    </row>
    <row r="147" spans="1:9" x14ac:dyDescent="0.3">
      <c r="A147" s="443"/>
      <c r="B147" s="84" t="s">
        <v>156</v>
      </c>
      <c r="C147" s="60" t="s">
        <v>275</v>
      </c>
      <c r="D147" s="59" t="s">
        <v>139</v>
      </c>
      <c r="E147" s="138">
        <f>E145/E146</f>
        <v>0</v>
      </c>
      <c r="F147" s="261">
        <v>0</v>
      </c>
      <c r="G147" s="261">
        <v>0</v>
      </c>
      <c r="H147" s="244"/>
      <c r="I147" s="239"/>
    </row>
    <row r="148" spans="1:9" x14ac:dyDescent="0.3">
      <c r="A148" s="444"/>
      <c r="B148" s="84" t="s">
        <v>147</v>
      </c>
      <c r="C148" s="60" t="s">
        <v>276</v>
      </c>
      <c r="D148" s="59" t="s">
        <v>159</v>
      </c>
      <c r="E148" s="136">
        <v>100</v>
      </c>
      <c r="F148" s="259">
        <v>0</v>
      </c>
      <c r="G148" s="259">
        <v>0</v>
      </c>
      <c r="H148" s="244"/>
      <c r="I148" s="239"/>
    </row>
    <row r="149" spans="1:9" x14ac:dyDescent="0.3">
      <c r="A149" s="452" t="s">
        <v>35</v>
      </c>
      <c r="B149" s="106" t="s">
        <v>151</v>
      </c>
      <c r="C149" s="57" t="s">
        <v>265</v>
      </c>
      <c r="D149" s="106" t="s">
        <v>139</v>
      </c>
      <c r="E149" s="131">
        <f>'інформація про викон програ'!G117</f>
        <v>769.5</v>
      </c>
      <c r="F149" s="132">
        <f>'інформація про викон програ'!J117</f>
        <v>616.16</v>
      </c>
      <c r="G149" s="132">
        <f>'інформація про викон програ'!M117</f>
        <v>591.29999999999995</v>
      </c>
      <c r="H149" s="281">
        <f>G149/F149*100</f>
        <v>95.965333679563741</v>
      </c>
      <c r="I149" s="239"/>
    </row>
    <row r="150" spans="1:9" x14ac:dyDescent="0.3">
      <c r="A150" s="452"/>
      <c r="B150" s="375" t="s">
        <v>146</v>
      </c>
      <c r="C150" s="86" t="s">
        <v>228</v>
      </c>
      <c r="D150" s="77" t="s">
        <v>243</v>
      </c>
      <c r="E150" s="138">
        <v>11.55</v>
      </c>
      <c r="F150" s="261">
        <v>11.55</v>
      </c>
      <c r="G150" s="261">
        <v>11.55</v>
      </c>
      <c r="H150" s="244"/>
      <c r="I150" s="239"/>
    </row>
    <row r="151" spans="1:9" ht="37.5" x14ac:dyDescent="0.3">
      <c r="A151" s="452"/>
      <c r="B151" s="376"/>
      <c r="C151" s="86" t="s">
        <v>237</v>
      </c>
      <c r="D151" s="66" t="s">
        <v>197</v>
      </c>
      <c r="E151" s="137">
        <v>1</v>
      </c>
      <c r="F151" s="260">
        <v>1</v>
      </c>
      <c r="G151" s="260">
        <v>1</v>
      </c>
      <c r="H151" s="244"/>
      <c r="I151" s="239"/>
    </row>
    <row r="152" spans="1:9" x14ac:dyDescent="0.3">
      <c r="A152" s="452"/>
      <c r="B152" s="376"/>
      <c r="C152" s="86" t="s">
        <v>238</v>
      </c>
      <c r="D152" s="66" t="s">
        <v>243</v>
      </c>
      <c r="E152" s="138">
        <v>11.55</v>
      </c>
      <c r="F152" s="261">
        <v>11.55</v>
      </c>
      <c r="G152" s="261">
        <v>11.55</v>
      </c>
      <c r="H152" s="244"/>
      <c r="I152" s="239"/>
    </row>
    <row r="153" spans="1:9" ht="37.5" hidden="1" x14ac:dyDescent="0.3">
      <c r="A153" s="452"/>
      <c r="B153" s="376"/>
      <c r="C153" s="86" t="s">
        <v>239</v>
      </c>
      <c r="D153" s="464" t="s">
        <v>197</v>
      </c>
      <c r="E153" s="138"/>
      <c r="F153" s="261"/>
      <c r="G153" s="261"/>
      <c r="H153" s="244"/>
      <c r="I153" s="239"/>
    </row>
    <row r="154" spans="1:9" ht="37.5" hidden="1" x14ac:dyDescent="0.3">
      <c r="A154" s="452"/>
      <c r="B154" s="376"/>
      <c r="C154" s="86" t="s">
        <v>240</v>
      </c>
      <c r="D154" s="465"/>
      <c r="E154" s="138"/>
      <c r="F154" s="261"/>
      <c r="G154" s="261"/>
      <c r="H154" s="244"/>
      <c r="I154" s="239"/>
    </row>
    <row r="155" spans="1:9" ht="37.5" hidden="1" x14ac:dyDescent="0.3">
      <c r="A155" s="452"/>
      <c r="B155" s="376"/>
      <c r="C155" s="86" t="s">
        <v>241</v>
      </c>
      <c r="D155" s="466"/>
      <c r="E155" s="138"/>
      <c r="F155" s="261"/>
      <c r="G155" s="261"/>
      <c r="H155" s="244"/>
      <c r="I155" s="239"/>
    </row>
    <row r="156" spans="1:9" ht="37.5" hidden="1" x14ac:dyDescent="0.3">
      <c r="A156" s="452"/>
      <c r="B156" s="377"/>
      <c r="C156" s="86" t="s">
        <v>242</v>
      </c>
      <c r="D156" s="66" t="s">
        <v>263</v>
      </c>
      <c r="E156" s="138"/>
      <c r="F156" s="261"/>
      <c r="G156" s="261"/>
      <c r="H156" s="244"/>
      <c r="I156" s="239"/>
    </row>
    <row r="157" spans="1:9" x14ac:dyDescent="0.3">
      <c r="A157" s="452"/>
      <c r="B157" s="84" t="s">
        <v>156</v>
      </c>
      <c r="C157" s="86" t="s">
        <v>250</v>
      </c>
      <c r="D157" s="59" t="s">
        <v>139</v>
      </c>
      <c r="E157" s="107">
        <f>E149</f>
        <v>769.5</v>
      </c>
      <c r="F157" s="107">
        <f t="shared" ref="F157:G157" si="27">F149</f>
        <v>616.16</v>
      </c>
      <c r="G157" s="107">
        <f t="shared" si="27"/>
        <v>591.29999999999995</v>
      </c>
      <c r="H157" s="244"/>
      <c r="I157" s="239"/>
    </row>
    <row r="158" spans="1:9" x14ac:dyDescent="0.3">
      <c r="A158" s="452"/>
      <c r="B158" s="84" t="s">
        <v>147</v>
      </c>
      <c r="C158" s="87" t="s">
        <v>267</v>
      </c>
      <c r="D158" s="59" t="s">
        <v>159</v>
      </c>
      <c r="E158" s="138">
        <v>100</v>
      </c>
      <c r="F158" s="261">
        <v>100</v>
      </c>
      <c r="G158" s="261">
        <v>100</v>
      </c>
      <c r="H158" s="244"/>
      <c r="I158" s="239"/>
    </row>
    <row r="159" spans="1:9" x14ac:dyDescent="0.3">
      <c r="A159" s="452" t="s">
        <v>36</v>
      </c>
      <c r="B159" s="106" t="s">
        <v>151</v>
      </c>
      <c r="C159" s="57" t="s">
        <v>264</v>
      </c>
      <c r="D159" s="106" t="s">
        <v>139</v>
      </c>
      <c r="E159" s="131">
        <f>'інформація про викон програ'!G121</f>
        <v>607</v>
      </c>
      <c r="F159" s="132">
        <f>'інформація про викон програ'!J121</f>
        <v>606.11</v>
      </c>
      <c r="G159" s="132">
        <f>'інформація про викон програ'!M121</f>
        <v>603.9</v>
      </c>
      <c r="H159" s="281">
        <f>G159/F159*100</f>
        <v>99.635379716553103</v>
      </c>
      <c r="I159" s="239"/>
    </row>
    <row r="160" spans="1:9" x14ac:dyDescent="0.3">
      <c r="A160" s="452"/>
      <c r="B160" s="368" t="s">
        <v>146</v>
      </c>
      <c r="C160" s="86" t="s">
        <v>230</v>
      </c>
      <c r="D160" s="489" t="s">
        <v>243</v>
      </c>
      <c r="E160" s="137">
        <v>9</v>
      </c>
      <c r="F160" s="260">
        <v>9</v>
      </c>
      <c r="G160" s="260">
        <v>9</v>
      </c>
      <c r="H160" s="244"/>
      <c r="I160" s="239"/>
    </row>
    <row r="161" spans="1:9" x14ac:dyDescent="0.3">
      <c r="A161" s="452"/>
      <c r="B161" s="368"/>
      <c r="C161" s="86" t="s">
        <v>268</v>
      </c>
      <c r="D161" s="489"/>
      <c r="E161" s="137">
        <v>9</v>
      </c>
      <c r="F161" s="260">
        <v>9</v>
      </c>
      <c r="G161" s="260">
        <v>9</v>
      </c>
      <c r="H161" s="244"/>
      <c r="I161" s="239"/>
    </row>
    <row r="162" spans="1:9" x14ac:dyDescent="0.3">
      <c r="A162" s="452"/>
      <c r="B162" s="84" t="s">
        <v>156</v>
      </c>
      <c r="C162" s="86" t="s">
        <v>251</v>
      </c>
      <c r="D162" s="59" t="s">
        <v>255</v>
      </c>
      <c r="E162" s="107">
        <f>E159/E161*1000</f>
        <v>67444.444444444438</v>
      </c>
      <c r="F162" s="107">
        <f t="shared" ref="F162:G162" si="28">F159/F161*1000</f>
        <v>67345.555555555562</v>
      </c>
      <c r="G162" s="107">
        <f t="shared" si="28"/>
        <v>67100</v>
      </c>
      <c r="H162" s="244"/>
      <c r="I162" s="239"/>
    </row>
    <row r="163" spans="1:9" x14ac:dyDescent="0.3">
      <c r="A163" s="452"/>
      <c r="B163" s="84" t="s">
        <v>147</v>
      </c>
      <c r="C163" s="87" t="s">
        <v>269</v>
      </c>
      <c r="D163" s="59" t="s">
        <v>159</v>
      </c>
      <c r="E163" s="138">
        <f>E161/E160*100</f>
        <v>100</v>
      </c>
      <c r="F163" s="261">
        <f t="shared" ref="F163:G163" si="29">F161/F160*100</f>
        <v>100</v>
      </c>
      <c r="G163" s="261">
        <f t="shared" si="29"/>
        <v>100</v>
      </c>
      <c r="H163" s="244"/>
      <c r="I163" s="239"/>
    </row>
    <row r="164" spans="1:9" x14ac:dyDescent="0.3">
      <c r="A164" s="452" t="s">
        <v>38</v>
      </c>
      <c r="B164" s="106" t="s">
        <v>151</v>
      </c>
      <c r="C164" s="57" t="s">
        <v>270</v>
      </c>
      <c r="D164" s="106" t="s">
        <v>139</v>
      </c>
      <c r="E164" s="131">
        <f>'інформація про викон програ'!G125</f>
        <v>0</v>
      </c>
      <c r="F164" s="132">
        <f>'інформація про викон програ'!J125</f>
        <v>0</v>
      </c>
      <c r="G164" s="132">
        <f>'інформація про викон програ'!M125</f>
        <v>0</v>
      </c>
      <c r="H164" s="244"/>
      <c r="I164" s="239"/>
    </row>
    <row r="165" spans="1:9" ht="37.5" x14ac:dyDescent="0.3">
      <c r="A165" s="452"/>
      <c r="B165" s="108" t="s">
        <v>146</v>
      </c>
      <c r="C165" s="110" t="s">
        <v>401</v>
      </c>
      <c r="D165" s="66" t="s">
        <v>197</v>
      </c>
      <c r="E165" s="137">
        <v>12</v>
      </c>
      <c r="F165" s="260">
        <v>0</v>
      </c>
      <c r="G165" s="260">
        <v>0</v>
      </c>
      <c r="H165" s="244"/>
      <c r="I165" s="239"/>
    </row>
    <row r="166" spans="1:9" ht="37.5" x14ac:dyDescent="0.3">
      <c r="A166" s="452"/>
      <c r="B166" s="84" t="s">
        <v>156</v>
      </c>
      <c r="C166" s="86" t="s">
        <v>271</v>
      </c>
      <c r="D166" s="59" t="s">
        <v>139</v>
      </c>
      <c r="E166" s="107">
        <f>E164/E165</f>
        <v>0</v>
      </c>
      <c r="F166" s="107">
        <v>0</v>
      </c>
      <c r="G166" s="107">
        <v>0</v>
      </c>
      <c r="H166" s="244"/>
      <c r="I166" s="239"/>
    </row>
    <row r="167" spans="1:9" x14ac:dyDescent="0.3">
      <c r="A167" s="452"/>
      <c r="B167" s="84" t="s">
        <v>147</v>
      </c>
      <c r="C167" s="87" t="s">
        <v>272</v>
      </c>
      <c r="D167" s="59" t="s">
        <v>159</v>
      </c>
      <c r="E167" s="138">
        <v>100</v>
      </c>
      <c r="F167" s="261">
        <v>0</v>
      </c>
      <c r="G167" s="261">
        <v>0</v>
      </c>
      <c r="H167" s="244"/>
      <c r="I167" s="239"/>
    </row>
    <row r="168" spans="1:9" x14ac:dyDescent="0.3">
      <c r="A168" s="452" t="s">
        <v>396</v>
      </c>
      <c r="B168" s="106" t="s">
        <v>151</v>
      </c>
      <c r="C168" s="57" t="s">
        <v>399</v>
      </c>
      <c r="D168" s="106" t="s">
        <v>139</v>
      </c>
      <c r="E168" s="131">
        <f>'інформація про викон програ'!G129</f>
        <v>760</v>
      </c>
      <c r="F168" s="132">
        <f>'інформація про викон програ'!J129</f>
        <v>753.82</v>
      </c>
      <c r="G168" s="132">
        <f>'інформація про викон програ'!M129</f>
        <v>736.44</v>
      </c>
      <c r="H168" s="281">
        <f>G168/F168*100</f>
        <v>97.694409806054495</v>
      </c>
      <c r="I168" s="239"/>
    </row>
    <row r="169" spans="1:9" ht="37.5" x14ac:dyDescent="0.3">
      <c r="A169" s="452"/>
      <c r="B169" s="108" t="s">
        <v>146</v>
      </c>
      <c r="C169" s="110" t="s">
        <v>400</v>
      </c>
      <c r="D169" s="89" t="s">
        <v>197</v>
      </c>
      <c r="E169" s="137">
        <v>0</v>
      </c>
      <c r="F169" s="260">
        <v>5</v>
      </c>
      <c r="G169" s="260">
        <v>5</v>
      </c>
      <c r="H169" s="244"/>
      <c r="I169" s="239"/>
    </row>
    <row r="170" spans="1:9" ht="37.5" x14ac:dyDescent="0.3">
      <c r="A170" s="452"/>
      <c r="B170" s="84" t="s">
        <v>156</v>
      </c>
      <c r="C170" s="86" t="s">
        <v>402</v>
      </c>
      <c r="D170" s="89" t="s">
        <v>139</v>
      </c>
      <c r="E170" s="107">
        <v>0</v>
      </c>
      <c r="F170" s="107">
        <f t="shared" ref="F170:G170" si="30">F168/F169</f>
        <v>150.76400000000001</v>
      </c>
      <c r="G170" s="107">
        <f t="shared" si="30"/>
        <v>147.28800000000001</v>
      </c>
      <c r="H170" s="244"/>
      <c r="I170" s="239"/>
    </row>
    <row r="171" spans="1:9" x14ac:dyDescent="0.3">
      <c r="A171" s="452"/>
      <c r="B171" s="84" t="s">
        <v>147</v>
      </c>
      <c r="C171" s="87" t="s">
        <v>403</v>
      </c>
      <c r="D171" s="89" t="s">
        <v>159</v>
      </c>
      <c r="E171" s="138"/>
      <c r="F171" s="261">
        <v>100</v>
      </c>
      <c r="G171" s="261">
        <v>100</v>
      </c>
      <c r="H171" s="244"/>
      <c r="I171" s="239"/>
    </row>
    <row r="172" spans="1:9" ht="37.5" x14ac:dyDescent="0.3">
      <c r="A172" s="442" t="s">
        <v>397</v>
      </c>
      <c r="B172" s="106" t="s">
        <v>151</v>
      </c>
      <c r="C172" s="57" t="s">
        <v>277</v>
      </c>
      <c r="D172" s="106" t="s">
        <v>139</v>
      </c>
      <c r="E172" s="131">
        <f>'інформація про викон програ'!G133</f>
        <v>374</v>
      </c>
      <c r="F172" s="132">
        <f>'інформація про викон програ'!J133</f>
        <v>256.54000000000002</v>
      </c>
      <c r="G172" s="132">
        <f>'інформація про викон програ'!M133</f>
        <v>200.66</v>
      </c>
      <c r="H172" s="281">
        <f>G172/F172*100</f>
        <v>78.217821782178206</v>
      </c>
      <c r="I172" s="239"/>
    </row>
    <row r="173" spans="1:9" ht="37.5" x14ac:dyDescent="0.3">
      <c r="A173" s="443"/>
      <c r="B173" s="108" t="s">
        <v>146</v>
      </c>
      <c r="C173" s="110" t="s">
        <v>261</v>
      </c>
      <c r="D173" s="64" t="s">
        <v>197</v>
      </c>
      <c r="E173" s="142">
        <v>13</v>
      </c>
      <c r="F173" s="263">
        <v>13</v>
      </c>
      <c r="G173" s="263">
        <v>2</v>
      </c>
      <c r="H173" s="244"/>
      <c r="I173" s="239"/>
    </row>
    <row r="174" spans="1:9" ht="37.5" x14ac:dyDescent="0.3">
      <c r="A174" s="443"/>
      <c r="B174" s="84" t="s">
        <v>156</v>
      </c>
      <c r="C174" s="86" t="s">
        <v>262</v>
      </c>
      <c r="D174" s="59" t="s">
        <v>139</v>
      </c>
      <c r="E174" s="135">
        <f>E172/E173</f>
        <v>28.76923076923077</v>
      </c>
      <c r="F174" s="258">
        <f t="shared" ref="F174:G174" si="31">F172/F173</f>
        <v>19.733846153846155</v>
      </c>
      <c r="G174" s="258">
        <f t="shared" si="31"/>
        <v>100.33</v>
      </c>
      <c r="H174" s="244"/>
      <c r="I174" s="239"/>
    </row>
    <row r="175" spans="1:9" x14ac:dyDescent="0.3">
      <c r="A175" s="444"/>
      <c r="B175" s="84" t="s">
        <v>147</v>
      </c>
      <c r="C175" s="60" t="s">
        <v>278</v>
      </c>
      <c r="D175" s="59" t="s">
        <v>159</v>
      </c>
      <c r="E175" s="136">
        <v>100</v>
      </c>
      <c r="F175" s="259">
        <v>100</v>
      </c>
      <c r="G175" s="259">
        <v>100</v>
      </c>
      <c r="H175" s="244"/>
      <c r="I175" s="239"/>
    </row>
    <row r="176" spans="1:9" x14ac:dyDescent="0.3">
      <c r="A176" s="452" t="s">
        <v>398</v>
      </c>
      <c r="B176" s="106" t="s">
        <v>151</v>
      </c>
      <c r="C176" s="57" t="s">
        <v>280</v>
      </c>
      <c r="D176" s="106" t="s">
        <v>139</v>
      </c>
      <c r="E176" s="131">
        <f>'інформація про викон програ'!G137</f>
        <v>0</v>
      </c>
      <c r="F176" s="132">
        <f>'інформація про викон програ'!J137</f>
        <v>0</v>
      </c>
      <c r="G176" s="132">
        <f>'інформація про викон програ'!M137</f>
        <v>0</v>
      </c>
      <c r="H176" s="244"/>
      <c r="I176" s="239"/>
    </row>
    <row r="177" spans="1:9" x14ac:dyDescent="0.3">
      <c r="A177" s="452"/>
      <c r="B177" s="108" t="s">
        <v>146</v>
      </c>
      <c r="C177" s="110" t="s">
        <v>279</v>
      </c>
      <c r="D177" s="66" t="s">
        <v>197</v>
      </c>
      <c r="E177" s="137">
        <v>3</v>
      </c>
      <c r="F177" s="260"/>
      <c r="G177" s="260">
        <v>0</v>
      </c>
      <c r="H177" s="244"/>
      <c r="I177" s="239"/>
    </row>
    <row r="178" spans="1:9" ht="37.5" x14ac:dyDescent="0.3">
      <c r="A178" s="452"/>
      <c r="B178" s="84" t="s">
        <v>156</v>
      </c>
      <c r="C178" s="86" t="s">
        <v>281</v>
      </c>
      <c r="D178" s="59" t="s">
        <v>139</v>
      </c>
      <c r="E178" s="107">
        <f>E176/E177</f>
        <v>0</v>
      </c>
      <c r="F178" s="107"/>
      <c r="G178" s="107">
        <v>0</v>
      </c>
      <c r="H178" s="244"/>
      <c r="I178" s="239"/>
    </row>
    <row r="179" spans="1:9" x14ac:dyDescent="0.3">
      <c r="A179" s="452"/>
      <c r="B179" s="84" t="s">
        <v>147</v>
      </c>
      <c r="C179" s="60" t="s">
        <v>278</v>
      </c>
      <c r="D179" s="59" t="s">
        <v>159</v>
      </c>
      <c r="E179" s="138">
        <v>100</v>
      </c>
      <c r="F179" s="261"/>
      <c r="G179" s="261">
        <v>0</v>
      </c>
      <c r="H179" s="244"/>
      <c r="I179" s="239"/>
    </row>
    <row r="180" spans="1:9" ht="39" x14ac:dyDescent="0.3">
      <c r="A180" s="56" t="s">
        <v>170</v>
      </c>
      <c r="B180" s="84"/>
      <c r="C180" s="97"/>
      <c r="D180" s="55"/>
      <c r="E180" s="128">
        <f>E182</f>
        <v>19393.7</v>
      </c>
      <c r="F180" s="253">
        <f t="shared" ref="F180:G180" si="32">F182</f>
        <v>19325.48</v>
      </c>
      <c r="G180" s="253">
        <f t="shared" si="32"/>
        <v>19317.3</v>
      </c>
      <c r="H180" s="244"/>
      <c r="I180" s="239"/>
    </row>
    <row r="181" spans="1:9" ht="37.5" x14ac:dyDescent="0.3">
      <c r="A181" s="60" t="s">
        <v>173</v>
      </c>
      <c r="B181" s="59"/>
      <c r="C181" s="61"/>
      <c r="D181" s="59"/>
      <c r="E181" s="129"/>
      <c r="F181" s="254"/>
      <c r="G181" s="254"/>
      <c r="H181" s="244"/>
      <c r="I181" s="239"/>
    </row>
    <row r="182" spans="1:9" ht="39" x14ac:dyDescent="0.35">
      <c r="A182" s="69" t="s">
        <v>174</v>
      </c>
      <c r="B182" s="62"/>
      <c r="C182" s="63"/>
      <c r="D182" s="63"/>
      <c r="E182" s="130">
        <f>E183+E187+E191+E195+E199+E203+E207</f>
        <v>19393.7</v>
      </c>
      <c r="F182" s="255">
        <f t="shared" ref="F182:G182" si="33">F183+F187+F191+F195+F199+F203+F207</f>
        <v>19325.48</v>
      </c>
      <c r="G182" s="255">
        <f t="shared" si="33"/>
        <v>19317.3</v>
      </c>
      <c r="H182" s="244"/>
      <c r="I182" s="239"/>
    </row>
    <row r="183" spans="1:9" x14ac:dyDescent="0.3">
      <c r="A183" s="442" t="s">
        <v>42</v>
      </c>
      <c r="B183" s="106" t="s">
        <v>151</v>
      </c>
      <c r="C183" s="57" t="s">
        <v>284</v>
      </c>
      <c r="D183" s="76" t="s">
        <v>139</v>
      </c>
      <c r="E183" s="131">
        <f>'інформація про викон програ'!G145</f>
        <v>13000</v>
      </c>
      <c r="F183" s="132">
        <f>'інформація про викон програ'!J145</f>
        <v>12944.5</v>
      </c>
      <c r="G183" s="132">
        <f>'інформація про викон програ'!M145</f>
        <v>12944.5</v>
      </c>
      <c r="H183" s="281">
        <f>G183/F183*100</f>
        <v>100</v>
      </c>
      <c r="I183" s="239"/>
    </row>
    <row r="184" spans="1:9" x14ac:dyDescent="0.3">
      <c r="A184" s="443"/>
      <c r="B184" s="108" t="s">
        <v>146</v>
      </c>
      <c r="C184" s="110" t="s">
        <v>285</v>
      </c>
      <c r="D184" s="97" t="s">
        <v>197</v>
      </c>
      <c r="E184" s="142">
        <v>13</v>
      </c>
      <c r="F184" s="263">
        <v>38</v>
      </c>
      <c r="G184" s="263">
        <v>38</v>
      </c>
      <c r="H184" s="244"/>
      <c r="I184" s="239"/>
    </row>
    <row r="185" spans="1:9" x14ac:dyDescent="0.3">
      <c r="A185" s="443"/>
      <c r="B185" s="84" t="s">
        <v>156</v>
      </c>
      <c r="C185" s="86" t="s">
        <v>286</v>
      </c>
      <c r="D185" s="84" t="s">
        <v>139</v>
      </c>
      <c r="E185" s="138">
        <f>E183/E184</f>
        <v>1000</v>
      </c>
      <c r="F185" s="261">
        <f t="shared" ref="F185:G185" si="34">F183/F184</f>
        <v>340.64473684210526</v>
      </c>
      <c r="G185" s="261">
        <f t="shared" si="34"/>
        <v>340.64473684210526</v>
      </c>
      <c r="H185" s="244"/>
      <c r="I185" s="239"/>
    </row>
    <row r="186" spans="1:9" x14ac:dyDescent="0.3">
      <c r="A186" s="444"/>
      <c r="B186" s="84" t="s">
        <v>147</v>
      </c>
      <c r="C186" s="60" t="s">
        <v>287</v>
      </c>
      <c r="D186" s="84" t="s">
        <v>159</v>
      </c>
      <c r="E186" s="136">
        <v>100</v>
      </c>
      <c r="F186" s="259">
        <v>100</v>
      </c>
      <c r="G186" s="259">
        <v>100</v>
      </c>
      <c r="H186" s="244"/>
      <c r="I186" s="239"/>
    </row>
    <row r="187" spans="1:9" ht="37.5" x14ac:dyDescent="0.3">
      <c r="A187" s="452" t="s">
        <v>175</v>
      </c>
      <c r="B187" s="106" t="s">
        <v>151</v>
      </c>
      <c r="C187" s="57" t="s">
        <v>288</v>
      </c>
      <c r="D187" s="106" t="s">
        <v>139</v>
      </c>
      <c r="E187" s="131">
        <f>'інформація про викон програ'!G149</f>
        <v>1300</v>
      </c>
      <c r="F187" s="132">
        <f>'інформація про викон програ'!J149</f>
        <v>1287.28</v>
      </c>
      <c r="G187" s="132">
        <f>'інформація про викон програ'!M149</f>
        <v>1281.5</v>
      </c>
      <c r="H187" s="281">
        <f>G187/F187*100</f>
        <v>99.550991237337655</v>
      </c>
      <c r="I187" s="239"/>
    </row>
    <row r="188" spans="1:9" ht="37.5" x14ac:dyDescent="0.3">
      <c r="A188" s="452"/>
      <c r="B188" s="108" t="s">
        <v>146</v>
      </c>
      <c r="C188" s="110" t="s">
        <v>289</v>
      </c>
      <c r="D188" s="75" t="s">
        <v>197</v>
      </c>
      <c r="E188" s="137">
        <v>13</v>
      </c>
      <c r="F188" s="260">
        <v>13</v>
      </c>
      <c r="G188" s="260">
        <v>13</v>
      </c>
      <c r="H188" s="244"/>
      <c r="I188" s="239"/>
    </row>
    <row r="189" spans="1:9" ht="37.5" x14ac:dyDescent="0.3">
      <c r="A189" s="452"/>
      <c r="B189" s="84" t="s">
        <v>156</v>
      </c>
      <c r="C189" s="86" t="s">
        <v>290</v>
      </c>
      <c r="D189" s="59" t="s">
        <v>139</v>
      </c>
      <c r="E189" s="107">
        <f>E187/E188</f>
        <v>100</v>
      </c>
      <c r="F189" s="107">
        <f t="shared" ref="F189:G189" si="35">F187/F188</f>
        <v>99.021538461538455</v>
      </c>
      <c r="G189" s="107">
        <f t="shared" si="35"/>
        <v>98.57692307692308</v>
      </c>
      <c r="H189" s="244"/>
      <c r="I189" s="239"/>
    </row>
    <row r="190" spans="1:9" x14ac:dyDescent="0.3">
      <c r="A190" s="452"/>
      <c r="B190" s="84" t="s">
        <v>147</v>
      </c>
      <c r="C190" s="87" t="s">
        <v>291</v>
      </c>
      <c r="D190" s="59" t="s">
        <v>159</v>
      </c>
      <c r="E190" s="138">
        <v>100</v>
      </c>
      <c r="F190" s="261">
        <v>100</v>
      </c>
      <c r="G190" s="261">
        <v>100</v>
      </c>
      <c r="H190" s="244"/>
      <c r="I190" s="239"/>
    </row>
    <row r="191" spans="1:9" ht="37.5" x14ac:dyDescent="0.3">
      <c r="A191" s="452" t="s">
        <v>44</v>
      </c>
      <c r="B191" s="106" t="s">
        <v>151</v>
      </c>
      <c r="C191" s="57" t="s">
        <v>161</v>
      </c>
      <c r="D191" s="106" t="s">
        <v>139</v>
      </c>
      <c r="E191" s="131">
        <f>'інформація про викон програ'!G153</f>
        <v>4800</v>
      </c>
      <c r="F191" s="132">
        <f>'інформація про викон програ'!J153</f>
        <v>4800</v>
      </c>
      <c r="G191" s="132">
        <f>'інформація про викон програ'!M153</f>
        <v>4800</v>
      </c>
      <c r="H191" s="281">
        <f>G191/F191*100</f>
        <v>100</v>
      </c>
      <c r="I191" s="239"/>
    </row>
    <row r="192" spans="1:9" x14ac:dyDescent="0.3">
      <c r="A192" s="452"/>
      <c r="B192" s="108" t="s">
        <v>146</v>
      </c>
      <c r="C192" s="86" t="s">
        <v>292</v>
      </c>
      <c r="D192" s="79" t="s">
        <v>197</v>
      </c>
      <c r="E192" s="137">
        <v>1600</v>
      </c>
      <c r="F192" s="260">
        <v>1600</v>
      </c>
      <c r="G192" s="260">
        <v>1600</v>
      </c>
      <c r="H192" s="244"/>
      <c r="I192" s="239"/>
    </row>
    <row r="193" spans="1:9" x14ac:dyDescent="0.3">
      <c r="A193" s="452"/>
      <c r="B193" s="84" t="s">
        <v>156</v>
      </c>
      <c r="C193" s="86" t="s">
        <v>299</v>
      </c>
      <c r="D193" s="59" t="s">
        <v>139</v>
      </c>
      <c r="E193" s="107">
        <f>E191/E192</f>
        <v>3</v>
      </c>
      <c r="F193" s="107">
        <f t="shared" ref="F193:G193" si="36">F191/F192</f>
        <v>3</v>
      </c>
      <c r="G193" s="107">
        <f t="shared" si="36"/>
        <v>3</v>
      </c>
      <c r="H193" s="244"/>
      <c r="I193" s="239"/>
    </row>
    <row r="194" spans="1:9" x14ac:dyDescent="0.3">
      <c r="A194" s="452"/>
      <c r="B194" s="84" t="s">
        <v>147</v>
      </c>
      <c r="C194" s="87" t="s">
        <v>293</v>
      </c>
      <c r="D194" s="59" t="s">
        <v>159</v>
      </c>
      <c r="E194" s="138">
        <v>100</v>
      </c>
      <c r="F194" s="261">
        <v>100</v>
      </c>
      <c r="G194" s="261">
        <v>100</v>
      </c>
      <c r="H194" s="244"/>
      <c r="I194" s="239"/>
    </row>
    <row r="195" spans="1:9" x14ac:dyDescent="0.3">
      <c r="A195" s="442" t="s">
        <v>45</v>
      </c>
      <c r="B195" s="106" t="s">
        <v>151</v>
      </c>
      <c r="C195" s="57" t="s">
        <v>294</v>
      </c>
      <c r="D195" s="106" t="s">
        <v>139</v>
      </c>
      <c r="E195" s="131">
        <f>'інформація про викон програ'!G157</f>
        <v>253.7</v>
      </c>
      <c r="F195" s="132">
        <f>'інформація про викон програ'!J157</f>
        <v>253.7</v>
      </c>
      <c r="G195" s="132">
        <f>'інформація про викон програ'!M157</f>
        <v>253.7</v>
      </c>
      <c r="H195" s="281">
        <f>G195/F195*100</f>
        <v>100</v>
      </c>
      <c r="I195" s="239"/>
    </row>
    <row r="196" spans="1:9" x14ac:dyDescent="0.3">
      <c r="A196" s="443"/>
      <c r="B196" s="108" t="s">
        <v>146</v>
      </c>
      <c r="C196" s="86" t="s">
        <v>295</v>
      </c>
      <c r="D196" s="74" t="s">
        <v>296</v>
      </c>
      <c r="E196" s="133">
        <v>43</v>
      </c>
      <c r="F196" s="256">
        <v>49</v>
      </c>
      <c r="G196" s="256">
        <v>53</v>
      </c>
      <c r="H196" s="244"/>
      <c r="I196" s="239"/>
    </row>
    <row r="197" spans="1:9" x14ac:dyDescent="0.3">
      <c r="A197" s="443"/>
      <c r="B197" s="84" t="s">
        <v>156</v>
      </c>
      <c r="C197" s="86" t="s">
        <v>297</v>
      </c>
      <c r="D197" s="59" t="s">
        <v>181</v>
      </c>
      <c r="E197" s="135">
        <f>E195/E196*1000</f>
        <v>5899.9999999999991</v>
      </c>
      <c r="F197" s="258">
        <f t="shared" ref="F197:G197" si="37">F195/F196*1000</f>
        <v>5177.5510204081638</v>
      </c>
      <c r="G197" s="258">
        <f t="shared" si="37"/>
        <v>4786.7924528301883</v>
      </c>
      <c r="H197" s="244"/>
      <c r="I197" s="239"/>
    </row>
    <row r="198" spans="1:9" x14ac:dyDescent="0.3">
      <c r="A198" s="444"/>
      <c r="B198" s="84" t="s">
        <v>147</v>
      </c>
      <c r="C198" s="60" t="s">
        <v>298</v>
      </c>
      <c r="D198" s="59" t="s">
        <v>159</v>
      </c>
      <c r="E198" s="136">
        <v>100</v>
      </c>
      <c r="F198" s="259">
        <v>100</v>
      </c>
      <c r="G198" s="259">
        <v>100</v>
      </c>
      <c r="H198" s="244"/>
      <c r="I198" s="239"/>
    </row>
    <row r="199" spans="1:9" x14ac:dyDescent="0.3">
      <c r="A199" s="452" t="s">
        <v>46</v>
      </c>
      <c r="B199" s="106" t="s">
        <v>151</v>
      </c>
      <c r="C199" s="57" t="s">
        <v>300</v>
      </c>
      <c r="D199" s="106" t="s">
        <v>139</v>
      </c>
      <c r="E199" s="131">
        <f>'інформація про викон програ'!G161</f>
        <v>40</v>
      </c>
      <c r="F199" s="132">
        <f>'інформація про викон програ'!J161</f>
        <v>40</v>
      </c>
      <c r="G199" s="132">
        <f>'інформація про викон програ'!M161</f>
        <v>37.6</v>
      </c>
      <c r="H199" s="281">
        <f>G199/F199*100</f>
        <v>94</v>
      </c>
      <c r="I199" s="239"/>
    </row>
    <row r="200" spans="1:9" x14ac:dyDescent="0.3">
      <c r="A200" s="452"/>
      <c r="B200" s="108" t="s">
        <v>146</v>
      </c>
      <c r="C200" s="85" t="s">
        <v>301</v>
      </c>
      <c r="D200" s="75" t="s">
        <v>197</v>
      </c>
      <c r="E200" s="137">
        <v>4</v>
      </c>
      <c r="F200" s="260">
        <v>4</v>
      </c>
      <c r="G200" s="260">
        <v>4</v>
      </c>
      <c r="H200" s="244"/>
      <c r="I200" s="239"/>
    </row>
    <row r="201" spans="1:9" x14ac:dyDescent="0.3">
      <c r="A201" s="452"/>
      <c r="B201" s="84" t="s">
        <v>156</v>
      </c>
      <c r="C201" s="60" t="s">
        <v>302</v>
      </c>
      <c r="D201" s="59" t="s">
        <v>139</v>
      </c>
      <c r="E201" s="107">
        <f>E199/E200</f>
        <v>10</v>
      </c>
      <c r="F201" s="107">
        <f t="shared" ref="F201:G201" si="38">F199/F200</f>
        <v>10</v>
      </c>
      <c r="G201" s="107">
        <f t="shared" si="38"/>
        <v>9.4</v>
      </c>
      <c r="H201" s="244"/>
      <c r="I201" s="239"/>
    </row>
    <row r="202" spans="1:9" x14ac:dyDescent="0.3">
      <c r="A202" s="452"/>
      <c r="B202" s="84" t="s">
        <v>147</v>
      </c>
      <c r="C202" s="87" t="s">
        <v>303</v>
      </c>
      <c r="D202" s="59" t="s">
        <v>159</v>
      </c>
      <c r="E202" s="136">
        <v>100</v>
      </c>
      <c r="F202" s="259">
        <v>100</v>
      </c>
      <c r="G202" s="259">
        <v>100</v>
      </c>
      <c r="H202" s="244"/>
      <c r="I202" s="239"/>
    </row>
    <row r="203" spans="1:9" ht="56.25" x14ac:dyDescent="0.3">
      <c r="A203" s="452" t="s">
        <v>47</v>
      </c>
      <c r="B203" s="106" t="s">
        <v>151</v>
      </c>
      <c r="C203" s="57" t="s">
        <v>304</v>
      </c>
      <c r="D203" s="106" t="s">
        <v>139</v>
      </c>
      <c r="E203" s="131">
        <f>'інформація про викон програ'!G165</f>
        <v>0</v>
      </c>
      <c r="F203" s="132">
        <f>'інформація про викон програ'!J165</f>
        <v>0</v>
      </c>
      <c r="G203" s="132">
        <f>'інформація про викон програ'!M165</f>
        <v>0</v>
      </c>
      <c r="H203" s="244"/>
      <c r="I203" s="239"/>
    </row>
    <row r="204" spans="1:9" x14ac:dyDescent="0.3">
      <c r="A204" s="452"/>
      <c r="B204" s="108" t="s">
        <v>146</v>
      </c>
      <c r="C204" s="86" t="s">
        <v>305</v>
      </c>
      <c r="D204" s="79" t="s">
        <v>296</v>
      </c>
      <c r="E204" s="137">
        <v>42</v>
      </c>
      <c r="F204" s="260">
        <v>0</v>
      </c>
      <c r="G204" s="260">
        <v>0</v>
      </c>
      <c r="H204" s="244"/>
      <c r="I204" s="239"/>
    </row>
    <row r="205" spans="1:9" x14ac:dyDescent="0.3">
      <c r="A205" s="452"/>
      <c r="B205" s="84" t="s">
        <v>156</v>
      </c>
      <c r="C205" s="60" t="s">
        <v>306</v>
      </c>
      <c r="D205" s="79" t="s">
        <v>139</v>
      </c>
      <c r="E205" s="148">
        <f>E203/E204</f>
        <v>0</v>
      </c>
      <c r="F205" s="268">
        <v>0</v>
      </c>
      <c r="G205" s="268">
        <v>0</v>
      </c>
      <c r="H205" s="244"/>
      <c r="I205" s="239"/>
    </row>
    <row r="206" spans="1:9" x14ac:dyDescent="0.3">
      <c r="A206" s="452"/>
      <c r="B206" s="84" t="s">
        <v>147</v>
      </c>
      <c r="C206" s="87" t="s">
        <v>307</v>
      </c>
      <c r="D206" s="59" t="s">
        <v>159</v>
      </c>
      <c r="E206" s="138">
        <v>100</v>
      </c>
      <c r="F206" s="261">
        <v>0</v>
      </c>
      <c r="G206" s="261">
        <v>0</v>
      </c>
      <c r="H206" s="244"/>
      <c r="I206" s="239"/>
    </row>
    <row r="207" spans="1:9" ht="37.5" x14ac:dyDescent="0.3">
      <c r="A207" s="442" t="s">
        <v>308</v>
      </c>
      <c r="B207" s="106" t="s">
        <v>151</v>
      </c>
      <c r="C207" s="57" t="s">
        <v>309</v>
      </c>
      <c r="D207" s="106" t="s">
        <v>139</v>
      </c>
      <c r="E207" s="131">
        <f>'інформація про викон програ'!G169</f>
        <v>0</v>
      </c>
      <c r="F207" s="132">
        <f>'інформація про викон програ'!J169</f>
        <v>0</v>
      </c>
      <c r="G207" s="132">
        <f>'інформація про викон програ'!M169</f>
        <v>0</v>
      </c>
      <c r="H207" s="244"/>
      <c r="I207" s="239"/>
    </row>
    <row r="208" spans="1:9" x14ac:dyDescent="0.3">
      <c r="A208" s="443"/>
      <c r="B208" s="108" t="s">
        <v>146</v>
      </c>
      <c r="C208" s="85" t="s">
        <v>273</v>
      </c>
      <c r="D208" s="74" t="s">
        <v>197</v>
      </c>
      <c r="E208" s="142">
        <v>12</v>
      </c>
      <c r="F208" s="263">
        <v>0</v>
      </c>
      <c r="G208" s="263">
        <v>0</v>
      </c>
      <c r="H208" s="244"/>
      <c r="I208" s="239"/>
    </row>
    <row r="209" spans="1:9" x14ac:dyDescent="0.3">
      <c r="A209" s="443"/>
      <c r="B209" s="84" t="s">
        <v>156</v>
      </c>
      <c r="C209" s="60" t="s">
        <v>275</v>
      </c>
      <c r="D209" s="59" t="s">
        <v>139</v>
      </c>
      <c r="E209" s="135">
        <f>E207/E208</f>
        <v>0</v>
      </c>
      <c r="F209" s="258">
        <v>0</v>
      </c>
      <c r="G209" s="258">
        <v>0</v>
      </c>
      <c r="H209" s="244"/>
      <c r="I209" s="239"/>
    </row>
    <row r="210" spans="1:9" x14ac:dyDescent="0.3">
      <c r="A210" s="444"/>
      <c r="B210" s="84" t="s">
        <v>147</v>
      </c>
      <c r="C210" s="60" t="s">
        <v>276</v>
      </c>
      <c r="D210" s="59" t="s">
        <v>159</v>
      </c>
      <c r="E210" s="136">
        <v>100</v>
      </c>
      <c r="F210" s="259">
        <v>0</v>
      </c>
      <c r="G210" s="259">
        <v>0</v>
      </c>
      <c r="H210" s="244"/>
      <c r="I210" s="239"/>
    </row>
    <row r="211" spans="1:9" ht="39" x14ac:dyDescent="0.3">
      <c r="A211" s="72" t="s">
        <v>338</v>
      </c>
      <c r="B211" s="84"/>
      <c r="C211" s="97"/>
      <c r="D211" s="55"/>
      <c r="E211" s="128">
        <f>E213</f>
        <v>6769.3</v>
      </c>
      <c r="F211" s="253">
        <f t="shared" ref="F211:G211" si="39">F213</f>
        <v>6391.1900000000005</v>
      </c>
      <c r="G211" s="253">
        <f t="shared" si="39"/>
        <v>6021.42</v>
      </c>
      <c r="H211" s="244"/>
      <c r="I211" s="239"/>
    </row>
    <row r="212" spans="1:9" ht="37.5" x14ac:dyDescent="0.3">
      <c r="A212" s="60" t="s">
        <v>173</v>
      </c>
      <c r="B212" s="84"/>
      <c r="C212" s="85"/>
      <c r="D212" s="59"/>
      <c r="E212" s="129"/>
      <c r="F212" s="254"/>
      <c r="G212" s="254"/>
      <c r="H212" s="244"/>
      <c r="I212" s="239"/>
    </row>
    <row r="213" spans="1:9" ht="39" x14ac:dyDescent="0.35">
      <c r="A213" s="69" t="s">
        <v>49</v>
      </c>
      <c r="B213" s="98"/>
      <c r="C213" s="99"/>
      <c r="D213" s="63"/>
      <c r="E213" s="130">
        <f>E214+E218+E222+E226+E230+E234+E238</f>
        <v>6769.3</v>
      </c>
      <c r="F213" s="255">
        <f>F214+F218+F222+F226+F230+F234+F238</f>
        <v>6391.1900000000005</v>
      </c>
      <c r="G213" s="255">
        <f>G214+G218+G222+G226+G230+G234+G238</f>
        <v>6021.42</v>
      </c>
      <c r="H213" s="244"/>
      <c r="I213" s="239"/>
    </row>
    <row r="214" spans="1:9" ht="56.25" x14ac:dyDescent="0.3">
      <c r="A214" s="442" t="s">
        <v>51</v>
      </c>
      <c r="B214" s="106" t="s">
        <v>151</v>
      </c>
      <c r="C214" s="57" t="s">
        <v>310</v>
      </c>
      <c r="D214" s="106" t="s">
        <v>139</v>
      </c>
      <c r="E214" s="131">
        <f>'інформація про викон програ'!G177</f>
        <v>515</v>
      </c>
      <c r="F214" s="132">
        <f>'інформація про викон програ'!J177</f>
        <v>512.1</v>
      </c>
      <c r="G214" s="132">
        <f>'інформація про викон програ'!M177</f>
        <v>486.2</v>
      </c>
      <c r="H214" s="281">
        <f>G214/F214*100</f>
        <v>94.942394063659435</v>
      </c>
      <c r="I214" s="239"/>
    </row>
    <row r="215" spans="1:9" ht="36.75" customHeight="1" x14ac:dyDescent="0.3">
      <c r="A215" s="443"/>
      <c r="B215" s="108" t="s">
        <v>146</v>
      </c>
      <c r="C215" s="86" t="s">
        <v>311</v>
      </c>
      <c r="D215" s="80" t="s">
        <v>197</v>
      </c>
      <c r="E215" s="133">
        <v>92016</v>
      </c>
      <c r="F215" s="256">
        <v>80</v>
      </c>
      <c r="G215" s="256">
        <v>80</v>
      </c>
      <c r="H215" s="244"/>
      <c r="I215" s="239"/>
    </row>
    <row r="216" spans="1:9" ht="41.25" customHeight="1" x14ac:dyDescent="0.3">
      <c r="A216" s="443"/>
      <c r="B216" s="84" t="s">
        <v>156</v>
      </c>
      <c r="C216" s="86" t="s">
        <v>312</v>
      </c>
      <c r="D216" s="59" t="s">
        <v>139</v>
      </c>
      <c r="E216" s="135">
        <f>E214/E215</f>
        <v>5.5968527212658667E-3</v>
      </c>
      <c r="F216" s="258">
        <f t="shared" ref="F216:G216" si="40">F214/F215</f>
        <v>6.4012500000000001</v>
      </c>
      <c r="G216" s="258">
        <f t="shared" si="40"/>
        <v>6.0774999999999997</v>
      </c>
      <c r="H216" s="244"/>
      <c r="I216" s="239"/>
    </row>
    <row r="217" spans="1:9" x14ac:dyDescent="0.3">
      <c r="A217" s="444"/>
      <c r="B217" s="84" t="s">
        <v>147</v>
      </c>
      <c r="C217" s="60" t="s">
        <v>313</v>
      </c>
      <c r="D217" s="59" t="s">
        <v>159</v>
      </c>
      <c r="E217" s="136">
        <v>100</v>
      </c>
      <c r="F217" s="259">
        <v>100</v>
      </c>
      <c r="G217" s="259">
        <v>100</v>
      </c>
      <c r="H217" s="244"/>
      <c r="I217" s="239"/>
    </row>
    <row r="218" spans="1:9" ht="37.5" x14ac:dyDescent="0.3">
      <c r="A218" s="452" t="s">
        <v>314</v>
      </c>
      <c r="B218" s="106" t="s">
        <v>151</v>
      </c>
      <c r="C218" s="57" t="s">
        <v>315</v>
      </c>
      <c r="D218" s="106" t="s">
        <v>139</v>
      </c>
      <c r="E218" s="131">
        <f>'інформація про викон програ'!G182</f>
        <v>4178.3</v>
      </c>
      <c r="F218" s="132">
        <f>'інформація про викон програ'!J182</f>
        <v>4013.87</v>
      </c>
      <c r="G218" s="132">
        <f>'інформація про викон програ'!M182</f>
        <v>3808.72</v>
      </c>
      <c r="H218" s="281">
        <f>G218/F218*100</f>
        <v>94.888972487898215</v>
      </c>
      <c r="I218" s="239"/>
    </row>
    <row r="219" spans="1:9" x14ac:dyDescent="0.3">
      <c r="A219" s="452"/>
      <c r="B219" s="108" t="s">
        <v>146</v>
      </c>
      <c r="C219" s="86" t="s">
        <v>316</v>
      </c>
      <c r="D219" s="79" t="s">
        <v>197</v>
      </c>
      <c r="E219" s="137">
        <v>390</v>
      </c>
      <c r="F219" s="260">
        <v>390</v>
      </c>
      <c r="G219" s="260">
        <v>315</v>
      </c>
      <c r="H219" s="244"/>
      <c r="I219" s="239"/>
    </row>
    <row r="220" spans="1:9" x14ac:dyDescent="0.3">
      <c r="A220" s="452"/>
      <c r="B220" s="84" t="s">
        <v>156</v>
      </c>
      <c r="C220" s="60" t="s">
        <v>318</v>
      </c>
      <c r="D220" s="79" t="s">
        <v>139</v>
      </c>
      <c r="E220" s="138">
        <f>E218/E219</f>
        <v>10.713589743589743</v>
      </c>
      <c r="F220" s="261">
        <f t="shared" ref="F220:G220" si="41">F218/F219</f>
        <v>10.291974358974359</v>
      </c>
      <c r="G220" s="261">
        <f t="shared" si="41"/>
        <v>12.091174603174602</v>
      </c>
      <c r="H220" s="244"/>
      <c r="I220" s="239"/>
    </row>
    <row r="221" spans="1:9" x14ac:dyDescent="0.3">
      <c r="A221" s="452"/>
      <c r="B221" s="84" t="s">
        <v>147</v>
      </c>
      <c r="C221" s="87" t="s">
        <v>317</v>
      </c>
      <c r="D221" s="59" t="s">
        <v>159</v>
      </c>
      <c r="E221" s="136">
        <v>100</v>
      </c>
      <c r="F221" s="259">
        <v>100</v>
      </c>
      <c r="G221" s="259">
        <v>100</v>
      </c>
      <c r="H221" s="244"/>
      <c r="I221" s="239"/>
    </row>
    <row r="222" spans="1:9" x14ac:dyDescent="0.3">
      <c r="A222" s="452" t="s">
        <v>53</v>
      </c>
      <c r="B222" s="106" t="s">
        <v>151</v>
      </c>
      <c r="C222" s="57" t="s">
        <v>319</v>
      </c>
      <c r="D222" s="106" t="s">
        <v>139</v>
      </c>
      <c r="E222" s="131">
        <f>'інформація про викон програ'!G185</f>
        <v>100</v>
      </c>
      <c r="F222" s="132">
        <f>'інформація про викон програ'!J185</f>
        <v>99.22</v>
      </c>
      <c r="G222" s="132">
        <f>'інформація про викон програ'!M185</f>
        <v>99</v>
      </c>
      <c r="H222" s="281">
        <f>G222/F222*100</f>
        <v>99.77827050997783</v>
      </c>
      <c r="I222" s="239"/>
    </row>
    <row r="223" spans="1:9" x14ac:dyDescent="0.3">
      <c r="A223" s="452"/>
      <c r="B223" s="108" t="s">
        <v>146</v>
      </c>
      <c r="C223" s="85" t="s">
        <v>322</v>
      </c>
      <c r="D223" s="79" t="s">
        <v>197</v>
      </c>
      <c r="E223" s="137">
        <v>55</v>
      </c>
      <c r="F223" s="260">
        <v>140</v>
      </c>
      <c r="G223" s="260">
        <v>18</v>
      </c>
      <c r="H223" s="244"/>
      <c r="I223" s="239"/>
    </row>
    <row r="224" spans="1:9" x14ac:dyDescent="0.3">
      <c r="A224" s="452"/>
      <c r="B224" s="84" t="s">
        <v>156</v>
      </c>
      <c r="C224" s="60" t="s">
        <v>321</v>
      </c>
      <c r="D224" s="59" t="s">
        <v>139</v>
      </c>
      <c r="E224" s="107">
        <f t="shared" ref="E224" si="42">E222/E223</f>
        <v>1.8181818181818181</v>
      </c>
      <c r="F224" s="107">
        <f t="shared" ref="F224" si="43">F222/F223</f>
        <v>0.70871428571428574</v>
      </c>
      <c r="G224" s="107">
        <f t="shared" ref="G224" si="44">G222/G223</f>
        <v>5.5</v>
      </c>
      <c r="H224" s="244"/>
      <c r="I224" s="239"/>
    </row>
    <row r="225" spans="1:9" x14ac:dyDescent="0.3">
      <c r="A225" s="452"/>
      <c r="B225" s="84" t="s">
        <v>147</v>
      </c>
      <c r="C225" s="87" t="s">
        <v>320</v>
      </c>
      <c r="D225" s="59" t="s">
        <v>159</v>
      </c>
      <c r="E225" s="136">
        <v>100</v>
      </c>
      <c r="F225" s="259">
        <v>100</v>
      </c>
      <c r="G225" s="259">
        <v>100</v>
      </c>
      <c r="H225" s="244"/>
      <c r="I225" s="239"/>
    </row>
    <row r="226" spans="1:9" ht="56.25" x14ac:dyDescent="0.3">
      <c r="A226" s="442" t="s">
        <v>54</v>
      </c>
      <c r="B226" s="106" t="s">
        <v>151</v>
      </c>
      <c r="C226" s="57" t="s">
        <v>323</v>
      </c>
      <c r="D226" s="106" t="s">
        <v>139</v>
      </c>
      <c r="E226" s="131">
        <f>'інформація про викон програ'!G189</f>
        <v>516</v>
      </c>
      <c r="F226" s="132">
        <f>'інформація про викон програ'!J189</f>
        <v>469</v>
      </c>
      <c r="G226" s="132">
        <f>'інформація про викон програ'!M189</f>
        <v>469</v>
      </c>
      <c r="H226" s="281">
        <f>G226/F226*100</f>
        <v>100</v>
      </c>
      <c r="I226" s="239"/>
    </row>
    <row r="227" spans="1:9" x14ac:dyDescent="0.3">
      <c r="A227" s="443"/>
      <c r="B227" s="108" t="s">
        <v>146</v>
      </c>
      <c r="C227" s="86" t="s">
        <v>324</v>
      </c>
      <c r="D227" s="80" t="s">
        <v>325</v>
      </c>
      <c r="E227" s="133">
        <v>685</v>
      </c>
      <c r="F227" s="256">
        <v>802</v>
      </c>
      <c r="G227" s="256">
        <v>1400</v>
      </c>
      <c r="H227" s="244"/>
      <c r="I227" s="239"/>
    </row>
    <row r="228" spans="1:9" x14ac:dyDescent="0.3">
      <c r="A228" s="443"/>
      <c r="B228" s="84" t="s">
        <v>156</v>
      </c>
      <c r="C228" s="86" t="s">
        <v>326</v>
      </c>
      <c r="D228" s="59" t="s">
        <v>139</v>
      </c>
      <c r="E228" s="135">
        <f>E226/E227</f>
        <v>0.75328467153284673</v>
      </c>
      <c r="F228" s="258">
        <f t="shared" ref="F228:G228" si="45">F226/F227</f>
        <v>0.58478802992518708</v>
      </c>
      <c r="G228" s="258">
        <f t="shared" si="45"/>
        <v>0.33500000000000002</v>
      </c>
      <c r="H228" s="244"/>
      <c r="I228" s="239"/>
    </row>
    <row r="229" spans="1:9" x14ac:dyDescent="0.3">
      <c r="A229" s="444"/>
      <c r="B229" s="84" t="s">
        <v>147</v>
      </c>
      <c r="C229" s="60" t="s">
        <v>327</v>
      </c>
      <c r="D229" s="59" t="s">
        <v>159</v>
      </c>
      <c r="E229" s="136">
        <v>100</v>
      </c>
      <c r="F229" s="259">
        <v>100</v>
      </c>
      <c r="G229" s="259">
        <v>100</v>
      </c>
      <c r="H229" s="244"/>
      <c r="I229" s="239"/>
    </row>
    <row r="230" spans="1:9" ht="37.5" x14ac:dyDescent="0.3">
      <c r="A230" s="452" t="s">
        <v>55</v>
      </c>
      <c r="B230" s="106" t="s">
        <v>151</v>
      </c>
      <c r="C230" s="57" t="s">
        <v>328</v>
      </c>
      <c r="D230" s="106" t="s">
        <v>139</v>
      </c>
      <c r="E230" s="131">
        <f>'інформація про викон програ'!G193</f>
        <v>950</v>
      </c>
      <c r="F230" s="132">
        <f>'інформація про викон програ'!J193</f>
        <v>787</v>
      </c>
      <c r="G230" s="132">
        <f>'інформація про викон програ'!M193</f>
        <v>648.5</v>
      </c>
      <c r="H230" s="281">
        <f>G230/F230*100</f>
        <v>82.401524777636595</v>
      </c>
      <c r="I230" s="239" t="s">
        <v>762</v>
      </c>
    </row>
    <row r="231" spans="1:9" x14ac:dyDescent="0.3">
      <c r="A231" s="452"/>
      <c r="B231" s="108" t="s">
        <v>146</v>
      </c>
      <c r="C231" s="86" t="s">
        <v>324</v>
      </c>
      <c r="D231" s="80" t="s">
        <v>325</v>
      </c>
      <c r="E231" s="137">
        <v>2969</v>
      </c>
      <c r="F231" s="260">
        <v>4812</v>
      </c>
      <c r="G231" s="260">
        <v>2120.6</v>
      </c>
      <c r="H231" s="244"/>
      <c r="I231" s="239"/>
    </row>
    <row r="232" spans="1:9" x14ac:dyDescent="0.3">
      <c r="A232" s="452"/>
      <c r="B232" s="84" t="s">
        <v>156</v>
      </c>
      <c r="C232" s="86" t="s">
        <v>326</v>
      </c>
      <c r="D232" s="79" t="s">
        <v>139</v>
      </c>
      <c r="E232" s="107">
        <f>E230/E231</f>
        <v>0.31997305490063993</v>
      </c>
      <c r="F232" s="107">
        <f t="shared" ref="F232:G232" si="46">F230/F231</f>
        <v>0.16354945968412302</v>
      </c>
      <c r="G232" s="107">
        <f t="shared" si="46"/>
        <v>0.30580967650664909</v>
      </c>
      <c r="H232" s="244"/>
      <c r="I232" s="239"/>
    </row>
    <row r="233" spans="1:9" x14ac:dyDescent="0.3">
      <c r="A233" s="452"/>
      <c r="B233" s="84" t="s">
        <v>147</v>
      </c>
      <c r="C233" s="60" t="s">
        <v>327</v>
      </c>
      <c r="D233" s="59" t="s">
        <v>159</v>
      </c>
      <c r="E233" s="136">
        <v>100</v>
      </c>
      <c r="F233" s="259">
        <v>100</v>
      </c>
      <c r="G233" s="259">
        <v>100</v>
      </c>
      <c r="H233" s="244"/>
      <c r="I233" s="239"/>
    </row>
    <row r="234" spans="1:9" x14ac:dyDescent="0.3">
      <c r="A234" s="452" t="s">
        <v>282</v>
      </c>
      <c r="B234" s="106" t="s">
        <v>151</v>
      </c>
      <c r="C234" s="57" t="s">
        <v>329</v>
      </c>
      <c r="D234" s="106" t="s">
        <v>139</v>
      </c>
      <c r="E234" s="131">
        <f>'інформація про викон програ'!G197</f>
        <v>510</v>
      </c>
      <c r="F234" s="132">
        <f>'інформація про викон програ'!J197</f>
        <v>510</v>
      </c>
      <c r="G234" s="132">
        <f>'інформація про викон програ'!M197</f>
        <v>510</v>
      </c>
      <c r="H234" s="281">
        <f>G234/F234*100</f>
        <v>100</v>
      </c>
      <c r="I234" s="239"/>
    </row>
    <row r="235" spans="1:9" x14ac:dyDescent="0.3">
      <c r="A235" s="452"/>
      <c r="B235" s="108" t="s">
        <v>146</v>
      </c>
      <c r="C235" s="86" t="s">
        <v>330</v>
      </c>
      <c r="D235" s="79" t="s">
        <v>331</v>
      </c>
      <c r="E235" s="148">
        <v>231.6</v>
      </c>
      <c r="F235" s="268">
        <v>321.60000000000002</v>
      </c>
      <c r="G235" s="268">
        <v>321.60000000000002</v>
      </c>
      <c r="H235" s="244"/>
      <c r="I235" s="239"/>
    </row>
    <row r="236" spans="1:9" ht="37.5" x14ac:dyDescent="0.3">
      <c r="A236" s="452"/>
      <c r="B236" s="84" t="s">
        <v>156</v>
      </c>
      <c r="C236" s="86" t="s">
        <v>333</v>
      </c>
      <c r="D236" s="78" t="s">
        <v>332</v>
      </c>
      <c r="E236" s="107">
        <f>E234/E235</f>
        <v>2.2020725388601039</v>
      </c>
      <c r="F236" s="107">
        <f t="shared" ref="F236:G236" si="47">F234/F235</f>
        <v>1.585820895522388</v>
      </c>
      <c r="G236" s="107">
        <f t="shared" si="47"/>
        <v>1.585820895522388</v>
      </c>
      <c r="H236" s="244"/>
      <c r="I236" s="239"/>
    </row>
    <row r="237" spans="1:9" x14ac:dyDescent="0.3">
      <c r="A237" s="452"/>
      <c r="B237" s="84" t="s">
        <v>147</v>
      </c>
      <c r="C237" s="87" t="s">
        <v>334</v>
      </c>
      <c r="D237" s="59" t="s">
        <v>159</v>
      </c>
      <c r="E237" s="136">
        <v>100</v>
      </c>
      <c r="F237" s="259">
        <v>100</v>
      </c>
      <c r="G237" s="259">
        <v>100</v>
      </c>
      <c r="H237" s="244"/>
      <c r="I237" s="239"/>
    </row>
    <row r="238" spans="1:9" ht="56.25" x14ac:dyDescent="0.3">
      <c r="A238" s="442" t="s">
        <v>56</v>
      </c>
      <c r="B238" s="106" t="s">
        <v>151</v>
      </c>
      <c r="C238" s="57" t="s">
        <v>152</v>
      </c>
      <c r="D238" s="106" t="s">
        <v>139</v>
      </c>
      <c r="E238" s="131">
        <f>'інформація про викон програ'!G201</f>
        <v>0</v>
      </c>
      <c r="F238" s="132">
        <f>'інформація про викон програ'!J201</f>
        <v>0</v>
      </c>
      <c r="G238" s="132">
        <f>'інформація про викон програ'!M201</f>
        <v>0</v>
      </c>
      <c r="H238" s="244"/>
      <c r="I238" s="239"/>
    </row>
    <row r="239" spans="1:9" x14ac:dyDescent="0.3">
      <c r="A239" s="443"/>
      <c r="B239" s="108" t="s">
        <v>146</v>
      </c>
      <c r="C239" s="85" t="s">
        <v>335</v>
      </c>
      <c r="D239" s="80" t="s">
        <v>325</v>
      </c>
      <c r="E239" s="133">
        <v>3210</v>
      </c>
      <c r="F239" s="256">
        <v>0</v>
      </c>
      <c r="G239" s="256">
        <v>0</v>
      </c>
      <c r="H239" s="244"/>
      <c r="I239" s="239"/>
    </row>
    <row r="240" spans="1:9" x14ac:dyDescent="0.3">
      <c r="A240" s="443"/>
      <c r="B240" s="84" t="s">
        <v>156</v>
      </c>
      <c r="C240" s="60" t="s">
        <v>336</v>
      </c>
      <c r="D240" s="59" t="s">
        <v>139</v>
      </c>
      <c r="E240" s="135">
        <f>E238/E239</f>
        <v>0</v>
      </c>
      <c r="F240" s="258">
        <v>0</v>
      </c>
      <c r="G240" s="258">
        <v>0</v>
      </c>
      <c r="H240" s="244"/>
      <c r="I240" s="239"/>
    </row>
    <row r="241" spans="1:9" x14ac:dyDescent="0.3">
      <c r="A241" s="444"/>
      <c r="B241" s="84" t="s">
        <v>147</v>
      </c>
      <c r="C241" s="60" t="s">
        <v>337</v>
      </c>
      <c r="D241" s="59" t="s">
        <v>159</v>
      </c>
      <c r="E241" s="136">
        <v>100</v>
      </c>
      <c r="F241" s="259">
        <v>0</v>
      </c>
      <c r="G241" s="259">
        <v>0</v>
      </c>
      <c r="H241" s="244"/>
      <c r="I241" s="239"/>
    </row>
    <row r="242" spans="1:9" ht="19.5" x14ac:dyDescent="0.3">
      <c r="A242" s="72" t="s">
        <v>340</v>
      </c>
      <c r="B242" s="84"/>
      <c r="C242" s="97"/>
      <c r="D242" s="80"/>
      <c r="E242" s="128">
        <f>E244</f>
        <v>7983.7</v>
      </c>
      <c r="F242" s="253">
        <f t="shared" ref="F242:G242" si="48">F244</f>
        <v>7204.09</v>
      </c>
      <c r="G242" s="253">
        <f t="shared" si="48"/>
        <v>6638.7699999999995</v>
      </c>
      <c r="H242" s="244"/>
      <c r="I242" s="239"/>
    </row>
    <row r="243" spans="1:9" ht="37.5" x14ac:dyDescent="0.3">
      <c r="A243" s="60" t="s">
        <v>173</v>
      </c>
      <c r="B243" s="84"/>
      <c r="C243" s="85"/>
      <c r="D243" s="79"/>
      <c r="E243" s="129"/>
      <c r="F243" s="254"/>
      <c r="G243" s="254"/>
      <c r="H243" s="244"/>
      <c r="I243" s="239"/>
    </row>
    <row r="244" spans="1:9" ht="19.5" x14ac:dyDescent="0.35">
      <c r="A244" s="69" t="s">
        <v>339</v>
      </c>
      <c r="B244" s="98"/>
      <c r="C244" s="99"/>
      <c r="D244" s="63"/>
      <c r="E244" s="130">
        <f>E245+E249+E253+E257+E261+E265+E269+E273+E277+E281</f>
        <v>7983.7</v>
      </c>
      <c r="F244" s="255">
        <f t="shared" ref="F244:G244" si="49">F245+F249+F253+F257+F261+F265+F269+F273+F277+F281</f>
        <v>7204.09</v>
      </c>
      <c r="G244" s="255">
        <f t="shared" si="49"/>
        <v>6638.7699999999995</v>
      </c>
      <c r="H244" s="244"/>
      <c r="I244" s="239"/>
    </row>
    <row r="245" spans="1:9" ht="37.5" x14ac:dyDescent="0.3">
      <c r="A245" s="442" t="s">
        <v>59</v>
      </c>
      <c r="B245" s="106" t="s">
        <v>151</v>
      </c>
      <c r="C245" s="57" t="s">
        <v>341</v>
      </c>
      <c r="D245" s="106" t="s">
        <v>139</v>
      </c>
      <c r="E245" s="131">
        <f>'інформація про викон програ'!G209</f>
        <v>660</v>
      </c>
      <c r="F245" s="132">
        <f>'інформація про викон програ'!J209</f>
        <v>653.70000000000005</v>
      </c>
      <c r="G245" s="132">
        <f>'інформація про викон програ'!M209</f>
        <v>644.9</v>
      </c>
      <c r="H245" s="281">
        <f>G245/F245*100</f>
        <v>98.653816735505572</v>
      </c>
      <c r="I245" s="239"/>
    </row>
    <row r="246" spans="1:9" ht="37.5" x14ac:dyDescent="0.3">
      <c r="A246" s="443"/>
      <c r="B246" s="108" t="s">
        <v>146</v>
      </c>
      <c r="C246" s="86" t="s">
        <v>342</v>
      </c>
      <c r="D246" s="80" t="s">
        <v>274</v>
      </c>
      <c r="E246" s="142">
        <v>12</v>
      </c>
      <c r="F246" s="263">
        <v>12</v>
      </c>
      <c r="G246" s="263">
        <v>12</v>
      </c>
      <c r="H246" s="244"/>
      <c r="I246" s="239"/>
    </row>
    <row r="247" spans="1:9" ht="34.5" customHeight="1" x14ac:dyDescent="0.3">
      <c r="A247" s="443"/>
      <c r="B247" s="84" t="s">
        <v>156</v>
      </c>
      <c r="C247" s="86" t="s">
        <v>343</v>
      </c>
      <c r="D247" s="79" t="s">
        <v>139</v>
      </c>
      <c r="E247" s="135">
        <f>E245/E246</f>
        <v>55</v>
      </c>
      <c r="F247" s="258">
        <f t="shared" ref="F247:G247" si="50">F245/F246</f>
        <v>54.475000000000001</v>
      </c>
      <c r="G247" s="258">
        <f t="shared" si="50"/>
        <v>53.741666666666667</v>
      </c>
      <c r="H247" s="244"/>
      <c r="I247" s="239"/>
    </row>
    <row r="248" spans="1:9" x14ac:dyDescent="0.3">
      <c r="A248" s="444"/>
      <c r="B248" s="84" t="s">
        <v>147</v>
      </c>
      <c r="C248" s="60" t="s">
        <v>344</v>
      </c>
      <c r="D248" s="79" t="s">
        <v>159</v>
      </c>
      <c r="E248" s="136">
        <v>100</v>
      </c>
      <c r="F248" s="259">
        <v>100</v>
      </c>
      <c r="G248" s="259">
        <v>100</v>
      </c>
      <c r="H248" s="244"/>
      <c r="I248" s="239"/>
    </row>
    <row r="249" spans="1:9" ht="37.5" x14ac:dyDescent="0.3">
      <c r="A249" s="452" t="s">
        <v>60</v>
      </c>
      <c r="B249" s="106" t="s">
        <v>151</v>
      </c>
      <c r="C249" s="57" t="s">
        <v>346</v>
      </c>
      <c r="D249" s="106" t="s">
        <v>139</v>
      </c>
      <c r="E249" s="131">
        <f>'інформація про викон програ'!G213</f>
        <v>167.7</v>
      </c>
      <c r="F249" s="132">
        <f>'інформація про викон програ'!J213</f>
        <v>155.19999999999999</v>
      </c>
      <c r="G249" s="132">
        <f>'інформація про викон програ'!M213</f>
        <v>145.19999999999999</v>
      </c>
      <c r="H249" s="281">
        <f>G249/F249*100</f>
        <v>93.55670103092784</v>
      </c>
      <c r="I249" s="239"/>
    </row>
    <row r="250" spans="1:9" ht="56.25" x14ac:dyDescent="0.3">
      <c r="A250" s="452"/>
      <c r="B250" s="108" t="s">
        <v>146</v>
      </c>
      <c r="C250" s="86" t="s">
        <v>345</v>
      </c>
      <c r="D250" s="79" t="s">
        <v>274</v>
      </c>
      <c r="E250" s="142">
        <v>12</v>
      </c>
      <c r="F250" s="263">
        <v>12</v>
      </c>
      <c r="G250" s="263">
        <v>12</v>
      </c>
      <c r="H250" s="244"/>
      <c r="I250" s="239"/>
    </row>
    <row r="251" spans="1:9" ht="59.25" customHeight="1" x14ac:dyDescent="0.3">
      <c r="A251" s="452"/>
      <c r="B251" s="84" t="s">
        <v>156</v>
      </c>
      <c r="C251" s="115" t="s">
        <v>347</v>
      </c>
      <c r="D251" s="79" t="s">
        <v>139</v>
      </c>
      <c r="E251" s="138">
        <f>E249/E250</f>
        <v>13.975</v>
      </c>
      <c r="F251" s="261">
        <f t="shared" ref="F251:G251" si="51">F249/F250</f>
        <v>12.933333333333332</v>
      </c>
      <c r="G251" s="261">
        <f t="shared" si="51"/>
        <v>12.1</v>
      </c>
      <c r="H251" s="244"/>
      <c r="I251" s="239"/>
    </row>
    <row r="252" spans="1:9" x14ac:dyDescent="0.3">
      <c r="A252" s="452"/>
      <c r="B252" s="84" t="s">
        <v>147</v>
      </c>
      <c r="C252" s="60" t="s">
        <v>344</v>
      </c>
      <c r="D252" s="79" t="s">
        <v>159</v>
      </c>
      <c r="E252" s="136">
        <v>100</v>
      </c>
      <c r="F252" s="259">
        <v>100</v>
      </c>
      <c r="G252" s="259">
        <v>100</v>
      </c>
      <c r="H252" s="244"/>
      <c r="I252" s="239"/>
    </row>
    <row r="253" spans="1:9" ht="56.25" x14ac:dyDescent="0.3">
      <c r="A253" s="452" t="s">
        <v>61</v>
      </c>
      <c r="B253" s="106" t="s">
        <v>151</v>
      </c>
      <c r="C253" s="57" t="s">
        <v>348</v>
      </c>
      <c r="D253" s="106" t="s">
        <v>139</v>
      </c>
      <c r="E253" s="131">
        <f>'інформація про викон програ'!G217</f>
        <v>0</v>
      </c>
      <c r="F253" s="132">
        <f>'інформація про викон програ'!J217</f>
        <v>0</v>
      </c>
      <c r="G253" s="132">
        <f>'інформація про викон програ'!M217</f>
        <v>0</v>
      </c>
      <c r="H253" s="244"/>
      <c r="I253" s="239"/>
    </row>
    <row r="254" spans="1:9" ht="56.25" x14ac:dyDescent="0.3">
      <c r="A254" s="452"/>
      <c r="B254" s="108" t="s">
        <v>146</v>
      </c>
      <c r="C254" s="85" t="s">
        <v>349</v>
      </c>
      <c r="D254" s="79" t="s">
        <v>350</v>
      </c>
      <c r="E254" s="137">
        <v>0</v>
      </c>
      <c r="F254" s="260"/>
      <c r="G254" s="260">
        <f>24219-24219</f>
        <v>0</v>
      </c>
      <c r="H254" s="244"/>
      <c r="I254" s="239"/>
    </row>
    <row r="255" spans="1:9" x14ac:dyDescent="0.3">
      <c r="A255" s="452"/>
      <c r="B255" s="84" t="s">
        <v>156</v>
      </c>
      <c r="C255" s="60" t="s">
        <v>351</v>
      </c>
      <c r="D255" s="79" t="s">
        <v>139</v>
      </c>
      <c r="E255" s="107">
        <v>0</v>
      </c>
      <c r="F255" s="107">
        <v>0</v>
      </c>
      <c r="G255" s="150">
        <v>0</v>
      </c>
      <c r="H255" s="244"/>
      <c r="I255" s="239"/>
    </row>
    <row r="256" spans="1:9" x14ac:dyDescent="0.3">
      <c r="A256" s="452"/>
      <c r="B256" s="84" t="s">
        <v>147</v>
      </c>
      <c r="C256" s="87" t="s">
        <v>352</v>
      </c>
      <c r="D256" s="79" t="s">
        <v>159</v>
      </c>
      <c r="E256" s="136">
        <v>100</v>
      </c>
      <c r="F256" s="259">
        <v>0</v>
      </c>
      <c r="G256" s="259">
        <v>0</v>
      </c>
      <c r="H256" s="244"/>
      <c r="I256" s="239"/>
    </row>
    <row r="257" spans="1:9" x14ac:dyDescent="0.3">
      <c r="A257" s="442" t="s">
        <v>62</v>
      </c>
      <c r="B257" s="106" t="s">
        <v>151</v>
      </c>
      <c r="C257" s="57" t="s">
        <v>353</v>
      </c>
      <c r="D257" s="106" t="s">
        <v>139</v>
      </c>
      <c r="E257" s="131">
        <f>'інформація про викон програ'!G221</f>
        <v>2400</v>
      </c>
      <c r="F257" s="132">
        <f>'інформація про викон програ'!J221</f>
        <v>2073.04</v>
      </c>
      <c r="G257" s="132">
        <f>'інформація про викон програ'!M221</f>
        <v>1841.9</v>
      </c>
      <c r="H257" s="281">
        <f>G257/F257*100</f>
        <v>88.850191023810439</v>
      </c>
      <c r="I257" s="239"/>
    </row>
    <row r="258" spans="1:9" x14ac:dyDescent="0.3">
      <c r="A258" s="443"/>
      <c r="B258" s="108" t="s">
        <v>146</v>
      </c>
      <c r="C258" s="86" t="s">
        <v>354</v>
      </c>
      <c r="D258" s="80" t="s">
        <v>197</v>
      </c>
      <c r="E258" s="133">
        <v>5</v>
      </c>
      <c r="F258" s="256">
        <v>5</v>
      </c>
      <c r="G258" s="256">
        <v>4</v>
      </c>
      <c r="H258" s="244"/>
      <c r="I258" s="239"/>
    </row>
    <row r="259" spans="1:9" ht="37.5" x14ac:dyDescent="0.3">
      <c r="A259" s="443"/>
      <c r="B259" s="84" t="s">
        <v>156</v>
      </c>
      <c r="C259" s="86" t="s">
        <v>355</v>
      </c>
      <c r="D259" s="79" t="s">
        <v>139</v>
      </c>
      <c r="E259" s="135">
        <f>E257/E258</f>
        <v>480</v>
      </c>
      <c r="F259" s="258">
        <f t="shared" ref="F259:G259" si="52">F257/F258</f>
        <v>414.608</v>
      </c>
      <c r="G259" s="258">
        <f t="shared" si="52"/>
        <v>460.47500000000002</v>
      </c>
      <c r="H259" s="244"/>
      <c r="I259" s="239"/>
    </row>
    <row r="260" spans="1:9" x14ac:dyDescent="0.3">
      <c r="A260" s="444"/>
      <c r="B260" s="84" t="s">
        <v>147</v>
      </c>
      <c r="C260" s="60" t="s">
        <v>327</v>
      </c>
      <c r="D260" s="79" t="s">
        <v>159</v>
      </c>
      <c r="E260" s="136">
        <v>100</v>
      </c>
      <c r="F260" s="259">
        <v>100</v>
      </c>
      <c r="G260" s="259">
        <v>100</v>
      </c>
      <c r="H260" s="244"/>
      <c r="I260" s="239"/>
    </row>
    <row r="261" spans="1:9" x14ac:dyDescent="0.3">
      <c r="A261" s="452" t="s">
        <v>63</v>
      </c>
      <c r="B261" s="106" t="s">
        <v>151</v>
      </c>
      <c r="C261" s="57" t="s">
        <v>356</v>
      </c>
      <c r="D261" s="106" t="s">
        <v>139</v>
      </c>
      <c r="E261" s="131">
        <f>'інформація про викон програ'!G225</f>
        <v>1780</v>
      </c>
      <c r="F261" s="132">
        <f>'інформація про викон програ'!J225</f>
        <v>1734.63</v>
      </c>
      <c r="G261" s="132">
        <f>'інформація про викон програ'!M225</f>
        <v>1552.4</v>
      </c>
      <c r="H261" s="281">
        <f>G261/F261*100</f>
        <v>89.494589624300275</v>
      </c>
      <c r="I261" s="494" t="s">
        <v>763</v>
      </c>
    </row>
    <row r="262" spans="1:9" x14ac:dyDescent="0.3">
      <c r="A262" s="452"/>
      <c r="B262" s="108" t="s">
        <v>146</v>
      </c>
      <c r="C262" s="86" t="s">
        <v>358</v>
      </c>
      <c r="D262" s="80" t="s">
        <v>197</v>
      </c>
      <c r="E262" s="137">
        <v>7</v>
      </c>
      <c r="F262" s="260">
        <v>7</v>
      </c>
      <c r="G262" s="260">
        <v>4</v>
      </c>
      <c r="H262" s="244"/>
      <c r="I262" s="495"/>
    </row>
    <row r="263" spans="1:9" ht="37.5" x14ac:dyDescent="0.3">
      <c r="A263" s="452"/>
      <c r="B263" s="84" t="s">
        <v>156</v>
      </c>
      <c r="C263" s="86" t="s">
        <v>359</v>
      </c>
      <c r="D263" s="79" t="s">
        <v>139</v>
      </c>
      <c r="E263" s="107">
        <f>E261/E262</f>
        <v>254.28571428571428</v>
      </c>
      <c r="F263" s="107">
        <f t="shared" ref="F263:G263" si="53">F261/F262</f>
        <v>247.80428571428573</v>
      </c>
      <c r="G263" s="107">
        <f t="shared" si="53"/>
        <v>388.1</v>
      </c>
      <c r="H263" s="244"/>
      <c r="I263" s="495"/>
    </row>
    <row r="264" spans="1:9" x14ac:dyDescent="0.3">
      <c r="A264" s="452"/>
      <c r="B264" s="84" t="s">
        <v>147</v>
      </c>
      <c r="C264" s="60" t="s">
        <v>357</v>
      </c>
      <c r="D264" s="79" t="s">
        <v>159</v>
      </c>
      <c r="E264" s="136">
        <v>100</v>
      </c>
      <c r="F264" s="259">
        <v>100</v>
      </c>
      <c r="G264" s="259">
        <v>100</v>
      </c>
      <c r="H264" s="244"/>
      <c r="I264" s="495"/>
    </row>
    <row r="265" spans="1:9" x14ac:dyDescent="0.3">
      <c r="A265" s="452" t="s">
        <v>64</v>
      </c>
      <c r="B265" s="106" t="s">
        <v>151</v>
      </c>
      <c r="C265" s="57" t="s">
        <v>360</v>
      </c>
      <c r="D265" s="106" t="s">
        <v>139</v>
      </c>
      <c r="E265" s="131">
        <f>'інформація про викон програ'!G229</f>
        <v>600</v>
      </c>
      <c r="F265" s="132">
        <f>'інформація про викон програ'!J229</f>
        <v>230</v>
      </c>
      <c r="G265" s="132">
        <f>'інформація про викон програ'!M229</f>
        <v>128.19999999999999</v>
      </c>
      <c r="H265" s="281">
        <f>G265/F265*100</f>
        <v>55.739130434782602</v>
      </c>
      <c r="I265" s="495"/>
    </row>
    <row r="266" spans="1:9" x14ac:dyDescent="0.3">
      <c r="A266" s="452"/>
      <c r="B266" s="108" t="s">
        <v>146</v>
      </c>
      <c r="C266" s="86" t="s">
        <v>361</v>
      </c>
      <c r="D266" s="79" t="s">
        <v>362</v>
      </c>
      <c r="E266" s="107">
        <f>E265/E267</f>
        <v>43.165467625899282</v>
      </c>
      <c r="F266" s="107">
        <f t="shared" ref="F266:G266" si="54">F265/F267</f>
        <v>13.788968824940047</v>
      </c>
      <c r="G266" s="107">
        <f t="shared" si="54"/>
        <v>7.3215305539691595</v>
      </c>
      <c r="H266" s="244"/>
      <c r="I266" s="495"/>
    </row>
    <row r="267" spans="1:9" x14ac:dyDescent="0.3">
      <c r="A267" s="452"/>
      <c r="B267" s="84" t="s">
        <v>156</v>
      </c>
      <c r="C267" s="86" t="s">
        <v>363</v>
      </c>
      <c r="D267" s="78" t="s">
        <v>364</v>
      </c>
      <c r="E267" s="107">
        <v>13.9</v>
      </c>
      <c r="F267" s="107">
        <v>16.68</v>
      </c>
      <c r="G267" s="107">
        <v>17.510000000000002</v>
      </c>
      <c r="H267" s="244"/>
      <c r="I267" s="495"/>
    </row>
    <row r="268" spans="1:9" x14ac:dyDescent="0.3">
      <c r="A268" s="452"/>
      <c r="B268" s="84" t="s">
        <v>147</v>
      </c>
      <c r="C268" s="87" t="s">
        <v>365</v>
      </c>
      <c r="D268" s="79" t="s">
        <v>159</v>
      </c>
      <c r="E268" s="136">
        <v>100</v>
      </c>
      <c r="F268" s="259">
        <v>100</v>
      </c>
      <c r="G268" s="259">
        <v>100</v>
      </c>
      <c r="H268" s="244"/>
      <c r="I268" s="496"/>
    </row>
    <row r="269" spans="1:9" x14ac:dyDescent="0.3">
      <c r="A269" s="442" t="s">
        <v>65</v>
      </c>
      <c r="B269" s="106" t="s">
        <v>151</v>
      </c>
      <c r="C269" s="57" t="s">
        <v>366</v>
      </c>
      <c r="D269" s="106" t="s">
        <v>139</v>
      </c>
      <c r="E269" s="131">
        <f>'інформація про викон програ'!G233</f>
        <v>1950</v>
      </c>
      <c r="F269" s="132">
        <f>'інформація про викон програ'!J233</f>
        <v>1932.3</v>
      </c>
      <c r="G269" s="132">
        <f>'інформація про викон програ'!M233</f>
        <v>1932.3</v>
      </c>
      <c r="H269" s="281">
        <f>G269/F269*100</f>
        <v>100</v>
      </c>
      <c r="I269" s="239"/>
    </row>
    <row r="270" spans="1:9" ht="37.5" x14ac:dyDescent="0.3">
      <c r="A270" s="443"/>
      <c r="B270" s="108" t="s">
        <v>146</v>
      </c>
      <c r="C270" s="86" t="s">
        <v>367</v>
      </c>
      <c r="D270" s="80" t="s">
        <v>197</v>
      </c>
      <c r="E270" s="133">
        <v>250</v>
      </c>
      <c r="F270" s="256">
        <v>186</v>
      </c>
      <c r="G270" s="256">
        <v>91</v>
      </c>
      <c r="H270" s="244"/>
      <c r="I270" s="239"/>
    </row>
    <row r="271" spans="1:9" ht="37.5" x14ac:dyDescent="0.3">
      <c r="A271" s="443"/>
      <c r="B271" s="84" t="s">
        <v>156</v>
      </c>
      <c r="C271" s="86" t="s">
        <v>368</v>
      </c>
      <c r="D271" s="79" t="s">
        <v>139</v>
      </c>
      <c r="E271" s="135">
        <f>E269/E270</f>
        <v>7.8</v>
      </c>
      <c r="F271" s="258">
        <f t="shared" ref="F271:G271" si="55">F269/F270</f>
        <v>10.388709677419355</v>
      </c>
      <c r="G271" s="258">
        <f t="shared" si="55"/>
        <v>21.234065934065935</v>
      </c>
      <c r="H271" s="244"/>
      <c r="I271" s="239"/>
    </row>
    <row r="272" spans="1:9" x14ac:dyDescent="0.3">
      <c r="A272" s="444"/>
      <c r="B272" s="84" t="s">
        <v>147</v>
      </c>
      <c r="C272" s="60" t="s">
        <v>369</v>
      </c>
      <c r="D272" s="79" t="s">
        <v>159</v>
      </c>
      <c r="E272" s="136">
        <v>100</v>
      </c>
      <c r="F272" s="259">
        <v>100</v>
      </c>
      <c r="G272" s="259">
        <v>100</v>
      </c>
      <c r="H272" s="244"/>
      <c r="I272" s="239"/>
    </row>
    <row r="273" spans="1:9" x14ac:dyDescent="0.3">
      <c r="A273" s="452" t="s">
        <v>66</v>
      </c>
      <c r="B273" s="106" t="s">
        <v>151</v>
      </c>
      <c r="C273" s="57" t="s">
        <v>371</v>
      </c>
      <c r="D273" s="106" t="s">
        <v>139</v>
      </c>
      <c r="E273" s="131">
        <f>'інформація про викон програ'!G237</f>
        <v>0</v>
      </c>
      <c r="F273" s="132">
        <f>'інформація про викон програ'!J237</f>
        <v>0</v>
      </c>
      <c r="G273" s="132">
        <f>'інформація про викон програ'!M237</f>
        <v>0</v>
      </c>
      <c r="H273" s="244"/>
      <c r="I273" s="239"/>
    </row>
    <row r="274" spans="1:9" ht="37.5" x14ac:dyDescent="0.3">
      <c r="A274" s="452"/>
      <c r="B274" s="108" t="s">
        <v>146</v>
      </c>
      <c r="C274" s="86" t="s">
        <v>370</v>
      </c>
      <c r="D274" s="80" t="s">
        <v>197</v>
      </c>
      <c r="E274" s="137">
        <v>117</v>
      </c>
      <c r="F274" s="260">
        <v>0</v>
      </c>
      <c r="G274" s="260">
        <v>0</v>
      </c>
      <c r="H274" s="244"/>
      <c r="I274" s="239"/>
    </row>
    <row r="275" spans="1:9" ht="37.5" x14ac:dyDescent="0.3">
      <c r="A275" s="452"/>
      <c r="B275" s="84" t="s">
        <v>156</v>
      </c>
      <c r="C275" s="86" t="s">
        <v>372</v>
      </c>
      <c r="D275" s="79" t="s">
        <v>139</v>
      </c>
      <c r="E275" s="107">
        <f>E273/E274</f>
        <v>0</v>
      </c>
      <c r="F275" s="107">
        <v>0</v>
      </c>
      <c r="G275" s="107">
        <v>0</v>
      </c>
      <c r="H275" s="244"/>
      <c r="I275" s="239"/>
    </row>
    <row r="276" spans="1:9" x14ac:dyDescent="0.3">
      <c r="A276" s="452"/>
      <c r="B276" s="84" t="s">
        <v>147</v>
      </c>
      <c r="C276" s="60" t="s">
        <v>373</v>
      </c>
      <c r="D276" s="79" t="s">
        <v>159</v>
      </c>
      <c r="E276" s="136">
        <v>100</v>
      </c>
      <c r="F276" s="259">
        <v>0</v>
      </c>
      <c r="G276" s="259">
        <v>0</v>
      </c>
      <c r="H276" s="244"/>
      <c r="I276" s="239"/>
    </row>
    <row r="277" spans="1:9" x14ac:dyDescent="0.3">
      <c r="A277" s="452" t="s">
        <v>67</v>
      </c>
      <c r="B277" s="106" t="s">
        <v>151</v>
      </c>
      <c r="C277" s="57" t="s">
        <v>374</v>
      </c>
      <c r="D277" s="106" t="s">
        <v>139</v>
      </c>
      <c r="E277" s="131">
        <f>'інформація про викон програ'!G241</f>
        <v>0</v>
      </c>
      <c r="F277" s="132">
        <f>'інформація про викон програ'!J241</f>
        <v>0</v>
      </c>
      <c r="G277" s="132">
        <f>'інформація про викон програ'!M241</f>
        <v>0</v>
      </c>
      <c r="H277" s="244"/>
      <c r="I277" s="239"/>
    </row>
    <row r="278" spans="1:9" x14ac:dyDescent="0.3">
      <c r="A278" s="452"/>
      <c r="B278" s="108" t="s">
        <v>146</v>
      </c>
      <c r="C278" s="86" t="s">
        <v>375</v>
      </c>
      <c r="D278" s="79" t="s">
        <v>197</v>
      </c>
      <c r="E278" s="151">
        <v>1</v>
      </c>
      <c r="F278" s="151">
        <v>0</v>
      </c>
      <c r="G278" s="151">
        <v>0</v>
      </c>
      <c r="H278" s="244"/>
      <c r="I278" s="239"/>
    </row>
    <row r="279" spans="1:9" x14ac:dyDescent="0.3">
      <c r="A279" s="452"/>
      <c r="B279" s="84" t="s">
        <v>156</v>
      </c>
      <c r="C279" s="86" t="s">
        <v>376</v>
      </c>
      <c r="D279" s="78" t="s">
        <v>255</v>
      </c>
      <c r="E279" s="107">
        <f>E277/12</f>
        <v>0</v>
      </c>
      <c r="F279" s="107">
        <v>0</v>
      </c>
      <c r="G279" s="107">
        <f t="shared" ref="G279" si="56">G277/12</f>
        <v>0</v>
      </c>
      <c r="H279" s="244"/>
      <c r="I279" s="239"/>
    </row>
    <row r="280" spans="1:9" x14ac:dyDescent="0.3">
      <c r="A280" s="452"/>
      <c r="B280" s="84" t="s">
        <v>147</v>
      </c>
      <c r="C280" s="87" t="s">
        <v>365</v>
      </c>
      <c r="D280" s="79" t="s">
        <v>159</v>
      </c>
      <c r="E280" s="136">
        <v>100</v>
      </c>
      <c r="F280" s="259">
        <v>100</v>
      </c>
      <c r="G280" s="259">
        <v>0</v>
      </c>
      <c r="H280" s="244"/>
      <c r="I280" s="239"/>
    </row>
    <row r="281" spans="1:9" ht="37.5" x14ac:dyDescent="0.3">
      <c r="A281" s="442" t="s">
        <v>68</v>
      </c>
      <c r="B281" s="106" t="s">
        <v>151</v>
      </c>
      <c r="C281" s="57" t="s">
        <v>377</v>
      </c>
      <c r="D281" s="106" t="s">
        <v>139</v>
      </c>
      <c r="E281" s="131">
        <f>'інформація про викон програ'!G245</f>
        <v>426</v>
      </c>
      <c r="F281" s="132">
        <f>'інформація про викон програ'!J245</f>
        <v>425.22</v>
      </c>
      <c r="G281" s="132">
        <f>'інформація про викон програ'!M245</f>
        <v>393.87</v>
      </c>
      <c r="H281" s="281">
        <f>G281/F281*100</f>
        <v>92.627345844504021</v>
      </c>
      <c r="I281" s="239"/>
    </row>
    <row r="282" spans="1:9" x14ac:dyDescent="0.3">
      <c r="A282" s="443"/>
      <c r="B282" s="108" t="s">
        <v>146</v>
      </c>
      <c r="C282" s="86" t="s">
        <v>378</v>
      </c>
      <c r="D282" s="80" t="s">
        <v>197</v>
      </c>
      <c r="E282" s="133">
        <v>250</v>
      </c>
      <c r="F282" s="256">
        <v>186</v>
      </c>
      <c r="G282" s="256">
        <v>378</v>
      </c>
      <c r="H282" s="244"/>
      <c r="I282" s="239"/>
    </row>
    <row r="283" spans="1:9" ht="37.5" x14ac:dyDescent="0.3">
      <c r="A283" s="443"/>
      <c r="B283" s="84" t="s">
        <v>156</v>
      </c>
      <c r="C283" s="86" t="s">
        <v>379</v>
      </c>
      <c r="D283" s="79" t="s">
        <v>139</v>
      </c>
      <c r="E283" s="135">
        <f>E281/E282</f>
        <v>1.704</v>
      </c>
      <c r="F283" s="258">
        <f t="shared" ref="F283" si="57">F281/F282</f>
        <v>2.2861290322580645</v>
      </c>
      <c r="G283" s="258">
        <f t="shared" ref="G283" si="58">G281/G282</f>
        <v>1.041984126984127</v>
      </c>
      <c r="H283" s="244"/>
      <c r="I283" s="239"/>
    </row>
    <row r="284" spans="1:9" x14ac:dyDescent="0.3">
      <c r="A284" s="444"/>
      <c r="B284" s="84" t="s">
        <v>147</v>
      </c>
      <c r="C284" s="60" t="s">
        <v>380</v>
      </c>
      <c r="D284" s="79" t="s">
        <v>159</v>
      </c>
      <c r="E284" s="136">
        <v>100</v>
      </c>
      <c r="F284" s="259">
        <v>100</v>
      </c>
      <c r="G284" s="259">
        <v>100</v>
      </c>
      <c r="H284" s="244"/>
      <c r="I284" s="239"/>
    </row>
    <row r="285" spans="1:9" ht="19.5" x14ac:dyDescent="0.3">
      <c r="A285" s="72" t="s">
        <v>340</v>
      </c>
      <c r="B285" s="84"/>
      <c r="C285" s="97"/>
      <c r="D285" s="83"/>
      <c r="E285" s="128">
        <f>E287</f>
        <v>1200</v>
      </c>
      <c r="F285" s="253">
        <f t="shared" ref="F285:G285" si="59">F287</f>
        <v>1200</v>
      </c>
      <c r="G285" s="253">
        <f t="shared" si="59"/>
        <v>1200</v>
      </c>
      <c r="H285" s="244"/>
      <c r="I285" s="239"/>
    </row>
    <row r="286" spans="1:9" ht="37.5" x14ac:dyDescent="0.3">
      <c r="A286" s="60" t="s">
        <v>173</v>
      </c>
      <c r="B286" s="84"/>
      <c r="C286" s="85"/>
      <c r="D286" s="82"/>
      <c r="E286" s="129"/>
      <c r="F286" s="254"/>
      <c r="G286" s="254"/>
      <c r="H286" s="244"/>
      <c r="I286" s="239"/>
    </row>
    <row r="287" spans="1:9" ht="19.5" x14ac:dyDescent="0.35">
      <c r="A287" s="69" t="s">
        <v>381</v>
      </c>
      <c r="B287" s="98"/>
      <c r="C287" s="99"/>
      <c r="D287" s="63"/>
      <c r="E287" s="130">
        <f>E288</f>
        <v>1200</v>
      </c>
      <c r="F287" s="255">
        <f t="shared" ref="F287:G287" si="60">F288</f>
        <v>1200</v>
      </c>
      <c r="G287" s="255">
        <f t="shared" si="60"/>
        <v>1200</v>
      </c>
      <c r="H287" s="244"/>
      <c r="I287" s="239"/>
    </row>
    <row r="288" spans="1:9" x14ac:dyDescent="0.3">
      <c r="A288" s="477" t="s">
        <v>69</v>
      </c>
      <c r="B288" s="106" t="s">
        <v>151</v>
      </c>
      <c r="C288" s="57" t="s">
        <v>383</v>
      </c>
      <c r="D288" s="106" t="s">
        <v>139</v>
      </c>
      <c r="E288" s="131">
        <f>'інформація про викон програ'!G249</f>
        <v>1200</v>
      </c>
      <c r="F288" s="132">
        <f>'інформація про викон програ'!J249</f>
        <v>1200</v>
      </c>
      <c r="G288" s="132">
        <f>'інформація про викон програ'!M249</f>
        <v>1200</v>
      </c>
      <c r="H288" s="281">
        <f>G288/F288*100</f>
        <v>100</v>
      </c>
      <c r="I288" s="239"/>
    </row>
    <row r="289" spans="1:9" ht="37.5" x14ac:dyDescent="0.3">
      <c r="A289" s="478"/>
      <c r="B289" s="108" t="s">
        <v>146</v>
      </c>
      <c r="C289" s="86" t="s">
        <v>382</v>
      </c>
      <c r="D289" s="83" t="s">
        <v>197</v>
      </c>
      <c r="E289" s="142">
        <v>750</v>
      </c>
      <c r="F289" s="263">
        <v>700</v>
      </c>
      <c r="G289" s="263">
        <v>650</v>
      </c>
      <c r="H289" s="244"/>
      <c r="I289" s="239"/>
    </row>
    <row r="290" spans="1:9" ht="38.25" customHeight="1" x14ac:dyDescent="0.3">
      <c r="A290" s="478"/>
      <c r="B290" s="84" t="s">
        <v>156</v>
      </c>
      <c r="C290" s="115" t="s">
        <v>384</v>
      </c>
      <c r="D290" s="82" t="s">
        <v>139</v>
      </c>
      <c r="E290" s="135">
        <f>E288/E289</f>
        <v>1.6</v>
      </c>
      <c r="F290" s="258">
        <f t="shared" ref="F290:G290" si="61">F288/F289</f>
        <v>1.7142857142857142</v>
      </c>
      <c r="G290" s="258">
        <f t="shared" si="61"/>
        <v>1.8461538461538463</v>
      </c>
      <c r="H290" s="244"/>
      <c r="I290" s="239"/>
    </row>
    <row r="291" spans="1:9" ht="37.5" x14ac:dyDescent="0.3">
      <c r="A291" s="479"/>
      <c r="B291" s="84" t="s">
        <v>147</v>
      </c>
      <c r="C291" s="86" t="s">
        <v>386</v>
      </c>
      <c r="D291" s="82" t="s">
        <v>159</v>
      </c>
      <c r="E291" s="136">
        <v>100</v>
      </c>
      <c r="F291" s="259">
        <f>F290/E290*100</f>
        <v>107.14285714285714</v>
      </c>
      <c r="G291" s="259">
        <f>G290/F290*100</f>
        <v>107.69230769230771</v>
      </c>
      <c r="H291" s="244"/>
      <c r="I291" s="239"/>
    </row>
    <row r="292" spans="1:9" ht="39" x14ac:dyDescent="0.3">
      <c r="A292" s="72" t="s">
        <v>573</v>
      </c>
      <c r="B292" s="84"/>
      <c r="C292" s="97"/>
      <c r="D292" s="83"/>
      <c r="E292" s="128">
        <f>E294</f>
        <v>100</v>
      </c>
      <c r="F292" s="253">
        <f t="shared" ref="F292:G292" si="62">F294</f>
        <v>52.08</v>
      </c>
      <c r="G292" s="253">
        <f t="shared" si="62"/>
        <v>52.08</v>
      </c>
      <c r="H292" s="244"/>
      <c r="I292" s="239"/>
    </row>
    <row r="293" spans="1:9" ht="37.5" x14ac:dyDescent="0.3">
      <c r="A293" s="60" t="s">
        <v>173</v>
      </c>
      <c r="B293" s="84"/>
      <c r="C293" s="85"/>
      <c r="D293" s="82"/>
      <c r="E293" s="129"/>
      <c r="F293" s="254"/>
      <c r="G293" s="254"/>
      <c r="H293" s="244"/>
      <c r="I293" s="239"/>
    </row>
    <row r="294" spans="1:9" ht="19.5" x14ac:dyDescent="0.35">
      <c r="A294" s="69" t="s">
        <v>385</v>
      </c>
      <c r="B294" s="98"/>
      <c r="C294" s="99"/>
      <c r="D294" s="63"/>
      <c r="E294" s="130">
        <f>E295+E299</f>
        <v>100</v>
      </c>
      <c r="F294" s="255">
        <f t="shared" ref="F294:G294" si="63">F295+F299</f>
        <v>52.08</v>
      </c>
      <c r="G294" s="255">
        <f t="shared" si="63"/>
        <v>52.08</v>
      </c>
      <c r="H294" s="244"/>
      <c r="I294" s="239"/>
    </row>
    <row r="295" spans="1:9" ht="37.5" x14ac:dyDescent="0.3">
      <c r="A295" s="477" t="s">
        <v>574</v>
      </c>
      <c r="B295" s="106" t="s">
        <v>151</v>
      </c>
      <c r="C295" s="57" t="s">
        <v>387</v>
      </c>
      <c r="D295" s="106" t="s">
        <v>139</v>
      </c>
      <c r="E295" s="131">
        <f>'інформація про викон програ'!G253-6000</f>
        <v>-5900</v>
      </c>
      <c r="F295" s="132">
        <f>'інформація про викон програ'!J253</f>
        <v>52.08</v>
      </c>
      <c r="G295" s="132">
        <f>'інформація про викон програ'!M253</f>
        <v>52.08</v>
      </c>
      <c r="H295" s="281">
        <f>G295/F295*100</f>
        <v>100</v>
      </c>
      <c r="I295" s="239"/>
    </row>
    <row r="296" spans="1:9" x14ac:dyDescent="0.3">
      <c r="A296" s="478"/>
      <c r="B296" s="108" t="s">
        <v>146</v>
      </c>
      <c r="C296" s="86" t="s">
        <v>388</v>
      </c>
      <c r="D296" s="83" t="s">
        <v>197</v>
      </c>
      <c r="E296" s="142">
        <v>5</v>
      </c>
      <c r="F296" s="263">
        <v>16</v>
      </c>
      <c r="G296" s="263">
        <v>1</v>
      </c>
      <c r="H296" s="244"/>
      <c r="I296" s="239"/>
    </row>
    <row r="297" spans="1:9" ht="45.75" customHeight="1" x14ac:dyDescent="0.3">
      <c r="A297" s="478"/>
      <c r="B297" s="84" t="s">
        <v>156</v>
      </c>
      <c r="C297" s="115" t="s">
        <v>389</v>
      </c>
      <c r="D297" s="82" t="s">
        <v>139</v>
      </c>
      <c r="E297" s="148">
        <f>E295/E296</f>
        <v>-1180</v>
      </c>
      <c r="F297" s="268">
        <f t="shared" ref="F297" si="64">F295/F296</f>
        <v>3.2549999999999999</v>
      </c>
      <c r="G297" s="268">
        <f t="shared" ref="G297" si="65">G295/G296</f>
        <v>52.08</v>
      </c>
      <c r="H297" s="244"/>
      <c r="I297" s="239"/>
    </row>
    <row r="298" spans="1:9" ht="37.5" x14ac:dyDescent="0.3">
      <c r="A298" s="479"/>
      <c r="B298" s="84" t="s">
        <v>147</v>
      </c>
      <c r="C298" s="60" t="s">
        <v>390</v>
      </c>
      <c r="D298" s="82" t="s">
        <v>159</v>
      </c>
      <c r="E298" s="136">
        <v>100</v>
      </c>
      <c r="F298" s="259">
        <v>100</v>
      </c>
      <c r="G298" s="259">
        <v>100</v>
      </c>
      <c r="H298" s="244"/>
      <c r="I298" s="239"/>
    </row>
    <row r="299" spans="1:9" ht="56.25" x14ac:dyDescent="0.3">
      <c r="A299" s="116"/>
      <c r="B299" s="106" t="s">
        <v>151</v>
      </c>
      <c r="C299" s="57" t="s">
        <v>576</v>
      </c>
      <c r="D299" s="106" t="s">
        <v>139</v>
      </c>
      <c r="E299" s="145">
        <f>6000</f>
        <v>6000</v>
      </c>
      <c r="F299" s="266"/>
      <c r="G299" s="266"/>
      <c r="H299" s="244"/>
      <c r="I299" s="239"/>
    </row>
    <row r="300" spans="1:9" ht="19.5" x14ac:dyDescent="0.3">
      <c r="A300" s="116"/>
      <c r="B300" s="108" t="s">
        <v>146</v>
      </c>
      <c r="C300" s="86" t="s">
        <v>388</v>
      </c>
      <c r="D300" s="101" t="s">
        <v>197</v>
      </c>
      <c r="E300" s="136">
        <v>1</v>
      </c>
      <c r="F300" s="259"/>
      <c r="G300" s="259"/>
      <c r="H300" s="244"/>
      <c r="I300" s="239"/>
    </row>
    <row r="301" spans="1:9" ht="66" customHeight="1" x14ac:dyDescent="0.3">
      <c r="A301" s="116" t="s">
        <v>575</v>
      </c>
      <c r="B301" s="84" t="s">
        <v>156</v>
      </c>
      <c r="C301" s="115" t="s">
        <v>577</v>
      </c>
      <c r="D301" s="102" t="s">
        <v>139</v>
      </c>
      <c r="E301" s="145">
        <f>E299/E300</f>
        <v>6000</v>
      </c>
      <c r="F301" s="266"/>
      <c r="G301" s="266"/>
      <c r="H301" s="244"/>
      <c r="I301" s="239"/>
    </row>
    <row r="302" spans="1:9" ht="19.5" x14ac:dyDescent="0.3">
      <c r="A302" s="116"/>
      <c r="B302" s="84" t="s">
        <v>147</v>
      </c>
      <c r="C302" s="60" t="s">
        <v>578</v>
      </c>
      <c r="D302" s="102" t="s">
        <v>159</v>
      </c>
      <c r="E302" s="136">
        <v>100</v>
      </c>
      <c r="F302" s="259"/>
      <c r="G302" s="259"/>
      <c r="H302" s="244"/>
      <c r="I302" s="239"/>
    </row>
    <row r="303" spans="1:9" ht="19.5" x14ac:dyDescent="0.3">
      <c r="A303" s="72" t="s">
        <v>391</v>
      </c>
      <c r="B303" s="84"/>
      <c r="C303" s="97"/>
      <c r="D303" s="90"/>
      <c r="E303" s="128">
        <f>E305</f>
        <v>3068.1</v>
      </c>
      <c r="F303" s="253">
        <f t="shared" ref="F303:G303" si="66">F305</f>
        <v>3068.05</v>
      </c>
      <c r="G303" s="253">
        <f t="shared" si="66"/>
        <v>1868.05</v>
      </c>
      <c r="H303" s="244"/>
      <c r="I303" s="239"/>
    </row>
    <row r="304" spans="1:9" ht="37.5" x14ac:dyDescent="0.3">
      <c r="A304" s="60" t="s">
        <v>173</v>
      </c>
      <c r="B304" s="84"/>
      <c r="C304" s="85"/>
      <c r="D304" s="89"/>
      <c r="E304" s="129"/>
      <c r="F304" s="254"/>
      <c r="G304" s="254"/>
      <c r="H304" s="244"/>
      <c r="I304" s="239"/>
    </row>
    <row r="305" spans="1:9" ht="39" x14ac:dyDescent="0.35">
      <c r="A305" s="69" t="s">
        <v>393</v>
      </c>
      <c r="B305" s="98"/>
      <c r="C305" s="99"/>
      <c r="D305" s="63"/>
      <c r="E305" s="130">
        <f>E306+E311</f>
        <v>3068.1</v>
      </c>
      <c r="F305" s="255">
        <f t="shared" ref="F305:G305" si="67">F306+F311</f>
        <v>3068.05</v>
      </c>
      <c r="G305" s="255">
        <f t="shared" si="67"/>
        <v>1868.05</v>
      </c>
      <c r="H305" s="244"/>
      <c r="I305" s="239"/>
    </row>
    <row r="306" spans="1:9" ht="37.5" x14ac:dyDescent="0.3">
      <c r="A306" s="442" t="s">
        <v>392</v>
      </c>
      <c r="B306" s="84" t="s">
        <v>151</v>
      </c>
      <c r="C306" s="85" t="s">
        <v>387</v>
      </c>
      <c r="D306" s="89" t="s">
        <v>139</v>
      </c>
      <c r="E306" s="131">
        <f>'інформація про викон програ'!G261</f>
        <v>3068.1</v>
      </c>
      <c r="F306" s="132">
        <f>'інформація про викон програ'!J261</f>
        <v>3068.05</v>
      </c>
      <c r="G306" s="132">
        <f>'інформація про викон програ'!M261</f>
        <v>1868.05</v>
      </c>
      <c r="H306" s="281">
        <f>G306/F306*100</f>
        <v>60.887208487475753</v>
      </c>
      <c r="I306" s="239" t="s">
        <v>764</v>
      </c>
    </row>
    <row r="307" spans="1:9" x14ac:dyDescent="0.3">
      <c r="A307" s="443"/>
      <c r="B307" s="375" t="s">
        <v>146</v>
      </c>
      <c r="C307" s="86" t="s">
        <v>406</v>
      </c>
      <c r="D307" s="464" t="s">
        <v>197</v>
      </c>
      <c r="E307" s="152">
        <v>1012</v>
      </c>
      <c r="F307" s="269">
        <v>992</v>
      </c>
      <c r="G307" s="269">
        <v>972</v>
      </c>
      <c r="H307" s="244"/>
      <c r="I307" s="239"/>
    </row>
    <row r="308" spans="1:9" ht="37.5" x14ac:dyDescent="0.3">
      <c r="A308" s="443"/>
      <c r="B308" s="377"/>
      <c r="C308" s="86" t="s">
        <v>404</v>
      </c>
      <c r="D308" s="466"/>
      <c r="E308" s="142">
        <v>2</v>
      </c>
      <c r="F308" s="263">
        <v>20</v>
      </c>
      <c r="G308" s="263">
        <v>20</v>
      </c>
      <c r="H308" s="244"/>
      <c r="I308" s="239"/>
    </row>
    <row r="309" spans="1:9" ht="39.75" customHeight="1" x14ac:dyDescent="0.3">
      <c r="A309" s="443"/>
      <c r="B309" s="84" t="s">
        <v>156</v>
      </c>
      <c r="C309" s="86" t="s">
        <v>405</v>
      </c>
      <c r="D309" s="89" t="s">
        <v>139</v>
      </c>
      <c r="E309" s="148">
        <f>E306/E308</f>
        <v>1534.05</v>
      </c>
      <c r="F309" s="268">
        <f t="shared" ref="F309:G309" si="68">F306/F308</f>
        <v>153.4025</v>
      </c>
      <c r="G309" s="268">
        <f t="shared" si="68"/>
        <v>93.402500000000003</v>
      </c>
      <c r="H309" s="244"/>
      <c r="I309" s="239"/>
    </row>
    <row r="310" spans="1:9" ht="56.25" x14ac:dyDescent="0.3">
      <c r="A310" s="444"/>
      <c r="B310" s="84" t="s">
        <v>147</v>
      </c>
      <c r="C310" s="86" t="s">
        <v>407</v>
      </c>
      <c r="D310" s="89" t="s">
        <v>159</v>
      </c>
      <c r="E310" s="136">
        <f>E308/E307*100</f>
        <v>0.19762845849802371</v>
      </c>
      <c r="F310" s="259">
        <f>F308/F307*100</f>
        <v>2.0161290322580645</v>
      </c>
      <c r="G310" s="259">
        <f>G308/G307*100</f>
        <v>2.0576131687242798</v>
      </c>
      <c r="H310" s="244"/>
      <c r="I310" s="239"/>
    </row>
    <row r="311" spans="1:9" ht="37.5" x14ac:dyDescent="0.3">
      <c r="A311" s="442" t="s">
        <v>72</v>
      </c>
      <c r="B311" s="84" t="s">
        <v>151</v>
      </c>
      <c r="C311" s="85" t="s">
        <v>387</v>
      </c>
      <c r="D311" s="89" t="s">
        <v>139</v>
      </c>
      <c r="E311" s="131">
        <f>'інформація про викон програ'!G265</f>
        <v>0</v>
      </c>
      <c r="F311" s="132">
        <f>'інформація про викон програ'!J265</f>
        <v>0</v>
      </c>
      <c r="G311" s="132">
        <f>'інформація про викон програ'!M265</f>
        <v>0</v>
      </c>
      <c r="H311" s="244"/>
      <c r="I311" s="239"/>
    </row>
    <row r="312" spans="1:9" ht="37.5" x14ac:dyDescent="0.3">
      <c r="A312" s="443"/>
      <c r="B312" s="108" t="s">
        <v>146</v>
      </c>
      <c r="C312" s="86" t="s">
        <v>404</v>
      </c>
      <c r="D312" s="90" t="s">
        <v>197</v>
      </c>
      <c r="E312" s="142">
        <v>1</v>
      </c>
      <c r="F312" s="263">
        <v>0</v>
      </c>
      <c r="G312" s="263">
        <v>20</v>
      </c>
      <c r="H312" s="244"/>
      <c r="I312" s="239"/>
    </row>
    <row r="313" spans="1:9" ht="42" customHeight="1" x14ac:dyDescent="0.3">
      <c r="A313" s="443"/>
      <c r="B313" s="84" t="s">
        <v>156</v>
      </c>
      <c r="C313" s="86" t="s">
        <v>405</v>
      </c>
      <c r="D313" s="89" t="s">
        <v>139</v>
      </c>
      <c r="E313" s="148">
        <f>E311/E312</f>
        <v>0</v>
      </c>
      <c r="F313" s="268"/>
      <c r="G313" s="268">
        <f t="shared" ref="G313" si="69">G311/G312</f>
        <v>0</v>
      </c>
      <c r="H313" s="244"/>
      <c r="I313" s="239"/>
    </row>
    <row r="314" spans="1:9" x14ac:dyDescent="0.3">
      <c r="A314" s="444"/>
      <c r="B314" s="84" t="s">
        <v>147</v>
      </c>
      <c r="C314" s="60" t="s">
        <v>380</v>
      </c>
      <c r="D314" s="89" t="s">
        <v>159</v>
      </c>
      <c r="E314" s="136">
        <v>100</v>
      </c>
      <c r="F314" s="259"/>
      <c r="G314" s="259">
        <v>100</v>
      </c>
      <c r="H314" s="244"/>
      <c r="I314" s="239"/>
    </row>
    <row r="315" spans="1:9" ht="19.5" x14ac:dyDescent="0.3">
      <c r="A315" s="72" t="s">
        <v>340</v>
      </c>
      <c r="B315" s="84"/>
      <c r="C315" s="97"/>
      <c r="D315" s="90"/>
      <c r="E315" s="128">
        <f>E317</f>
        <v>560.9</v>
      </c>
      <c r="F315" s="253">
        <f t="shared" ref="F315:G315" si="70">F317</f>
        <v>375.5</v>
      </c>
      <c r="G315" s="253">
        <f t="shared" si="70"/>
        <v>0</v>
      </c>
      <c r="H315" s="244"/>
      <c r="I315" s="239"/>
    </row>
    <row r="316" spans="1:9" ht="37.5" x14ac:dyDescent="0.3">
      <c r="A316" s="60" t="s">
        <v>173</v>
      </c>
      <c r="B316" s="84"/>
      <c r="C316" s="85"/>
      <c r="D316" s="89"/>
      <c r="E316" s="129"/>
      <c r="F316" s="254"/>
      <c r="G316" s="254"/>
      <c r="H316" s="244"/>
      <c r="I316" s="239"/>
    </row>
    <row r="317" spans="1:9" ht="39" x14ac:dyDescent="0.35">
      <c r="A317" s="69" t="s">
        <v>408</v>
      </c>
      <c r="B317" s="98"/>
      <c r="C317" s="99"/>
      <c r="D317" s="63"/>
      <c r="E317" s="130">
        <f>E318</f>
        <v>560.9</v>
      </c>
      <c r="F317" s="255">
        <f t="shared" ref="F317:G317" si="71">F318</f>
        <v>375.5</v>
      </c>
      <c r="G317" s="255">
        <f t="shared" si="71"/>
        <v>0</v>
      </c>
      <c r="H317" s="244"/>
      <c r="I317" s="239"/>
    </row>
    <row r="318" spans="1:9" x14ac:dyDescent="0.3">
      <c r="A318" s="477" t="s">
        <v>409</v>
      </c>
      <c r="B318" s="106" t="s">
        <v>151</v>
      </c>
      <c r="C318" s="73" t="s">
        <v>411</v>
      </c>
      <c r="D318" s="106" t="s">
        <v>139</v>
      </c>
      <c r="E318" s="131">
        <f>'інформація про викон програ'!G269</f>
        <v>560.9</v>
      </c>
      <c r="F318" s="132">
        <f>'інформація про викон програ'!J269</f>
        <v>375.5</v>
      </c>
      <c r="G318" s="132">
        <f>'інформація про викон програ'!M269</f>
        <v>0</v>
      </c>
      <c r="H318" s="281">
        <f>G318/F318*100</f>
        <v>0</v>
      </c>
      <c r="I318" s="497" t="s">
        <v>765</v>
      </c>
    </row>
    <row r="319" spans="1:9" ht="37.5" x14ac:dyDescent="0.3">
      <c r="A319" s="478"/>
      <c r="B319" s="108" t="s">
        <v>146</v>
      </c>
      <c r="C319" s="86" t="s">
        <v>410</v>
      </c>
      <c r="D319" s="90" t="s">
        <v>197</v>
      </c>
      <c r="E319" s="142">
        <v>12</v>
      </c>
      <c r="F319" s="263">
        <v>10</v>
      </c>
      <c r="G319" s="263">
        <v>0</v>
      </c>
      <c r="H319" s="244"/>
      <c r="I319" s="495"/>
    </row>
    <row r="320" spans="1:9" ht="44.25" customHeight="1" x14ac:dyDescent="0.3">
      <c r="A320" s="478"/>
      <c r="B320" s="84" t="s">
        <v>156</v>
      </c>
      <c r="C320" s="117" t="s">
        <v>412</v>
      </c>
      <c r="D320" s="89" t="s">
        <v>139</v>
      </c>
      <c r="E320" s="148">
        <f>E318/E319</f>
        <v>46.741666666666667</v>
      </c>
      <c r="F320" s="268">
        <f t="shared" ref="F320:G320" si="72">F318/F319</f>
        <v>37.549999999999997</v>
      </c>
      <c r="G320" s="268" t="e">
        <f t="shared" si="72"/>
        <v>#DIV/0!</v>
      </c>
      <c r="H320" s="244"/>
      <c r="I320" s="495"/>
    </row>
    <row r="321" spans="1:9" ht="37.5" x14ac:dyDescent="0.3">
      <c r="A321" s="479"/>
      <c r="B321" s="84" t="s">
        <v>147</v>
      </c>
      <c r="C321" s="60" t="s">
        <v>413</v>
      </c>
      <c r="D321" s="89" t="s">
        <v>159</v>
      </c>
      <c r="E321" s="136">
        <v>100</v>
      </c>
      <c r="F321" s="259">
        <f>F320/E320*100</f>
        <v>80.335175610625782</v>
      </c>
      <c r="G321" s="259" t="e">
        <f>G320/F320*100</f>
        <v>#DIV/0!</v>
      </c>
      <c r="H321" s="244"/>
      <c r="I321" s="496"/>
    </row>
    <row r="322" spans="1:9" ht="39" x14ac:dyDescent="0.3">
      <c r="A322" s="72" t="s">
        <v>417</v>
      </c>
      <c r="B322" s="84"/>
      <c r="C322" s="97"/>
      <c r="D322" s="90"/>
      <c r="E322" s="128">
        <f>E324</f>
        <v>19474.34</v>
      </c>
      <c r="F322" s="253">
        <f t="shared" ref="F322:G322" si="73">F324</f>
        <v>18714.77</v>
      </c>
      <c r="G322" s="253">
        <f t="shared" si="73"/>
        <v>12670.42</v>
      </c>
      <c r="H322" s="283"/>
      <c r="I322" s="239"/>
    </row>
    <row r="323" spans="1:9" ht="56.25" x14ac:dyDescent="0.3">
      <c r="A323" s="60" t="s">
        <v>414</v>
      </c>
      <c r="B323" s="84"/>
      <c r="C323" s="85"/>
      <c r="D323" s="89"/>
      <c r="E323" s="129"/>
      <c r="F323" s="254"/>
      <c r="G323" s="254"/>
      <c r="H323" s="244"/>
      <c r="I323" s="239"/>
    </row>
    <row r="324" spans="1:9" ht="39" x14ac:dyDescent="0.35">
      <c r="A324" s="69" t="s">
        <v>415</v>
      </c>
      <c r="B324" s="98"/>
      <c r="C324" s="99"/>
      <c r="D324" s="63"/>
      <c r="E324" s="130">
        <f>E325+E374</f>
        <v>19474.34</v>
      </c>
      <c r="F324" s="255">
        <f t="shared" ref="F324:G324" si="74">F325+F374</f>
        <v>18714.77</v>
      </c>
      <c r="G324" s="255">
        <f t="shared" si="74"/>
        <v>12670.42</v>
      </c>
      <c r="H324" s="244"/>
      <c r="I324" s="239"/>
    </row>
    <row r="325" spans="1:9" ht="19.5" x14ac:dyDescent="0.35">
      <c r="A325" s="480" t="s">
        <v>134</v>
      </c>
      <c r="B325" s="481"/>
      <c r="C325" s="99"/>
      <c r="D325" s="63"/>
      <c r="E325" s="153">
        <f>E326+E330+E334+E338+E342+E346+E350+E354+E358+E362+E366+E370</f>
        <v>18541.34</v>
      </c>
      <c r="F325" s="270">
        <f t="shared" ref="F325:G325" si="75">F326+F330+F334+F338+F342+F346+F350+F354+F358+F362+F366+F370</f>
        <v>18534.57</v>
      </c>
      <c r="G325" s="270">
        <f t="shared" si="75"/>
        <v>12576.92</v>
      </c>
      <c r="H325" s="244"/>
      <c r="I325" s="239"/>
    </row>
    <row r="326" spans="1:9" ht="37.5" x14ac:dyDescent="0.3">
      <c r="A326" s="451" t="s">
        <v>75</v>
      </c>
      <c r="B326" s="106" t="s">
        <v>151</v>
      </c>
      <c r="C326" s="57" t="s">
        <v>442</v>
      </c>
      <c r="D326" s="106" t="s">
        <v>139</v>
      </c>
      <c r="E326" s="131">
        <f>'інформація про викон програ'!G281</f>
        <v>7.43</v>
      </c>
      <c r="F326" s="132">
        <f>'інформація про викон програ'!J281</f>
        <v>7.42</v>
      </c>
      <c r="G326" s="132">
        <f>'інформація про викон програ'!M281</f>
        <v>7.42</v>
      </c>
      <c r="H326" s="281">
        <f>G326/F326*100</f>
        <v>100</v>
      </c>
      <c r="I326" s="239"/>
    </row>
    <row r="327" spans="1:9" ht="43.5" customHeight="1" x14ac:dyDescent="0.3">
      <c r="A327" s="451"/>
      <c r="B327" s="108" t="s">
        <v>146</v>
      </c>
      <c r="C327" s="118" t="s">
        <v>439</v>
      </c>
      <c r="D327" s="82" t="s">
        <v>274</v>
      </c>
      <c r="E327" s="142">
        <v>12</v>
      </c>
      <c r="F327" s="263">
        <v>12</v>
      </c>
      <c r="G327" s="263">
        <v>12</v>
      </c>
      <c r="H327" s="244"/>
      <c r="I327" s="239"/>
    </row>
    <row r="328" spans="1:9" x14ac:dyDescent="0.3">
      <c r="A328" s="451"/>
      <c r="B328" s="84" t="s">
        <v>156</v>
      </c>
      <c r="C328" s="119" t="s">
        <v>441</v>
      </c>
      <c r="D328" s="82" t="s">
        <v>139</v>
      </c>
      <c r="E328" s="138">
        <f>E326/E327</f>
        <v>0.61916666666666664</v>
      </c>
      <c r="F328" s="261">
        <f t="shared" ref="F328:G328" si="76">F326/F327</f>
        <v>0.61833333333333329</v>
      </c>
      <c r="G328" s="261">
        <f t="shared" si="76"/>
        <v>0.61833333333333329</v>
      </c>
      <c r="H328" s="244"/>
      <c r="I328" s="239"/>
    </row>
    <row r="329" spans="1:9" x14ac:dyDescent="0.3">
      <c r="A329" s="451"/>
      <c r="B329" s="84" t="s">
        <v>147</v>
      </c>
      <c r="C329" s="60" t="s">
        <v>440</v>
      </c>
      <c r="D329" s="82" t="s">
        <v>159</v>
      </c>
      <c r="E329" s="136">
        <v>100</v>
      </c>
      <c r="F329" s="259">
        <v>100</v>
      </c>
      <c r="G329" s="259">
        <v>100</v>
      </c>
      <c r="H329" s="244"/>
      <c r="I329" s="239"/>
    </row>
    <row r="330" spans="1:9" ht="37.5" x14ac:dyDescent="0.3">
      <c r="A330" s="451" t="s">
        <v>76</v>
      </c>
      <c r="B330" s="106" t="s">
        <v>151</v>
      </c>
      <c r="C330" s="57" t="s">
        <v>443</v>
      </c>
      <c r="D330" s="106" t="s">
        <v>139</v>
      </c>
      <c r="E330" s="131">
        <f>'інформація про викон програ'!G285</f>
        <v>46.7</v>
      </c>
      <c r="F330" s="132">
        <f>'інформація про викон програ'!J285</f>
        <v>46.67</v>
      </c>
      <c r="G330" s="132">
        <f>'інформація про викон програ'!M285</f>
        <v>0</v>
      </c>
      <c r="H330" s="281">
        <f>G330/F330*100</f>
        <v>0</v>
      </c>
      <c r="I330" s="239"/>
    </row>
    <row r="331" spans="1:9" x14ac:dyDescent="0.3">
      <c r="A331" s="451"/>
      <c r="B331" s="108" t="s">
        <v>146</v>
      </c>
      <c r="C331" s="86" t="s">
        <v>444</v>
      </c>
      <c r="D331" s="82" t="s">
        <v>197</v>
      </c>
      <c r="E331" s="137">
        <v>9</v>
      </c>
      <c r="F331" s="260">
        <v>4</v>
      </c>
      <c r="G331" s="260">
        <v>0</v>
      </c>
      <c r="H331" s="244"/>
      <c r="I331" s="239"/>
    </row>
    <row r="332" spans="1:9" x14ac:dyDescent="0.3">
      <c r="A332" s="451"/>
      <c r="B332" s="84" t="s">
        <v>156</v>
      </c>
      <c r="C332" s="120" t="s">
        <v>445</v>
      </c>
      <c r="D332" s="82" t="s">
        <v>139</v>
      </c>
      <c r="E332" s="107">
        <f>E330/E331</f>
        <v>5.1888888888888891</v>
      </c>
      <c r="F332" s="107">
        <f t="shared" ref="F332" si="77">F330/F331</f>
        <v>11.6675</v>
      </c>
      <c r="G332" s="107">
        <v>0</v>
      </c>
      <c r="H332" s="244"/>
      <c r="I332" s="239"/>
    </row>
    <row r="333" spans="1:9" x14ac:dyDescent="0.3">
      <c r="A333" s="451"/>
      <c r="B333" s="84" t="s">
        <v>147</v>
      </c>
      <c r="C333" s="87" t="s">
        <v>352</v>
      </c>
      <c r="D333" s="82" t="s">
        <v>159</v>
      </c>
      <c r="E333" s="136">
        <v>100</v>
      </c>
      <c r="F333" s="259">
        <v>100</v>
      </c>
      <c r="G333" s="259">
        <v>0</v>
      </c>
      <c r="H333" s="244"/>
      <c r="I333" s="239"/>
    </row>
    <row r="334" spans="1:9" x14ac:dyDescent="0.3">
      <c r="A334" s="469" t="s">
        <v>77</v>
      </c>
      <c r="B334" s="106" t="s">
        <v>151</v>
      </c>
      <c r="C334" s="57" t="s">
        <v>446</v>
      </c>
      <c r="D334" s="106" t="s">
        <v>139</v>
      </c>
      <c r="E334" s="131">
        <f>'інформація про викон програ'!G289</f>
        <v>60</v>
      </c>
      <c r="F334" s="132">
        <f>'інформація про викон програ'!J289</f>
        <v>60</v>
      </c>
      <c r="G334" s="132">
        <f>'інформація про викон програ'!M289</f>
        <v>2.2200000000000002</v>
      </c>
      <c r="H334" s="281">
        <f>G334/F334*100</f>
        <v>3.7000000000000006</v>
      </c>
      <c r="I334" s="239" t="s">
        <v>766</v>
      </c>
    </row>
    <row r="335" spans="1:9" ht="37.5" x14ac:dyDescent="0.3">
      <c r="A335" s="470"/>
      <c r="B335" s="108" t="s">
        <v>146</v>
      </c>
      <c r="C335" s="86" t="s">
        <v>448</v>
      </c>
      <c r="D335" s="83" t="s">
        <v>447</v>
      </c>
      <c r="E335" s="133">
        <v>1500</v>
      </c>
      <c r="F335" s="256">
        <v>3350</v>
      </c>
      <c r="G335" s="256">
        <v>3350</v>
      </c>
      <c r="H335" s="244"/>
      <c r="I335" s="239"/>
    </row>
    <row r="336" spans="1:9" x14ac:dyDescent="0.3">
      <c r="A336" s="470"/>
      <c r="B336" s="84" t="s">
        <v>156</v>
      </c>
      <c r="C336" s="121" t="s">
        <v>449</v>
      </c>
      <c r="D336" s="82" t="s">
        <v>139</v>
      </c>
      <c r="E336" s="135">
        <f>E334/E335</f>
        <v>0.04</v>
      </c>
      <c r="F336" s="258">
        <f t="shared" ref="F336:G336" si="78">F334/F335</f>
        <v>1.7910447761194031E-2</v>
      </c>
      <c r="G336" s="258">
        <f t="shared" si="78"/>
        <v>6.6268656716417912E-4</v>
      </c>
      <c r="H336" s="244"/>
      <c r="I336" s="239"/>
    </row>
    <row r="337" spans="1:9" x14ac:dyDescent="0.3">
      <c r="A337" s="471"/>
      <c r="B337" s="84" t="s">
        <v>147</v>
      </c>
      <c r="C337" s="60" t="s">
        <v>352</v>
      </c>
      <c r="D337" s="82" t="s">
        <v>159</v>
      </c>
      <c r="E337" s="136">
        <v>100</v>
      </c>
      <c r="F337" s="259">
        <v>100</v>
      </c>
      <c r="G337" s="259">
        <v>100</v>
      </c>
      <c r="H337" s="244"/>
      <c r="I337" s="239"/>
    </row>
    <row r="338" spans="1:9" ht="37.5" x14ac:dyDescent="0.3">
      <c r="A338" s="451" t="s">
        <v>78</v>
      </c>
      <c r="B338" s="106" t="s">
        <v>151</v>
      </c>
      <c r="C338" s="57" t="s">
        <v>450</v>
      </c>
      <c r="D338" s="106" t="s">
        <v>139</v>
      </c>
      <c r="E338" s="131">
        <f>'інформація про викон програ'!G293</f>
        <v>335</v>
      </c>
      <c r="F338" s="132">
        <f>'інформація про викон програ'!J293</f>
        <v>331.6</v>
      </c>
      <c r="G338" s="132">
        <f>'інформація про викон програ'!M293</f>
        <v>91</v>
      </c>
      <c r="H338" s="281">
        <f>G338/F338*100</f>
        <v>27.442702050663449</v>
      </c>
      <c r="I338" s="239"/>
    </row>
    <row r="339" spans="1:9" x14ac:dyDescent="0.3">
      <c r="A339" s="451"/>
      <c r="B339" s="108" t="s">
        <v>146</v>
      </c>
      <c r="C339" s="86" t="s">
        <v>451</v>
      </c>
      <c r="D339" s="83" t="s">
        <v>197</v>
      </c>
      <c r="E339" s="137">
        <v>116</v>
      </c>
      <c r="F339" s="260">
        <v>118</v>
      </c>
      <c r="G339" s="260">
        <v>59</v>
      </c>
      <c r="H339" s="244"/>
      <c r="I339" s="239"/>
    </row>
    <row r="340" spans="1:9" x14ac:dyDescent="0.3">
      <c r="A340" s="451"/>
      <c r="B340" s="84" t="s">
        <v>156</v>
      </c>
      <c r="C340" s="86" t="s">
        <v>452</v>
      </c>
      <c r="D340" s="82" t="s">
        <v>139</v>
      </c>
      <c r="E340" s="107">
        <f>E338/E339</f>
        <v>2.8879310344827585</v>
      </c>
      <c r="F340" s="107">
        <f t="shared" ref="F340:G340" si="79">F338/F339</f>
        <v>2.8101694915254241</v>
      </c>
      <c r="G340" s="107">
        <f t="shared" si="79"/>
        <v>1.5423728813559323</v>
      </c>
      <c r="H340" s="244"/>
      <c r="I340" s="239"/>
    </row>
    <row r="341" spans="1:9" x14ac:dyDescent="0.3">
      <c r="A341" s="451"/>
      <c r="B341" s="84" t="s">
        <v>147</v>
      </c>
      <c r="C341" s="60" t="s">
        <v>352</v>
      </c>
      <c r="D341" s="82" t="s">
        <v>159</v>
      </c>
      <c r="E341" s="136">
        <v>100</v>
      </c>
      <c r="F341" s="259">
        <v>100</v>
      </c>
      <c r="G341" s="259">
        <v>100</v>
      </c>
      <c r="H341" s="244"/>
      <c r="I341" s="239"/>
    </row>
    <row r="342" spans="1:9" ht="37.5" x14ac:dyDescent="0.3">
      <c r="A342" s="451" t="s">
        <v>79</v>
      </c>
      <c r="B342" s="106" t="s">
        <v>151</v>
      </c>
      <c r="C342" s="57" t="s">
        <v>453</v>
      </c>
      <c r="D342" s="106" t="s">
        <v>139</v>
      </c>
      <c r="E342" s="131">
        <f>'інформація про викон програ'!G297</f>
        <v>909.7</v>
      </c>
      <c r="F342" s="132">
        <f>'інформація про викон програ'!J297</f>
        <v>909.7</v>
      </c>
      <c r="G342" s="132">
        <f>'інформація про викон програ'!M297</f>
        <v>621.58000000000004</v>
      </c>
      <c r="H342" s="281">
        <f>G342/F342*100</f>
        <v>68.328020226448288</v>
      </c>
      <c r="I342" s="239"/>
    </row>
    <row r="343" spans="1:9" x14ac:dyDescent="0.3">
      <c r="A343" s="451"/>
      <c r="B343" s="108" t="s">
        <v>146</v>
      </c>
      <c r="C343" s="86" t="s">
        <v>454</v>
      </c>
      <c r="D343" s="82" t="s">
        <v>197</v>
      </c>
      <c r="E343" s="107">
        <v>50</v>
      </c>
      <c r="F343" s="107">
        <v>71</v>
      </c>
      <c r="G343" s="107">
        <v>50</v>
      </c>
      <c r="H343" s="244"/>
      <c r="I343" s="239"/>
    </row>
    <row r="344" spans="1:9" x14ac:dyDescent="0.3">
      <c r="A344" s="451"/>
      <c r="B344" s="84" t="s">
        <v>156</v>
      </c>
      <c r="C344" s="86" t="s">
        <v>455</v>
      </c>
      <c r="D344" s="91" t="s">
        <v>139</v>
      </c>
      <c r="E344" s="107">
        <f>E342/E343</f>
        <v>18.194000000000003</v>
      </c>
      <c r="F344" s="107">
        <f t="shared" ref="F344:G344" si="80">F342/F343</f>
        <v>12.812676056338029</v>
      </c>
      <c r="G344" s="107">
        <f t="shared" si="80"/>
        <v>12.431600000000001</v>
      </c>
      <c r="H344" s="244"/>
      <c r="I344" s="239"/>
    </row>
    <row r="345" spans="1:9" x14ac:dyDescent="0.3">
      <c r="A345" s="451"/>
      <c r="B345" s="84" t="s">
        <v>147</v>
      </c>
      <c r="C345" s="60" t="s">
        <v>352</v>
      </c>
      <c r="D345" s="82" t="s">
        <v>159</v>
      </c>
      <c r="E345" s="136">
        <v>100</v>
      </c>
      <c r="F345" s="259">
        <v>100</v>
      </c>
      <c r="G345" s="259">
        <v>100</v>
      </c>
      <c r="H345" s="244"/>
      <c r="I345" s="239"/>
    </row>
    <row r="346" spans="1:9" ht="37.5" x14ac:dyDescent="0.3">
      <c r="A346" s="469" t="s">
        <v>80</v>
      </c>
      <c r="B346" s="106" t="s">
        <v>151</v>
      </c>
      <c r="C346" s="57" t="s">
        <v>456</v>
      </c>
      <c r="D346" s="106" t="s">
        <v>139</v>
      </c>
      <c r="E346" s="131">
        <f>'інформація про викон програ'!G301</f>
        <v>4976.26</v>
      </c>
      <c r="F346" s="132">
        <f>'інформація про викон програ'!J301</f>
        <v>4976.0300000000007</v>
      </c>
      <c r="G346" s="132">
        <f>'інформація про викон програ'!M301</f>
        <v>254.06</v>
      </c>
      <c r="H346" s="281">
        <f>G346/F346*100</f>
        <v>5.1056766136860103</v>
      </c>
      <c r="I346" s="239"/>
    </row>
    <row r="347" spans="1:9" x14ac:dyDescent="0.3">
      <c r="A347" s="470"/>
      <c r="B347" s="108" t="s">
        <v>146</v>
      </c>
      <c r="C347" s="86" t="s">
        <v>457</v>
      </c>
      <c r="D347" s="83" t="s">
        <v>197</v>
      </c>
      <c r="E347" s="133">
        <v>1</v>
      </c>
      <c r="F347" s="256">
        <v>1</v>
      </c>
      <c r="G347" s="256">
        <v>1</v>
      </c>
      <c r="H347" s="244"/>
      <c r="I347" s="239"/>
    </row>
    <row r="348" spans="1:9" x14ac:dyDescent="0.3">
      <c r="A348" s="470"/>
      <c r="B348" s="84" t="s">
        <v>156</v>
      </c>
      <c r="C348" s="86" t="s">
        <v>458</v>
      </c>
      <c r="D348" s="82" t="s">
        <v>139</v>
      </c>
      <c r="E348" s="135">
        <f>E346/E347</f>
        <v>4976.26</v>
      </c>
      <c r="F348" s="258">
        <f t="shared" ref="F348" si="81">F346/F347</f>
        <v>4976.0300000000007</v>
      </c>
      <c r="G348" s="258">
        <v>254.06</v>
      </c>
      <c r="H348" s="244"/>
      <c r="I348" s="239"/>
    </row>
    <row r="349" spans="1:9" x14ac:dyDescent="0.3">
      <c r="A349" s="471"/>
      <c r="B349" s="84" t="s">
        <v>147</v>
      </c>
      <c r="C349" s="60" t="s">
        <v>352</v>
      </c>
      <c r="D349" s="82" t="s">
        <v>159</v>
      </c>
      <c r="E349" s="136">
        <v>100</v>
      </c>
      <c r="F349" s="259">
        <v>100</v>
      </c>
      <c r="G349" s="259">
        <v>100</v>
      </c>
      <c r="H349" s="244"/>
      <c r="I349" s="239"/>
    </row>
    <row r="350" spans="1:9" x14ac:dyDescent="0.3">
      <c r="A350" s="451" t="s">
        <v>81</v>
      </c>
      <c r="B350" s="106" t="s">
        <v>151</v>
      </c>
      <c r="C350" s="57" t="s">
        <v>459</v>
      </c>
      <c r="D350" s="106" t="s">
        <v>139</v>
      </c>
      <c r="E350" s="131">
        <f>'інформація про викон програ'!G305</f>
        <v>1950.58</v>
      </c>
      <c r="F350" s="132">
        <f>'інформація про викон програ'!J305</f>
        <v>1950.58</v>
      </c>
      <c r="G350" s="132">
        <f>'інформація про викон програ'!M305</f>
        <v>1950.58</v>
      </c>
      <c r="H350" s="281">
        <f>G350/F350*100</f>
        <v>100</v>
      </c>
      <c r="I350" s="239"/>
    </row>
    <row r="351" spans="1:9" x14ac:dyDescent="0.3">
      <c r="A351" s="451"/>
      <c r="B351" s="108" t="s">
        <v>146</v>
      </c>
      <c r="C351" s="86" t="s">
        <v>460</v>
      </c>
      <c r="D351" s="83" t="s">
        <v>197</v>
      </c>
      <c r="E351" s="137">
        <v>12</v>
      </c>
      <c r="F351" s="260">
        <v>12</v>
      </c>
      <c r="G351" s="260">
        <v>12</v>
      </c>
      <c r="H351" s="244"/>
      <c r="I351" s="239"/>
    </row>
    <row r="352" spans="1:9" x14ac:dyDescent="0.3">
      <c r="A352" s="451"/>
      <c r="B352" s="84" t="s">
        <v>156</v>
      </c>
      <c r="C352" s="86" t="s">
        <v>461</v>
      </c>
      <c r="D352" s="82" t="s">
        <v>139</v>
      </c>
      <c r="E352" s="107">
        <f>E350/E351</f>
        <v>162.54833333333332</v>
      </c>
      <c r="F352" s="107">
        <f t="shared" ref="F352:G352" si="82">F350/F351</f>
        <v>162.54833333333332</v>
      </c>
      <c r="G352" s="107">
        <f t="shared" si="82"/>
        <v>162.54833333333332</v>
      </c>
      <c r="H352" s="244"/>
      <c r="I352" s="239"/>
    </row>
    <row r="353" spans="1:9" x14ac:dyDescent="0.3">
      <c r="A353" s="451"/>
      <c r="B353" s="84" t="s">
        <v>147</v>
      </c>
      <c r="C353" s="60" t="s">
        <v>352</v>
      </c>
      <c r="D353" s="82" t="s">
        <v>159</v>
      </c>
      <c r="E353" s="136">
        <v>100</v>
      </c>
      <c r="F353" s="259">
        <v>100</v>
      </c>
      <c r="G353" s="259">
        <v>100</v>
      </c>
      <c r="H353" s="244"/>
      <c r="I353" s="239"/>
    </row>
    <row r="354" spans="1:9" x14ac:dyDescent="0.3">
      <c r="A354" s="451" t="s">
        <v>82</v>
      </c>
      <c r="B354" s="106" t="s">
        <v>151</v>
      </c>
      <c r="C354" s="57" t="s">
        <v>463</v>
      </c>
      <c r="D354" s="106" t="s">
        <v>139</v>
      </c>
      <c r="E354" s="131">
        <f>'інформація про викон програ'!G309</f>
        <v>340</v>
      </c>
      <c r="F354" s="132">
        <f>'інформація про викон програ'!J309</f>
        <v>337</v>
      </c>
      <c r="G354" s="132">
        <f>'інформація про викон програ'!M309</f>
        <v>124.6</v>
      </c>
      <c r="H354" s="281">
        <f>G354/F354*100</f>
        <v>36.973293768545993</v>
      </c>
      <c r="I354" s="239"/>
    </row>
    <row r="355" spans="1:9" x14ac:dyDescent="0.3">
      <c r="A355" s="451"/>
      <c r="B355" s="108" t="s">
        <v>146</v>
      </c>
      <c r="C355" s="86" t="s">
        <v>457</v>
      </c>
      <c r="D355" s="82" t="s">
        <v>197</v>
      </c>
      <c r="E355" s="151">
        <v>2</v>
      </c>
      <c r="F355" s="151">
        <v>9</v>
      </c>
      <c r="G355" s="151">
        <v>4</v>
      </c>
      <c r="H355" s="244"/>
      <c r="I355" s="239"/>
    </row>
    <row r="356" spans="1:9" x14ac:dyDescent="0.3">
      <c r="A356" s="451"/>
      <c r="B356" s="84" t="s">
        <v>156</v>
      </c>
      <c r="C356" s="86" t="s">
        <v>462</v>
      </c>
      <c r="D356" s="81" t="s">
        <v>139</v>
      </c>
      <c r="E356" s="107">
        <f>E354/E355</f>
        <v>170</v>
      </c>
      <c r="F356" s="107">
        <f t="shared" ref="F356:G356" si="83">F354/F355</f>
        <v>37.444444444444443</v>
      </c>
      <c r="G356" s="107">
        <f t="shared" si="83"/>
        <v>31.15</v>
      </c>
      <c r="H356" s="244"/>
      <c r="I356" s="239"/>
    </row>
    <row r="357" spans="1:9" x14ac:dyDescent="0.3">
      <c r="A357" s="451"/>
      <c r="B357" s="84" t="s">
        <v>147</v>
      </c>
      <c r="C357" s="87" t="s">
        <v>352</v>
      </c>
      <c r="D357" s="82" t="s">
        <v>159</v>
      </c>
      <c r="E357" s="136">
        <v>100</v>
      </c>
      <c r="F357" s="259">
        <v>100</v>
      </c>
      <c r="G357" s="259">
        <v>100</v>
      </c>
      <c r="H357" s="244"/>
      <c r="I357" s="239"/>
    </row>
    <row r="358" spans="1:9" x14ac:dyDescent="0.3">
      <c r="A358" s="469" t="s">
        <v>83</v>
      </c>
      <c r="B358" s="106" t="s">
        <v>151</v>
      </c>
      <c r="C358" s="57" t="s">
        <v>464</v>
      </c>
      <c r="D358" s="106" t="s">
        <v>139</v>
      </c>
      <c r="E358" s="131">
        <f>'інформація про викон програ'!G313</f>
        <v>50</v>
      </c>
      <c r="F358" s="132">
        <f>'інформація про викон програ'!J313</f>
        <v>50</v>
      </c>
      <c r="G358" s="132">
        <f>'інформація про викон програ'!M313</f>
        <v>49</v>
      </c>
      <c r="H358" s="281">
        <f>G358/F358*100</f>
        <v>98</v>
      </c>
      <c r="I358" s="239"/>
    </row>
    <row r="359" spans="1:9" ht="37.5" x14ac:dyDescent="0.3">
      <c r="A359" s="470"/>
      <c r="B359" s="108" t="s">
        <v>146</v>
      </c>
      <c r="C359" s="86" t="s">
        <v>465</v>
      </c>
      <c r="D359" s="83" t="s">
        <v>274</v>
      </c>
      <c r="E359" s="142">
        <v>12</v>
      </c>
      <c r="F359" s="263">
        <v>12</v>
      </c>
      <c r="G359" s="263">
        <v>12</v>
      </c>
      <c r="H359" s="244"/>
      <c r="I359" s="239"/>
    </row>
    <row r="360" spans="1:9" ht="37.5" x14ac:dyDescent="0.3">
      <c r="A360" s="470"/>
      <c r="B360" s="84" t="s">
        <v>156</v>
      </c>
      <c r="C360" s="86" t="s">
        <v>466</v>
      </c>
      <c r="D360" s="82" t="s">
        <v>139</v>
      </c>
      <c r="E360" s="135">
        <f>E358/E359</f>
        <v>4.166666666666667</v>
      </c>
      <c r="F360" s="258">
        <f t="shared" ref="F360:G360" si="84">F358/F359</f>
        <v>4.166666666666667</v>
      </c>
      <c r="G360" s="258">
        <f t="shared" si="84"/>
        <v>4.083333333333333</v>
      </c>
      <c r="H360" s="244"/>
      <c r="I360" s="239"/>
    </row>
    <row r="361" spans="1:9" x14ac:dyDescent="0.3">
      <c r="A361" s="471"/>
      <c r="B361" s="84" t="s">
        <v>147</v>
      </c>
      <c r="C361" s="60" t="s">
        <v>467</v>
      </c>
      <c r="D361" s="82" t="s">
        <v>159</v>
      </c>
      <c r="E361" s="136">
        <v>100</v>
      </c>
      <c r="F361" s="259">
        <v>100</v>
      </c>
      <c r="G361" s="259">
        <v>100</v>
      </c>
      <c r="H361" s="244"/>
      <c r="I361" s="239"/>
    </row>
    <row r="362" spans="1:9" x14ac:dyDescent="0.3">
      <c r="A362" s="469" t="s">
        <v>84</v>
      </c>
      <c r="B362" s="106" t="s">
        <v>151</v>
      </c>
      <c r="C362" s="57" t="s">
        <v>468</v>
      </c>
      <c r="D362" s="106" t="s">
        <v>139</v>
      </c>
      <c r="E362" s="131">
        <f>'інформація про викон програ'!G317</f>
        <v>1195.47</v>
      </c>
      <c r="F362" s="132">
        <f>'інформація про викон програ'!J317</f>
        <v>1195.47</v>
      </c>
      <c r="G362" s="132">
        <f>'інформація про викон програ'!M317</f>
        <v>873.36</v>
      </c>
      <c r="H362" s="281">
        <f>G362/F362*100</f>
        <v>73.055785590604529</v>
      </c>
      <c r="I362" s="239"/>
    </row>
    <row r="363" spans="1:9" x14ac:dyDescent="0.3">
      <c r="A363" s="470"/>
      <c r="B363" s="108" t="s">
        <v>146</v>
      </c>
      <c r="C363" s="86" t="s">
        <v>469</v>
      </c>
      <c r="D363" s="90" t="s">
        <v>197</v>
      </c>
      <c r="E363" s="142">
        <v>10</v>
      </c>
      <c r="F363" s="263">
        <v>25</v>
      </c>
      <c r="G363" s="263">
        <v>9</v>
      </c>
      <c r="H363" s="244"/>
      <c r="I363" s="239"/>
    </row>
    <row r="364" spans="1:9" x14ac:dyDescent="0.3">
      <c r="A364" s="470"/>
      <c r="B364" s="84" t="s">
        <v>156</v>
      </c>
      <c r="C364" s="86" t="s">
        <v>470</v>
      </c>
      <c r="D364" s="89" t="s">
        <v>139</v>
      </c>
      <c r="E364" s="138">
        <f>E362/E363</f>
        <v>119.547</v>
      </c>
      <c r="F364" s="261">
        <f t="shared" ref="F364:G364" si="85">F362/F363</f>
        <v>47.818800000000003</v>
      </c>
      <c r="G364" s="261">
        <f t="shared" si="85"/>
        <v>97.04</v>
      </c>
      <c r="H364" s="244"/>
      <c r="I364" s="239"/>
    </row>
    <row r="365" spans="1:9" x14ac:dyDescent="0.3">
      <c r="A365" s="471"/>
      <c r="B365" s="84" t="s">
        <v>147</v>
      </c>
      <c r="C365" s="60" t="s">
        <v>471</v>
      </c>
      <c r="D365" s="89" t="s">
        <v>159</v>
      </c>
      <c r="E365" s="136">
        <v>100</v>
      </c>
      <c r="F365" s="259">
        <v>100</v>
      </c>
      <c r="G365" s="259">
        <v>100</v>
      </c>
      <c r="H365" s="244"/>
      <c r="I365" s="239"/>
    </row>
    <row r="366" spans="1:9" x14ac:dyDescent="0.3">
      <c r="A366" s="451" t="s">
        <v>85</v>
      </c>
      <c r="B366" s="106" t="s">
        <v>151</v>
      </c>
      <c r="C366" s="57" t="s">
        <v>472</v>
      </c>
      <c r="D366" s="106" t="s">
        <v>139</v>
      </c>
      <c r="E366" s="131">
        <f>'інформація про викон програ'!G321</f>
        <v>6146.5</v>
      </c>
      <c r="F366" s="132">
        <f>'інформація про викон програ'!J321</f>
        <v>6146.5</v>
      </c>
      <c r="G366" s="132">
        <f>'інформація про викон програ'!M321</f>
        <v>6146.5</v>
      </c>
      <c r="H366" s="281">
        <f>G366/F366*100</f>
        <v>100</v>
      </c>
      <c r="I366" s="239"/>
    </row>
    <row r="367" spans="1:9" x14ac:dyDescent="0.3">
      <c r="A367" s="451"/>
      <c r="B367" s="108" t="s">
        <v>146</v>
      </c>
      <c r="C367" s="86" t="s">
        <v>473</v>
      </c>
      <c r="D367" s="90" t="s">
        <v>197</v>
      </c>
      <c r="E367" s="137">
        <v>0</v>
      </c>
      <c r="F367" s="260">
        <v>1</v>
      </c>
      <c r="G367" s="260">
        <v>1</v>
      </c>
      <c r="H367" s="244"/>
      <c r="I367" s="239"/>
    </row>
    <row r="368" spans="1:9" x14ac:dyDescent="0.3">
      <c r="A368" s="451"/>
      <c r="B368" s="84" t="s">
        <v>156</v>
      </c>
      <c r="C368" s="86" t="s">
        <v>474</v>
      </c>
      <c r="D368" s="89" t="s">
        <v>139</v>
      </c>
      <c r="E368" s="107"/>
      <c r="F368" s="107">
        <f t="shared" ref="F368" si="86">F366/F367</f>
        <v>6146.5</v>
      </c>
      <c r="G368" s="107">
        <v>6146.5</v>
      </c>
      <c r="H368" s="244"/>
      <c r="I368" s="239"/>
    </row>
    <row r="369" spans="1:9" x14ac:dyDescent="0.3">
      <c r="A369" s="451"/>
      <c r="B369" s="84" t="s">
        <v>147</v>
      </c>
      <c r="C369" s="60" t="s">
        <v>352</v>
      </c>
      <c r="D369" s="89" t="s">
        <v>159</v>
      </c>
      <c r="E369" s="136"/>
      <c r="F369" s="259">
        <v>100</v>
      </c>
      <c r="G369" s="259">
        <v>100</v>
      </c>
      <c r="H369" s="244"/>
      <c r="I369" s="239"/>
    </row>
    <row r="370" spans="1:9" ht="37.5" x14ac:dyDescent="0.3">
      <c r="A370" s="451" t="s">
        <v>86</v>
      </c>
      <c r="B370" s="106" t="s">
        <v>151</v>
      </c>
      <c r="C370" s="57" t="s">
        <v>475</v>
      </c>
      <c r="D370" s="106" t="s">
        <v>139</v>
      </c>
      <c r="E370" s="131">
        <f>'інформація про викон програ'!G325</f>
        <v>2523.6999999999998</v>
      </c>
      <c r="F370" s="132">
        <f>'інформація про викон програ'!J325</f>
        <v>2523.6</v>
      </c>
      <c r="G370" s="132">
        <f>'інформація про викон програ'!M325</f>
        <v>2456.6</v>
      </c>
      <c r="H370" s="281">
        <f>G370/F370*100</f>
        <v>97.345062608971318</v>
      </c>
      <c r="I370" s="239"/>
    </row>
    <row r="371" spans="1:9" x14ac:dyDescent="0.3">
      <c r="A371" s="451"/>
      <c r="B371" s="108" t="s">
        <v>146</v>
      </c>
      <c r="C371" s="86" t="s">
        <v>476</v>
      </c>
      <c r="D371" s="89" t="s">
        <v>197</v>
      </c>
      <c r="E371" s="151"/>
      <c r="F371" s="151">
        <v>1</v>
      </c>
      <c r="G371" s="151">
        <v>1</v>
      </c>
      <c r="H371" s="244"/>
      <c r="I371" s="239"/>
    </row>
    <row r="372" spans="1:9" x14ac:dyDescent="0.3">
      <c r="A372" s="451"/>
      <c r="B372" s="84" t="s">
        <v>156</v>
      </c>
      <c r="C372" s="86" t="s">
        <v>477</v>
      </c>
      <c r="D372" s="88" t="s">
        <v>478</v>
      </c>
      <c r="E372" s="107"/>
      <c r="F372" s="107">
        <f>F370/F371</f>
        <v>2523.6</v>
      </c>
      <c r="G372" s="107">
        <f>G370/G371</f>
        <v>2456.6</v>
      </c>
      <c r="H372" s="244"/>
      <c r="I372" s="239"/>
    </row>
    <row r="373" spans="1:9" x14ac:dyDescent="0.3">
      <c r="A373" s="451"/>
      <c r="B373" s="84" t="s">
        <v>147</v>
      </c>
      <c r="C373" s="87" t="s">
        <v>352</v>
      </c>
      <c r="D373" s="89" t="s">
        <v>159</v>
      </c>
      <c r="E373" s="136">
        <v>100</v>
      </c>
      <c r="F373" s="259">
        <v>100</v>
      </c>
      <c r="G373" s="259">
        <v>100</v>
      </c>
      <c r="H373" s="244"/>
      <c r="I373" s="239"/>
    </row>
    <row r="374" spans="1:9" ht="39" customHeight="1" x14ac:dyDescent="0.3">
      <c r="A374" s="472" t="s">
        <v>418</v>
      </c>
      <c r="B374" s="473"/>
      <c r="C374" s="87"/>
      <c r="D374" s="89"/>
      <c r="E374" s="154">
        <f>E375</f>
        <v>933</v>
      </c>
      <c r="F374" s="271">
        <f t="shared" ref="F374:G374" si="87">F375</f>
        <v>180.2</v>
      </c>
      <c r="G374" s="271">
        <f t="shared" si="87"/>
        <v>93.5</v>
      </c>
      <c r="H374" s="244"/>
      <c r="I374" s="239"/>
    </row>
    <row r="375" spans="1:9" ht="39" x14ac:dyDescent="0.3">
      <c r="A375" s="122" t="s">
        <v>416</v>
      </c>
      <c r="B375" s="59"/>
      <c r="C375" s="65"/>
      <c r="D375" s="59"/>
      <c r="E375" s="155">
        <f>E376+E387+E407+E421</f>
        <v>933</v>
      </c>
      <c r="F375" s="272">
        <f>F376+F387+F407+F421</f>
        <v>180.2</v>
      </c>
      <c r="G375" s="272">
        <f>G377+G388+G408+G421</f>
        <v>93.5</v>
      </c>
      <c r="H375" s="244"/>
      <c r="I375" s="239"/>
    </row>
    <row r="376" spans="1:9" ht="19.5" customHeight="1" x14ac:dyDescent="0.3">
      <c r="A376" s="442" t="s">
        <v>100</v>
      </c>
      <c r="B376" s="448" t="s">
        <v>151</v>
      </c>
      <c r="C376" s="71" t="s">
        <v>11</v>
      </c>
      <c r="D376" s="105"/>
      <c r="E376" s="156">
        <f>E377+E378+E379</f>
        <v>182.5</v>
      </c>
      <c r="F376" s="273">
        <f t="shared" ref="F376:G376" si="88">F377+F378+F379</f>
        <v>0</v>
      </c>
      <c r="G376" s="273">
        <f t="shared" si="88"/>
        <v>0</v>
      </c>
      <c r="H376" s="244"/>
      <c r="I376" s="239"/>
    </row>
    <row r="377" spans="1:9" ht="37.5" x14ac:dyDescent="0.3">
      <c r="A377" s="443"/>
      <c r="B377" s="449"/>
      <c r="C377" s="73" t="s">
        <v>429</v>
      </c>
      <c r="D377" s="448" t="s">
        <v>139</v>
      </c>
      <c r="E377" s="131">
        <v>150</v>
      </c>
      <c r="F377" s="132">
        <v>0</v>
      </c>
      <c r="G377" s="132">
        <f>'інформація про викон програ'!M333</f>
        <v>0</v>
      </c>
      <c r="H377" s="244"/>
      <c r="I377" s="239"/>
    </row>
    <row r="378" spans="1:9" ht="37.5" x14ac:dyDescent="0.3">
      <c r="A378" s="443"/>
      <c r="B378" s="449"/>
      <c r="C378" s="73" t="s">
        <v>430</v>
      </c>
      <c r="D378" s="449"/>
      <c r="E378" s="131">
        <v>20</v>
      </c>
      <c r="F378" s="132">
        <v>0</v>
      </c>
      <c r="G378" s="132"/>
      <c r="H378" s="244"/>
      <c r="I378" s="239"/>
    </row>
    <row r="379" spans="1:9" ht="37.5" x14ac:dyDescent="0.3">
      <c r="A379" s="443"/>
      <c r="B379" s="450"/>
      <c r="C379" s="73" t="s">
        <v>431</v>
      </c>
      <c r="D379" s="450"/>
      <c r="E379" s="131">
        <v>12.5</v>
      </c>
      <c r="F379" s="132">
        <v>0</v>
      </c>
      <c r="G379" s="132"/>
      <c r="H379" s="244"/>
      <c r="I379" s="239"/>
    </row>
    <row r="380" spans="1:9" ht="37.5" x14ac:dyDescent="0.3">
      <c r="A380" s="443"/>
      <c r="B380" s="375" t="s">
        <v>146</v>
      </c>
      <c r="C380" s="86" t="s">
        <v>434</v>
      </c>
      <c r="D380" s="464" t="s">
        <v>197</v>
      </c>
      <c r="E380" s="133">
        <v>15</v>
      </c>
      <c r="F380" s="256"/>
      <c r="G380" s="256">
        <v>0</v>
      </c>
      <c r="H380" s="244"/>
      <c r="I380" s="239"/>
    </row>
    <row r="381" spans="1:9" x14ac:dyDescent="0.3">
      <c r="A381" s="443"/>
      <c r="B381" s="376"/>
      <c r="C381" s="86" t="s">
        <v>432</v>
      </c>
      <c r="D381" s="465"/>
      <c r="E381" s="133">
        <v>20</v>
      </c>
      <c r="F381" s="256"/>
      <c r="G381" s="256"/>
      <c r="H381" s="244"/>
      <c r="I381" s="239"/>
    </row>
    <row r="382" spans="1:9" ht="37.5" x14ac:dyDescent="0.3">
      <c r="A382" s="443"/>
      <c r="B382" s="377"/>
      <c r="C382" s="86" t="s">
        <v>433</v>
      </c>
      <c r="D382" s="466"/>
      <c r="E382" s="133">
        <v>25</v>
      </c>
      <c r="F382" s="256"/>
      <c r="G382" s="256"/>
      <c r="H382" s="244"/>
      <c r="I382" s="239"/>
    </row>
    <row r="383" spans="1:9" ht="37.5" x14ac:dyDescent="0.3">
      <c r="A383" s="443"/>
      <c r="B383" s="445" t="s">
        <v>156</v>
      </c>
      <c r="C383" s="114" t="s">
        <v>436</v>
      </c>
      <c r="D383" s="464" t="s">
        <v>139</v>
      </c>
      <c r="E383" s="135">
        <f>E377/E380</f>
        <v>10</v>
      </c>
      <c r="F383" s="258"/>
      <c r="G383" s="258">
        <v>0</v>
      </c>
      <c r="H383" s="244"/>
      <c r="I383" s="239"/>
    </row>
    <row r="384" spans="1:9" ht="37.5" x14ac:dyDescent="0.3">
      <c r="A384" s="443"/>
      <c r="B384" s="446"/>
      <c r="C384" s="114" t="s">
        <v>437</v>
      </c>
      <c r="D384" s="465"/>
      <c r="E384" s="135">
        <f t="shared" ref="E384:E385" si="89">E378/E381</f>
        <v>1</v>
      </c>
      <c r="F384" s="258"/>
      <c r="G384" s="258"/>
      <c r="H384" s="244"/>
      <c r="I384" s="239"/>
    </row>
    <row r="385" spans="1:9" ht="37.5" x14ac:dyDescent="0.3">
      <c r="A385" s="443"/>
      <c r="B385" s="447"/>
      <c r="C385" s="114" t="s">
        <v>435</v>
      </c>
      <c r="D385" s="466"/>
      <c r="E385" s="135">
        <f t="shared" si="89"/>
        <v>0.5</v>
      </c>
      <c r="F385" s="258"/>
      <c r="G385" s="258"/>
      <c r="H385" s="244"/>
      <c r="I385" s="239"/>
    </row>
    <row r="386" spans="1:9" x14ac:dyDescent="0.3">
      <c r="A386" s="444"/>
      <c r="B386" s="84" t="s">
        <v>147</v>
      </c>
      <c r="C386" s="60" t="s">
        <v>438</v>
      </c>
      <c r="D386" s="89" t="s">
        <v>159</v>
      </c>
      <c r="E386" s="136">
        <v>100</v>
      </c>
      <c r="F386" s="259"/>
      <c r="G386" s="259"/>
      <c r="H386" s="244"/>
      <c r="I386" s="239"/>
    </row>
    <row r="387" spans="1:9" x14ac:dyDescent="0.3">
      <c r="A387" s="442" t="s">
        <v>101</v>
      </c>
      <c r="B387" s="448" t="s">
        <v>151</v>
      </c>
      <c r="C387" s="71" t="s">
        <v>11</v>
      </c>
      <c r="D387" s="448" t="s">
        <v>139</v>
      </c>
      <c r="E387" s="156">
        <f>E388+E389+E390+E391+E392+E393</f>
        <v>136.22999999999999</v>
      </c>
      <c r="F387" s="273">
        <f t="shared" ref="F387:G387" si="90">F388+F389+F390+F391+F392+F393</f>
        <v>35.6</v>
      </c>
      <c r="G387" s="273">
        <f t="shared" si="90"/>
        <v>0</v>
      </c>
      <c r="H387" s="244"/>
      <c r="I387" s="239"/>
    </row>
    <row r="388" spans="1:9" ht="37.5" x14ac:dyDescent="0.3">
      <c r="A388" s="443"/>
      <c r="B388" s="449"/>
      <c r="C388" s="73" t="s">
        <v>629</v>
      </c>
      <c r="D388" s="449"/>
      <c r="E388" s="131">
        <v>9.6</v>
      </c>
      <c r="F388" s="132">
        <v>1.5</v>
      </c>
      <c r="G388" s="132">
        <f>'інформація про викон програ'!M337</f>
        <v>0</v>
      </c>
      <c r="H388" s="244"/>
      <c r="I388" s="239"/>
    </row>
    <row r="389" spans="1:9" ht="37.5" x14ac:dyDescent="0.3">
      <c r="A389" s="443"/>
      <c r="B389" s="449"/>
      <c r="C389" s="73" t="s">
        <v>630</v>
      </c>
      <c r="D389" s="449"/>
      <c r="E389" s="131">
        <v>30</v>
      </c>
      <c r="F389" s="132">
        <v>2</v>
      </c>
      <c r="G389" s="132"/>
      <c r="H389" s="244"/>
      <c r="I389" s="239"/>
    </row>
    <row r="390" spans="1:9" ht="37.5" x14ac:dyDescent="0.3">
      <c r="A390" s="443"/>
      <c r="B390" s="449"/>
      <c r="C390" s="73" t="s">
        <v>631</v>
      </c>
      <c r="D390" s="449"/>
      <c r="E390" s="131">
        <v>53.25</v>
      </c>
      <c r="F390" s="132">
        <v>2.1</v>
      </c>
      <c r="G390" s="132"/>
      <c r="H390" s="244"/>
      <c r="I390" s="239"/>
    </row>
    <row r="391" spans="1:9" ht="37.5" x14ac:dyDescent="0.3">
      <c r="A391" s="443"/>
      <c r="B391" s="449"/>
      <c r="C391" s="73" t="s">
        <v>632</v>
      </c>
      <c r="D391" s="449"/>
      <c r="E391" s="131">
        <v>33.299999999999997</v>
      </c>
      <c r="F391" s="132">
        <v>12</v>
      </c>
      <c r="G391" s="132"/>
      <c r="H391" s="244"/>
      <c r="I391" s="239"/>
    </row>
    <row r="392" spans="1:9" ht="37.5" x14ac:dyDescent="0.3">
      <c r="A392" s="443"/>
      <c r="B392" s="449"/>
      <c r="C392" s="73" t="s">
        <v>633</v>
      </c>
      <c r="D392" s="449"/>
      <c r="E392" s="131">
        <v>8.16</v>
      </c>
      <c r="F392" s="132">
        <v>14</v>
      </c>
      <c r="G392" s="132"/>
      <c r="H392" s="244"/>
      <c r="I392" s="239"/>
    </row>
    <row r="393" spans="1:9" ht="37.5" x14ac:dyDescent="0.3">
      <c r="A393" s="443"/>
      <c r="B393" s="450"/>
      <c r="C393" s="73" t="s">
        <v>634</v>
      </c>
      <c r="D393" s="450"/>
      <c r="E393" s="131">
        <v>1.92</v>
      </c>
      <c r="F393" s="132">
        <v>4</v>
      </c>
      <c r="G393" s="132"/>
      <c r="H393" s="244"/>
      <c r="I393" s="239"/>
    </row>
    <row r="394" spans="1:9" ht="37.5" x14ac:dyDescent="0.3">
      <c r="A394" s="443"/>
      <c r="B394" s="375" t="s">
        <v>146</v>
      </c>
      <c r="C394" s="86" t="s">
        <v>635</v>
      </c>
      <c r="D394" s="464" t="s">
        <v>640</v>
      </c>
      <c r="E394" s="157">
        <v>30</v>
      </c>
      <c r="F394" s="274">
        <v>10</v>
      </c>
      <c r="G394" s="274"/>
      <c r="H394" s="244"/>
      <c r="I394" s="239"/>
    </row>
    <row r="395" spans="1:9" ht="37.5" x14ac:dyDescent="0.3">
      <c r="A395" s="443"/>
      <c r="B395" s="376"/>
      <c r="C395" s="86" t="s">
        <v>636</v>
      </c>
      <c r="D395" s="465"/>
      <c r="E395" s="133">
        <v>30</v>
      </c>
      <c r="F395" s="256">
        <v>5</v>
      </c>
      <c r="G395" s="256"/>
      <c r="H395" s="244"/>
      <c r="I395" s="239"/>
    </row>
    <row r="396" spans="1:9" ht="37.5" x14ac:dyDescent="0.3">
      <c r="A396" s="443"/>
      <c r="B396" s="376"/>
      <c r="C396" s="86" t="s">
        <v>637</v>
      </c>
      <c r="D396" s="465"/>
      <c r="E396" s="133">
        <v>30</v>
      </c>
      <c r="F396" s="256">
        <v>3</v>
      </c>
      <c r="G396" s="256"/>
      <c r="H396" s="244"/>
      <c r="I396" s="239"/>
    </row>
    <row r="397" spans="1:9" ht="37.5" x14ac:dyDescent="0.3">
      <c r="A397" s="443"/>
      <c r="B397" s="376"/>
      <c r="C397" s="86" t="s">
        <v>638</v>
      </c>
      <c r="D397" s="465"/>
      <c r="E397" s="133">
        <v>90</v>
      </c>
      <c r="F397" s="256">
        <v>10</v>
      </c>
      <c r="G397" s="256"/>
      <c r="H397" s="244"/>
      <c r="I397" s="239"/>
    </row>
    <row r="398" spans="1:9" ht="37.5" x14ac:dyDescent="0.3">
      <c r="A398" s="443"/>
      <c r="B398" s="376"/>
      <c r="C398" s="86" t="s">
        <v>639</v>
      </c>
      <c r="D398" s="466"/>
      <c r="E398" s="133">
        <v>12</v>
      </c>
      <c r="F398" s="256">
        <v>5</v>
      </c>
      <c r="G398" s="256"/>
      <c r="H398" s="244"/>
      <c r="I398" s="239"/>
    </row>
    <row r="399" spans="1:9" x14ac:dyDescent="0.3">
      <c r="A399" s="443"/>
      <c r="B399" s="377"/>
      <c r="C399" s="86" t="s">
        <v>539</v>
      </c>
      <c r="D399" s="96" t="s">
        <v>325</v>
      </c>
      <c r="E399" s="133">
        <v>12</v>
      </c>
      <c r="F399" s="256">
        <v>5</v>
      </c>
      <c r="G399" s="256"/>
      <c r="H399" s="244"/>
      <c r="I399" s="239"/>
    </row>
    <row r="400" spans="1:9" ht="37.5" x14ac:dyDescent="0.3">
      <c r="A400" s="443"/>
      <c r="B400" s="445" t="s">
        <v>156</v>
      </c>
      <c r="C400" s="114" t="s">
        <v>646</v>
      </c>
      <c r="D400" s="464" t="s">
        <v>139</v>
      </c>
      <c r="E400" s="135">
        <f>E388/E395</f>
        <v>0.32</v>
      </c>
      <c r="F400" s="258">
        <f>F388/F394</f>
        <v>0.15</v>
      </c>
      <c r="G400" s="258"/>
      <c r="H400" s="244"/>
      <c r="I400" s="239"/>
    </row>
    <row r="401" spans="1:9" ht="37.5" x14ac:dyDescent="0.3">
      <c r="A401" s="443"/>
      <c r="B401" s="446"/>
      <c r="C401" s="114" t="s">
        <v>645</v>
      </c>
      <c r="D401" s="465"/>
      <c r="E401" s="135">
        <f t="shared" ref="E401:E405" si="91">E389/E396</f>
        <v>1</v>
      </c>
      <c r="F401" s="258">
        <f t="shared" ref="F401:F405" si="92">F389/F395</f>
        <v>0.4</v>
      </c>
      <c r="G401" s="258"/>
      <c r="H401" s="244"/>
      <c r="I401" s="239"/>
    </row>
    <row r="402" spans="1:9" ht="37.5" x14ac:dyDescent="0.3">
      <c r="A402" s="443"/>
      <c r="B402" s="446"/>
      <c r="C402" s="114" t="s">
        <v>644</v>
      </c>
      <c r="D402" s="465"/>
      <c r="E402" s="135">
        <f t="shared" si="91"/>
        <v>0.59166666666666667</v>
      </c>
      <c r="F402" s="258">
        <f t="shared" si="92"/>
        <v>0.70000000000000007</v>
      </c>
      <c r="G402" s="258"/>
      <c r="H402" s="244"/>
      <c r="I402" s="239"/>
    </row>
    <row r="403" spans="1:9" ht="37.5" x14ac:dyDescent="0.3">
      <c r="A403" s="443"/>
      <c r="B403" s="446"/>
      <c r="C403" s="114" t="s">
        <v>643</v>
      </c>
      <c r="D403" s="465"/>
      <c r="E403" s="135">
        <f t="shared" si="91"/>
        <v>2.7749999999999999</v>
      </c>
      <c r="F403" s="258">
        <f t="shared" si="92"/>
        <v>1.2</v>
      </c>
      <c r="G403" s="258"/>
      <c r="H403" s="244"/>
      <c r="I403" s="239"/>
    </row>
    <row r="404" spans="1:9" ht="37.5" x14ac:dyDescent="0.3">
      <c r="A404" s="443"/>
      <c r="B404" s="446"/>
      <c r="C404" s="114" t="s">
        <v>642</v>
      </c>
      <c r="D404" s="465"/>
      <c r="E404" s="135">
        <f t="shared" si="91"/>
        <v>0.68</v>
      </c>
      <c r="F404" s="258">
        <f t="shared" si="92"/>
        <v>2.8</v>
      </c>
      <c r="G404" s="258"/>
      <c r="H404" s="244"/>
      <c r="I404" s="239"/>
    </row>
    <row r="405" spans="1:9" ht="37.5" x14ac:dyDescent="0.3">
      <c r="A405" s="443"/>
      <c r="B405" s="447"/>
      <c r="C405" s="114" t="s">
        <v>641</v>
      </c>
      <c r="D405" s="466"/>
      <c r="E405" s="135">
        <f t="shared" si="91"/>
        <v>6</v>
      </c>
      <c r="F405" s="258">
        <f t="shared" si="92"/>
        <v>0.8</v>
      </c>
      <c r="G405" s="258"/>
      <c r="H405" s="244"/>
      <c r="I405" s="239"/>
    </row>
    <row r="406" spans="1:9" x14ac:dyDescent="0.3">
      <c r="A406" s="444"/>
      <c r="B406" s="84" t="s">
        <v>147</v>
      </c>
      <c r="C406" s="60" t="s">
        <v>602</v>
      </c>
      <c r="D406" s="89" t="s">
        <v>159</v>
      </c>
      <c r="E406" s="136">
        <v>100</v>
      </c>
      <c r="F406" s="259">
        <v>100</v>
      </c>
      <c r="G406" s="259"/>
      <c r="H406" s="244"/>
      <c r="I406" s="239"/>
    </row>
    <row r="407" spans="1:9" x14ac:dyDescent="0.3">
      <c r="A407" s="442" t="s">
        <v>102</v>
      </c>
      <c r="B407" s="448" t="s">
        <v>151</v>
      </c>
      <c r="C407" s="71" t="s">
        <v>11</v>
      </c>
      <c r="D407" s="106"/>
      <c r="E407" s="156">
        <f>E408+E409+E410+E411</f>
        <v>563.16999999999996</v>
      </c>
      <c r="F407" s="273">
        <v>93.5</v>
      </c>
      <c r="G407" s="273"/>
      <c r="H407" s="244"/>
      <c r="I407" s="239"/>
    </row>
    <row r="408" spans="1:9" ht="37.5" x14ac:dyDescent="0.3">
      <c r="A408" s="443"/>
      <c r="B408" s="449"/>
      <c r="C408" s="73" t="s">
        <v>540</v>
      </c>
      <c r="D408" s="448" t="s">
        <v>139</v>
      </c>
      <c r="E408" s="131">
        <v>508.75</v>
      </c>
      <c r="F408" s="132">
        <v>93.5</v>
      </c>
      <c r="G408" s="132">
        <f>'інформація про викон програ'!M341</f>
        <v>93.5</v>
      </c>
      <c r="H408" s="281">
        <f>G408/F408*100</f>
        <v>100</v>
      </c>
      <c r="I408" s="239"/>
    </row>
    <row r="409" spans="1:9" ht="37.5" x14ac:dyDescent="0.3">
      <c r="A409" s="443"/>
      <c r="B409" s="449"/>
      <c r="C409" s="73" t="s">
        <v>541</v>
      </c>
      <c r="D409" s="449"/>
      <c r="E409" s="131">
        <v>16.32</v>
      </c>
      <c r="F409" s="132"/>
      <c r="G409" s="132"/>
      <c r="H409" s="244"/>
      <c r="I409" s="239"/>
    </row>
    <row r="410" spans="1:9" ht="37.5" x14ac:dyDescent="0.3">
      <c r="A410" s="443"/>
      <c r="B410" s="449"/>
      <c r="C410" s="73" t="s">
        <v>542</v>
      </c>
      <c r="D410" s="449"/>
      <c r="E410" s="131">
        <v>33.299999999999997</v>
      </c>
      <c r="F410" s="132"/>
      <c r="G410" s="132"/>
      <c r="H410" s="244"/>
      <c r="I410" s="239"/>
    </row>
    <row r="411" spans="1:9" ht="37.5" x14ac:dyDescent="0.3">
      <c r="A411" s="443"/>
      <c r="B411" s="450"/>
      <c r="C411" s="73" t="s">
        <v>538</v>
      </c>
      <c r="D411" s="450"/>
      <c r="E411" s="131">
        <v>4.8</v>
      </c>
      <c r="F411" s="132"/>
      <c r="G411" s="132"/>
      <c r="H411" s="244"/>
      <c r="I411" s="239"/>
    </row>
    <row r="412" spans="1:9" ht="37.5" x14ac:dyDescent="0.3">
      <c r="A412" s="443"/>
      <c r="B412" s="375" t="s">
        <v>146</v>
      </c>
      <c r="C412" s="86" t="s">
        <v>543</v>
      </c>
      <c r="D412" s="464" t="s">
        <v>640</v>
      </c>
      <c r="E412" s="137">
        <v>250</v>
      </c>
      <c r="F412" s="260">
        <v>50</v>
      </c>
      <c r="G412" s="260">
        <v>50</v>
      </c>
      <c r="H412" s="244"/>
      <c r="I412" s="239"/>
    </row>
    <row r="413" spans="1:9" ht="37.5" x14ac:dyDescent="0.3">
      <c r="A413" s="443"/>
      <c r="B413" s="376"/>
      <c r="C413" s="86" t="s">
        <v>544</v>
      </c>
      <c r="D413" s="465"/>
      <c r="E413" s="137">
        <v>24</v>
      </c>
      <c r="F413" s="260"/>
      <c r="G413" s="260"/>
      <c r="H413" s="244"/>
      <c r="I413" s="239"/>
    </row>
    <row r="414" spans="1:9" ht="37.5" x14ac:dyDescent="0.3">
      <c r="A414" s="443"/>
      <c r="B414" s="376"/>
      <c r="C414" s="86" t="s">
        <v>545</v>
      </c>
      <c r="D414" s="466"/>
      <c r="E414" s="137">
        <v>90</v>
      </c>
      <c r="F414" s="260"/>
      <c r="G414" s="260"/>
      <c r="H414" s="244"/>
      <c r="I414" s="239"/>
    </row>
    <row r="415" spans="1:9" x14ac:dyDescent="0.3">
      <c r="A415" s="443"/>
      <c r="B415" s="377"/>
      <c r="C415" s="86" t="s">
        <v>546</v>
      </c>
      <c r="D415" s="96" t="s">
        <v>325</v>
      </c>
      <c r="E415" s="137">
        <v>30</v>
      </c>
      <c r="F415" s="260"/>
      <c r="G415" s="260"/>
      <c r="H415" s="244"/>
      <c r="I415" s="239"/>
    </row>
    <row r="416" spans="1:9" ht="37.5" x14ac:dyDescent="0.3">
      <c r="A416" s="443"/>
      <c r="B416" s="445" t="s">
        <v>156</v>
      </c>
      <c r="C416" s="114" t="s">
        <v>547</v>
      </c>
      <c r="D416" s="464" t="s">
        <v>139</v>
      </c>
      <c r="E416" s="107">
        <f>E408/E412</f>
        <v>2.0350000000000001</v>
      </c>
      <c r="F416" s="107">
        <f t="shared" ref="F416" si="93">F408/F412</f>
        <v>1.87</v>
      </c>
      <c r="G416" s="107">
        <v>1.87</v>
      </c>
      <c r="H416" s="244"/>
      <c r="I416" s="239"/>
    </row>
    <row r="417" spans="1:9" ht="37.5" x14ac:dyDescent="0.3">
      <c r="A417" s="443"/>
      <c r="B417" s="446"/>
      <c r="C417" s="114" t="s">
        <v>548</v>
      </c>
      <c r="D417" s="465"/>
      <c r="E417" s="107">
        <f t="shared" ref="E417:E419" si="94">E409/E413</f>
        <v>0.68</v>
      </c>
      <c r="F417" s="107"/>
      <c r="G417" s="107"/>
      <c r="H417" s="244"/>
      <c r="I417" s="239"/>
    </row>
    <row r="418" spans="1:9" ht="37.5" x14ac:dyDescent="0.3">
      <c r="A418" s="443"/>
      <c r="B418" s="446"/>
      <c r="C418" s="114" t="s">
        <v>549</v>
      </c>
      <c r="D418" s="465"/>
      <c r="E418" s="107">
        <f t="shared" si="94"/>
        <v>0.37</v>
      </c>
      <c r="F418" s="107"/>
      <c r="G418" s="107"/>
      <c r="H418" s="244"/>
      <c r="I418" s="239"/>
    </row>
    <row r="419" spans="1:9" ht="37.5" x14ac:dyDescent="0.3">
      <c r="A419" s="443"/>
      <c r="B419" s="447"/>
      <c r="C419" s="123" t="s">
        <v>550</v>
      </c>
      <c r="D419" s="466"/>
      <c r="E419" s="107">
        <f t="shared" si="94"/>
        <v>0.16</v>
      </c>
      <c r="F419" s="107"/>
      <c r="G419" s="107"/>
      <c r="H419" s="244"/>
      <c r="I419" s="239"/>
    </row>
    <row r="420" spans="1:9" x14ac:dyDescent="0.3">
      <c r="A420" s="444"/>
      <c r="B420" s="84" t="s">
        <v>147</v>
      </c>
      <c r="C420" s="60" t="s">
        <v>602</v>
      </c>
      <c r="D420" s="89" t="s">
        <v>159</v>
      </c>
      <c r="E420" s="136">
        <v>100</v>
      </c>
      <c r="F420" s="259">
        <v>100</v>
      </c>
      <c r="G420" s="259"/>
      <c r="H420" s="244"/>
      <c r="I420" s="239"/>
    </row>
    <row r="421" spans="1:9" x14ac:dyDescent="0.3">
      <c r="A421" s="451" t="s">
        <v>103</v>
      </c>
      <c r="B421" s="106" t="s">
        <v>151</v>
      </c>
      <c r="C421" s="73" t="s">
        <v>551</v>
      </c>
      <c r="D421" s="106" t="s">
        <v>139</v>
      </c>
      <c r="E421" s="131">
        <f>'інформація про викон програ'!G345</f>
        <v>51.1</v>
      </c>
      <c r="F421" s="132">
        <f>'інформація про викон програ'!J345</f>
        <v>51.1</v>
      </c>
      <c r="G421" s="132">
        <f>'інформація про викон програ'!M345</f>
        <v>0</v>
      </c>
      <c r="H421" s="281">
        <f>G421/F421*100</f>
        <v>0</v>
      </c>
      <c r="I421" s="239"/>
    </row>
    <row r="422" spans="1:9" x14ac:dyDescent="0.3">
      <c r="A422" s="451"/>
      <c r="B422" s="108" t="s">
        <v>146</v>
      </c>
      <c r="C422" s="114" t="s">
        <v>552</v>
      </c>
      <c r="D422" s="89" t="s">
        <v>274</v>
      </c>
      <c r="E422" s="151">
        <v>12</v>
      </c>
      <c r="F422" s="151">
        <v>3</v>
      </c>
      <c r="G422" s="151"/>
      <c r="H422" s="244"/>
      <c r="I422" s="239"/>
    </row>
    <row r="423" spans="1:9" x14ac:dyDescent="0.3">
      <c r="A423" s="451"/>
      <c r="B423" s="84" t="s">
        <v>156</v>
      </c>
      <c r="C423" s="114" t="s">
        <v>553</v>
      </c>
      <c r="D423" s="88" t="s">
        <v>255</v>
      </c>
      <c r="E423" s="107">
        <f>E421/E422</f>
        <v>4.2583333333333337</v>
      </c>
      <c r="F423" s="107">
        <f>F421/F422</f>
        <v>17.033333333333335</v>
      </c>
      <c r="G423" s="107"/>
      <c r="H423" s="244"/>
      <c r="I423" s="239"/>
    </row>
    <row r="424" spans="1:9" x14ac:dyDescent="0.3">
      <c r="A424" s="451"/>
      <c r="B424" s="84" t="s">
        <v>147</v>
      </c>
      <c r="C424" s="60" t="s">
        <v>602</v>
      </c>
      <c r="D424" s="89" t="s">
        <v>159</v>
      </c>
      <c r="E424" s="136">
        <v>100</v>
      </c>
      <c r="F424" s="259">
        <v>100</v>
      </c>
      <c r="G424" s="259"/>
      <c r="H424" s="244"/>
      <c r="I424" s="239"/>
    </row>
    <row r="425" spans="1:9" ht="19.5" x14ac:dyDescent="0.3">
      <c r="A425" s="72" t="s">
        <v>428</v>
      </c>
      <c r="B425" s="84"/>
      <c r="C425" s="97"/>
      <c r="D425" s="92"/>
      <c r="E425" s="128">
        <f>E427</f>
        <v>100</v>
      </c>
      <c r="F425" s="253">
        <f t="shared" ref="F425:G425" si="95">F427</f>
        <v>100</v>
      </c>
      <c r="G425" s="253">
        <f t="shared" si="95"/>
        <v>0</v>
      </c>
      <c r="H425" s="244"/>
      <c r="I425" s="239"/>
    </row>
    <row r="426" spans="1:9" ht="37.5" x14ac:dyDescent="0.3">
      <c r="A426" s="60" t="s">
        <v>173</v>
      </c>
      <c r="B426" s="91"/>
      <c r="C426" s="61"/>
      <c r="D426" s="91"/>
      <c r="E426" s="129"/>
      <c r="F426" s="254"/>
      <c r="G426" s="254"/>
      <c r="H426" s="244"/>
      <c r="I426" s="239"/>
    </row>
    <row r="427" spans="1:9" ht="19.5" x14ac:dyDescent="0.35">
      <c r="A427" s="69" t="s">
        <v>420</v>
      </c>
      <c r="B427" s="62"/>
      <c r="C427" s="63"/>
      <c r="D427" s="63"/>
      <c r="E427" s="130">
        <f>E428+E432</f>
        <v>100</v>
      </c>
      <c r="F427" s="255">
        <f>F428+F432</f>
        <v>100</v>
      </c>
      <c r="G427" s="255">
        <f>G428+G432</f>
        <v>0</v>
      </c>
      <c r="H427" s="244"/>
      <c r="I427" s="239"/>
    </row>
    <row r="428" spans="1:9" x14ac:dyDescent="0.3">
      <c r="A428" s="442" t="s">
        <v>421</v>
      </c>
      <c r="B428" s="106" t="s">
        <v>151</v>
      </c>
      <c r="C428" s="57" t="s">
        <v>422</v>
      </c>
      <c r="D428" s="106" t="s">
        <v>139</v>
      </c>
      <c r="E428" s="131">
        <f>'інформація про викон програ'!G353</f>
        <v>100</v>
      </c>
      <c r="F428" s="132">
        <f>'інформація про викон програ'!J353</f>
        <v>100</v>
      </c>
      <c r="G428" s="132">
        <f>'інформація про викон програ'!M353</f>
        <v>0</v>
      </c>
      <c r="H428" s="281">
        <f>G428/F428*100</f>
        <v>0</v>
      </c>
      <c r="I428" s="239"/>
    </row>
    <row r="429" spans="1:9" x14ac:dyDescent="0.3">
      <c r="A429" s="443"/>
      <c r="B429" s="108" t="s">
        <v>146</v>
      </c>
      <c r="C429" s="86" t="s">
        <v>424</v>
      </c>
      <c r="D429" s="92" t="s">
        <v>197</v>
      </c>
      <c r="E429" s="142">
        <v>215</v>
      </c>
      <c r="F429" s="263">
        <v>55</v>
      </c>
      <c r="G429" s="263">
        <v>0</v>
      </c>
      <c r="H429" s="244"/>
      <c r="I429" s="239"/>
    </row>
    <row r="430" spans="1:9" x14ac:dyDescent="0.3">
      <c r="A430" s="443"/>
      <c r="B430" s="84" t="s">
        <v>156</v>
      </c>
      <c r="C430" s="86" t="s">
        <v>425</v>
      </c>
      <c r="D430" s="91" t="s">
        <v>139</v>
      </c>
      <c r="E430" s="148">
        <f>E428/E429</f>
        <v>0.46511627906976744</v>
      </c>
      <c r="F430" s="268">
        <f t="shared" ref="F430" si="96">F428/F429</f>
        <v>1.8181818181818181</v>
      </c>
      <c r="G430" s="268">
        <v>0</v>
      </c>
      <c r="H430" s="244"/>
      <c r="I430" s="239"/>
    </row>
    <row r="431" spans="1:9" x14ac:dyDescent="0.3">
      <c r="A431" s="444"/>
      <c r="B431" s="84" t="s">
        <v>147</v>
      </c>
      <c r="C431" s="87" t="s">
        <v>423</v>
      </c>
      <c r="D431" s="91" t="s">
        <v>159</v>
      </c>
      <c r="E431" s="136">
        <v>100</v>
      </c>
      <c r="F431" s="259">
        <v>100</v>
      </c>
      <c r="G431" s="259">
        <v>0</v>
      </c>
      <c r="H431" s="244"/>
      <c r="I431" s="239"/>
    </row>
    <row r="432" spans="1:9" x14ac:dyDescent="0.3">
      <c r="A432" s="442" t="s">
        <v>106</v>
      </c>
      <c r="B432" s="106" t="s">
        <v>151</v>
      </c>
      <c r="C432" s="57" t="s">
        <v>426</v>
      </c>
      <c r="D432" s="106" t="s">
        <v>139</v>
      </c>
      <c r="E432" s="131">
        <f>'інформація про викон програ'!G357</f>
        <v>0</v>
      </c>
      <c r="F432" s="132">
        <f>'інформація про викон програ'!J357</f>
        <v>0</v>
      </c>
      <c r="G432" s="132">
        <f>'інформація про викон програ'!M357</f>
        <v>0</v>
      </c>
      <c r="H432" s="244"/>
      <c r="I432" s="239"/>
    </row>
    <row r="433" spans="1:9" ht="37.5" x14ac:dyDescent="0.3">
      <c r="A433" s="443"/>
      <c r="B433" s="108" t="s">
        <v>146</v>
      </c>
      <c r="C433" s="86" t="s">
        <v>404</v>
      </c>
      <c r="D433" s="92" t="s">
        <v>197</v>
      </c>
      <c r="E433" s="142">
        <v>8</v>
      </c>
      <c r="F433" s="263">
        <v>0</v>
      </c>
      <c r="G433" s="263">
        <v>0</v>
      </c>
      <c r="H433" s="244"/>
      <c r="I433" s="239"/>
    </row>
    <row r="434" spans="1:9" ht="37.5" x14ac:dyDescent="0.3">
      <c r="A434" s="443"/>
      <c r="B434" s="84" t="s">
        <v>156</v>
      </c>
      <c r="C434" s="86" t="s">
        <v>427</v>
      </c>
      <c r="D434" s="91" t="s">
        <v>139</v>
      </c>
      <c r="E434" s="148">
        <f>E432/E433</f>
        <v>0</v>
      </c>
      <c r="F434" s="268"/>
      <c r="G434" s="268">
        <v>0</v>
      </c>
      <c r="H434" s="244"/>
      <c r="I434" s="239"/>
    </row>
    <row r="435" spans="1:9" x14ac:dyDescent="0.3">
      <c r="A435" s="444"/>
      <c r="B435" s="84" t="s">
        <v>147</v>
      </c>
      <c r="C435" s="60" t="s">
        <v>380</v>
      </c>
      <c r="D435" s="91" t="s">
        <v>159</v>
      </c>
      <c r="E435" s="136">
        <v>100</v>
      </c>
      <c r="F435" s="259">
        <v>100</v>
      </c>
      <c r="G435" s="259">
        <v>0</v>
      </c>
      <c r="H435" s="244"/>
      <c r="I435" s="239"/>
    </row>
    <row r="436" spans="1:9" ht="19.5" x14ac:dyDescent="0.3">
      <c r="A436" s="72" t="s">
        <v>480</v>
      </c>
      <c r="B436" s="91"/>
      <c r="C436" s="92"/>
      <c r="D436" s="92"/>
      <c r="E436" s="128">
        <f>E438</f>
        <v>56207.8</v>
      </c>
      <c r="F436" s="253">
        <f t="shared" ref="F436:G436" si="97">F438</f>
        <v>56140.800000000003</v>
      </c>
      <c r="G436" s="253">
        <f t="shared" si="97"/>
        <v>55943.040000000001</v>
      </c>
      <c r="H436" s="244"/>
      <c r="I436" s="239"/>
    </row>
    <row r="437" spans="1:9" ht="37.5" x14ac:dyDescent="0.3">
      <c r="A437" s="60" t="s">
        <v>173</v>
      </c>
      <c r="B437" s="91"/>
      <c r="C437" s="61"/>
      <c r="D437" s="91"/>
      <c r="E437" s="129"/>
      <c r="F437" s="254"/>
      <c r="G437" s="254"/>
      <c r="H437" s="244"/>
      <c r="I437" s="239"/>
    </row>
    <row r="438" spans="1:9" ht="39" x14ac:dyDescent="0.35">
      <c r="A438" s="69" t="s">
        <v>479</v>
      </c>
      <c r="B438" s="62"/>
      <c r="C438" s="63"/>
      <c r="D438" s="63"/>
      <c r="E438" s="130">
        <f>E439+E443+E447+E451+E455+E459+E463+E467</f>
        <v>56207.8</v>
      </c>
      <c r="F438" s="255">
        <f>F439+F443+F447+F451+F455+F459+F463+F467</f>
        <v>56140.800000000003</v>
      </c>
      <c r="G438" s="255">
        <f>G439+G443+G447+G451+G455+G459+G463+G467</f>
        <v>55943.040000000001</v>
      </c>
      <c r="H438" s="244"/>
      <c r="I438" s="239"/>
    </row>
    <row r="439" spans="1:9" x14ac:dyDescent="0.3">
      <c r="A439" s="442" t="s">
        <v>108</v>
      </c>
      <c r="B439" s="106" t="s">
        <v>151</v>
      </c>
      <c r="C439" s="57" t="s">
        <v>483</v>
      </c>
      <c r="D439" s="106" t="s">
        <v>139</v>
      </c>
      <c r="E439" s="131">
        <f>'інформація про викон програ'!G365</f>
        <v>578</v>
      </c>
      <c r="F439" s="132">
        <f>'інформація про викон програ'!J365</f>
        <v>577</v>
      </c>
      <c r="G439" s="132">
        <f>'інформація про викон програ'!M365</f>
        <v>576.29999999999995</v>
      </c>
      <c r="H439" s="281">
        <f>G439/F439*100</f>
        <v>99.878682842287688</v>
      </c>
      <c r="I439" s="239"/>
    </row>
    <row r="440" spans="1:9" ht="37.5" x14ac:dyDescent="0.3">
      <c r="A440" s="443"/>
      <c r="B440" s="104" t="s">
        <v>146</v>
      </c>
      <c r="C440" s="86" t="s">
        <v>481</v>
      </c>
      <c r="D440" s="92" t="s">
        <v>274</v>
      </c>
      <c r="E440" s="152">
        <v>12</v>
      </c>
      <c r="F440" s="269">
        <v>12</v>
      </c>
      <c r="G440" s="269">
        <v>12</v>
      </c>
      <c r="H440" s="244"/>
      <c r="I440" s="239"/>
    </row>
    <row r="441" spans="1:9" ht="37.5" x14ac:dyDescent="0.3">
      <c r="A441" s="443"/>
      <c r="B441" s="84" t="s">
        <v>156</v>
      </c>
      <c r="C441" s="86" t="s">
        <v>482</v>
      </c>
      <c r="D441" s="91" t="s">
        <v>139</v>
      </c>
      <c r="E441" s="148">
        <f>E439/E440</f>
        <v>48.166666666666664</v>
      </c>
      <c r="F441" s="268">
        <f t="shared" ref="F441:G441" si="98">F439/F440</f>
        <v>48.083333333333336</v>
      </c>
      <c r="G441" s="268">
        <f t="shared" si="98"/>
        <v>48.024999999999999</v>
      </c>
      <c r="H441" s="244"/>
      <c r="I441" s="239"/>
    </row>
    <row r="442" spans="1:9" x14ac:dyDescent="0.3">
      <c r="A442" s="444"/>
      <c r="B442" s="84" t="s">
        <v>147</v>
      </c>
      <c r="C442" s="86" t="s">
        <v>488</v>
      </c>
      <c r="D442" s="91" t="s">
        <v>159</v>
      </c>
      <c r="E442" s="136">
        <v>100</v>
      </c>
      <c r="F442" s="259">
        <v>100</v>
      </c>
      <c r="G442" s="259">
        <v>100</v>
      </c>
      <c r="H442" s="244"/>
      <c r="I442" s="239"/>
    </row>
    <row r="443" spans="1:9" x14ac:dyDescent="0.3">
      <c r="A443" s="442" t="s">
        <v>109</v>
      </c>
      <c r="B443" s="84" t="s">
        <v>151</v>
      </c>
      <c r="C443" s="85" t="s">
        <v>484</v>
      </c>
      <c r="D443" s="91" t="s">
        <v>139</v>
      </c>
      <c r="E443" s="131">
        <f>'інформація про викон програ'!G369</f>
        <v>0</v>
      </c>
      <c r="F443" s="132">
        <f>'інформація про викон програ'!J369</f>
        <v>0</v>
      </c>
      <c r="G443" s="132">
        <f>'інформація про викон програ'!M369</f>
        <v>0</v>
      </c>
      <c r="H443" s="244"/>
      <c r="I443" s="239"/>
    </row>
    <row r="444" spans="1:9" x14ac:dyDescent="0.3">
      <c r="A444" s="443"/>
      <c r="B444" s="108" t="s">
        <v>146</v>
      </c>
      <c r="C444" s="86" t="s">
        <v>485</v>
      </c>
      <c r="D444" s="92" t="s">
        <v>197</v>
      </c>
      <c r="E444" s="142"/>
      <c r="F444" s="263"/>
      <c r="G444" s="263"/>
      <c r="H444" s="244"/>
      <c r="I444" s="239"/>
    </row>
    <row r="445" spans="1:9" x14ac:dyDescent="0.3">
      <c r="A445" s="443"/>
      <c r="B445" s="84" t="s">
        <v>156</v>
      </c>
      <c r="C445" s="86" t="s">
        <v>486</v>
      </c>
      <c r="D445" s="91" t="s">
        <v>139</v>
      </c>
      <c r="E445" s="148"/>
      <c r="F445" s="268"/>
      <c r="G445" s="268"/>
      <c r="H445" s="244"/>
      <c r="I445" s="239"/>
    </row>
    <row r="446" spans="1:9" x14ac:dyDescent="0.3">
      <c r="A446" s="444"/>
      <c r="B446" s="84" t="s">
        <v>147</v>
      </c>
      <c r="C446" s="60" t="s">
        <v>487</v>
      </c>
      <c r="D446" s="91" t="s">
        <v>159</v>
      </c>
      <c r="E446" s="136"/>
      <c r="F446" s="259"/>
      <c r="G446" s="259"/>
      <c r="H446" s="244"/>
      <c r="I446" s="239"/>
    </row>
    <row r="447" spans="1:9" x14ac:dyDescent="0.3">
      <c r="A447" s="442" t="s">
        <v>110</v>
      </c>
      <c r="B447" s="106" t="s">
        <v>151</v>
      </c>
      <c r="C447" s="57" t="s">
        <v>489</v>
      </c>
      <c r="D447" s="106" t="s">
        <v>139</v>
      </c>
      <c r="E447" s="131">
        <f>'інформація про викон програ'!G373</f>
        <v>0</v>
      </c>
      <c r="F447" s="132">
        <f>'інформація про викон програ'!J373</f>
        <v>0</v>
      </c>
      <c r="G447" s="132">
        <f>'інформація про викон програ'!M373</f>
        <v>0</v>
      </c>
      <c r="H447" s="244"/>
      <c r="I447" s="239"/>
    </row>
    <row r="448" spans="1:9" ht="37.5" x14ac:dyDescent="0.3">
      <c r="A448" s="443"/>
      <c r="B448" s="108" t="s">
        <v>146</v>
      </c>
      <c r="C448" s="86" t="s">
        <v>490</v>
      </c>
      <c r="D448" s="92" t="s">
        <v>197</v>
      </c>
      <c r="E448" s="142">
        <v>55</v>
      </c>
      <c r="F448" s="263">
        <v>0</v>
      </c>
      <c r="G448" s="263">
        <v>0</v>
      </c>
      <c r="H448" s="244"/>
      <c r="I448" s="239"/>
    </row>
    <row r="449" spans="1:9" ht="37.5" x14ac:dyDescent="0.3">
      <c r="A449" s="443"/>
      <c r="B449" s="84" t="s">
        <v>156</v>
      </c>
      <c r="C449" s="86" t="s">
        <v>405</v>
      </c>
      <c r="D449" s="91" t="s">
        <v>139</v>
      </c>
      <c r="E449" s="148">
        <f>E447/E448</f>
        <v>0</v>
      </c>
      <c r="F449" s="268"/>
      <c r="G449" s="268">
        <v>0</v>
      </c>
      <c r="H449" s="244"/>
      <c r="I449" s="239"/>
    </row>
    <row r="450" spans="1:9" x14ac:dyDescent="0.3">
      <c r="A450" s="444"/>
      <c r="B450" s="84" t="s">
        <v>147</v>
      </c>
      <c r="C450" s="60" t="s">
        <v>491</v>
      </c>
      <c r="D450" s="91" t="s">
        <v>159</v>
      </c>
      <c r="E450" s="136">
        <v>100</v>
      </c>
      <c r="F450" s="259"/>
      <c r="G450" s="259">
        <v>0</v>
      </c>
      <c r="H450" s="244"/>
      <c r="I450" s="239"/>
    </row>
    <row r="451" spans="1:9" ht="37.5" x14ac:dyDescent="0.3">
      <c r="A451" s="442" t="s">
        <v>111</v>
      </c>
      <c r="B451" s="106" t="s">
        <v>151</v>
      </c>
      <c r="C451" s="57" t="s">
        <v>492</v>
      </c>
      <c r="D451" s="106" t="s">
        <v>139</v>
      </c>
      <c r="E451" s="131">
        <f>'інформація про викон програ'!G377</f>
        <v>100</v>
      </c>
      <c r="F451" s="132">
        <f>'інформація про викон програ'!J377</f>
        <v>84</v>
      </c>
      <c r="G451" s="132">
        <f>'інформація про викон програ'!M377</f>
        <v>69.510000000000005</v>
      </c>
      <c r="H451" s="281">
        <f>G451/F451*100</f>
        <v>82.75</v>
      </c>
      <c r="I451" s="239"/>
    </row>
    <row r="452" spans="1:9" x14ac:dyDescent="0.3">
      <c r="A452" s="443"/>
      <c r="B452" s="104" t="s">
        <v>146</v>
      </c>
      <c r="C452" s="124" t="s">
        <v>493</v>
      </c>
      <c r="D452" s="92" t="s">
        <v>197</v>
      </c>
      <c r="E452" s="152">
        <v>5</v>
      </c>
      <c r="F452" s="269">
        <v>5</v>
      </c>
      <c r="G452" s="269">
        <v>2</v>
      </c>
      <c r="H452" s="244"/>
      <c r="I452" s="239"/>
    </row>
    <row r="453" spans="1:9" ht="37.5" x14ac:dyDescent="0.3">
      <c r="A453" s="443"/>
      <c r="B453" s="84" t="s">
        <v>156</v>
      </c>
      <c r="C453" s="86" t="s">
        <v>494</v>
      </c>
      <c r="D453" s="91" t="s">
        <v>139</v>
      </c>
      <c r="E453" s="148">
        <f>E451/E452</f>
        <v>20</v>
      </c>
      <c r="F453" s="268">
        <f t="shared" ref="F453:G453" si="99">F451/F452</f>
        <v>16.8</v>
      </c>
      <c r="G453" s="268">
        <f t="shared" si="99"/>
        <v>34.755000000000003</v>
      </c>
      <c r="H453" s="244"/>
      <c r="I453" s="239"/>
    </row>
    <row r="454" spans="1:9" x14ac:dyDescent="0.3">
      <c r="A454" s="444"/>
      <c r="B454" s="84" t="s">
        <v>147</v>
      </c>
      <c r="C454" s="86" t="s">
        <v>495</v>
      </c>
      <c r="D454" s="91" t="s">
        <v>159</v>
      </c>
      <c r="E454" s="136">
        <v>100</v>
      </c>
      <c r="F454" s="259">
        <v>100</v>
      </c>
      <c r="G454" s="259">
        <v>100</v>
      </c>
      <c r="H454" s="244"/>
      <c r="I454" s="239"/>
    </row>
    <row r="455" spans="1:9" ht="37.5" x14ac:dyDescent="0.3">
      <c r="A455" s="442" t="s">
        <v>112</v>
      </c>
      <c r="B455" s="106" t="s">
        <v>151</v>
      </c>
      <c r="C455" s="57" t="s">
        <v>496</v>
      </c>
      <c r="D455" s="106" t="s">
        <v>139</v>
      </c>
      <c r="E455" s="131">
        <f>'інформація про викон програ'!G381</f>
        <v>0</v>
      </c>
      <c r="F455" s="132">
        <f>'інформація про викон програ'!J381</f>
        <v>0</v>
      </c>
      <c r="G455" s="132">
        <f>'інформація про викон програ'!M381</f>
        <v>0</v>
      </c>
      <c r="H455" s="244"/>
      <c r="I455" s="239"/>
    </row>
    <row r="456" spans="1:9" x14ac:dyDescent="0.3">
      <c r="A456" s="443"/>
      <c r="B456" s="108" t="s">
        <v>146</v>
      </c>
      <c r="C456" s="86" t="s">
        <v>497</v>
      </c>
      <c r="D456" s="92" t="s">
        <v>197</v>
      </c>
      <c r="E456" s="142"/>
      <c r="F456" s="263">
        <v>0</v>
      </c>
      <c r="G456" s="263">
        <v>0</v>
      </c>
      <c r="H456" s="244"/>
      <c r="I456" s="239"/>
    </row>
    <row r="457" spans="1:9" ht="37.5" x14ac:dyDescent="0.3">
      <c r="A457" s="443"/>
      <c r="B457" s="84" t="s">
        <v>156</v>
      </c>
      <c r="C457" s="86" t="s">
        <v>498</v>
      </c>
      <c r="D457" s="91" t="s">
        <v>139</v>
      </c>
      <c r="E457" s="148"/>
      <c r="F457" s="268"/>
      <c r="G457" s="268">
        <v>0</v>
      </c>
      <c r="H457" s="244"/>
      <c r="I457" s="239"/>
    </row>
    <row r="458" spans="1:9" x14ac:dyDescent="0.3">
      <c r="A458" s="444"/>
      <c r="B458" s="84" t="s">
        <v>147</v>
      </c>
      <c r="C458" s="60" t="s">
        <v>499</v>
      </c>
      <c r="D458" s="91" t="s">
        <v>159</v>
      </c>
      <c r="E458" s="136"/>
      <c r="F458" s="259"/>
      <c r="G458" s="259">
        <v>0</v>
      </c>
      <c r="H458" s="244"/>
      <c r="I458" s="239"/>
    </row>
    <row r="459" spans="1:9" ht="37.5" x14ac:dyDescent="0.3">
      <c r="A459" s="442" t="s">
        <v>113</v>
      </c>
      <c r="B459" s="106" t="s">
        <v>151</v>
      </c>
      <c r="C459" s="57" t="s">
        <v>500</v>
      </c>
      <c r="D459" s="106" t="s">
        <v>139</v>
      </c>
      <c r="E459" s="131">
        <f>'інформація про викон програ'!G385</f>
        <v>318</v>
      </c>
      <c r="F459" s="132">
        <f>'інформація про викон програ'!J385</f>
        <v>268</v>
      </c>
      <c r="G459" s="132">
        <f>'інформація про викон програ'!M385</f>
        <v>90</v>
      </c>
      <c r="H459" s="281">
        <f>G459/F459*100</f>
        <v>33.582089552238806</v>
      </c>
      <c r="I459" s="239"/>
    </row>
    <row r="460" spans="1:9" x14ac:dyDescent="0.3">
      <c r="A460" s="443"/>
      <c r="B460" s="104" t="s">
        <v>146</v>
      </c>
      <c r="C460" s="86" t="s">
        <v>501</v>
      </c>
      <c r="D460" s="92" t="s">
        <v>197</v>
      </c>
      <c r="E460" s="152">
        <v>6</v>
      </c>
      <c r="F460" s="269">
        <v>9</v>
      </c>
      <c r="G460" s="269">
        <v>1</v>
      </c>
      <c r="H460" s="244"/>
      <c r="I460" s="239"/>
    </row>
    <row r="461" spans="1:9" x14ac:dyDescent="0.3">
      <c r="A461" s="443"/>
      <c r="B461" s="84" t="s">
        <v>156</v>
      </c>
      <c r="C461" s="86" t="s">
        <v>502</v>
      </c>
      <c r="D461" s="91" t="s">
        <v>139</v>
      </c>
      <c r="E461" s="148">
        <f>E459/E460</f>
        <v>53</v>
      </c>
      <c r="F461" s="268">
        <f t="shared" ref="F461:G461" si="100">F459/F460</f>
        <v>29.777777777777779</v>
      </c>
      <c r="G461" s="268">
        <f t="shared" si="100"/>
        <v>90</v>
      </c>
      <c r="H461" s="244"/>
      <c r="I461" s="239"/>
    </row>
    <row r="462" spans="1:9" x14ac:dyDescent="0.3">
      <c r="A462" s="444"/>
      <c r="B462" s="84" t="s">
        <v>147</v>
      </c>
      <c r="C462" s="60" t="s">
        <v>499</v>
      </c>
      <c r="D462" s="91" t="s">
        <v>159</v>
      </c>
      <c r="E462" s="136">
        <v>100</v>
      </c>
      <c r="F462" s="259">
        <v>100</v>
      </c>
      <c r="G462" s="259">
        <v>100</v>
      </c>
      <c r="H462" s="244"/>
      <c r="I462" s="239"/>
    </row>
    <row r="463" spans="1:9" ht="37.5" x14ac:dyDescent="0.3">
      <c r="A463" s="442" t="s">
        <v>114</v>
      </c>
      <c r="B463" s="106" t="s">
        <v>151</v>
      </c>
      <c r="C463" s="57" t="s">
        <v>503</v>
      </c>
      <c r="D463" s="106" t="s">
        <v>139</v>
      </c>
      <c r="E463" s="131">
        <f>'інформація про викон програ'!G389</f>
        <v>0</v>
      </c>
      <c r="F463" s="132">
        <f>'інформація про викон програ'!J389</f>
        <v>0</v>
      </c>
      <c r="G463" s="132">
        <f>'інформація про викон програ'!M389</f>
        <v>0</v>
      </c>
      <c r="H463" s="244"/>
      <c r="I463" s="239"/>
    </row>
    <row r="464" spans="1:9" x14ac:dyDescent="0.3">
      <c r="A464" s="443"/>
      <c r="B464" s="108" t="s">
        <v>146</v>
      </c>
      <c r="C464" s="86" t="s">
        <v>497</v>
      </c>
      <c r="D464" s="92" t="s">
        <v>197</v>
      </c>
      <c r="E464" s="142">
        <v>1</v>
      </c>
      <c r="F464" s="263">
        <v>0</v>
      </c>
      <c r="G464" s="263">
        <v>0</v>
      </c>
      <c r="H464" s="244"/>
      <c r="I464" s="239"/>
    </row>
    <row r="465" spans="1:9" x14ac:dyDescent="0.3">
      <c r="A465" s="443"/>
      <c r="B465" s="84" t="s">
        <v>156</v>
      </c>
      <c r="C465" s="86" t="s">
        <v>504</v>
      </c>
      <c r="D465" s="91" t="s">
        <v>139</v>
      </c>
      <c r="E465" s="148">
        <f>E463/E464</f>
        <v>0</v>
      </c>
      <c r="F465" s="268"/>
      <c r="G465" s="268">
        <v>0</v>
      </c>
      <c r="H465" s="244"/>
      <c r="I465" s="239"/>
    </row>
    <row r="466" spans="1:9" x14ac:dyDescent="0.3">
      <c r="A466" s="444"/>
      <c r="B466" s="84" t="s">
        <v>147</v>
      </c>
      <c r="C466" s="60" t="s">
        <v>380</v>
      </c>
      <c r="D466" s="91" t="s">
        <v>159</v>
      </c>
      <c r="E466" s="136">
        <v>100</v>
      </c>
      <c r="F466" s="259"/>
      <c r="G466" s="259">
        <v>0</v>
      </c>
      <c r="H466" s="244"/>
      <c r="I466" s="239"/>
    </row>
    <row r="467" spans="1:9" ht="57" customHeight="1" x14ac:dyDescent="0.3">
      <c r="A467" s="442" t="s">
        <v>663</v>
      </c>
      <c r="B467" s="106" t="s">
        <v>151</v>
      </c>
      <c r="C467" s="57" t="s">
        <v>505</v>
      </c>
      <c r="D467" s="106" t="s">
        <v>139</v>
      </c>
      <c r="E467" s="131">
        <f>'інформація про викон програ'!G393</f>
        <v>55211.8</v>
      </c>
      <c r="F467" s="132">
        <f>'інформація про викон програ'!J393</f>
        <v>55211.8</v>
      </c>
      <c r="G467" s="132">
        <f>'інформація про викон програ'!M393</f>
        <v>55207.23</v>
      </c>
      <c r="H467" s="281">
        <f>G467/F467*100</f>
        <v>99.991722783897643</v>
      </c>
      <c r="I467" s="239"/>
    </row>
    <row r="468" spans="1:9" ht="43.5" customHeight="1" x14ac:dyDescent="0.3">
      <c r="A468" s="443"/>
      <c r="B468" s="104" t="s">
        <v>146</v>
      </c>
      <c r="C468" s="86" t="s">
        <v>506</v>
      </c>
      <c r="D468" s="92" t="s">
        <v>197</v>
      </c>
      <c r="E468" s="152">
        <v>1</v>
      </c>
      <c r="F468" s="269">
        <v>1</v>
      </c>
      <c r="G468" s="269">
        <v>1</v>
      </c>
      <c r="H468" s="244"/>
      <c r="I468" s="239"/>
    </row>
    <row r="469" spans="1:9" ht="60" customHeight="1" x14ac:dyDescent="0.3">
      <c r="A469" s="443"/>
      <c r="B469" s="84" t="s">
        <v>156</v>
      </c>
      <c r="C469" s="86" t="s">
        <v>507</v>
      </c>
      <c r="D469" s="91" t="s">
        <v>139</v>
      </c>
      <c r="E469" s="148">
        <f>E467/E468</f>
        <v>55211.8</v>
      </c>
      <c r="F469" s="268">
        <f t="shared" ref="F469:G469" si="101">F467/F468</f>
        <v>55211.8</v>
      </c>
      <c r="G469" s="268">
        <f t="shared" si="101"/>
        <v>55207.23</v>
      </c>
      <c r="H469" s="244"/>
      <c r="I469" s="239"/>
    </row>
    <row r="470" spans="1:9" ht="57" customHeight="1" x14ac:dyDescent="0.3">
      <c r="A470" s="444"/>
      <c r="B470" s="84" t="s">
        <v>147</v>
      </c>
      <c r="C470" s="60" t="s">
        <v>499</v>
      </c>
      <c r="D470" s="91" t="s">
        <v>159</v>
      </c>
      <c r="E470" s="136">
        <v>100</v>
      </c>
      <c r="F470" s="259">
        <v>100</v>
      </c>
      <c r="G470" s="259">
        <v>100</v>
      </c>
      <c r="H470" s="244"/>
      <c r="I470" s="239"/>
    </row>
    <row r="471" spans="1:9" ht="39" x14ac:dyDescent="0.3">
      <c r="A471" s="72" t="s">
        <v>509</v>
      </c>
      <c r="B471" s="84"/>
      <c r="C471" s="97"/>
      <c r="D471" s="92"/>
      <c r="E471" s="128">
        <f>E473</f>
        <v>881.62</v>
      </c>
      <c r="F471" s="253">
        <f t="shared" ref="F471:G471" si="102">F473</f>
        <v>881.62</v>
      </c>
      <c r="G471" s="253">
        <f t="shared" si="102"/>
        <v>875.61</v>
      </c>
      <c r="H471" s="244"/>
      <c r="I471" s="239"/>
    </row>
    <row r="472" spans="1:9" ht="37.5" x14ac:dyDescent="0.3">
      <c r="A472" s="60" t="s">
        <v>173</v>
      </c>
      <c r="B472" s="84"/>
      <c r="C472" s="85"/>
      <c r="D472" s="91"/>
      <c r="E472" s="129"/>
      <c r="F472" s="254"/>
      <c r="G472" s="254"/>
      <c r="H472" s="244"/>
      <c r="I472" s="239"/>
    </row>
    <row r="473" spans="1:9" ht="19.5" x14ac:dyDescent="0.35">
      <c r="A473" s="69" t="s">
        <v>508</v>
      </c>
      <c r="B473" s="98"/>
      <c r="C473" s="99"/>
      <c r="D473" s="63"/>
      <c r="E473" s="130">
        <f>E474</f>
        <v>881.62</v>
      </c>
      <c r="F473" s="255">
        <f t="shared" ref="F473:G473" si="103">F474</f>
        <v>881.62</v>
      </c>
      <c r="G473" s="255">
        <f t="shared" si="103"/>
        <v>875.61</v>
      </c>
      <c r="H473" s="244"/>
      <c r="I473" s="239"/>
    </row>
    <row r="474" spans="1:9" ht="37.5" x14ac:dyDescent="0.3">
      <c r="A474" s="442" t="s">
        <v>137</v>
      </c>
      <c r="B474" s="106" t="s">
        <v>151</v>
      </c>
      <c r="C474" s="73" t="s">
        <v>607</v>
      </c>
      <c r="D474" s="106" t="s">
        <v>139</v>
      </c>
      <c r="E474" s="131">
        <f>'інформація про викон програ'!G397</f>
        <v>881.62</v>
      </c>
      <c r="F474" s="132">
        <f>'інформація про викон програ'!J397</f>
        <v>881.62</v>
      </c>
      <c r="G474" s="132">
        <f>'інформація про викон програ'!M397</f>
        <v>875.61</v>
      </c>
      <c r="H474" s="281">
        <f>G474/F474*100</f>
        <v>99.318300401533548</v>
      </c>
      <c r="I474" s="239"/>
    </row>
    <row r="475" spans="1:9" ht="37.5" x14ac:dyDescent="0.3">
      <c r="A475" s="443"/>
      <c r="B475" s="108" t="s">
        <v>146</v>
      </c>
      <c r="C475" s="86" t="s">
        <v>609</v>
      </c>
      <c r="D475" s="92" t="s">
        <v>197</v>
      </c>
      <c r="E475" s="142">
        <v>1</v>
      </c>
      <c r="F475" s="263">
        <v>3</v>
      </c>
      <c r="G475" s="263">
        <v>3</v>
      </c>
      <c r="H475" s="244"/>
      <c r="I475" s="239"/>
    </row>
    <row r="476" spans="1:9" ht="37.5" x14ac:dyDescent="0.3">
      <c r="A476" s="443"/>
      <c r="B476" s="84" t="s">
        <v>156</v>
      </c>
      <c r="C476" s="86" t="s">
        <v>608</v>
      </c>
      <c r="D476" s="91" t="s">
        <v>139</v>
      </c>
      <c r="E476" s="148">
        <f>E474/E475</f>
        <v>881.62</v>
      </c>
      <c r="F476" s="268">
        <f t="shared" ref="F476:G476" si="104">F474/F475</f>
        <v>293.87333333333333</v>
      </c>
      <c r="G476" s="268">
        <f t="shared" si="104"/>
        <v>291.87</v>
      </c>
      <c r="H476" s="244"/>
      <c r="I476" s="239"/>
    </row>
    <row r="477" spans="1:9" x14ac:dyDescent="0.3">
      <c r="A477" s="444"/>
      <c r="B477" s="84" t="s">
        <v>147</v>
      </c>
      <c r="C477" s="60" t="s">
        <v>499</v>
      </c>
      <c r="D477" s="91" t="s">
        <v>159</v>
      </c>
      <c r="E477" s="136">
        <v>100</v>
      </c>
      <c r="F477" s="259">
        <v>100</v>
      </c>
      <c r="G477" s="259">
        <v>100</v>
      </c>
      <c r="H477" s="244"/>
      <c r="I477" s="239"/>
    </row>
    <row r="478" spans="1:9" ht="19.5" x14ac:dyDescent="0.3">
      <c r="A478" s="72" t="s">
        <v>510</v>
      </c>
      <c r="B478" s="84"/>
      <c r="C478" s="97"/>
      <c r="D478" s="92"/>
      <c r="E478" s="128">
        <f>E480</f>
        <v>1966.8</v>
      </c>
      <c r="F478" s="253">
        <f t="shared" ref="F478:G478" si="105">F480</f>
        <v>1966.79</v>
      </c>
      <c r="G478" s="253">
        <f t="shared" si="105"/>
        <v>1464.8899999999999</v>
      </c>
      <c r="H478" s="244"/>
      <c r="I478" s="239"/>
    </row>
    <row r="479" spans="1:9" ht="37.5" x14ac:dyDescent="0.3">
      <c r="A479" s="60" t="s">
        <v>173</v>
      </c>
      <c r="B479" s="84"/>
      <c r="C479" s="85"/>
      <c r="D479" s="91"/>
      <c r="E479" s="129"/>
      <c r="F479" s="254"/>
      <c r="G479" s="254"/>
      <c r="H479" s="244"/>
      <c r="I479" s="239"/>
    </row>
    <row r="480" spans="1:9" ht="19.5" x14ac:dyDescent="0.35">
      <c r="A480" s="69" t="s">
        <v>511</v>
      </c>
      <c r="B480" s="98"/>
      <c r="C480" s="99"/>
      <c r="D480" s="63"/>
      <c r="E480" s="130">
        <f>E481+E486+E491</f>
        <v>1966.8</v>
      </c>
      <c r="F480" s="255">
        <f t="shared" ref="F480:G480" si="106">F481+F486+F491</f>
        <v>1966.79</v>
      </c>
      <c r="G480" s="255">
        <f t="shared" si="106"/>
        <v>1464.8899999999999</v>
      </c>
      <c r="H480" s="244"/>
      <c r="I480" s="239"/>
    </row>
    <row r="481" spans="1:9" ht="56.25" x14ac:dyDescent="0.3">
      <c r="A481" s="442" t="s">
        <v>116</v>
      </c>
      <c r="B481" s="106" t="s">
        <v>151</v>
      </c>
      <c r="C481" s="57" t="s">
        <v>606</v>
      </c>
      <c r="D481" s="106" t="s">
        <v>139</v>
      </c>
      <c r="E481" s="131">
        <f>'інформація про викон програ'!G405</f>
        <v>200</v>
      </c>
      <c r="F481" s="132">
        <f>'інформація про викон програ'!J405</f>
        <v>200</v>
      </c>
      <c r="G481" s="132">
        <f>'інформація про викон програ'!N405</f>
        <v>70.2</v>
      </c>
      <c r="H481" s="281">
        <f>G481/F481*100</f>
        <v>35.1</v>
      </c>
      <c r="I481" s="239"/>
    </row>
    <row r="482" spans="1:9" ht="37.5" x14ac:dyDescent="0.3">
      <c r="A482" s="443"/>
      <c r="B482" s="375" t="s">
        <v>146</v>
      </c>
      <c r="C482" s="86" t="s">
        <v>599</v>
      </c>
      <c r="D482" s="464" t="s">
        <v>197</v>
      </c>
      <c r="E482" s="152">
        <v>500</v>
      </c>
      <c r="F482" s="269">
        <v>500</v>
      </c>
      <c r="G482" s="269">
        <v>47</v>
      </c>
      <c r="H482" s="244"/>
      <c r="I482" s="239"/>
    </row>
    <row r="483" spans="1:9" ht="37.5" x14ac:dyDescent="0.3">
      <c r="A483" s="443"/>
      <c r="B483" s="377"/>
      <c r="C483" s="86" t="s">
        <v>603</v>
      </c>
      <c r="D483" s="466"/>
      <c r="E483" s="152">
        <v>500</v>
      </c>
      <c r="F483" s="269">
        <v>500</v>
      </c>
      <c r="G483" s="269">
        <v>47</v>
      </c>
      <c r="H483" s="244"/>
      <c r="I483" s="239"/>
    </row>
    <row r="484" spans="1:9" x14ac:dyDescent="0.3">
      <c r="A484" s="443"/>
      <c r="B484" s="84" t="s">
        <v>156</v>
      </c>
      <c r="C484" s="86" t="s">
        <v>604</v>
      </c>
      <c r="D484" s="91" t="s">
        <v>139</v>
      </c>
      <c r="E484" s="148">
        <f t="shared" ref="E484:F484" si="107">E481/E483</f>
        <v>0.4</v>
      </c>
      <c r="F484" s="268">
        <f t="shared" si="107"/>
        <v>0.4</v>
      </c>
      <c r="G484" s="268">
        <f>G481/G483</f>
        <v>1.4936170212765958</v>
      </c>
      <c r="H484" s="244"/>
      <c r="I484" s="239"/>
    </row>
    <row r="485" spans="1:9" x14ac:dyDescent="0.3">
      <c r="A485" s="444"/>
      <c r="B485" s="84" t="s">
        <v>147</v>
      </c>
      <c r="C485" s="60" t="s">
        <v>499</v>
      </c>
      <c r="D485" s="91" t="s">
        <v>159</v>
      </c>
      <c r="E485" s="136">
        <v>100</v>
      </c>
      <c r="F485" s="259">
        <v>100</v>
      </c>
      <c r="G485" s="259">
        <v>100</v>
      </c>
      <c r="H485" s="244"/>
      <c r="I485" s="239"/>
    </row>
    <row r="486" spans="1:9" ht="93.75" x14ac:dyDescent="0.3">
      <c r="A486" s="442" t="s">
        <v>117</v>
      </c>
      <c r="B486" s="106" t="s">
        <v>151</v>
      </c>
      <c r="C486" s="57" t="s">
        <v>605</v>
      </c>
      <c r="D486" s="106" t="s">
        <v>139</v>
      </c>
      <c r="E486" s="131">
        <f>'інформація про викон програ'!G409</f>
        <v>925.1</v>
      </c>
      <c r="F486" s="132">
        <f>'інформація про викон програ'!J409</f>
        <v>925.1</v>
      </c>
      <c r="G486" s="132">
        <f>'інформація про викон програ'!N409</f>
        <v>631.89</v>
      </c>
      <c r="H486" s="281">
        <f>G486/F486*100</f>
        <v>68.30504810290779</v>
      </c>
      <c r="I486" s="239"/>
    </row>
    <row r="487" spans="1:9" ht="37.5" x14ac:dyDescent="0.3">
      <c r="A487" s="443"/>
      <c r="B487" s="375" t="s">
        <v>146</v>
      </c>
      <c r="C487" s="86" t="s">
        <v>599</v>
      </c>
      <c r="D487" s="464" t="s">
        <v>197</v>
      </c>
      <c r="E487" s="152">
        <v>30</v>
      </c>
      <c r="F487" s="269">
        <v>3</v>
      </c>
      <c r="G487" s="269">
        <v>1</v>
      </c>
      <c r="H487" s="244"/>
      <c r="I487" s="239"/>
    </row>
    <row r="488" spans="1:9" ht="37.5" x14ac:dyDescent="0.3">
      <c r="A488" s="443"/>
      <c r="B488" s="377"/>
      <c r="C488" s="86" t="s">
        <v>603</v>
      </c>
      <c r="D488" s="466"/>
      <c r="E488" s="152">
        <v>30</v>
      </c>
      <c r="F488" s="269">
        <v>3</v>
      </c>
      <c r="G488" s="269">
        <v>1</v>
      </c>
      <c r="H488" s="244"/>
      <c r="I488" s="239"/>
    </row>
    <row r="489" spans="1:9" x14ac:dyDescent="0.3">
      <c r="A489" s="443"/>
      <c r="B489" s="84" t="s">
        <v>156</v>
      </c>
      <c r="C489" s="86" t="s">
        <v>604</v>
      </c>
      <c r="D489" s="91" t="s">
        <v>139</v>
      </c>
      <c r="E489" s="148">
        <f>E486/E487</f>
        <v>30.836666666666666</v>
      </c>
      <c r="F489" s="268">
        <f t="shared" ref="F489" si="108">F486/F487</f>
        <v>308.36666666666667</v>
      </c>
      <c r="G489" s="268">
        <f t="shared" ref="G489" si="109">G486/G487</f>
        <v>631.89</v>
      </c>
      <c r="H489" s="244"/>
      <c r="I489" s="239"/>
    </row>
    <row r="490" spans="1:9" x14ac:dyDescent="0.3">
      <c r="A490" s="444"/>
      <c r="B490" s="84" t="s">
        <v>147</v>
      </c>
      <c r="C490" s="60" t="s">
        <v>499</v>
      </c>
      <c r="D490" s="91" t="s">
        <v>159</v>
      </c>
      <c r="E490" s="136">
        <v>100</v>
      </c>
      <c r="F490" s="259">
        <v>100</v>
      </c>
      <c r="G490" s="259">
        <v>100</v>
      </c>
      <c r="H490" s="244"/>
      <c r="I490" s="239"/>
    </row>
    <row r="491" spans="1:9" ht="66.75" customHeight="1" x14ac:dyDescent="0.3">
      <c r="A491" s="442" t="s">
        <v>118</v>
      </c>
      <c r="B491" s="106" t="s">
        <v>151</v>
      </c>
      <c r="C491" s="103" t="s">
        <v>600</v>
      </c>
      <c r="D491" s="106" t="s">
        <v>139</v>
      </c>
      <c r="E491" s="131">
        <f>'інформація про викон програ'!G413</f>
        <v>841.7</v>
      </c>
      <c r="F491" s="132">
        <f>'інформація про викон програ'!J413</f>
        <v>841.69</v>
      </c>
      <c r="G491" s="132">
        <f>'інформація про викон програ'!N413</f>
        <v>762.8</v>
      </c>
      <c r="H491" s="281">
        <f>G491/F491*100</f>
        <v>90.627190533331742</v>
      </c>
      <c r="I491" s="239"/>
    </row>
    <row r="492" spans="1:9" ht="37.5" x14ac:dyDescent="0.3">
      <c r="A492" s="443"/>
      <c r="B492" s="375" t="s">
        <v>146</v>
      </c>
      <c r="C492" s="86" t="s">
        <v>599</v>
      </c>
      <c r="D492" s="464" t="s">
        <v>197</v>
      </c>
      <c r="E492" s="142">
        <v>3</v>
      </c>
      <c r="F492" s="263">
        <v>30</v>
      </c>
      <c r="G492" s="263">
        <v>30</v>
      </c>
      <c r="H492" s="244"/>
      <c r="I492" s="239"/>
    </row>
    <row r="493" spans="1:9" ht="37.5" x14ac:dyDescent="0.3">
      <c r="A493" s="443"/>
      <c r="B493" s="377"/>
      <c r="C493" s="86" t="s">
        <v>603</v>
      </c>
      <c r="D493" s="466"/>
      <c r="E493" s="142">
        <v>3</v>
      </c>
      <c r="F493" s="263">
        <v>30</v>
      </c>
      <c r="G493" s="263">
        <v>30</v>
      </c>
      <c r="H493" s="244"/>
      <c r="I493" s="239"/>
    </row>
    <row r="494" spans="1:9" x14ac:dyDescent="0.3">
      <c r="A494" s="443"/>
      <c r="B494" s="84" t="s">
        <v>156</v>
      </c>
      <c r="C494" s="86" t="s">
        <v>601</v>
      </c>
      <c r="D494" s="91" t="s">
        <v>139</v>
      </c>
      <c r="E494" s="148">
        <f>E491/E493</f>
        <v>280.56666666666666</v>
      </c>
      <c r="F494" s="268">
        <f t="shared" ref="F494:G494" si="110">F491/F493</f>
        <v>28.056333333333335</v>
      </c>
      <c r="G494" s="268">
        <f t="shared" si="110"/>
        <v>25.426666666666666</v>
      </c>
      <c r="H494" s="244"/>
      <c r="I494" s="239"/>
    </row>
    <row r="495" spans="1:9" x14ac:dyDescent="0.3">
      <c r="A495" s="444"/>
      <c r="B495" s="84" t="s">
        <v>147</v>
      </c>
      <c r="C495" s="60" t="s">
        <v>602</v>
      </c>
      <c r="D495" s="91" t="s">
        <v>159</v>
      </c>
      <c r="E495" s="136">
        <v>100</v>
      </c>
      <c r="F495" s="259">
        <v>100</v>
      </c>
      <c r="G495" s="259">
        <v>100</v>
      </c>
      <c r="H495" s="244"/>
      <c r="I495" s="239"/>
    </row>
    <row r="496" spans="1:9" ht="19.5" x14ac:dyDescent="0.3">
      <c r="A496" s="72" t="s">
        <v>513</v>
      </c>
      <c r="B496" s="84"/>
      <c r="C496" s="97"/>
      <c r="D496" s="92"/>
      <c r="E496" s="128">
        <f>E498</f>
        <v>2160</v>
      </c>
      <c r="F496" s="253">
        <f t="shared" ref="F496:G496" si="111">F498</f>
        <v>2160</v>
      </c>
      <c r="G496" s="253">
        <f t="shared" si="111"/>
        <v>2160</v>
      </c>
      <c r="H496" s="244"/>
      <c r="I496" s="239"/>
    </row>
    <row r="497" spans="1:9" ht="37.5" x14ac:dyDescent="0.3">
      <c r="A497" s="60" t="s">
        <v>173</v>
      </c>
      <c r="B497" s="84"/>
      <c r="C497" s="85"/>
      <c r="D497" s="91"/>
      <c r="E497" s="129"/>
      <c r="F497" s="254"/>
      <c r="G497" s="254"/>
      <c r="H497" s="244"/>
      <c r="I497" s="239"/>
    </row>
    <row r="498" spans="1:9" ht="39" x14ac:dyDescent="0.35">
      <c r="A498" s="69" t="s">
        <v>512</v>
      </c>
      <c r="B498" s="98"/>
      <c r="C498" s="99"/>
      <c r="D498" s="63"/>
      <c r="E498" s="130">
        <f>E499</f>
        <v>2160</v>
      </c>
      <c r="F498" s="255">
        <f t="shared" ref="F498:G498" si="112">F499</f>
        <v>2160</v>
      </c>
      <c r="G498" s="255">
        <f t="shared" si="112"/>
        <v>2160</v>
      </c>
      <c r="H498" s="244"/>
      <c r="I498" s="239"/>
    </row>
    <row r="499" spans="1:9" ht="37.5" x14ac:dyDescent="0.3">
      <c r="A499" s="442" t="s">
        <v>119</v>
      </c>
      <c r="B499" s="106" t="s">
        <v>151</v>
      </c>
      <c r="C499" s="57" t="s">
        <v>596</v>
      </c>
      <c r="D499" s="106" t="s">
        <v>139</v>
      </c>
      <c r="E499" s="131">
        <f>'інформація про викон програ'!G417</f>
        <v>2160</v>
      </c>
      <c r="F499" s="132">
        <f>'інформація про викон програ'!J417</f>
        <v>2160</v>
      </c>
      <c r="G499" s="132">
        <f>'інформація про викон програ'!M417</f>
        <v>2160</v>
      </c>
      <c r="H499" s="281">
        <f>G499/F499*100</f>
        <v>100</v>
      </c>
      <c r="I499" s="239"/>
    </row>
    <row r="500" spans="1:9" ht="37.5" x14ac:dyDescent="0.3">
      <c r="A500" s="443"/>
      <c r="B500" s="108" t="s">
        <v>146</v>
      </c>
      <c r="C500" s="86" t="s">
        <v>597</v>
      </c>
      <c r="D500" s="92" t="s">
        <v>197</v>
      </c>
      <c r="E500" s="142">
        <v>2</v>
      </c>
      <c r="F500" s="263">
        <v>1</v>
      </c>
      <c r="G500" s="263">
        <v>1</v>
      </c>
      <c r="H500" s="244"/>
      <c r="I500" s="239"/>
    </row>
    <row r="501" spans="1:9" x14ac:dyDescent="0.3">
      <c r="A501" s="443"/>
      <c r="B501" s="84" t="s">
        <v>156</v>
      </c>
      <c r="C501" s="86" t="s">
        <v>598</v>
      </c>
      <c r="D501" s="91" t="s">
        <v>139</v>
      </c>
      <c r="E501" s="148">
        <f t="shared" ref="E501:G501" si="113">E499/E500</f>
        <v>1080</v>
      </c>
      <c r="F501" s="268">
        <f t="shared" si="113"/>
        <v>2160</v>
      </c>
      <c r="G501" s="268">
        <f t="shared" si="113"/>
        <v>2160</v>
      </c>
      <c r="H501" s="244"/>
      <c r="I501" s="239"/>
    </row>
    <row r="502" spans="1:9" x14ac:dyDescent="0.3">
      <c r="A502" s="444"/>
      <c r="B502" s="84" t="s">
        <v>147</v>
      </c>
      <c r="C502" s="60" t="s">
        <v>499</v>
      </c>
      <c r="D502" s="91" t="s">
        <v>159</v>
      </c>
      <c r="E502" s="136">
        <v>100</v>
      </c>
      <c r="F502" s="259">
        <v>100</v>
      </c>
      <c r="G502" s="259">
        <v>100</v>
      </c>
      <c r="H502" s="244"/>
      <c r="I502" s="239"/>
    </row>
    <row r="503" spans="1:9" ht="19.5" x14ac:dyDescent="0.3">
      <c r="A503" s="72" t="s">
        <v>515</v>
      </c>
      <c r="B503" s="84"/>
      <c r="C503" s="97"/>
      <c r="D503" s="92"/>
      <c r="E503" s="128">
        <f>E505</f>
        <v>13823.54</v>
      </c>
      <c r="F503" s="253">
        <f t="shared" ref="F503:G503" si="114">F505</f>
        <v>13823.54</v>
      </c>
      <c r="G503" s="253">
        <f t="shared" si="114"/>
        <v>13823.54</v>
      </c>
      <c r="H503" s="244"/>
      <c r="I503" s="239"/>
    </row>
    <row r="504" spans="1:9" ht="37.5" x14ac:dyDescent="0.3">
      <c r="A504" s="60" t="s">
        <v>173</v>
      </c>
      <c r="B504" s="84"/>
      <c r="C504" s="85"/>
      <c r="D504" s="91"/>
      <c r="E504" s="129"/>
      <c r="F504" s="254"/>
      <c r="G504" s="254"/>
      <c r="H504" s="244"/>
      <c r="I504" s="239"/>
    </row>
    <row r="505" spans="1:9" ht="39" x14ac:dyDescent="0.35">
      <c r="A505" s="69" t="s">
        <v>514</v>
      </c>
      <c r="B505" s="98"/>
      <c r="C505" s="99"/>
      <c r="D505" s="63"/>
      <c r="E505" s="130">
        <f>E506</f>
        <v>13823.54</v>
      </c>
      <c r="F505" s="255">
        <f t="shared" ref="F505" si="115">F506</f>
        <v>13823.54</v>
      </c>
      <c r="G505" s="255">
        <f t="shared" ref="G505" si="116">G506</f>
        <v>13823.54</v>
      </c>
      <c r="H505" s="244"/>
      <c r="I505" s="239"/>
    </row>
    <row r="506" spans="1:9" x14ac:dyDescent="0.3">
      <c r="A506" s="442" t="s">
        <v>120</v>
      </c>
      <c r="B506" s="106" t="s">
        <v>151</v>
      </c>
      <c r="C506" s="57" t="s">
        <v>595</v>
      </c>
      <c r="D506" s="106" t="s">
        <v>139</v>
      </c>
      <c r="E506" s="131">
        <f>'інформація про викон програ'!G422</f>
        <v>13823.54</v>
      </c>
      <c r="F506" s="132">
        <f>'інформація про викон програ'!J422</f>
        <v>13823.54</v>
      </c>
      <c r="G506" s="132">
        <f>'інформація про викон програ'!M422</f>
        <v>13823.54</v>
      </c>
      <c r="H506" s="281">
        <f>G506/F506*100</f>
        <v>100</v>
      </c>
      <c r="I506" s="239"/>
    </row>
    <row r="507" spans="1:9" x14ac:dyDescent="0.3">
      <c r="A507" s="443"/>
      <c r="B507" s="108" t="s">
        <v>146</v>
      </c>
      <c r="C507" s="86" t="s">
        <v>593</v>
      </c>
      <c r="D507" s="92" t="s">
        <v>197</v>
      </c>
      <c r="E507" s="142">
        <v>1</v>
      </c>
      <c r="F507" s="263">
        <v>1</v>
      </c>
      <c r="G507" s="263">
        <v>1</v>
      </c>
      <c r="H507" s="244"/>
      <c r="I507" s="239"/>
    </row>
    <row r="508" spans="1:9" x14ac:dyDescent="0.3">
      <c r="A508" s="443"/>
      <c r="B508" s="84" t="s">
        <v>156</v>
      </c>
      <c r="C508" s="86" t="s">
        <v>594</v>
      </c>
      <c r="D508" s="91" t="s">
        <v>139</v>
      </c>
      <c r="E508" s="148">
        <f>E506/E507</f>
        <v>13823.54</v>
      </c>
      <c r="F508" s="268">
        <f>F506/F507</f>
        <v>13823.54</v>
      </c>
      <c r="G508" s="268">
        <f t="shared" ref="G508" si="117">G506/G507</f>
        <v>13823.54</v>
      </c>
      <c r="H508" s="244"/>
      <c r="I508" s="239"/>
    </row>
    <row r="509" spans="1:9" x14ac:dyDescent="0.3">
      <c r="A509" s="444"/>
      <c r="B509" s="84" t="s">
        <v>147</v>
      </c>
      <c r="C509" s="60" t="s">
        <v>499</v>
      </c>
      <c r="D509" s="91" t="s">
        <v>159</v>
      </c>
      <c r="E509" s="136">
        <v>100</v>
      </c>
      <c r="F509" s="259">
        <v>100</v>
      </c>
      <c r="G509" s="259">
        <v>100</v>
      </c>
      <c r="H509" s="244"/>
      <c r="I509" s="239"/>
    </row>
    <row r="510" spans="1:9" ht="36" customHeight="1" x14ac:dyDescent="0.3">
      <c r="A510" s="72" t="s">
        <v>518</v>
      </c>
      <c r="B510" s="84"/>
      <c r="C510" s="97"/>
      <c r="D510" s="92"/>
      <c r="E510" s="128">
        <f>E512</f>
        <v>450</v>
      </c>
      <c r="F510" s="253">
        <f t="shared" ref="F510:G510" si="118">F512</f>
        <v>450</v>
      </c>
      <c r="G510" s="253">
        <f t="shared" si="118"/>
        <v>432.15</v>
      </c>
      <c r="H510" s="244"/>
      <c r="I510" s="239"/>
    </row>
    <row r="511" spans="1:9" ht="37.5" x14ac:dyDescent="0.3">
      <c r="A511" s="60" t="s">
        <v>173</v>
      </c>
      <c r="B511" s="84"/>
      <c r="C511" s="85"/>
      <c r="D511" s="91"/>
      <c r="E511" s="129"/>
      <c r="F511" s="254"/>
      <c r="G511" s="254"/>
      <c r="H511" s="244"/>
      <c r="I511" s="239"/>
    </row>
    <row r="512" spans="1:9" ht="39" customHeight="1" x14ac:dyDescent="0.35">
      <c r="A512" s="69" t="s">
        <v>516</v>
      </c>
      <c r="B512" s="98"/>
      <c r="C512" s="99"/>
      <c r="D512" s="63"/>
      <c r="E512" s="130">
        <f>E513</f>
        <v>450</v>
      </c>
      <c r="F512" s="255">
        <f t="shared" ref="F512" si="119">F513</f>
        <v>450</v>
      </c>
      <c r="G512" s="255">
        <f t="shared" ref="G512" si="120">G513</f>
        <v>432.15</v>
      </c>
      <c r="H512" s="244"/>
      <c r="I512" s="239"/>
    </row>
    <row r="513" spans="1:9" ht="37.5" x14ac:dyDescent="0.3">
      <c r="A513" s="442" t="s">
        <v>517</v>
      </c>
      <c r="B513" s="106" t="s">
        <v>151</v>
      </c>
      <c r="C513" s="57" t="s">
        <v>588</v>
      </c>
      <c r="D513" s="106" t="s">
        <v>139</v>
      </c>
      <c r="E513" s="131">
        <f>'інформація про викон програ'!G425</f>
        <v>450</v>
      </c>
      <c r="F513" s="132">
        <f>'інформація про викон програ'!J425</f>
        <v>450</v>
      </c>
      <c r="G513" s="132">
        <f>'інформація про викон програ'!M425</f>
        <v>432.15</v>
      </c>
      <c r="H513" s="281">
        <f>G513/F513*100</f>
        <v>96.033333333333331</v>
      </c>
      <c r="I513" s="239"/>
    </row>
    <row r="514" spans="1:9" ht="112.5" x14ac:dyDescent="0.3">
      <c r="A514" s="443"/>
      <c r="B514" s="375" t="s">
        <v>146</v>
      </c>
      <c r="C514" s="86" t="s">
        <v>589</v>
      </c>
      <c r="D514" s="464" t="s">
        <v>590</v>
      </c>
      <c r="E514" s="142"/>
      <c r="F514" s="263">
        <v>354</v>
      </c>
      <c r="G514" s="263">
        <v>495</v>
      </c>
      <c r="H514" s="244"/>
      <c r="I514" s="239"/>
    </row>
    <row r="515" spans="1:9" ht="33" customHeight="1" x14ac:dyDescent="0.3">
      <c r="A515" s="443"/>
      <c r="B515" s="377"/>
      <c r="C515" s="86" t="s">
        <v>591</v>
      </c>
      <c r="D515" s="466"/>
      <c r="E515" s="142">
        <v>7</v>
      </c>
      <c r="F515" s="263">
        <v>0</v>
      </c>
      <c r="G515" s="263">
        <v>20</v>
      </c>
      <c r="H515" s="244"/>
      <c r="I515" s="239"/>
    </row>
    <row r="516" spans="1:9" ht="37.5" x14ac:dyDescent="0.3">
      <c r="A516" s="443"/>
      <c r="B516" s="84" t="s">
        <v>156</v>
      </c>
      <c r="C516" s="86" t="s">
        <v>592</v>
      </c>
      <c r="D516" s="91" t="s">
        <v>139</v>
      </c>
      <c r="E516" s="148">
        <f>E513/(E514+E515)</f>
        <v>64.285714285714292</v>
      </c>
      <c r="F516" s="268">
        <f>F513/(F514+F515)</f>
        <v>1.271186440677966</v>
      </c>
      <c r="G516" s="268">
        <f>G513/(G514+G515)</f>
        <v>0.83912621359223294</v>
      </c>
      <c r="H516" s="244"/>
      <c r="I516" s="239"/>
    </row>
    <row r="517" spans="1:9" x14ac:dyDescent="0.3">
      <c r="A517" s="444"/>
      <c r="B517" s="84" t="s">
        <v>147</v>
      </c>
      <c r="C517" s="60" t="s">
        <v>499</v>
      </c>
      <c r="D517" s="91" t="s">
        <v>159</v>
      </c>
      <c r="E517" s="136">
        <v>100</v>
      </c>
      <c r="F517" s="259">
        <v>100</v>
      </c>
      <c r="G517" s="259">
        <v>100</v>
      </c>
      <c r="H517" s="244"/>
      <c r="I517" s="239"/>
    </row>
    <row r="518" spans="1:9" ht="58.5" x14ac:dyDescent="0.3">
      <c r="A518" s="72" t="s">
        <v>520</v>
      </c>
      <c r="B518" s="84"/>
      <c r="C518" s="97"/>
      <c r="D518" s="92"/>
      <c r="E518" s="128">
        <f>E520</f>
        <v>33413.19</v>
      </c>
      <c r="F518" s="253">
        <f t="shared" ref="F518:G518" si="121">F520</f>
        <v>33413.18</v>
      </c>
      <c r="G518" s="253">
        <f t="shared" si="121"/>
        <v>16033.44</v>
      </c>
      <c r="H518" s="244"/>
      <c r="I518" s="239"/>
    </row>
    <row r="519" spans="1:9" ht="37.5" x14ac:dyDescent="0.3">
      <c r="A519" s="60" t="s">
        <v>173</v>
      </c>
      <c r="B519" s="84"/>
      <c r="C519" s="85"/>
      <c r="D519" s="91"/>
      <c r="E519" s="129"/>
      <c r="F519" s="254"/>
      <c r="G519" s="254"/>
      <c r="H519" s="244"/>
      <c r="I519" s="239"/>
    </row>
    <row r="520" spans="1:9" ht="19.5" x14ac:dyDescent="0.35">
      <c r="A520" s="69" t="s">
        <v>519</v>
      </c>
      <c r="B520" s="98"/>
      <c r="C520" s="99"/>
      <c r="D520" s="63"/>
      <c r="E520" s="130">
        <f>E521+E525+E529</f>
        <v>33413.19</v>
      </c>
      <c r="F520" s="255">
        <f>F521+F525+F529</f>
        <v>33413.18</v>
      </c>
      <c r="G520" s="255">
        <f>G521+G525+G529</f>
        <v>16033.44</v>
      </c>
      <c r="H520" s="244"/>
      <c r="I520" s="239"/>
    </row>
    <row r="521" spans="1:9" x14ac:dyDescent="0.3">
      <c r="A521" s="442" t="s">
        <v>123</v>
      </c>
      <c r="B521" s="106" t="s">
        <v>151</v>
      </c>
      <c r="C521" s="57" t="s">
        <v>582</v>
      </c>
      <c r="D521" s="106" t="s">
        <v>139</v>
      </c>
      <c r="E521" s="131">
        <f>'інформація про викон програ'!G434</f>
        <v>16043.38</v>
      </c>
      <c r="F521" s="132">
        <f>'інформація про викон програ'!J434</f>
        <v>16043.38</v>
      </c>
      <c r="G521" s="132">
        <f>'інформація про викон програ'!O434</f>
        <v>4438.34</v>
      </c>
      <c r="H521" s="281">
        <f>G521/F521*100</f>
        <v>27.664619300920386</v>
      </c>
      <c r="I521" s="492" t="s">
        <v>751</v>
      </c>
    </row>
    <row r="522" spans="1:9" x14ac:dyDescent="0.3">
      <c r="A522" s="443"/>
      <c r="B522" s="108" t="s">
        <v>146</v>
      </c>
      <c r="C522" s="86" t="s">
        <v>497</v>
      </c>
      <c r="D522" s="92" t="s">
        <v>197</v>
      </c>
      <c r="E522" s="142">
        <v>5</v>
      </c>
      <c r="F522" s="263">
        <v>20</v>
      </c>
      <c r="G522" s="263">
        <v>5</v>
      </c>
      <c r="H522" s="244"/>
      <c r="I522" s="493"/>
    </row>
    <row r="523" spans="1:9" ht="43.5" customHeight="1" x14ac:dyDescent="0.3">
      <c r="A523" s="443"/>
      <c r="B523" s="84" t="s">
        <v>156</v>
      </c>
      <c r="C523" s="86" t="s">
        <v>587</v>
      </c>
      <c r="D523" s="91" t="s">
        <v>139</v>
      </c>
      <c r="E523" s="148">
        <f t="shared" ref="E523:G523" si="122">E521/E522</f>
        <v>3208.6759999999999</v>
      </c>
      <c r="F523" s="268">
        <f t="shared" si="122"/>
        <v>802.16899999999998</v>
      </c>
      <c r="G523" s="268">
        <f t="shared" si="122"/>
        <v>887.66800000000001</v>
      </c>
      <c r="H523" s="244"/>
      <c r="I523" s="493"/>
    </row>
    <row r="524" spans="1:9" ht="25.5" customHeight="1" x14ac:dyDescent="0.3">
      <c r="A524" s="444"/>
      <c r="B524" s="84" t="s">
        <v>147</v>
      </c>
      <c r="C524" s="60" t="s">
        <v>499</v>
      </c>
      <c r="D524" s="91" t="s">
        <v>159</v>
      </c>
      <c r="E524" s="136">
        <v>100</v>
      </c>
      <c r="F524" s="259">
        <v>100</v>
      </c>
      <c r="G524" s="259">
        <v>100</v>
      </c>
      <c r="H524" s="244"/>
      <c r="I524" s="500"/>
    </row>
    <row r="525" spans="1:9" ht="37.5" x14ac:dyDescent="0.3">
      <c r="A525" s="442" t="s">
        <v>124</v>
      </c>
      <c r="B525" s="106" t="s">
        <v>151</v>
      </c>
      <c r="C525" s="57" t="s">
        <v>583</v>
      </c>
      <c r="D525" s="106" t="s">
        <v>139</v>
      </c>
      <c r="E525" s="131">
        <f>'інформація про викон програ'!G437</f>
        <v>8129.7</v>
      </c>
      <c r="F525" s="132">
        <f>'інформація про викон програ'!J437</f>
        <v>8129.69</v>
      </c>
      <c r="G525" s="132">
        <f>'інформація про викон програ'!O437</f>
        <v>2907.9</v>
      </c>
      <c r="H525" s="281">
        <f>G525/F525*100</f>
        <v>35.768891556750631</v>
      </c>
      <c r="I525" s="287" t="s">
        <v>767</v>
      </c>
    </row>
    <row r="526" spans="1:9" x14ac:dyDescent="0.3">
      <c r="A526" s="443"/>
      <c r="B526" s="108" t="s">
        <v>146</v>
      </c>
      <c r="C526" s="86" t="s">
        <v>497</v>
      </c>
      <c r="D526" s="92" t="s">
        <v>197</v>
      </c>
      <c r="E526" s="142">
        <v>8</v>
      </c>
      <c r="F526" s="263">
        <v>16</v>
      </c>
      <c r="G526" s="263">
        <v>5</v>
      </c>
      <c r="H526" s="244"/>
      <c r="I526" s="239"/>
    </row>
    <row r="527" spans="1:9" ht="37.5" x14ac:dyDescent="0.3">
      <c r="A527" s="443"/>
      <c r="B527" s="84" t="s">
        <v>156</v>
      </c>
      <c r="C527" s="86" t="s">
        <v>586</v>
      </c>
      <c r="D527" s="91" t="s">
        <v>139</v>
      </c>
      <c r="E527" s="148">
        <f t="shared" ref="E527:G527" si="123">E525/E526</f>
        <v>1016.2125</v>
      </c>
      <c r="F527" s="268">
        <f t="shared" si="123"/>
        <v>508.10562499999997</v>
      </c>
      <c r="G527" s="268">
        <f t="shared" si="123"/>
        <v>581.58000000000004</v>
      </c>
      <c r="H527" s="244"/>
      <c r="I527" s="239"/>
    </row>
    <row r="528" spans="1:9" x14ac:dyDescent="0.3">
      <c r="A528" s="444"/>
      <c r="B528" s="84" t="s">
        <v>147</v>
      </c>
      <c r="C528" s="60" t="s">
        <v>499</v>
      </c>
      <c r="D528" s="91" t="s">
        <v>159</v>
      </c>
      <c r="E528" s="136">
        <v>100</v>
      </c>
      <c r="F528" s="259">
        <v>100</v>
      </c>
      <c r="G528" s="259">
        <v>100</v>
      </c>
      <c r="H528" s="244"/>
      <c r="I528" s="239"/>
    </row>
    <row r="529" spans="1:9" ht="37.5" x14ac:dyDescent="0.3">
      <c r="A529" s="442" t="s">
        <v>125</v>
      </c>
      <c r="B529" s="106" t="s">
        <v>151</v>
      </c>
      <c r="C529" s="57" t="s">
        <v>584</v>
      </c>
      <c r="D529" s="106" t="s">
        <v>139</v>
      </c>
      <c r="E529" s="131">
        <f>'інформація про викон програ'!G441</f>
        <v>9240.11</v>
      </c>
      <c r="F529" s="132">
        <f>'інформація про викон програ'!J441</f>
        <v>9240.11</v>
      </c>
      <c r="G529" s="132">
        <f>'інформація про викон програ'!O441</f>
        <v>8687.2000000000007</v>
      </c>
      <c r="H529" s="281">
        <f>G529/F529*100</f>
        <v>94.016196776878203</v>
      </c>
      <c r="I529" s="239"/>
    </row>
    <row r="530" spans="1:9" x14ac:dyDescent="0.3">
      <c r="A530" s="443"/>
      <c r="B530" s="108" t="s">
        <v>146</v>
      </c>
      <c r="C530" s="86" t="s">
        <v>497</v>
      </c>
      <c r="D530" s="92" t="s">
        <v>197</v>
      </c>
      <c r="E530" s="142"/>
      <c r="F530" s="263">
        <v>1</v>
      </c>
      <c r="G530" s="263">
        <v>1</v>
      </c>
      <c r="H530" s="244"/>
      <c r="I530" s="239"/>
    </row>
    <row r="531" spans="1:9" ht="37.5" x14ac:dyDescent="0.3">
      <c r="A531" s="443"/>
      <c r="B531" s="84" t="s">
        <v>156</v>
      </c>
      <c r="C531" s="86" t="s">
        <v>585</v>
      </c>
      <c r="D531" s="91" t="s">
        <v>139</v>
      </c>
      <c r="E531" s="148"/>
      <c r="F531" s="268">
        <f t="shared" ref="F531:G531" si="124">F529/F530</f>
        <v>9240.11</v>
      </c>
      <c r="G531" s="268">
        <f t="shared" si="124"/>
        <v>8687.2000000000007</v>
      </c>
      <c r="H531" s="244"/>
      <c r="I531" s="239"/>
    </row>
    <row r="532" spans="1:9" x14ac:dyDescent="0.3">
      <c r="A532" s="444"/>
      <c r="B532" s="84" t="s">
        <v>147</v>
      </c>
      <c r="C532" s="60" t="s">
        <v>499</v>
      </c>
      <c r="D532" s="91" t="s">
        <v>159</v>
      </c>
      <c r="E532" s="136"/>
      <c r="F532" s="259">
        <v>100</v>
      </c>
      <c r="G532" s="259">
        <v>100</v>
      </c>
      <c r="H532" s="244"/>
      <c r="I532" s="239"/>
    </row>
    <row r="533" spans="1:9" ht="34.5" customHeight="1" x14ac:dyDescent="0.3">
      <c r="A533" s="72" t="s">
        <v>522</v>
      </c>
      <c r="B533" s="84"/>
      <c r="C533" s="97"/>
      <c r="D533" s="92"/>
      <c r="E533" s="128">
        <f>E535</f>
        <v>-8134.09</v>
      </c>
      <c r="F533" s="253">
        <f t="shared" ref="F533:G533" si="125">F535</f>
        <v>-7654.09</v>
      </c>
      <c r="G533" s="253">
        <f t="shared" si="125"/>
        <v>0</v>
      </c>
      <c r="H533" s="244"/>
      <c r="I533" s="239"/>
    </row>
    <row r="534" spans="1:9" ht="45" customHeight="1" x14ac:dyDescent="0.3">
      <c r="A534" s="60" t="s">
        <v>523</v>
      </c>
      <c r="B534" s="84"/>
      <c r="C534" s="85"/>
      <c r="D534" s="91"/>
      <c r="E534" s="129"/>
      <c r="F534" s="254"/>
      <c r="G534" s="254"/>
      <c r="H534" s="244"/>
      <c r="I534" s="239"/>
    </row>
    <row r="535" spans="1:9" ht="19.5" x14ac:dyDescent="0.35">
      <c r="A535" s="69" t="s">
        <v>521</v>
      </c>
      <c r="B535" s="98"/>
      <c r="C535" s="99"/>
      <c r="D535" s="63"/>
      <c r="E535" s="130">
        <f>E536+E540</f>
        <v>-8134.09</v>
      </c>
      <c r="F535" s="255">
        <f t="shared" ref="F535:G535" si="126">F536+F540</f>
        <v>-7654.09</v>
      </c>
      <c r="G535" s="255">
        <f t="shared" si="126"/>
        <v>0</v>
      </c>
      <c r="H535" s="244"/>
      <c r="I535" s="239"/>
    </row>
    <row r="536" spans="1:9" x14ac:dyDescent="0.3">
      <c r="A536" s="442" t="s">
        <v>127</v>
      </c>
      <c r="B536" s="106" t="s">
        <v>151</v>
      </c>
      <c r="C536" s="73" t="s">
        <v>579</v>
      </c>
      <c r="D536" s="106" t="s">
        <v>139</v>
      </c>
      <c r="E536" s="131">
        <f>'інформація про викон програ'!G449</f>
        <v>-7654.09</v>
      </c>
      <c r="F536" s="132">
        <f>'інформація про викон програ'!J449</f>
        <v>-7654.09</v>
      </c>
      <c r="G536" s="132">
        <f>'інформація про викон програ'!M449</f>
        <v>0</v>
      </c>
      <c r="H536" s="244"/>
      <c r="I536" s="239"/>
    </row>
    <row r="537" spans="1:9" x14ac:dyDescent="0.3">
      <c r="A537" s="443"/>
      <c r="B537" s="108" t="s">
        <v>146</v>
      </c>
      <c r="C537" s="86" t="s">
        <v>580</v>
      </c>
      <c r="D537" s="92" t="s">
        <v>197</v>
      </c>
      <c r="E537" s="142">
        <v>2</v>
      </c>
      <c r="F537" s="263">
        <v>2</v>
      </c>
      <c r="G537" s="263">
        <v>0</v>
      </c>
      <c r="H537" s="244"/>
      <c r="I537" s="239"/>
    </row>
    <row r="538" spans="1:9" x14ac:dyDescent="0.3">
      <c r="A538" s="443"/>
      <c r="B538" s="84" t="s">
        <v>156</v>
      </c>
      <c r="C538" s="86" t="s">
        <v>581</v>
      </c>
      <c r="D538" s="91" t="s">
        <v>139</v>
      </c>
      <c r="E538" s="148">
        <v>3827</v>
      </c>
      <c r="F538" s="268">
        <v>3827</v>
      </c>
      <c r="G538" s="268">
        <v>0</v>
      </c>
      <c r="H538" s="244"/>
      <c r="I538" s="239"/>
    </row>
    <row r="539" spans="1:9" x14ac:dyDescent="0.3">
      <c r="A539" s="444"/>
      <c r="B539" s="84" t="s">
        <v>147</v>
      </c>
      <c r="C539" s="60" t="s">
        <v>499</v>
      </c>
      <c r="D539" s="91" t="s">
        <v>159</v>
      </c>
      <c r="E539" s="136">
        <v>100</v>
      </c>
      <c r="F539" s="259">
        <v>100</v>
      </c>
      <c r="G539" s="259">
        <v>0</v>
      </c>
      <c r="H539" s="244"/>
      <c r="I539" s="239"/>
    </row>
    <row r="540" spans="1:9" x14ac:dyDescent="0.3">
      <c r="A540" s="442" t="s">
        <v>128</v>
      </c>
      <c r="B540" s="106" t="s">
        <v>151</v>
      </c>
      <c r="C540" s="73" t="s">
        <v>579</v>
      </c>
      <c r="D540" s="106" t="s">
        <v>139</v>
      </c>
      <c r="E540" s="131">
        <f>'інформація про викон програ'!G453</f>
        <v>-480</v>
      </c>
      <c r="F540" s="132">
        <f>'інформація про викон програ'!J453</f>
        <v>0</v>
      </c>
      <c r="G540" s="132">
        <f>'інформація про викон програ'!M453</f>
        <v>0</v>
      </c>
      <c r="H540" s="244"/>
      <c r="I540" s="239"/>
    </row>
    <row r="541" spans="1:9" x14ac:dyDescent="0.3">
      <c r="A541" s="443"/>
      <c r="B541" s="108" t="s">
        <v>146</v>
      </c>
      <c r="C541" s="86" t="s">
        <v>580</v>
      </c>
      <c r="D541" s="92" t="s">
        <v>197</v>
      </c>
      <c r="E541" s="142">
        <v>1</v>
      </c>
      <c r="F541" s="263">
        <v>1</v>
      </c>
      <c r="G541" s="263">
        <v>0</v>
      </c>
      <c r="H541" s="244"/>
      <c r="I541" s="239"/>
    </row>
    <row r="542" spans="1:9" x14ac:dyDescent="0.3">
      <c r="A542" s="443"/>
      <c r="B542" s="84" t="s">
        <v>156</v>
      </c>
      <c r="C542" s="86" t="s">
        <v>581</v>
      </c>
      <c r="D542" s="91" t="s">
        <v>139</v>
      </c>
      <c r="E542" s="148">
        <v>525</v>
      </c>
      <c r="F542" s="268">
        <v>480</v>
      </c>
      <c r="G542" s="268">
        <v>0</v>
      </c>
      <c r="H542" s="244"/>
      <c r="I542" s="239"/>
    </row>
    <row r="543" spans="1:9" x14ac:dyDescent="0.3">
      <c r="A543" s="444"/>
      <c r="B543" s="84" t="s">
        <v>147</v>
      </c>
      <c r="C543" s="60" t="s">
        <v>499</v>
      </c>
      <c r="D543" s="91" t="s">
        <v>159</v>
      </c>
      <c r="E543" s="136">
        <v>100</v>
      </c>
      <c r="F543" s="259">
        <v>100</v>
      </c>
      <c r="G543" s="259">
        <v>0</v>
      </c>
      <c r="H543" s="244"/>
      <c r="I543" s="239"/>
    </row>
    <row r="544" spans="1:9" ht="162" customHeight="1" x14ac:dyDescent="0.3">
      <c r="A544" s="125" t="s">
        <v>528</v>
      </c>
      <c r="B544" s="84"/>
      <c r="C544" s="97"/>
      <c r="D544" s="92"/>
      <c r="E544" s="128">
        <f>E546</f>
        <v>0</v>
      </c>
      <c r="F544" s="253">
        <f t="shared" ref="F544:G544" si="127">F546</f>
        <v>0</v>
      </c>
      <c r="G544" s="253">
        <f t="shared" si="127"/>
        <v>0</v>
      </c>
      <c r="H544" s="244"/>
      <c r="I544" s="239"/>
    </row>
    <row r="545" spans="1:9" ht="37.5" x14ac:dyDescent="0.3">
      <c r="A545" s="86" t="s">
        <v>529</v>
      </c>
      <c r="B545" s="84"/>
      <c r="C545" s="85"/>
      <c r="D545" s="91"/>
      <c r="E545" s="129"/>
      <c r="F545" s="254"/>
      <c r="G545" s="254"/>
      <c r="H545" s="244"/>
      <c r="I545" s="239"/>
    </row>
    <row r="546" spans="1:9" ht="78" x14ac:dyDescent="0.35">
      <c r="A546" s="69" t="s">
        <v>524</v>
      </c>
      <c r="B546" s="98"/>
      <c r="C546" s="99"/>
      <c r="D546" s="63"/>
      <c r="E546" s="130">
        <f>E547</f>
        <v>0</v>
      </c>
      <c r="F546" s="255">
        <f t="shared" ref="F546:G546" si="128">F547</f>
        <v>0</v>
      </c>
      <c r="G546" s="255">
        <f t="shared" si="128"/>
        <v>0</v>
      </c>
      <c r="H546" s="244"/>
      <c r="I546" s="239"/>
    </row>
    <row r="547" spans="1:9" x14ac:dyDescent="0.3">
      <c r="A547" s="442" t="s">
        <v>525</v>
      </c>
      <c r="B547" s="84" t="s">
        <v>151</v>
      </c>
      <c r="C547" s="85" t="s">
        <v>570</v>
      </c>
      <c r="D547" s="91" t="s">
        <v>139</v>
      </c>
      <c r="E547" s="131">
        <f>'інформація про викон програ'!G457</f>
        <v>0</v>
      </c>
      <c r="F547" s="132">
        <f>'інформація про викон програ'!J457</f>
        <v>0</v>
      </c>
      <c r="G547" s="132">
        <f>'інформація про викон програ'!M457</f>
        <v>0</v>
      </c>
      <c r="H547" s="244"/>
      <c r="I547" s="239"/>
    </row>
    <row r="548" spans="1:9" x14ac:dyDescent="0.3">
      <c r="A548" s="443"/>
      <c r="B548" s="108" t="s">
        <v>146</v>
      </c>
      <c r="C548" s="86" t="s">
        <v>569</v>
      </c>
      <c r="D548" s="92" t="s">
        <v>197</v>
      </c>
      <c r="E548" s="142">
        <v>2</v>
      </c>
      <c r="F548" s="263">
        <v>0</v>
      </c>
      <c r="G548" s="263"/>
      <c r="H548" s="244"/>
      <c r="I548" s="239"/>
    </row>
    <row r="549" spans="1:9" x14ac:dyDescent="0.3">
      <c r="A549" s="443"/>
      <c r="B549" s="84" t="s">
        <v>156</v>
      </c>
      <c r="C549" s="86" t="s">
        <v>571</v>
      </c>
      <c r="D549" s="91" t="s">
        <v>139</v>
      </c>
      <c r="E549" s="148">
        <f>E547/E548</f>
        <v>0</v>
      </c>
      <c r="F549" s="268"/>
      <c r="G549" s="268"/>
      <c r="H549" s="244"/>
      <c r="I549" s="239"/>
    </row>
    <row r="550" spans="1:9" ht="12" customHeight="1" x14ac:dyDescent="0.3">
      <c r="A550" s="444"/>
      <c r="B550" s="84" t="s">
        <v>147</v>
      </c>
      <c r="C550" s="60" t="s">
        <v>499</v>
      </c>
      <c r="D550" s="91" t="s">
        <v>159</v>
      </c>
      <c r="E550" s="148">
        <v>100</v>
      </c>
      <c r="F550" s="259"/>
      <c r="G550" s="259"/>
      <c r="H550" s="244"/>
      <c r="I550" s="239"/>
    </row>
    <row r="551" spans="1:9" ht="55.5" customHeight="1" x14ac:dyDescent="0.3">
      <c r="A551" s="125" t="s">
        <v>527</v>
      </c>
      <c r="B551" s="84"/>
      <c r="C551" s="97"/>
      <c r="D551" s="92"/>
      <c r="E551" s="128">
        <f>E553</f>
        <v>32285</v>
      </c>
      <c r="F551" s="253">
        <f t="shared" ref="F551:G551" si="129">F553</f>
        <v>29635</v>
      </c>
      <c r="G551" s="253">
        <f t="shared" si="129"/>
        <v>15180.66</v>
      </c>
      <c r="H551" s="244"/>
      <c r="I551" s="239"/>
    </row>
    <row r="552" spans="1:9" ht="37.5" x14ac:dyDescent="0.3">
      <c r="A552" s="60" t="s">
        <v>173</v>
      </c>
      <c r="B552" s="84"/>
      <c r="C552" s="85"/>
      <c r="D552" s="91"/>
      <c r="E552" s="129"/>
      <c r="F552" s="254"/>
      <c r="G552" s="254"/>
      <c r="H552" s="244"/>
      <c r="I552" s="239"/>
    </row>
    <row r="553" spans="1:9" ht="58.5" x14ac:dyDescent="0.35">
      <c r="A553" s="69" t="s">
        <v>526</v>
      </c>
      <c r="B553" s="98"/>
      <c r="C553" s="99"/>
      <c r="D553" s="63"/>
      <c r="E553" s="130">
        <f>E554+E558</f>
        <v>32285</v>
      </c>
      <c r="F553" s="255">
        <f>F554+F558</f>
        <v>29635</v>
      </c>
      <c r="G553" s="255">
        <f t="shared" ref="G553" si="130">G554+G558</f>
        <v>15180.66</v>
      </c>
      <c r="H553" s="244"/>
      <c r="I553" s="239"/>
    </row>
    <row r="554" spans="1:9" x14ac:dyDescent="0.3">
      <c r="A554" s="442" t="s">
        <v>131</v>
      </c>
      <c r="B554" s="106" t="s">
        <v>151</v>
      </c>
      <c r="C554" s="73" t="s">
        <v>568</v>
      </c>
      <c r="D554" s="106" t="s">
        <v>139</v>
      </c>
      <c r="E554" s="131">
        <f>'інформація про викон програ'!G465</f>
        <v>32000</v>
      </c>
      <c r="F554" s="132">
        <f>'інформація про викон програ'!J465</f>
        <v>29350</v>
      </c>
      <c r="G554" s="132">
        <f>'інформація про викон програ'!M465</f>
        <v>14911.02</v>
      </c>
      <c r="H554" s="281">
        <f>G554/F554*100</f>
        <v>50.804156729131179</v>
      </c>
      <c r="I554" s="239"/>
    </row>
    <row r="555" spans="1:9" ht="37.5" x14ac:dyDescent="0.3">
      <c r="A555" s="443"/>
      <c r="B555" s="108" t="s">
        <v>146</v>
      </c>
      <c r="C555" s="86" t="s">
        <v>404</v>
      </c>
      <c r="D555" s="92" t="s">
        <v>197</v>
      </c>
      <c r="E555" s="142"/>
      <c r="F555" s="263">
        <v>130</v>
      </c>
      <c r="G555" s="263">
        <v>58</v>
      </c>
      <c r="H555" s="244"/>
      <c r="I555" s="239"/>
    </row>
    <row r="556" spans="1:9" ht="37.5" x14ac:dyDescent="0.3">
      <c r="A556" s="443"/>
      <c r="B556" s="84" t="s">
        <v>156</v>
      </c>
      <c r="C556" s="86" t="s">
        <v>498</v>
      </c>
      <c r="D556" s="91" t="s">
        <v>139</v>
      </c>
      <c r="E556" s="148"/>
      <c r="F556" s="268">
        <f>F554/F555</f>
        <v>225.76923076923077</v>
      </c>
      <c r="G556" s="268">
        <f>G554/G555</f>
        <v>257.08655172413796</v>
      </c>
      <c r="H556" s="244"/>
      <c r="I556" s="239"/>
    </row>
    <row r="557" spans="1:9" x14ac:dyDescent="0.3">
      <c r="A557" s="444"/>
      <c r="B557" s="84" t="s">
        <v>147</v>
      </c>
      <c r="C557" s="60" t="s">
        <v>499</v>
      </c>
      <c r="D557" s="91" t="s">
        <v>159</v>
      </c>
      <c r="E557" s="136"/>
      <c r="F557" s="259">
        <v>100</v>
      </c>
      <c r="G557" s="259">
        <v>100</v>
      </c>
      <c r="H557" s="244"/>
      <c r="I557" s="239"/>
    </row>
    <row r="558" spans="1:9" ht="37.5" x14ac:dyDescent="0.3">
      <c r="A558" s="442" t="s">
        <v>132</v>
      </c>
      <c r="B558" s="106" t="s">
        <v>151</v>
      </c>
      <c r="C558" s="73" t="s">
        <v>565</v>
      </c>
      <c r="D558" s="106" t="s">
        <v>139</v>
      </c>
      <c r="E558" s="131">
        <f>'інформація про викон програ'!G469</f>
        <v>285</v>
      </c>
      <c r="F558" s="132">
        <f>'інформація про викон програ'!J469</f>
        <v>285</v>
      </c>
      <c r="G558" s="132">
        <f>'інформація про викон програ'!M469</f>
        <v>269.64</v>
      </c>
      <c r="H558" s="281">
        <f>G558/F558*100</f>
        <v>94.610526315789471</v>
      </c>
      <c r="I558" s="239"/>
    </row>
    <row r="559" spans="1:9" x14ac:dyDescent="0.3">
      <c r="A559" s="443"/>
      <c r="B559" s="108" t="s">
        <v>146</v>
      </c>
      <c r="C559" s="86" t="s">
        <v>566</v>
      </c>
      <c r="D559" s="92" t="s">
        <v>197</v>
      </c>
      <c r="E559" s="142"/>
      <c r="F559" s="263">
        <v>1</v>
      </c>
      <c r="G559" s="263">
        <v>1</v>
      </c>
      <c r="H559" s="244"/>
      <c r="I559" s="239"/>
    </row>
    <row r="560" spans="1:9" x14ac:dyDescent="0.3">
      <c r="A560" s="443"/>
      <c r="B560" s="84" t="s">
        <v>156</v>
      </c>
      <c r="C560" s="86" t="s">
        <v>567</v>
      </c>
      <c r="D560" s="91" t="s">
        <v>139</v>
      </c>
      <c r="E560" s="148"/>
      <c r="F560" s="268">
        <f>F558/F559</f>
        <v>285</v>
      </c>
      <c r="G560" s="268">
        <v>269.64</v>
      </c>
      <c r="H560" s="244"/>
      <c r="I560" s="239"/>
    </row>
    <row r="561" spans="1:9" x14ac:dyDescent="0.3">
      <c r="A561" s="444"/>
      <c r="B561" s="84" t="s">
        <v>147</v>
      </c>
      <c r="C561" s="60" t="s">
        <v>499</v>
      </c>
      <c r="D561" s="91" t="s">
        <v>159</v>
      </c>
      <c r="E561" s="136"/>
      <c r="F561" s="259">
        <v>100</v>
      </c>
      <c r="G561" s="259">
        <v>100</v>
      </c>
      <c r="H561" s="244"/>
      <c r="I561" s="239"/>
    </row>
    <row r="562" spans="1:9" ht="39" x14ac:dyDescent="0.3">
      <c r="A562" s="125" t="s">
        <v>531</v>
      </c>
      <c r="B562" s="84"/>
      <c r="C562" s="97"/>
      <c r="D562" s="97"/>
      <c r="E562" s="158">
        <f>E564</f>
        <v>0</v>
      </c>
      <c r="F562" s="275">
        <f t="shared" ref="F562:G562" si="131">F564</f>
        <v>16609</v>
      </c>
      <c r="G562" s="275">
        <f t="shared" si="131"/>
        <v>15897.92</v>
      </c>
      <c r="H562" s="244"/>
      <c r="I562" s="239"/>
    </row>
    <row r="563" spans="1:9" ht="37.5" x14ac:dyDescent="0.3">
      <c r="A563" s="60" t="s">
        <v>173</v>
      </c>
      <c r="B563" s="84"/>
      <c r="C563" s="85"/>
      <c r="D563" s="84"/>
      <c r="E563" s="159"/>
      <c r="F563" s="276"/>
      <c r="G563" s="276"/>
      <c r="H563" s="244"/>
      <c r="I563" s="239"/>
    </row>
    <row r="564" spans="1:9" ht="39" x14ac:dyDescent="0.35">
      <c r="A564" s="69" t="s">
        <v>533</v>
      </c>
      <c r="B564" s="98"/>
      <c r="C564" s="99"/>
      <c r="D564" s="99"/>
      <c r="E564" s="130">
        <f>E565</f>
        <v>0</v>
      </c>
      <c r="F564" s="255">
        <f>F565</f>
        <v>16609</v>
      </c>
      <c r="G564" s="255">
        <f>G565</f>
        <v>15897.92</v>
      </c>
      <c r="H564" s="281">
        <f>G564/F564*100</f>
        <v>95.718706725269428</v>
      </c>
      <c r="I564" s="239"/>
    </row>
    <row r="565" spans="1:9" ht="37.5" x14ac:dyDescent="0.3">
      <c r="A565" s="442" t="s">
        <v>534</v>
      </c>
      <c r="B565" s="106" t="s">
        <v>151</v>
      </c>
      <c r="C565" s="57" t="s">
        <v>532</v>
      </c>
      <c r="D565" s="106" t="s">
        <v>139</v>
      </c>
      <c r="E565" s="157">
        <f>'інформація про викон програ'!G478</f>
        <v>0</v>
      </c>
      <c r="F565" s="274">
        <f>17709-1100</f>
        <v>16609</v>
      </c>
      <c r="G565" s="274">
        <v>15897.92</v>
      </c>
      <c r="H565" s="244"/>
      <c r="I565" s="239"/>
    </row>
    <row r="566" spans="1:9" ht="37.5" x14ac:dyDescent="0.3">
      <c r="A566" s="443"/>
      <c r="B566" s="108" t="s">
        <v>146</v>
      </c>
      <c r="C566" s="86" t="s">
        <v>535</v>
      </c>
      <c r="D566" s="97" t="s">
        <v>197</v>
      </c>
      <c r="E566" s="152"/>
      <c r="F566" s="269">
        <v>2</v>
      </c>
      <c r="G566" s="269">
        <v>2</v>
      </c>
      <c r="H566" s="244"/>
      <c r="I566" s="239"/>
    </row>
    <row r="567" spans="1:9" ht="37.5" x14ac:dyDescent="0.3">
      <c r="A567" s="443"/>
      <c r="B567" s="84" t="s">
        <v>156</v>
      </c>
      <c r="C567" s="86" t="s">
        <v>536</v>
      </c>
      <c r="D567" s="84" t="s">
        <v>139</v>
      </c>
      <c r="E567" s="160"/>
      <c r="F567" s="277">
        <f>F565/F566</f>
        <v>8304.5</v>
      </c>
      <c r="G567" s="277">
        <f>G565/G566</f>
        <v>7948.96</v>
      </c>
      <c r="H567" s="244"/>
      <c r="I567" s="239"/>
    </row>
    <row r="568" spans="1:9" x14ac:dyDescent="0.3">
      <c r="A568" s="444"/>
      <c r="B568" s="84" t="s">
        <v>147</v>
      </c>
      <c r="C568" s="60" t="s">
        <v>499</v>
      </c>
      <c r="D568" s="84" t="s">
        <v>159</v>
      </c>
      <c r="E568" s="161"/>
      <c r="F568" s="278">
        <v>100</v>
      </c>
      <c r="G568" s="278">
        <v>101</v>
      </c>
      <c r="H568" s="244"/>
      <c r="I568" s="239"/>
    </row>
    <row r="569" spans="1:9" ht="39" x14ac:dyDescent="0.3">
      <c r="A569" s="125" t="s">
        <v>554</v>
      </c>
      <c r="B569" s="84"/>
      <c r="C569" s="97"/>
      <c r="D569" s="97"/>
      <c r="E569" s="158">
        <f>E571</f>
        <v>285</v>
      </c>
      <c r="F569" s="275">
        <f t="shared" ref="F569:G569" si="132">F571</f>
        <v>200000</v>
      </c>
      <c r="G569" s="275">
        <f t="shared" si="132"/>
        <v>6749.19</v>
      </c>
      <c r="H569" s="244"/>
      <c r="I569" s="239"/>
    </row>
    <row r="570" spans="1:9" ht="37.5" x14ac:dyDescent="0.3">
      <c r="A570" s="86" t="s">
        <v>173</v>
      </c>
      <c r="B570" s="84"/>
      <c r="C570" s="85"/>
      <c r="D570" s="84"/>
      <c r="E570" s="159"/>
      <c r="F570" s="276"/>
      <c r="G570" s="276"/>
      <c r="H570" s="244"/>
      <c r="I570" s="239"/>
    </row>
    <row r="571" spans="1:9" ht="39" x14ac:dyDescent="0.35">
      <c r="A571" s="100" t="s">
        <v>555</v>
      </c>
      <c r="B571" s="98"/>
      <c r="C571" s="99"/>
      <c r="D571" s="99"/>
      <c r="E571" s="130">
        <f>E572</f>
        <v>285</v>
      </c>
      <c r="F571" s="255">
        <f>F572</f>
        <v>200000</v>
      </c>
      <c r="G571" s="255">
        <f>G572</f>
        <v>6749.19</v>
      </c>
      <c r="H571" s="281">
        <f>G571/F571*100</f>
        <v>3.3745949999999998</v>
      </c>
      <c r="I571" s="286" t="s">
        <v>768</v>
      </c>
    </row>
    <row r="572" spans="1:9" ht="37.5" x14ac:dyDescent="0.3">
      <c r="A572" s="442" t="s">
        <v>560</v>
      </c>
      <c r="B572" s="84" t="s">
        <v>151</v>
      </c>
      <c r="C572" s="85" t="s">
        <v>561</v>
      </c>
      <c r="D572" s="84" t="s">
        <v>139</v>
      </c>
      <c r="E572" s="157">
        <f>'інформація про викон програ'!G469</f>
        <v>285</v>
      </c>
      <c r="F572" s="162">
        <f>200000</f>
        <v>200000</v>
      </c>
      <c r="G572" s="274">
        <v>6749.19</v>
      </c>
      <c r="H572" s="244"/>
      <c r="I572" s="239"/>
    </row>
    <row r="573" spans="1:9" ht="37.5" x14ac:dyDescent="0.3">
      <c r="A573" s="443"/>
      <c r="B573" s="108" t="s">
        <v>146</v>
      </c>
      <c r="C573" s="86" t="s">
        <v>558</v>
      </c>
      <c r="D573" s="97" t="s">
        <v>197</v>
      </c>
      <c r="E573" s="152"/>
      <c r="F573" s="269">
        <v>1</v>
      </c>
      <c r="G573" s="269">
        <v>1</v>
      </c>
      <c r="H573" s="244"/>
      <c r="I573" s="239"/>
    </row>
    <row r="574" spans="1:9" ht="37.5" x14ac:dyDescent="0.3">
      <c r="A574" s="443"/>
      <c r="B574" s="84" t="s">
        <v>156</v>
      </c>
      <c r="C574" s="86" t="s">
        <v>559</v>
      </c>
      <c r="D574" s="84" t="s">
        <v>139</v>
      </c>
      <c r="E574" s="160"/>
      <c r="F574" s="277">
        <f>F572/F573</f>
        <v>200000</v>
      </c>
      <c r="G574" s="277">
        <f>G572/G573</f>
        <v>6749.19</v>
      </c>
      <c r="H574" s="244"/>
      <c r="I574" s="239"/>
    </row>
    <row r="575" spans="1:9" x14ac:dyDescent="0.3">
      <c r="A575" s="444"/>
      <c r="B575" s="84" t="s">
        <v>147</v>
      </c>
      <c r="C575" s="60" t="s">
        <v>499</v>
      </c>
      <c r="D575" s="84" t="s">
        <v>159</v>
      </c>
      <c r="E575" s="161"/>
      <c r="F575" s="278">
        <v>100</v>
      </c>
      <c r="G575" s="278">
        <v>101</v>
      </c>
      <c r="H575" s="244"/>
      <c r="I575" s="239"/>
    </row>
    <row r="576" spans="1:9" ht="58.5" x14ac:dyDescent="0.3">
      <c r="A576" s="125" t="s">
        <v>537</v>
      </c>
      <c r="B576" s="84"/>
      <c r="C576" s="97"/>
      <c r="D576" s="97"/>
      <c r="E576" s="158">
        <f>E578</f>
        <v>0</v>
      </c>
      <c r="F576" s="275">
        <f t="shared" ref="F576:G576" si="133">F578</f>
        <v>15622.98</v>
      </c>
      <c r="G576" s="275">
        <f t="shared" si="133"/>
        <v>0</v>
      </c>
      <c r="H576" s="244"/>
      <c r="I576" s="239"/>
    </row>
    <row r="577" spans="1:12" ht="37.5" x14ac:dyDescent="0.3">
      <c r="A577" s="86" t="s">
        <v>173</v>
      </c>
      <c r="B577" s="84"/>
      <c r="C577" s="85"/>
      <c r="D577" s="84"/>
      <c r="E577" s="159"/>
      <c r="F577" s="276"/>
      <c r="G577" s="276"/>
      <c r="H577" s="244"/>
      <c r="I577" s="239"/>
    </row>
    <row r="578" spans="1:12" ht="58.5" x14ac:dyDescent="0.35">
      <c r="A578" s="100" t="s">
        <v>556</v>
      </c>
      <c r="B578" s="98"/>
      <c r="C578" s="99"/>
      <c r="D578" s="99"/>
      <c r="E578" s="130">
        <f>E579</f>
        <v>0</v>
      </c>
      <c r="F578" s="255">
        <f>F579</f>
        <v>15622.98</v>
      </c>
      <c r="G578" s="255">
        <f>G579</f>
        <v>0</v>
      </c>
      <c r="H578" s="281">
        <f>G578/F578*100</f>
        <v>0</v>
      </c>
      <c r="I578" s="286" t="s">
        <v>768</v>
      </c>
    </row>
    <row r="579" spans="1:12" x14ac:dyDescent="0.3">
      <c r="A579" s="442" t="s">
        <v>557</v>
      </c>
      <c r="B579" s="106" t="s">
        <v>151</v>
      </c>
      <c r="C579" s="73" t="s">
        <v>564</v>
      </c>
      <c r="D579" s="106" t="s">
        <v>139</v>
      </c>
      <c r="E579" s="131">
        <f>'інформація про викон програ'!G485</f>
        <v>0</v>
      </c>
      <c r="F579" s="163">
        <f>15622.98</f>
        <v>15622.98</v>
      </c>
      <c r="G579" s="132">
        <f>'інформація про викон програ'!M485</f>
        <v>0</v>
      </c>
      <c r="H579" s="244"/>
      <c r="I579" s="239"/>
    </row>
    <row r="580" spans="1:12" ht="37.5" x14ac:dyDescent="0.3">
      <c r="A580" s="443"/>
      <c r="B580" s="108" t="s">
        <v>146</v>
      </c>
      <c r="C580" s="86" t="s">
        <v>535</v>
      </c>
      <c r="D580" s="97" t="s">
        <v>197</v>
      </c>
      <c r="E580" s="152"/>
      <c r="F580" s="269">
        <v>1</v>
      </c>
      <c r="G580" s="269">
        <v>0</v>
      </c>
      <c r="H580" s="244"/>
      <c r="I580" s="239"/>
    </row>
    <row r="581" spans="1:12" ht="37.5" x14ac:dyDescent="0.3">
      <c r="A581" s="443"/>
      <c r="B581" s="84" t="s">
        <v>156</v>
      </c>
      <c r="C581" s="86" t="s">
        <v>536</v>
      </c>
      <c r="D581" s="84" t="s">
        <v>139</v>
      </c>
      <c r="E581" s="160"/>
      <c r="F581" s="277">
        <f>F579/F580</f>
        <v>15622.98</v>
      </c>
      <c r="G581" s="277"/>
      <c r="H581" s="244"/>
      <c r="I581" s="239"/>
    </row>
    <row r="582" spans="1:12" x14ac:dyDescent="0.3">
      <c r="A582" s="444"/>
      <c r="B582" s="84" t="s">
        <v>147</v>
      </c>
      <c r="C582" s="60" t="s">
        <v>499</v>
      </c>
      <c r="D582" s="84" t="s">
        <v>159</v>
      </c>
      <c r="E582" s="161"/>
      <c r="F582" s="278">
        <v>100</v>
      </c>
      <c r="G582" s="278"/>
      <c r="H582" s="244"/>
      <c r="I582" s="239"/>
    </row>
    <row r="583" spans="1:12" ht="19.5" hidden="1" x14ac:dyDescent="0.3">
      <c r="A583" s="70"/>
      <c r="B583" s="59"/>
      <c r="C583" s="67"/>
      <c r="D583" s="59"/>
      <c r="E583" s="138"/>
      <c r="F583" s="261"/>
      <c r="G583" s="261"/>
      <c r="H583" s="244"/>
      <c r="I583" s="239"/>
    </row>
    <row r="584" spans="1:12" ht="19.5" hidden="1" x14ac:dyDescent="0.3">
      <c r="A584" s="70"/>
      <c r="B584" s="59"/>
      <c r="C584" s="67"/>
      <c r="D584" s="59"/>
      <c r="E584" s="138"/>
      <c r="F584" s="261"/>
      <c r="G584" s="261"/>
      <c r="H584" s="244"/>
      <c r="I584" s="239"/>
    </row>
    <row r="585" spans="1:12" ht="15.75" customHeight="1" x14ac:dyDescent="0.3">
      <c r="A585" s="68"/>
      <c r="B585" s="59"/>
      <c r="C585" s="67"/>
      <c r="D585" s="59"/>
      <c r="E585" s="138"/>
      <c r="F585" s="261"/>
      <c r="G585" s="261"/>
      <c r="H585" s="244"/>
      <c r="I585" s="239"/>
    </row>
    <row r="586" spans="1:12" ht="51" customHeight="1" x14ac:dyDescent="0.3">
      <c r="A586" s="299"/>
      <c r="B586" s="300"/>
      <c r="C586" s="301"/>
      <c r="D586" s="300"/>
      <c r="E586" s="302"/>
      <c r="F586" s="303"/>
      <c r="G586" s="303"/>
      <c r="H586" s="304"/>
      <c r="I586" s="305"/>
    </row>
    <row r="587" spans="1:12" ht="15.75" customHeight="1" x14ac:dyDescent="0.3">
      <c r="A587" s="299"/>
      <c r="B587" s="300"/>
      <c r="C587" s="301"/>
      <c r="D587" s="300"/>
      <c r="E587" s="302"/>
      <c r="F587" s="303"/>
      <c r="G587" s="303"/>
      <c r="H587" s="503"/>
      <c r="I587" s="3"/>
    </row>
    <row r="588" spans="1:12" ht="33" x14ac:dyDescent="0.45">
      <c r="A588" s="426" t="s">
        <v>772</v>
      </c>
      <c r="B588" s="426"/>
      <c r="D588" s="51"/>
      <c r="E588" s="51"/>
      <c r="F588" s="51"/>
      <c r="G588" s="51"/>
      <c r="H588" s="502" t="s">
        <v>773</v>
      </c>
      <c r="I588" s="502"/>
      <c r="J588" s="227"/>
    </row>
    <row r="589" spans="1:12" ht="20.25" x14ac:dyDescent="0.3">
      <c r="A589" s="298" t="s">
        <v>774</v>
      </c>
      <c r="B589" s="9"/>
      <c r="C589" s="9"/>
      <c r="D589" s="8"/>
      <c r="E589" s="8"/>
      <c r="F589" s="8"/>
      <c r="G589" s="8"/>
      <c r="H589" s="228"/>
      <c r="I589" s="228"/>
      <c r="J589" s="226"/>
      <c r="K589" s="229"/>
      <c r="L589" s="2"/>
    </row>
  </sheetData>
  <mergeCells count="203">
    <mergeCell ref="H1:I1"/>
    <mergeCell ref="A588:B588"/>
    <mergeCell ref="H588:I588"/>
    <mergeCell ref="A2:I2"/>
    <mergeCell ref="I107:I110"/>
    <mergeCell ref="I261:I268"/>
    <mergeCell ref="I318:I321"/>
    <mergeCell ref="H3:H4"/>
    <mergeCell ref="I3:I4"/>
    <mergeCell ref="I521:I524"/>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D97:D98"/>
    <mergeCell ref="D160:D161"/>
    <mergeCell ref="A281:A284"/>
    <mergeCell ref="A306:A310"/>
    <mergeCell ref="B487:B488"/>
    <mergeCell ref="A451:A454"/>
    <mergeCell ref="A455:A458"/>
    <mergeCell ref="A295:A298"/>
    <mergeCell ref="A288:A291"/>
    <mergeCell ref="D412:D414"/>
    <mergeCell ref="D416:D419"/>
    <mergeCell ref="B307:B308"/>
    <mergeCell ref="D307:D308"/>
    <mergeCell ref="B482:B483"/>
    <mergeCell ref="A481:A485"/>
    <mergeCell ref="B376:B379"/>
    <mergeCell ref="A362:A365"/>
    <mergeCell ref="A136:A140"/>
    <mergeCell ref="A119:A123"/>
    <mergeCell ref="B120:B121"/>
    <mergeCell ref="A277:A280"/>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66:A74"/>
    <mergeCell ref="D132:D133"/>
    <mergeCell ref="D67:D70"/>
    <mergeCell ref="D153:D155"/>
    <mergeCell ref="D58:D59"/>
    <mergeCell ref="B58:B59"/>
    <mergeCell ref="B383:B385"/>
    <mergeCell ref="A443:A446"/>
    <mergeCell ref="A439:A442"/>
    <mergeCell ref="B67:B70"/>
    <mergeCell ref="A6:A18"/>
    <mergeCell ref="B6:B10"/>
    <mergeCell ref="A334:A337"/>
    <mergeCell ref="A338:A341"/>
    <mergeCell ref="A326:A329"/>
    <mergeCell ref="A330:A333"/>
    <mergeCell ref="A311:A314"/>
    <mergeCell ref="A318:A321"/>
    <mergeCell ref="A325:B325"/>
    <mergeCell ref="A261:A264"/>
    <mergeCell ref="A27:A31"/>
    <mergeCell ref="B28:B29"/>
    <mergeCell ref="A141:A144"/>
    <mergeCell ref="A131:A135"/>
    <mergeCell ref="B132:B133"/>
    <mergeCell ref="A84:A87"/>
    <mergeCell ref="B73:B74"/>
    <mergeCell ref="A53:A56"/>
    <mergeCell ref="A57:A61"/>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A366:A369"/>
    <mergeCell ref="D1:G1"/>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B23:B24"/>
    <mergeCell ref="D11:D12"/>
    <mergeCell ref="A75:A78"/>
    <mergeCell ref="A145:A148"/>
    <mergeCell ref="A273:A276"/>
    <mergeCell ref="A62:A65"/>
    <mergeCell ref="A107:A110"/>
    <mergeCell ref="A114:A118"/>
    <mergeCell ref="A79:A83"/>
    <mergeCell ref="B80:B81"/>
    <mergeCell ref="B137:B138"/>
    <mergeCell ref="A257:A260"/>
    <mergeCell ref="A269:A272"/>
    <mergeCell ref="A126:A130"/>
    <mergeCell ref="B71:B72"/>
    <mergeCell ref="A265:A268"/>
    <mergeCell ref="A195:A198"/>
    <mergeCell ref="A199:A202"/>
    <mergeCell ref="A203:A206"/>
    <mergeCell ref="A245:A248"/>
    <mergeCell ref="A249:A252"/>
    <mergeCell ref="A253:A256"/>
    <mergeCell ref="B92:B99"/>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A164:A167"/>
    <mergeCell ref="A459:A462"/>
    <mergeCell ref="A376:A386"/>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 ref="B514:B515"/>
    <mergeCell ref="A486:A490"/>
    <mergeCell ref="A506:A509"/>
    <mergeCell ref="A558:A561"/>
    <mergeCell ref="A491:A495"/>
    <mergeCell ref="A499:A502"/>
  </mergeCells>
  <printOptions horizontalCentered="1"/>
  <pageMargins left="0.31496062992125984" right="0.31496062992125984" top="0.94488188976377963" bottom="0.35433070866141736" header="0.11811023622047245" footer="0.11811023622047245"/>
  <pageSetup paperSize="9" scale="34" fitToHeight="12" orientation="landscape" r:id="rId1"/>
  <rowBreaks count="2" manualBreakCount="2">
    <brk id="30" max="8" man="1"/>
    <brk id="5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інформація про викон програ</vt:lpstr>
      <vt:lpstr>Результативні</vt:lpstr>
      <vt:lpstr>'інформація про викон програ'!Область_печати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2025-06-06T11:48:43Z</dcterms:modified>
</cp:coreProperties>
</file>