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7 (в)" sheetId="1" r:id="rId1"/>
  </sheets>
  <definedNames>
    <definedName name="_xlnm.Print_Area" localSheetId="0">'дод 7 (в)'!$A$1:$K$183</definedName>
  </definedNames>
  <calcPr fullCalcOnLoad="1"/>
</workbook>
</file>

<file path=xl/sharedStrings.xml><?xml version="1.0" encoding="utf-8"?>
<sst xmlns="http://schemas.openxmlformats.org/spreadsheetml/2006/main" count="310" uniqueCount="213">
  <si>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</si>
  <si>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</si>
  <si>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</si>
  <si>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</si>
  <si>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</si>
  <si>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</si>
  <si>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</si>
  <si>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</si>
  <si>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</si>
  <si>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</si>
  <si>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</si>
  <si>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</si>
  <si>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</si>
  <si>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</si>
  <si>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</si>
  <si>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</si>
  <si>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</si>
  <si>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</si>
  <si>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</si>
  <si>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</si>
  <si>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</si>
  <si>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</si>
  <si>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</si>
  <si>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</si>
  <si>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</si>
  <si>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</si>
  <si>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</si>
  <si>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</si>
  <si>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</si>
  <si>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</si>
  <si>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</si>
  <si>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</si>
  <si>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</si>
  <si>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</si>
  <si>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</si>
  <si>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</si>
  <si>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</si>
  <si>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</si>
  <si>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</si>
  <si>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</si>
  <si>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</si>
  <si>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</si>
  <si>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</si>
  <si>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</si>
  <si>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</si>
  <si>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</si>
  <si>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</si>
  <si>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</si>
  <si>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</si>
  <si>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</si>
  <si>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</si>
  <si>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</si>
  <si>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</si>
  <si>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</si>
  <si>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</si>
  <si>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</si>
  <si>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</si>
  <si>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</si>
  <si>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</si>
  <si>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</si>
  <si>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</si>
  <si>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</si>
  <si>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</si>
  <si>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</si>
  <si>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</si>
  <si>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</si>
  <si>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</si>
  <si>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</si>
  <si>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</si>
  <si>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</si>
  <si>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</si>
  <si>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</si>
  <si>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</si>
  <si>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</si>
  <si>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</si>
  <si>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</si>
  <si>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</si>
  <si>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</si>
  <si>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</si>
  <si>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</si>
  <si>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</si>
  <si>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</si>
  <si>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</si>
  <si>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</si>
  <si>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</si>
  <si>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</si>
  <si>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</si>
  <si>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</si>
  <si>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</si>
  <si>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</si>
  <si>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</si>
  <si>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</si>
  <si>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</si>
  <si>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</si>
  <si>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</si>
  <si>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</si>
  <si>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</si>
  <si>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</si>
  <si>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</si>
  <si>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</si>
  <si>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</si>
  <si>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</si>
  <si>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</si>
  <si>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</si>
  <si>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</si>
  <si>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</si>
  <si>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</si>
  <si>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</si>
  <si>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</si>
  <si>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</si>
  <si>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15 Управління соціального захисту населення Сумської міської ради</t>
  </si>
  <si>
    <t xml:space="preserve"> 41 Департамент інфраструктури міста Сумської міської ради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</si>
  <si>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</si>
  <si>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</si>
  <si>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</si>
  <si>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</si>
  <si>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 xml:space="preserve">75 Департамент фінансів, економіки та бюджетних відносин Сумської міської ради </t>
  </si>
  <si>
    <t>Найменування згідно з типовою відомчою / тимчасовою класифікацією видатків та кредитування місцевого бюджету</t>
  </si>
  <si>
    <t>20 Служба у справах дітей Сумської міської ради</t>
  </si>
  <si>
    <t>24 Відділ культури та туризму Сумської міської ради</t>
  </si>
  <si>
    <t xml:space="preserve">76 Департамент фінансів, економіки та бюджетних відносин Сумської міської ради (в частині міжбюджетних трансфертів, резервного фонду) 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</si>
  <si>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</si>
  <si>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</si>
  <si>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</si>
  <si>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</si>
  <si>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</si>
  <si>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</si>
  <si>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</si>
  <si>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</si>
  <si>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</si>
  <si>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</si>
  <si>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</si>
  <si>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</si>
  <si>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</si>
  <si>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</si>
  <si>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</si>
  <si>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</si>
  <si>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</si>
  <si>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</si>
  <si>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</si>
  <si>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</si>
  <si>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</si>
  <si>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</si>
  <si>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</si>
  <si>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</si>
  <si>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</si>
  <si>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</si>
  <si>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</si>
  <si>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</si>
  <si>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</si>
  <si>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</si>
  <si>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</si>
  <si>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</si>
  <si>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</si>
  <si>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</si>
  <si>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</si>
  <si>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</si>
  <si>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</si>
  <si>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</si>
  <si>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</si>
  <si>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</si>
  <si>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</si>
  <si>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</si>
  <si>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</si>
  <si>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</si>
  <si>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</si>
  <si>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</si>
  <si>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</si>
  <si>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</si>
  <si>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</si>
  <si>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</si>
  <si>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>в т.ч. передача</t>
  </si>
  <si>
    <t>в т.ч. доходи</t>
  </si>
  <si>
    <t>в т.ч. кошти НЕФКО</t>
  </si>
  <si>
    <t>в т.ч. позичка</t>
  </si>
  <si>
    <t>% по позички</t>
  </si>
  <si>
    <t>49 Управління «Інспекція державного архітектурно - будівельного контролю»  Сумської міської ради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</si>
  <si>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</si>
  <si>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</si>
  <si>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грального поля селища Ганнівка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</si>
  <si>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</si>
  <si>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</si>
  <si>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</si>
  <si>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</si>
  <si>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</si>
  <si>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</si>
  <si>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</si>
  <si>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</si>
  <si>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</si>
  <si>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</si>
  <si>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</si>
  <si>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вул.Троїцька,8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</si>
  <si>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</si>
  <si>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</si>
  <si>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</si>
  <si>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</si>
  <si>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</si>
  <si>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</si>
  <si>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до   рішення  виконавчого комітету</t>
  </si>
  <si>
    <t xml:space="preserve">від                                  №       </t>
  </si>
  <si>
    <t>Директор департаменту фінансів,</t>
  </si>
  <si>
    <t>економіки та  бюджетних відносин</t>
  </si>
  <si>
    <t>С.А. Липова</t>
  </si>
  <si>
    <t xml:space="preserve">                    Додаток 7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</si>
  <si>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</si>
  <si>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</si>
  <si>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</si>
  <si>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</si>
  <si>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</si>
  <si>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</si>
  <si>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</si>
  <si>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Будівництво водоводу від Токарівського водозабору до Пришибського водозабору в м. Суми</t>
  </si>
  <si>
    <t>Реконструкція самопливного каналізаційного колектору Д 600 мм по вул. СКД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</si>
</sst>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180"/>
    </xf>
    <xf numFmtId="0" fontId="14" fillId="0" borderId="0" xfId="0" applyFont="1" applyFill="1" applyBorder="1" applyAlignment="1">
      <alignment vertical="center" textRotation="180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textRotation="180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" fontId="3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84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distributed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180"/>
    </xf>
    <xf numFmtId="0" fontId="14" fillId="0" borderId="13" xfId="0" applyFont="1" applyFill="1" applyBorder="1" applyAlignment="1">
      <alignment horizontal="center" vertical="center" textRotation="18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Z288"/>
  <sheetViews>
    <sheetView tabSelected="1" view="pageBreakPreview" zoomScale="70" zoomScaleNormal="75" zoomScaleSheetLayoutView="70" zoomScalePageLayoutView="0" workbookViewId="0" topLeftCell="D149">
      <selection activeCell="E176" sqref="E176"/>
    </sheetView>
  </sheetViews>
  <sheetFormatPr defaultColWidth="9.00390625" defaultRowHeight="12.75"/>
  <cols>
    <col min="1" max="1" width="15.75390625" style="13" customWidth="1"/>
    <col min="2" max="2" width="19.375" style="13" customWidth="1"/>
    <col min="3" max="3" width="43.375" style="13" customWidth="1"/>
    <col min="4" max="4" width="51.25390625" style="13" customWidth="1"/>
    <col min="5" max="5" width="20.375" style="13" customWidth="1"/>
    <col min="6" max="6" width="17.875" style="13" customWidth="1"/>
    <col min="7" max="7" width="23.00390625" style="13" customWidth="1"/>
    <col min="8" max="8" width="27.00390625" style="54" customWidth="1"/>
    <col min="9" max="9" width="22.375" style="46" bestFit="1" customWidth="1"/>
    <col min="10" max="10" width="21.25390625" style="19" customWidth="1"/>
    <col min="11" max="11" width="8.125" style="71" customWidth="1"/>
    <col min="12" max="155" width="9.125" style="19" customWidth="1"/>
    <col min="156" max="16384" width="9.125" style="13" customWidth="1"/>
  </cols>
  <sheetData>
    <row r="1" spans="5:11" ht="28.5" customHeight="1">
      <c r="E1" s="75"/>
      <c r="F1" s="84" t="s">
        <v>203</v>
      </c>
      <c r="G1" s="84"/>
      <c r="H1" s="84"/>
      <c r="I1" s="84"/>
      <c r="J1" s="84"/>
      <c r="K1" s="98">
        <v>44</v>
      </c>
    </row>
    <row r="2" spans="5:11" ht="33">
      <c r="E2" s="75"/>
      <c r="F2" s="84" t="s">
        <v>198</v>
      </c>
      <c r="G2" s="84"/>
      <c r="H2" s="84"/>
      <c r="I2" s="84"/>
      <c r="J2" s="84"/>
      <c r="K2" s="98"/>
    </row>
    <row r="3" spans="6:11" ht="33">
      <c r="F3" s="89" t="s">
        <v>199</v>
      </c>
      <c r="G3" s="89"/>
      <c r="H3" s="89"/>
      <c r="I3" s="89"/>
      <c r="J3" s="89"/>
      <c r="K3" s="98"/>
    </row>
    <row r="4" spans="6:11" ht="33">
      <c r="F4" s="67"/>
      <c r="G4" s="67"/>
      <c r="H4" s="67"/>
      <c r="I4" s="67"/>
      <c r="J4" s="67"/>
      <c r="K4" s="98"/>
    </row>
    <row r="5" spans="1:155" s="23" customFormat="1" ht="27">
      <c r="A5" s="95" t="s">
        <v>29</v>
      </c>
      <c r="B5" s="95"/>
      <c r="C5" s="95"/>
      <c r="D5" s="95"/>
      <c r="E5" s="95"/>
      <c r="F5" s="95"/>
      <c r="G5" s="95"/>
      <c r="H5" s="95"/>
      <c r="I5" s="95"/>
      <c r="J5" s="95"/>
      <c r="K5" s="9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</row>
    <row r="6" spans="1:155" s="23" customFormat="1" ht="27">
      <c r="A6" s="96" t="s">
        <v>143</v>
      </c>
      <c r="B6" s="96"/>
      <c r="C6" s="96"/>
      <c r="D6" s="96"/>
      <c r="E6" s="96"/>
      <c r="F6" s="96"/>
      <c r="G6" s="96"/>
      <c r="H6" s="96"/>
      <c r="I6" s="96"/>
      <c r="J6" s="96"/>
      <c r="K6" s="9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3:155" s="23" customFormat="1" ht="27">
      <c r="C7" s="24"/>
      <c r="D7" s="24"/>
      <c r="E7" s="24"/>
      <c r="F7" s="24"/>
      <c r="G7" s="24"/>
      <c r="H7" s="68"/>
      <c r="I7" s="47"/>
      <c r="J7" s="74" t="s">
        <v>121</v>
      </c>
      <c r="K7" s="9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</row>
    <row r="8" spans="1:155" s="23" customFormat="1" ht="111" customHeight="1">
      <c r="A8" s="93" t="s">
        <v>84</v>
      </c>
      <c r="B8" s="93" t="s">
        <v>122</v>
      </c>
      <c r="C8" s="93" t="s">
        <v>117</v>
      </c>
      <c r="D8" s="93" t="s">
        <v>0</v>
      </c>
      <c r="E8" s="92" t="s">
        <v>1</v>
      </c>
      <c r="F8" s="97" t="s">
        <v>9</v>
      </c>
      <c r="G8" s="92" t="s">
        <v>2</v>
      </c>
      <c r="H8" s="88" t="s">
        <v>3</v>
      </c>
      <c r="I8" s="93" t="s">
        <v>124</v>
      </c>
      <c r="J8" s="93" t="s">
        <v>125</v>
      </c>
      <c r="K8" s="98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1:11" ht="66" customHeight="1">
      <c r="A9" s="93"/>
      <c r="B9" s="93"/>
      <c r="C9" s="93"/>
      <c r="D9" s="93"/>
      <c r="E9" s="92"/>
      <c r="F9" s="97"/>
      <c r="G9" s="92"/>
      <c r="H9" s="88"/>
      <c r="I9" s="93"/>
      <c r="J9" s="93"/>
      <c r="K9" s="98"/>
    </row>
    <row r="10" spans="1:11" ht="23.2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4">
        <v>8</v>
      </c>
      <c r="I10" s="4">
        <v>9</v>
      </c>
      <c r="J10" s="4">
        <v>10</v>
      </c>
      <c r="K10" s="98"/>
    </row>
    <row r="11" spans="1:155" s="1" customFormat="1" ht="42.75" customHeight="1">
      <c r="A11" s="60"/>
      <c r="B11" s="60"/>
      <c r="C11" s="9" t="s">
        <v>107</v>
      </c>
      <c r="D11" s="10"/>
      <c r="E11" s="5"/>
      <c r="F11" s="5"/>
      <c r="G11" s="5"/>
      <c r="H11" s="56">
        <f>SUM(H12:H17)+H19+H20</f>
        <v>53737519</v>
      </c>
      <c r="I11" s="56">
        <f>SUM(I12:I17)+I19+I20</f>
        <v>2943480</v>
      </c>
      <c r="J11" s="56">
        <f>SUM(J12:J17)+J19+J20</f>
        <v>56680999</v>
      </c>
      <c r="K11" s="9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1:155" s="1" customFormat="1" ht="18.75">
      <c r="A12" s="61" t="s">
        <v>10</v>
      </c>
      <c r="B12" s="61" t="s">
        <v>85</v>
      </c>
      <c r="C12" s="10" t="s">
        <v>11</v>
      </c>
      <c r="D12" s="11" t="s">
        <v>12</v>
      </c>
      <c r="E12" s="5"/>
      <c r="F12" s="5"/>
      <c r="G12" s="5"/>
      <c r="H12" s="57">
        <v>1100000</v>
      </c>
      <c r="I12" s="57">
        <f>2043480+900000</f>
        <v>2943480</v>
      </c>
      <c r="J12" s="57">
        <f>I12+H12</f>
        <v>4043480</v>
      </c>
      <c r="K12" s="9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55" s="1" customFormat="1" ht="18.75">
      <c r="A13" s="61" t="s">
        <v>140</v>
      </c>
      <c r="B13" s="61" t="s">
        <v>142</v>
      </c>
      <c r="C13" s="10" t="s">
        <v>141</v>
      </c>
      <c r="D13" s="11" t="s">
        <v>12</v>
      </c>
      <c r="E13" s="5"/>
      <c r="F13" s="5"/>
      <c r="G13" s="5"/>
      <c r="H13" s="57">
        <v>9645</v>
      </c>
      <c r="I13" s="57"/>
      <c r="J13" s="57">
        <f>I13+H13</f>
        <v>9645</v>
      </c>
      <c r="K13" s="9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1" customFormat="1" ht="38.25" customHeight="1">
      <c r="A14" s="61" t="s">
        <v>67</v>
      </c>
      <c r="B14" s="61" t="s">
        <v>86</v>
      </c>
      <c r="C14" s="10" t="s">
        <v>43</v>
      </c>
      <c r="D14" s="11" t="s">
        <v>12</v>
      </c>
      <c r="E14" s="5"/>
      <c r="F14" s="5"/>
      <c r="G14" s="5"/>
      <c r="H14" s="57">
        <v>70000</v>
      </c>
      <c r="I14" s="57"/>
      <c r="J14" s="57">
        <f>I14+H14</f>
        <v>70000</v>
      </c>
      <c r="K14" s="9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55.5" customHeight="1">
      <c r="A15" s="61" t="s">
        <v>34</v>
      </c>
      <c r="B15" s="61" t="s">
        <v>87</v>
      </c>
      <c r="C15" s="10" t="s">
        <v>35</v>
      </c>
      <c r="D15" s="11" t="s">
        <v>12</v>
      </c>
      <c r="E15" s="5"/>
      <c r="F15" s="5"/>
      <c r="G15" s="5"/>
      <c r="H15" s="57">
        <v>200000</v>
      </c>
      <c r="I15" s="57"/>
      <c r="J15" s="57">
        <f>I15+H15</f>
        <v>200000</v>
      </c>
      <c r="K15" s="9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48" customHeight="1">
      <c r="A16" s="61" t="s">
        <v>24</v>
      </c>
      <c r="B16" s="61" t="s">
        <v>87</v>
      </c>
      <c r="C16" s="10" t="s">
        <v>40</v>
      </c>
      <c r="D16" s="11" t="s">
        <v>12</v>
      </c>
      <c r="E16" s="7"/>
      <c r="F16" s="7"/>
      <c r="G16" s="7"/>
      <c r="H16" s="57">
        <v>500000</v>
      </c>
      <c r="I16" s="57"/>
      <c r="J16" s="57">
        <f>I16+H16</f>
        <v>500000</v>
      </c>
      <c r="K16" s="9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98.25" customHeight="1">
      <c r="A17" s="4">
        <v>180409</v>
      </c>
      <c r="B17" s="61" t="s">
        <v>88</v>
      </c>
      <c r="C17" s="10" t="s">
        <v>31</v>
      </c>
      <c r="D17" s="11" t="s">
        <v>12</v>
      </c>
      <c r="E17" s="3"/>
      <c r="F17" s="3"/>
      <c r="G17" s="3"/>
      <c r="H17" s="57">
        <f>H18</f>
        <v>51400000</v>
      </c>
      <c r="I17" s="57">
        <f>I18</f>
        <v>0</v>
      </c>
      <c r="J17" s="57">
        <f>J18</f>
        <v>51400000</v>
      </c>
      <c r="K17" s="9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33.75" customHeight="1">
      <c r="A18" s="4"/>
      <c r="B18" s="4"/>
      <c r="C18" s="10"/>
      <c r="D18" s="43" t="s">
        <v>66</v>
      </c>
      <c r="E18" s="3"/>
      <c r="F18" s="3"/>
      <c r="G18" s="3"/>
      <c r="H18" s="57">
        <f>50000000-4000000+5400000</f>
        <v>51400000</v>
      </c>
      <c r="I18" s="57"/>
      <c r="J18" s="57">
        <f>I18+H18</f>
        <v>51400000</v>
      </c>
      <c r="K18" s="9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76.5" customHeight="1">
      <c r="A19" s="4">
        <v>210106</v>
      </c>
      <c r="B19" s="61" t="s">
        <v>89</v>
      </c>
      <c r="C19" s="10" t="s">
        <v>50</v>
      </c>
      <c r="D19" s="11" t="s">
        <v>12</v>
      </c>
      <c r="E19" s="5"/>
      <c r="F19" s="5"/>
      <c r="G19" s="5"/>
      <c r="H19" s="57">
        <f>500000-156126</f>
        <v>343874</v>
      </c>
      <c r="I19" s="55"/>
      <c r="J19" s="57">
        <f>I19+H19</f>
        <v>343874</v>
      </c>
      <c r="K19" s="9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18.75">
      <c r="A20" s="4">
        <v>250404</v>
      </c>
      <c r="B20" s="61" t="s">
        <v>136</v>
      </c>
      <c r="C20" s="10" t="s">
        <v>135</v>
      </c>
      <c r="D20" s="11" t="s">
        <v>12</v>
      </c>
      <c r="E20" s="5"/>
      <c r="F20" s="5"/>
      <c r="G20" s="5"/>
      <c r="H20" s="57">
        <v>114000</v>
      </c>
      <c r="I20" s="57"/>
      <c r="J20" s="57">
        <f>I20+H20</f>
        <v>114000</v>
      </c>
      <c r="K20" s="9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36" customHeight="1">
      <c r="A21" s="60"/>
      <c r="B21" s="60"/>
      <c r="C21" s="9" t="s">
        <v>108</v>
      </c>
      <c r="D21" s="11"/>
      <c r="E21" s="5"/>
      <c r="F21" s="5"/>
      <c r="G21" s="5"/>
      <c r="H21" s="56">
        <f>SUM(H22:H29)</f>
        <v>13210000</v>
      </c>
      <c r="I21" s="56">
        <f>SUM(I22:I29)</f>
        <v>2477774</v>
      </c>
      <c r="J21" s="56">
        <f>SUM(J22:J29)</f>
        <v>15687774</v>
      </c>
      <c r="K21" s="9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31.5" customHeight="1">
      <c r="A22" s="61" t="s">
        <v>10</v>
      </c>
      <c r="B22" s="61" t="s">
        <v>85</v>
      </c>
      <c r="C22" s="10" t="s">
        <v>11</v>
      </c>
      <c r="D22" s="11" t="s">
        <v>12</v>
      </c>
      <c r="E22" s="5"/>
      <c r="F22" s="5"/>
      <c r="G22" s="5"/>
      <c r="H22" s="57">
        <v>170000</v>
      </c>
      <c r="I22" s="57"/>
      <c r="J22" s="57">
        <f aca="true" t="shared" si="0" ref="J22:J29">I22+H22</f>
        <v>170000</v>
      </c>
      <c r="K22" s="9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28.5" customHeight="1">
      <c r="A23" s="61" t="s">
        <v>13</v>
      </c>
      <c r="B23" s="61" t="s">
        <v>90</v>
      </c>
      <c r="C23" s="10" t="s">
        <v>14</v>
      </c>
      <c r="D23" s="11" t="s">
        <v>12</v>
      </c>
      <c r="E23" s="5"/>
      <c r="F23" s="5"/>
      <c r="G23" s="5"/>
      <c r="H23" s="57">
        <f>2750000+850000</f>
        <v>3600000</v>
      </c>
      <c r="I23" s="57">
        <f>125000+35900</f>
        <v>160900</v>
      </c>
      <c r="J23" s="57">
        <f t="shared" si="0"/>
        <v>3760900</v>
      </c>
      <c r="K23" s="99">
        <v>45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87" customHeight="1">
      <c r="A24" s="61" t="s">
        <v>73</v>
      </c>
      <c r="B24" s="61" t="s">
        <v>91</v>
      </c>
      <c r="C24" s="10" t="s">
        <v>78</v>
      </c>
      <c r="D24" s="11" t="s">
        <v>12</v>
      </c>
      <c r="E24" s="5"/>
      <c r="F24" s="5"/>
      <c r="G24" s="5"/>
      <c r="H24" s="57">
        <f>6090000+2150000+190000</f>
        <v>8430000</v>
      </c>
      <c r="I24" s="57">
        <f>134464+500000+184300+1498110</f>
        <v>2316874</v>
      </c>
      <c r="J24" s="57">
        <f t="shared" si="0"/>
        <v>10746874</v>
      </c>
      <c r="K24" s="9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93.75">
      <c r="A25" s="61" t="s">
        <v>74</v>
      </c>
      <c r="B25" s="61" t="s">
        <v>92</v>
      </c>
      <c r="C25" s="10" t="s">
        <v>79</v>
      </c>
      <c r="D25" s="11" t="s">
        <v>12</v>
      </c>
      <c r="E25" s="5"/>
      <c r="F25" s="5"/>
      <c r="G25" s="5"/>
      <c r="H25" s="57">
        <v>150000</v>
      </c>
      <c r="I25" s="57"/>
      <c r="J25" s="57">
        <f t="shared" si="0"/>
        <v>150000</v>
      </c>
      <c r="K25" s="9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37.5">
      <c r="A26" s="61" t="s">
        <v>75</v>
      </c>
      <c r="B26" s="61" t="s">
        <v>93</v>
      </c>
      <c r="C26" s="10" t="s">
        <v>80</v>
      </c>
      <c r="D26" s="11" t="s">
        <v>12</v>
      </c>
      <c r="E26" s="5"/>
      <c r="F26" s="5"/>
      <c r="G26" s="5"/>
      <c r="H26" s="57">
        <v>525000</v>
      </c>
      <c r="I26" s="57"/>
      <c r="J26" s="57">
        <f t="shared" si="0"/>
        <v>525000</v>
      </c>
      <c r="K26" s="9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37.5">
      <c r="A27" s="61" t="s">
        <v>164</v>
      </c>
      <c r="B27" s="61" t="s">
        <v>94</v>
      </c>
      <c r="C27" s="10" t="s">
        <v>166</v>
      </c>
      <c r="D27" s="11" t="s">
        <v>12</v>
      </c>
      <c r="E27" s="5"/>
      <c r="F27" s="5"/>
      <c r="G27" s="5"/>
      <c r="H27" s="57">
        <v>110000</v>
      </c>
      <c r="I27" s="57"/>
      <c r="J27" s="57">
        <f t="shared" si="0"/>
        <v>110000</v>
      </c>
      <c r="K27" s="9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56.25">
      <c r="A28" s="61" t="s">
        <v>165</v>
      </c>
      <c r="B28" s="61" t="s">
        <v>94</v>
      </c>
      <c r="C28" s="10" t="s">
        <v>167</v>
      </c>
      <c r="D28" s="11" t="s">
        <v>12</v>
      </c>
      <c r="E28" s="5"/>
      <c r="F28" s="5"/>
      <c r="G28" s="5"/>
      <c r="H28" s="57">
        <v>75000</v>
      </c>
      <c r="I28" s="57"/>
      <c r="J28" s="57">
        <f t="shared" si="0"/>
        <v>75000</v>
      </c>
      <c r="K28" s="9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18.75">
      <c r="A29" s="61" t="s">
        <v>76</v>
      </c>
      <c r="B29" s="61" t="s">
        <v>94</v>
      </c>
      <c r="C29" s="10" t="s">
        <v>81</v>
      </c>
      <c r="D29" s="11" t="s">
        <v>12</v>
      </c>
      <c r="E29" s="5"/>
      <c r="F29" s="5"/>
      <c r="G29" s="5"/>
      <c r="H29" s="57">
        <v>150000</v>
      </c>
      <c r="I29" s="57"/>
      <c r="J29" s="57">
        <f t="shared" si="0"/>
        <v>150000</v>
      </c>
      <c r="K29" s="9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51.75" customHeight="1">
      <c r="A30" s="60"/>
      <c r="B30" s="60"/>
      <c r="C30" s="9" t="s">
        <v>109</v>
      </c>
      <c r="D30" s="11"/>
      <c r="E30" s="5"/>
      <c r="F30" s="5"/>
      <c r="G30" s="5"/>
      <c r="H30" s="56">
        <f>SUM(H31:H37)</f>
        <v>16580200</v>
      </c>
      <c r="I30" s="56">
        <f>SUM(I31:I37)</f>
        <v>6484464</v>
      </c>
      <c r="J30" s="56">
        <f>SUM(J31:J37)</f>
        <v>23064664</v>
      </c>
      <c r="K30" s="9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18.75">
      <c r="A31" s="61" t="s">
        <v>10</v>
      </c>
      <c r="B31" s="61" t="s">
        <v>85</v>
      </c>
      <c r="C31" s="10" t="s">
        <v>11</v>
      </c>
      <c r="D31" s="11" t="s">
        <v>12</v>
      </c>
      <c r="E31" s="5"/>
      <c r="F31" s="5"/>
      <c r="G31" s="5"/>
      <c r="H31" s="57">
        <v>320200</v>
      </c>
      <c r="I31" s="57"/>
      <c r="J31" s="57">
        <f aca="true" t="shared" si="1" ref="J31:J37">I31+H31</f>
        <v>320200</v>
      </c>
      <c r="K31" s="9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29.25" customHeight="1">
      <c r="A32" s="61" t="s">
        <v>15</v>
      </c>
      <c r="B32" s="61" t="s">
        <v>95</v>
      </c>
      <c r="C32" s="10" t="s">
        <v>16</v>
      </c>
      <c r="D32" s="11" t="s">
        <v>12</v>
      </c>
      <c r="E32" s="5"/>
      <c r="F32" s="5"/>
      <c r="G32" s="5"/>
      <c r="H32" s="57">
        <v>12000000</v>
      </c>
      <c r="I32" s="57">
        <f>4331400+40000</f>
        <v>4371400</v>
      </c>
      <c r="J32" s="57">
        <f t="shared" si="1"/>
        <v>16371400</v>
      </c>
      <c r="K32" s="9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45" customHeight="1">
      <c r="A33" s="61" t="s">
        <v>33</v>
      </c>
      <c r="B33" s="61" t="s">
        <v>96</v>
      </c>
      <c r="C33" s="10" t="s">
        <v>38</v>
      </c>
      <c r="D33" s="11" t="s">
        <v>12</v>
      </c>
      <c r="E33" s="5"/>
      <c r="F33" s="5"/>
      <c r="G33" s="5"/>
      <c r="H33" s="57">
        <v>1500000</v>
      </c>
      <c r="I33" s="57">
        <f>500000+879064+15000</f>
        <v>1394064</v>
      </c>
      <c r="J33" s="57">
        <f t="shared" si="1"/>
        <v>2894064</v>
      </c>
      <c r="K33" s="9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45" customHeight="1">
      <c r="A34" s="61" t="s">
        <v>69</v>
      </c>
      <c r="B34" s="61" t="s">
        <v>97</v>
      </c>
      <c r="C34" s="10" t="s">
        <v>82</v>
      </c>
      <c r="D34" s="11"/>
      <c r="E34" s="5"/>
      <c r="F34" s="5"/>
      <c r="G34" s="5"/>
      <c r="H34" s="57">
        <v>1000000</v>
      </c>
      <c r="I34" s="57"/>
      <c r="J34" s="57">
        <f t="shared" si="1"/>
        <v>1000000</v>
      </c>
      <c r="K34" s="9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51.75" customHeight="1">
      <c r="A35" s="61" t="s">
        <v>47</v>
      </c>
      <c r="B35" s="61" t="s">
        <v>98</v>
      </c>
      <c r="C35" s="10" t="s">
        <v>49</v>
      </c>
      <c r="D35" s="11" t="s">
        <v>12</v>
      </c>
      <c r="E35" s="5"/>
      <c r="F35" s="5"/>
      <c r="G35" s="5"/>
      <c r="H35" s="57">
        <v>1700000</v>
      </c>
      <c r="I35" s="57">
        <v>719000</v>
      </c>
      <c r="J35" s="57">
        <f t="shared" si="1"/>
        <v>2419000</v>
      </c>
      <c r="K35" s="9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51.75" customHeight="1">
      <c r="A36" s="61" t="s">
        <v>162</v>
      </c>
      <c r="B36" s="61" t="s">
        <v>99</v>
      </c>
      <c r="C36" s="10" t="s">
        <v>163</v>
      </c>
      <c r="D36" s="11" t="s">
        <v>12</v>
      </c>
      <c r="E36" s="5"/>
      <c r="F36" s="5"/>
      <c r="G36" s="5"/>
      <c r="H36" s="57">
        <v>20000</v>
      </c>
      <c r="I36" s="57"/>
      <c r="J36" s="57">
        <f t="shared" si="1"/>
        <v>20000</v>
      </c>
      <c r="K36" s="9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100.5" customHeight="1">
      <c r="A37" s="61" t="s">
        <v>77</v>
      </c>
      <c r="B37" s="61" t="s">
        <v>99</v>
      </c>
      <c r="C37" s="10" t="s">
        <v>100</v>
      </c>
      <c r="D37" s="11"/>
      <c r="E37" s="5"/>
      <c r="F37" s="5"/>
      <c r="G37" s="5"/>
      <c r="H37" s="57">
        <v>40000</v>
      </c>
      <c r="I37" s="57"/>
      <c r="J37" s="57">
        <f t="shared" si="1"/>
        <v>40000</v>
      </c>
      <c r="K37" s="9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72" customHeight="1">
      <c r="A38" s="60"/>
      <c r="B38" s="60"/>
      <c r="C38" s="9" t="s">
        <v>110</v>
      </c>
      <c r="D38" s="11"/>
      <c r="E38" s="5"/>
      <c r="F38" s="5"/>
      <c r="G38" s="5"/>
      <c r="H38" s="56">
        <f>SUM(H39:H41)</f>
        <v>697000</v>
      </c>
      <c r="I38" s="56">
        <f>SUM(I39:I41)</f>
        <v>0</v>
      </c>
      <c r="J38" s="56">
        <f>SUM(J39:J41)</f>
        <v>697000</v>
      </c>
      <c r="K38" s="9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33.75" customHeight="1">
      <c r="A39" s="61" t="s">
        <v>10</v>
      </c>
      <c r="B39" s="61" t="s">
        <v>85</v>
      </c>
      <c r="C39" s="10" t="s">
        <v>11</v>
      </c>
      <c r="D39" s="11" t="s">
        <v>12</v>
      </c>
      <c r="E39" s="5"/>
      <c r="F39" s="5"/>
      <c r="G39" s="5"/>
      <c r="H39" s="57">
        <f>80000+120000</f>
        <v>200000</v>
      </c>
      <c r="I39" s="55"/>
      <c r="J39" s="57">
        <f>I39+H39</f>
        <v>200000</v>
      </c>
      <c r="K39" s="9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56.25">
      <c r="A40" s="61" t="s">
        <v>168</v>
      </c>
      <c r="B40" s="61" t="s">
        <v>169</v>
      </c>
      <c r="C40" s="10" t="s">
        <v>170</v>
      </c>
      <c r="D40" s="11" t="s">
        <v>12</v>
      </c>
      <c r="E40" s="5"/>
      <c r="F40" s="5"/>
      <c r="G40" s="5"/>
      <c r="H40" s="57">
        <v>297000</v>
      </c>
      <c r="I40" s="55"/>
      <c r="J40" s="57">
        <f>I40+H40</f>
        <v>297000</v>
      </c>
      <c r="K40" s="99">
        <v>46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30" customHeight="1">
      <c r="A41" s="61" t="s">
        <v>25</v>
      </c>
      <c r="B41" s="61" t="s">
        <v>101</v>
      </c>
      <c r="C41" s="11" t="s">
        <v>26</v>
      </c>
      <c r="D41" s="11" t="s">
        <v>12</v>
      </c>
      <c r="E41" s="5"/>
      <c r="F41" s="5"/>
      <c r="G41" s="5"/>
      <c r="H41" s="57">
        <v>200000</v>
      </c>
      <c r="I41" s="55"/>
      <c r="J41" s="57">
        <f>I41+H41</f>
        <v>200000</v>
      </c>
      <c r="K41" s="9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36" customHeight="1">
      <c r="A42" s="60"/>
      <c r="B42" s="60"/>
      <c r="C42" s="9" t="s">
        <v>118</v>
      </c>
      <c r="D42" s="11"/>
      <c r="E42" s="5"/>
      <c r="F42" s="5"/>
      <c r="G42" s="5"/>
      <c r="H42" s="56">
        <f>H43</f>
        <v>18000</v>
      </c>
      <c r="I42" s="56">
        <f>I43</f>
        <v>0</v>
      </c>
      <c r="J42" s="56">
        <f>J43</f>
        <v>18000</v>
      </c>
      <c r="K42" s="9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36" customHeight="1">
      <c r="A43" s="61" t="s">
        <v>10</v>
      </c>
      <c r="B43" s="61" t="s">
        <v>85</v>
      </c>
      <c r="C43" s="10" t="s">
        <v>11</v>
      </c>
      <c r="D43" s="11" t="s">
        <v>12</v>
      </c>
      <c r="E43" s="5"/>
      <c r="F43" s="5"/>
      <c r="G43" s="5"/>
      <c r="H43" s="57">
        <v>18000</v>
      </c>
      <c r="I43" s="55"/>
      <c r="J43" s="57">
        <f>I43+H43</f>
        <v>18000</v>
      </c>
      <c r="K43" s="9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6" s="3" customFormat="1" ht="39">
      <c r="A44" s="59"/>
      <c r="B44" s="59"/>
      <c r="C44" s="9" t="s">
        <v>119</v>
      </c>
      <c r="D44" s="11"/>
      <c r="E44" s="8"/>
      <c r="F44" s="8"/>
      <c r="G44" s="8"/>
      <c r="H44" s="56">
        <f>SUM(H45:H48)</f>
        <v>1020000</v>
      </c>
      <c r="I44" s="56">
        <f>SUM(I45:I48)</f>
        <v>0</v>
      </c>
      <c r="J44" s="56">
        <f>SUM(J45:J48)</f>
        <v>1020000</v>
      </c>
      <c r="K44" s="9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18"/>
    </row>
    <row r="45" spans="1:156" s="3" customFormat="1" ht="18.75">
      <c r="A45" s="61" t="s">
        <v>10</v>
      </c>
      <c r="B45" s="61" t="s">
        <v>85</v>
      </c>
      <c r="C45" s="10" t="s">
        <v>11</v>
      </c>
      <c r="D45" s="11" t="s">
        <v>12</v>
      </c>
      <c r="E45" s="8"/>
      <c r="F45" s="8"/>
      <c r="G45" s="8"/>
      <c r="H45" s="57">
        <v>20000</v>
      </c>
      <c r="I45" s="57"/>
      <c r="J45" s="57">
        <f>I45+H45</f>
        <v>20000</v>
      </c>
      <c r="K45" s="9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18"/>
    </row>
    <row r="46" spans="1:156" s="3" customFormat="1" ht="33" customHeight="1">
      <c r="A46" s="4">
        <v>110201</v>
      </c>
      <c r="B46" s="61" t="s">
        <v>102</v>
      </c>
      <c r="C46" s="11" t="s">
        <v>19</v>
      </c>
      <c r="D46" s="11" t="s">
        <v>12</v>
      </c>
      <c r="E46" s="8"/>
      <c r="F46" s="8"/>
      <c r="G46" s="8"/>
      <c r="H46" s="57">
        <v>534500</v>
      </c>
      <c r="I46" s="57"/>
      <c r="J46" s="57">
        <f>I46+H46</f>
        <v>534500</v>
      </c>
      <c r="K46" s="9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18"/>
    </row>
    <row r="47" spans="1:11" s="2" customFormat="1" ht="33" customHeight="1">
      <c r="A47" s="4">
        <v>110205</v>
      </c>
      <c r="B47" s="61" t="s">
        <v>93</v>
      </c>
      <c r="C47" s="11" t="s">
        <v>68</v>
      </c>
      <c r="D47" s="11" t="s">
        <v>12</v>
      </c>
      <c r="E47" s="8"/>
      <c r="F47" s="8"/>
      <c r="G47" s="8"/>
      <c r="H47" s="57">
        <v>435500</v>
      </c>
      <c r="I47" s="57"/>
      <c r="J47" s="57">
        <f>I47+H47</f>
        <v>435500</v>
      </c>
      <c r="K47" s="99"/>
    </row>
    <row r="48" spans="1:11" s="2" customFormat="1" ht="45.75" customHeight="1">
      <c r="A48" s="4">
        <v>110502</v>
      </c>
      <c r="B48" s="61" t="s">
        <v>86</v>
      </c>
      <c r="C48" s="10" t="s">
        <v>43</v>
      </c>
      <c r="D48" s="11" t="s">
        <v>12</v>
      </c>
      <c r="E48" s="8"/>
      <c r="F48" s="8"/>
      <c r="G48" s="8"/>
      <c r="H48" s="57">
        <v>30000</v>
      </c>
      <c r="I48" s="57"/>
      <c r="J48" s="57">
        <f>I48+H48</f>
        <v>30000</v>
      </c>
      <c r="K48" s="99"/>
    </row>
    <row r="49" spans="1:155" s="38" customFormat="1" ht="63" customHeight="1">
      <c r="A49" s="59"/>
      <c r="B49" s="59"/>
      <c r="C49" s="9" t="s">
        <v>111</v>
      </c>
      <c r="D49" s="9"/>
      <c r="E49" s="36"/>
      <c r="F49" s="36"/>
      <c r="G49" s="36"/>
      <c r="H49" s="56">
        <f>SUM(H50:H64)-H56</f>
        <v>79446123.14</v>
      </c>
      <c r="I49" s="56">
        <f>SUM(I50:I64)-I56</f>
        <v>23518272.2</v>
      </c>
      <c r="J49" s="56">
        <f>SUM(J50:J64)-J56</f>
        <v>102964395.34</v>
      </c>
      <c r="K49" s="99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</row>
    <row r="50" spans="1:155" s="1" customFormat="1" ht="18.75">
      <c r="A50" s="61" t="s">
        <v>10</v>
      </c>
      <c r="B50" s="61" t="s">
        <v>85</v>
      </c>
      <c r="C50" s="10" t="s">
        <v>11</v>
      </c>
      <c r="D50" s="11" t="s">
        <v>12</v>
      </c>
      <c r="E50" s="5"/>
      <c r="F50" s="5"/>
      <c r="G50" s="5"/>
      <c r="H50" s="57">
        <v>30000</v>
      </c>
      <c r="I50" s="57"/>
      <c r="J50" s="57">
        <f aca="true" t="shared" si="2" ref="J50:J55">I50+H50</f>
        <v>30000</v>
      </c>
      <c r="K50" s="9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</row>
    <row r="51" spans="1:155" s="1" customFormat="1" ht="44.25" customHeight="1">
      <c r="A51" s="4">
        <v>100102</v>
      </c>
      <c r="B51" s="61" t="s">
        <v>103</v>
      </c>
      <c r="C51" s="10" t="s">
        <v>18</v>
      </c>
      <c r="D51" s="11" t="s">
        <v>12</v>
      </c>
      <c r="E51" s="8"/>
      <c r="F51" s="8"/>
      <c r="G51" s="8"/>
      <c r="H51" s="57">
        <f>30000000+6285.14-100000+7250000</f>
        <v>37156285.14</v>
      </c>
      <c r="I51" s="57">
        <f>11000000+3000000</f>
        <v>14000000</v>
      </c>
      <c r="J51" s="57">
        <f t="shared" si="2"/>
        <v>51156285.14</v>
      </c>
      <c r="K51" s="9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</row>
    <row r="52" spans="1:155" s="1" customFormat="1" ht="60" customHeight="1">
      <c r="A52" s="4">
        <v>100106</v>
      </c>
      <c r="B52" s="61" t="s">
        <v>103</v>
      </c>
      <c r="C52" s="10" t="s">
        <v>36</v>
      </c>
      <c r="D52" s="11" t="s">
        <v>12</v>
      </c>
      <c r="E52" s="8"/>
      <c r="F52" s="8"/>
      <c r="G52" s="8"/>
      <c r="H52" s="57">
        <f>2000000+1000000</f>
        <v>3000000</v>
      </c>
      <c r="I52" s="57">
        <v>3000000</v>
      </c>
      <c r="J52" s="57">
        <f t="shared" si="2"/>
        <v>6000000</v>
      </c>
      <c r="K52" s="9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</row>
    <row r="53" spans="1:155" s="1" customFormat="1" ht="60" customHeight="1">
      <c r="A53" s="4">
        <v>100202</v>
      </c>
      <c r="B53" s="61" t="s">
        <v>104</v>
      </c>
      <c r="C53" s="10" t="s">
        <v>210</v>
      </c>
      <c r="D53" s="11" t="s">
        <v>12</v>
      </c>
      <c r="E53" s="8"/>
      <c r="F53" s="8"/>
      <c r="G53" s="8"/>
      <c r="H53" s="57"/>
      <c r="I53" s="57">
        <f>1499312+1630100</f>
        <v>3129412</v>
      </c>
      <c r="J53" s="57">
        <f t="shared" si="2"/>
        <v>3129412</v>
      </c>
      <c r="K53" s="9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27" customHeight="1">
      <c r="A54" s="4">
        <v>100203</v>
      </c>
      <c r="B54" s="61" t="s">
        <v>104</v>
      </c>
      <c r="C54" s="10" t="s">
        <v>17</v>
      </c>
      <c r="D54" s="11" t="s">
        <v>12</v>
      </c>
      <c r="E54" s="8"/>
      <c r="F54" s="8"/>
      <c r="G54" s="8"/>
      <c r="H54" s="57">
        <f>16300000-50000+6500000</f>
        <v>22750000</v>
      </c>
      <c r="I54" s="57">
        <f>-731714-461123+1747.2</f>
        <v>-1191089.8</v>
      </c>
      <c r="J54" s="57">
        <f t="shared" si="2"/>
        <v>21558910.2</v>
      </c>
      <c r="K54" s="9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75">
      <c r="A55" s="4">
        <v>100208</v>
      </c>
      <c r="B55" s="61" t="s">
        <v>104</v>
      </c>
      <c r="C55" s="10" t="s">
        <v>177</v>
      </c>
      <c r="D55" s="11" t="s">
        <v>12</v>
      </c>
      <c r="E55" s="8"/>
      <c r="F55" s="8"/>
      <c r="G55" s="8"/>
      <c r="H55" s="57">
        <v>845938</v>
      </c>
      <c r="I55" s="57"/>
      <c r="J55" s="57">
        <f t="shared" si="2"/>
        <v>845938</v>
      </c>
      <c r="K55" s="9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93.75">
      <c r="A56" s="4">
        <v>180409</v>
      </c>
      <c r="B56" s="61" t="s">
        <v>88</v>
      </c>
      <c r="C56" s="10" t="s">
        <v>31</v>
      </c>
      <c r="D56" s="3"/>
      <c r="E56" s="6"/>
      <c r="F56" s="6"/>
      <c r="G56" s="6"/>
      <c r="H56" s="57">
        <f>H57+H58+H59+H60+H61+H63+H62</f>
        <v>14913400</v>
      </c>
      <c r="I56" s="57">
        <f>I57+I58+I59+I60+I61+I63+I62</f>
        <v>4579950</v>
      </c>
      <c r="J56" s="57">
        <f>J57+J58+J59+J60+J61+J63+J62</f>
        <v>19493350</v>
      </c>
      <c r="K56" s="9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37.5">
      <c r="A57" s="4"/>
      <c r="B57" s="4"/>
      <c r="C57" s="10"/>
      <c r="D57" s="10" t="s">
        <v>51</v>
      </c>
      <c r="E57" s="6"/>
      <c r="F57" s="6"/>
      <c r="G57" s="6"/>
      <c r="H57" s="57">
        <v>1525200</v>
      </c>
      <c r="I57" s="57">
        <v>2786000</v>
      </c>
      <c r="J57" s="57">
        <f aca="true" t="shared" si="3" ref="J57:J64">I57+H57</f>
        <v>4311200</v>
      </c>
      <c r="K57" s="9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37.5">
      <c r="A58" s="4"/>
      <c r="B58" s="4"/>
      <c r="C58" s="10"/>
      <c r="D58" s="10" t="s">
        <v>156</v>
      </c>
      <c r="E58" s="6"/>
      <c r="F58" s="6"/>
      <c r="G58" s="6"/>
      <c r="H58" s="57">
        <v>1600000</v>
      </c>
      <c r="I58" s="57"/>
      <c r="J58" s="57">
        <f t="shared" si="3"/>
        <v>1600000</v>
      </c>
      <c r="K58" s="9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37.5">
      <c r="A59" s="4"/>
      <c r="B59" s="4"/>
      <c r="C59" s="10"/>
      <c r="D59" s="10" t="s">
        <v>41</v>
      </c>
      <c r="E59" s="6"/>
      <c r="F59" s="6"/>
      <c r="G59" s="6"/>
      <c r="H59" s="57">
        <v>1830000</v>
      </c>
      <c r="I59" s="57">
        <v>358500</v>
      </c>
      <c r="J59" s="57">
        <f t="shared" si="3"/>
        <v>2188500</v>
      </c>
      <c r="K59" s="9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37.5">
      <c r="A60" s="4"/>
      <c r="B60" s="4"/>
      <c r="C60" s="10"/>
      <c r="D60" s="10" t="s">
        <v>46</v>
      </c>
      <c r="E60" s="6"/>
      <c r="F60" s="6"/>
      <c r="G60" s="6"/>
      <c r="H60" s="57">
        <v>2500000</v>
      </c>
      <c r="I60" s="57"/>
      <c r="J60" s="57">
        <f t="shared" si="3"/>
        <v>2500000</v>
      </c>
      <c r="K60" s="9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37.5">
      <c r="A61" s="4"/>
      <c r="B61" s="4"/>
      <c r="C61" s="10"/>
      <c r="D61" s="10" t="s">
        <v>133</v>
      </c>
      <c r="E61" s="6"/>
      <c r="F61" s="6"/>
      <c r="G61" s="6"/>
      <c r="H61" s="57">
        <v>8200</v>
      </c>
      <c r="I61" s="57"/>
      <c r="J61" s="57">
        <f t="shared" si="3"/>
        <v>8200</v>
      </c>
      <c r="K61" s="99">
        <v>47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37.5">
      <c r="A62" s="4"/>
      <c r="B62" s="4"/>
      <c r="C62" s="10"/>
      <c r="D62" s="10" t="s">
        <v>185</v>
      </c>
      <c r="E62" s="6"/>
      <c r="F62" s="6"/>
      <c r="G62" s="6"/>
      <c r="H62" s="57"/>
      <c r="I62" s="57">
        <v>1116250</v>
      </c>
      <c r="J62" s="57">
        <f t="shared" si="3"/>
        <v>1116250</v>
      </c>
      <c r="K62" s="9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37.5">
      <c r="A63" s="4"/>
      <c r="B63" s="4"/>
      <c r="C63" s="10"/>
      <c r="D63" s="10" t="s">
        <v>52</v>
      </c>
      <c r="E63" s="6"/>
      <c r="F63" s="6"/>
      <c r="G63" s="6"/>
      <c r="H63" s="57">
        <f>4900000+2550000</f>
        <v>7450000</v>
      </c>
      <c r="I63" s="57">
        <v>319200</v>
      </c>
      <c r="J63" s="57">
        <f t="shared" si="3"/>
        <v>7769200</v>
      </c>
      <c r="K63" s="9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33" customHeight="1">
      <c r="A64" s="4">
        <v>250380</v>
      </c>
      <c r="B64" s="61" t="s">
        <v>106</v>
      </c>
      <c r="C64" s="11" t="s">
        <v>21</v>
      </c>
      <c r="D64" s="11" t="s">
        <v>12</v>
      </c>
      <c r="E64" s="6"/>
      <c r="F64" s="6"/>
      <c r="G64" s="6"/>
      <c r="H64" s="57">
        <v>750500</v>
      </c>
      <c r="I64" s="57"/>
      <c r="J64" s="57">
        <f t="shared" si="3"/>
        <v>750500</v>
      </c>
      <c r="K64" s="9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42.75" customHeight="1">
      <c r="A65" s="60"/>
      <c r="B65" s="60"/>
      <c r="C65" s="9" t="s">
        <v>112</v>
      </c>
      <c r="D65" s="11"/>
      <c r="E65" s="6"/>
      <c r="F65" s="6"/>
      <c r="G65" s="6"/>
      <c r="H65" s="56">
        <f>H66</f>
        <v>20000</v>
      </c>
      <c r="I65" s="56">
        <f>I66</f>
        <v>0</v>
      </c>
      <c r="J65" s="56">
        <f>J66</f>
        <v>20000</v>
      </c>
      <c r="K65" s="9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s="1" customFormat="1" ht="42.75" customHeight="1">
      <c r="A66" s="61" t="s">
        <v>10</v>
      </c>
      <c r="B66" s="61" t="s">
        <v>85</v>
      </c>
      <c r="C66" s="10" t="s">
        <v>11</v>
      </c>
      <c r="D66" s="11" t="s">
        <v>12</v>
      </c>
      <c r="E66" s="6"/>
      <c r="F66" s="6"/>
      <c r="G66" s="6"/>
      <c r="H66" s="57">
        <v>20000</v>
      </c>
      <c r="I66" s="55"/>
      <c r="J66" s="57">
        <f>I66+H66</f>
        <v>20000</v>
      </c>
      <c r="K66" s="99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1" ht="78">
      <c r="A67" s="60"/>
      <c r="B67" s="60"/>
      <c r="C67" s="9" t="s">
        <v>113</v>
      </c>
      <c r="D67" s="11"/>
      <c r="E67" s="8"/>
      <c r="F67" s="8"/>
      <c r="G67" s="8"/>
      <c r="H67" s="56">
        <f>H68+H69+H70+H156</f>
        <v>151725241.94</v>
      </c>
      <c r="I67" s="56">
        <f>I68+I69+I70+I156</f>
        <v>72435543</v>
      </c>
      <c r="J67" s="56">
        <f>J68+J69+J70+J156</f>
        <v>224160784.94</v>
      </c>
      <c r="K67" s="99"/>
    </row>
    <row r="68" spans="1:11" ht="18.75">
      <c r="A68" s="61" t="s">
        <v>15</v>
      </c>
      <c r="B68" s="61" t="s">
        <v>95</v>
      </c>
      <c r="C68" s="10" t="s">
        <v>16</v>
      </c>
      <c r="D68" s="11"/>
      <c r="E68" s="8"/>
      <c r="F68" s="8"/>
      <c r="G68" s="8"/>
      <c r="H68" s="57">
        <v>1724000</v>
      </c>
      <c r="I68" s="57"/>
      <c r="J68" s="57">
        <f>I68+H68</f>
        <v>1724000</v>
      </c>
      <c r="K68" s="99"/>
    </row>
    <row r="69" spans="1:11" ht="39" customHeight="1">
      <c r="A69" s="61" t="s">
        <v>32</v>
      </c>
      <c r="B69" s="61" t="s">
        <v>104</v>
      </c>
      <c r="C69" s="10" t="s">
        <v>17</v>
      </c>
      <c r="D69" s="11" t="s">
        <v>12</v>
      </c>
      <c r="E69" s="8"/>
      <c r="F69" s="8"/>
      <c r="G69" s="8"/>
      <c r="H69" s="57">
        <f>35000000+16252200</f>
        <v>51252200</v>
      </c>
      <c r="I69" s="57">
        <v>20000000</v>
      </c>
      <c r="J69" s="57">
        <f>I69+H69</f>
        <v>71252200</v>
      </c>
      <c r="K69" s="99"/>
    </row>
    <row r="70" spans="1:11" ht="18.75">
      <c r="A70" s="20">
        <v>150101</v>
      </c>
      <c r="B70" s="61" t="s">
        <v>88</v>
      </c>
      <c r="C70" s="14" t="s">
        <v>4</v>
      </c>
      <c r="D70" s="11"/>
      <c r="E70" s="8">
        <f>E71+E102+E104</f>
        <v>232712048</v>
      </c>
      <c r="F70" s="8"/>
      <c r="G70" s="8">
        <f>G71+G102+G104</f>
        <v>150887994</v>
      </c>
      <c r="H70" s="56">
        <f>H71+H102+H104</f>
        <v>91999041.94</v>
      </c>
      <c r="I70" s="56">
        <f>I71+I102+I104</f>
        <v>47185543</v>
      </c>
      <c r="J70" s="56">
        <f>J71+J102+J104</f>
        <v>139184584.94</v>
      </c>
      <c r="K70" s="99"/>
    </row>
    <row r="71" spans="1:11" ht="19.5">
      <c r="A71" s="20"/>
      <c r="B71" s="20"/>
      <c r="C71" s="9"/>
      <c r="D71" s="12" t="s">
        <v>5</v>
      </c>
      <c r="E71" s="76">
        <f>SUM(E72:E101)</f>
        <v>149395188</v>
      </c>
      <c r="F71" s="76"/>
      <c r="G71" s="76">
        <f>SUM(G72:G101)</f>
        <v>89651087</v>
      </c>
      <c r="H71" s="76">
        <f>SUM(H72:H101)</f>
        <v>30568625</v>
      </c>
      <c r="I71" s="76">
        <f>SUM(I72:I101)</f>
        <v>24118173</v>
      </c>
      <c r="J71" s="76">
        <f>SUM(J72:J101)</f>
        <v>54686798</v>
      </c>
      <c r="K71" s="99"/>
    </row>
    <row r="72" spans="1:11" ht="45.75" customHeight="1">
      <c r="A72" s="10"/>
      <c r="B72" s="10"/>
      <c r="C72" s="43"/>
      <c r="D72" s="43" t="s">
        <v>6</v>
      </c>
      <c r="E72" s="5">
        <v>28556946</v>
      </c>
      <c r="F72" s="4">
        <v>86</v>
      </c>
      <c r="G72" s="7">
        <v>24569887</v>
      </c>
      <c r="H72" s="57">
        <v>1000000</v>
      </c>
      <c r="I72" s="57"/>
      <c r="J72" s="57">
        <f aca="true" t="shared" si="4" ref="J72:J101">I72+H72</f>
        <v>1000000</v>
      </c>
      <c r="K72" s="99"/>
    </row>
    <row r="73" spans="1:11" ht="37.5">
      <c r="A73" s="62"/>
      <c r="B73" s="62"/>
      <c r="C73" s="43"/>
      <c r="D73" s="43" t="s">
        <v>132</v>
      </c>
      <c r="E73" s="5"/>
      <c r="F73" s="15"/>
      <c r="G73" s="5"/>
      <c r="H73" s="57">
        <v>1000000</v>
      </c>
      <c r="I73" s="57">
        <v>1500000</v>
      </c>
      <c r="J73" s="57">
        <f t="shared" si="4"/>
        <v>2500000</v>
      </c>
      <c r="K73" s="99"/>
    </row>
    <row r="74" spans="1:11" ht="75">
      <c r="A74" s="62"/>
      <c r="B74" s="62"/>
      <c r="C74" s="43"/>
      <c r="D74" s="43" t="s">
        <v>48</v>
      </c>
      <c r="E74" s="5"/>
      <c r="F74" s="15"/>
      <c r="G74" s="5"/>
      <c r="H74" s="57">
        <f>3175000-436375+1000000</f>
        <v>3738625</v>
      </c>
      <c r="I74" s="57">
        <f>-140000-200000</f>
        <v>-340000</v>
      </c>
      <c r="J74" s="57">
        <f t="shared" si="4"/>
        <v>3398625</v>
      </c>
      <c r="K74" s="99"/>
    </row>
    <row r="75" spans="1:11" ht="62.25" customHeight="1">
      <c r="A75" s="62"/>
      <c r="B75" s="62"/>
      <c r="C75" s="43"/>
      <c r="D75" s="43" t="s">
        <v>53</v>
      </c>
      <c r="E75" s="5">
        <v>55700830</v>
      </c>
      <c r="F75" s="15">
        <v>45.3</v>
      </c>
      <c r="G75" s="5">
        <v>25223524</v>
      </c>
      <c r="H75" s="57">
        <f>1000000+3000000</f>
        <v>4000000</v>
      </c>
      <c r="I75" s="57">
        <v>2000000</v>
      </c>
      <c r="J75" s="57">
        <f t="shared" si="4"/>
        <v>6000000</v>
      </c>
      <c r="K75" s="99"/>
    </row>
    <row r="76" spans="1:11" ht="45.75" customHeight="1">
      <c r="A76" s="20"/>
      <c r="B76" s="20"/>
      <c r="C76" s="43"/>
      <c r="D76" s="43" t="s">
        <v>123</v>
      </c>
      <c r="E76" s="7">
        <v>680490</v>
      </c>
      <c r="F76" s="17">
        <v>55.9</v>
      </c>
      <c r="G76" s="7">
        <v>380490</v>
      </c>
      <c r="H76" s="57">
        <v>380000</v>
      </c>
      <c r="I76" s="57"/>
      <c r="J76" s="57">
        <f t="shared" si="4"/>
        <v>380000</v>
      </c>
      <c r="K76" s="99"/>
    </row>
    <row r="77" spans="1:11" ht="43.5" customHeight="1">
      <c r="A77" s="62"/>
      <c r="B77" s="62"/>
      <c r="C77" s="43"/>
      <c r="D77" s="43" t="s">
        <v>134</v>
      </c>
      <c r="E77" s="5"/>
      <c r="F77" s="15"/>
      <c r="G77" s="5"/>
      <c r="H77" s="57">
        <v>250000</v>
      </c>
      <c r="I77" s="57"/>
      <c r="J77" s="57">
        <f t="shared" si="4"/>
        <v>250000</v>
      </c>
      <c r="K77" s="99"/>
    </row>
    <row r="78" spans="1:11" ht="63" customHeight="1">
      <c r="A78" s="62"/>
      <c r="B78" s="62"/>
      <c r="C78" s="43"/>
      <c r="D78" s="43" t="s">
        <v>211</v>
      </c>
      <c r="E78" s="5"/>
      <c r="F78" s="15"/>
      <c r="G78" s="5"/>
      <c r="H78" s="57"/>
      <c r="I78" s="57">
        <v>8000000</v>
      </c>
      <c r="J78" s="57">
        <f t="shared" si="4"/>
        <v>8000000</v>
      </c>
      <c r="K78" s="99"/>
    </row>
    <row r="79" spans="1:11" ht="45.75" customHeight="1">
      <c r="A79" s="10"/>
      <c r="B79" s="10"/>
      <c r="C79" s="43"/>
      <c r="D79" s="43" t="s">
        <v>44</v>
      </c>
      <c r="E79" s="5">
        <v>12997832</v>
      </c>
      <c r="F79" s="4">
        <v>47.7</v>
      </c>
      <c r="G79" s="7">
        <v>6200933</v>
      </c>
      <c r="H79" s="57">
        <f>3000000+2000000</f>
        <v>5000000</v>
      </c>
      <c r="I79" s="57"/>
      <c r="J79" s="57">
        <f t="shared" si="4"/>
        <v>5000000</v>
      </c>
      <c r="K79" s="99"/>
    </row>
    <row r="80" spans="1:11" ht="37.5">
      <c r="A80" s="62"/>
      <c r="B80" s="62"/>
      <c r="C80" s="43"/>
      <c r="D80" s="43" t="s">
        <v>145</v>
      </c>
      <c r="E80" s="5"/>
      <c r="F80" s="15"/>
      <c r="G80" s="5"/>
      <c r="H80" s="57">
        <v>1000000</v>
      </c>
      <c r="I80" s="57">
        <v>1000000</v>
      </c>
      <c r="J80" s="57">
        <f t="shared" si="4"/>
        <v>2000000</v>
      </c>
      <c r="K80" s="99"/>
    </row>
    <row r="81" spans="1:11" ht="37.5">
      <c r="A81" s="62"/>
      <c r="B81" s="62"/>
      <c r="C81" s="43"/>
      <c r="D81" s="43" t="s">
        <v>183</v>
      </c>
      <c r="E81" s="5"/>
      <c r="F81" s="15"/>
      <c r="G81" s="5"/>
      <c r="H81" s="57">
        <v>300000</v>
      </c>
      <c r="I81" s="57">
        <f>300000+200000</f>
        <v>500000</v>
      </c>
      <c r="J81" s="57">
        <f t="shared" si="4"/>
        <v>800000</v>
      </c>
      <c r="K81" s="99"/>
    </row>
    <row r="82" spans="1:11" ht="37.5">
      <c r="A82" s="62"/>
      <c r="B82" s="62"/>
      <c r="C82" s="43"/>
      <c r="D82" s="43" t="s">
        <v>146</v>
      </c>
      <c r="E82" s="5"/>
      <c r="F82" s="15"/>
      <c r="G82" s="5"/>
      <c r="H82" s="57">
        <v>200000</v>
      </c>
      <c r="I82" s="57">
        <v>800000</v>
      </c>
      <c r="J82" s="57">
        <f t="shared" si="4"/>
        <v>1000000</v>
      </c>
      <c r="K82" s="99">
        <v>48</v>
      </c>
    </row>
    <row r="83" spans="1:11" ht="18.75">
      <c r="A83" s="62"/>
      <c r="B83" s="62"/>
      <c r="C83" s="43"/>
      <c r="D83" s="43" t="s">
        <v>144</v>
      </c>
      <c r="E83" s="5">
        <v>19937315</v>
      </c>
      <c r="F83" s="15">
        <v>98.3</v>
      </c>
      <c r="G83" s="5">
        <v>19595302</v>
      </c>
      <c r="H83" s="57">
        <v>500000</v>
      </c>
      <c r="I83" s="57"/>
      <c r="J83" s="57">
        <f t="shared" si="4"/>
        <v>500000</v>
      </c>
      <c r="K83" s="99"/>
    </row>
    <row r="84" spans="1:11" ht="37.5">
      <c r="A84" s="62"/>
      <c r="B84" s="62"/>
      <c r="C84" s="43"/>
      <c r="D84" s="43" t="s">
        <v>30</v>
      </c>
      <c r="E84" s="5">
        <v>27952784</v>
      </c>
      <c r="F84" s="15">
        <v>36.5</v>
      </c>
      <c r="G84" s="5">
        <v>10189981</v>
      </c>
      <c r="H84" s="57">
        <v>2000000</v>
      </c>
      <c r="I84" s="57">
        <v>3000000</v>
      </c>
      <c r="J84" s="57">
        <f t="shared" si="4"/>
        <v>5000000</v>
      </c>
      <c r="K84" s="99"/>
    </row>
    <row r="85" spans="1:11" ht="56.25">
      <c r="A85" s="62"/>
      <c r="B85" s="62"/>
      <c r="C85" s="43"/>
      <c r="D85" s="43" t="s">
        <v>148</v>
      </c>
      <c r="E85" s="5">
        <v>3568991</v>
      </c>
      <c r="F85" s="15">
        <v>97.8</v>
      </c>
      <c r="G85" s="5">
        <v>3490970</v>
      </c>
      <c r="H85" s="57">
        <v>3400000</v>
      </c>
      <c r="I85" s="57">
        <v>2000000</v>
      </c>
      <c r="J85" s="57">
        <f t="shared" si="4"/>
        <v>5400000</v>
      </c>
      <c r="K85" s="99"/>
    </row>
    <row r="86" spans="1:11" ht="37.5">
      <c r="A86" s="62"/>
      <c r="B86" s="62"/>
      <c r="C86" s="43"/>
      <c r="D86" s="43" t="s">
        <v>83</v>
      </c>
      <c r="E86" s="5"/>
      <c r="F86" s="15"/>
      <c r="G86" s="5"/>
      <c r="H86" s="57">
        <v>4000000</v>
      </c>
      <c r="I86" s="57">
        <v>5000000</v>
      </c>
      <c r="J86" s="57">
        <f t="shared" si="4"/>
        <v>9000000</v>
      </c>
      <c r="K86" s="99"/>
    </row>
    <row r="87" spans="1:11" ht="44.25" customHeight="1">
      <c r="A87" s="62"/>
      <c r="B87" s="62"/>
      <c r="C87" s="43"/>
      <c r="D87" s="43" t="s">
        <v>147</v>
      </c>
      <c r="E87" s="5"/>
      <c r="F87" s="15"/>
      <c r="G87" s="5"/>
      <c r="H87" s="57">
        <v>500000</v>
      </c>
      <c r="I87" s="57"/>
      <c r="J87" s="57">
        <f t="shared" si="4"/>
        <v>500000</v>
      </c>
      <c r="K87" s="99"/>
    </row>
    <row r="88" spans="1:11" ht="27" customHeight="1">
      <c r="A88" s="62"/>
      <c r="B88" s="62"/>
      <c r="C88" s="43"/>
      <c r="D88" s="43" t="s">
        <v>157</v>
      </c>
      <c r="E88" s="5"/>
      <c r="F88" s="15"/>
      <c r="G88" s="5"/>
      <c r="H88" s="57">
        <v>500000</v>
      </c>
      <c r="I88" s="57"/>
      <c r="J88" s="57">
        <f t="shared" si="4"/>
        <v>500000</v>
      </c>
      <c r="K88" s="99"/>
    </row>
    <row r="89" spans="1:11" ht="27" customHeight="1">
      <c r="A89" s="62"/>
      <c r="B89" s="62"/>
      <c r="C89" s="43"/>
      <c r="D89" s="43" t="s">
        <v>180</v>
      </c>
      <c r="E89" s="5"/>
      <c r="F89" s="15"/>
      <c r="G89" s="5"/>
      <c r="H89" s="57">
        <v>500000</v>
      </c>
      <c r="I89" s="57"/>
      <c r="J89" s="57">
        <f t="shared" si="4"/>
        <v>500000</v>
      </c>
      <c r="K89" s="99"/>
    </row>
    <row r="90" spans="1:11" ht="27.75" customHeight="1">
      <c r="A90" s="62"/>
      <c r="B90" s="62"/>
      <c r="C90" s="43"/>
      <c r="D90" s="43" t="s">
        <v>181</v>
      </c>
      <c r="E90" s="5"/>
      <c r="F90" s="15"/>
      <c r="G90" s="5"/>
      <c r="H90" s="57">
        <v>1000000</v>
      </c>
      <c r="I90" s="57"/>
      <c r="J90" s="57">
        <f t="shared" si="4"/>
        <v>1000000</v>
      </c>
      <c r="K90" s="99"/>
    </row>
    <row r="91" spans="1:11" ht="44.25" customHeight="1">
      <c r="A91" s="62"/>
      <c r="B91" s="62"/>
      <c r="C91" s="43"/>
      <c r="D91" s="43" t="s">
        <v>179</v>
      </c>
      <c r="E91" s="5"/>
      <c r="F91" s="15"/>
      <c r="G91" s="5"/>
      <c r="H91" s="57">
        <v>300000</v>
      </c>
      <c r="I91" s="57">
        <v>-300000</v>
      </c>
      <c r="J91" s="57">
        <f t="shared" si="4"/>
        <v>0</v>
      </c>
      <c r="K91" s="99"/>
    </row>
    <row r="92" spans="1:11" ht="44.25" customHeight="1">
      <c r="A92" s="62"/>
      <c r="B92" s="62"/>
      <c r="C92" s="43"/>
      <c r="D92" s="43" t="s">
        <v>206</v>
      </c>
      <c r="E92" s="5"/>
      <c r="F92" s="15"/>
      <c r="G92" s="5"/>
      <c r="H92" s="57"/>
      <c r="I92" s="57">
        <v>300000</v>
      </c>
      <c r="J92" s="57">
        <f t="shared" si="4"/>
        <v>300000</v>
      </c>
      <c r="K92" s="99"/>
    </row>
    <row r="93" spans="1:11" ht="37.5">
      <c r="A93" s="62"/>
      <c r="B93" s="62"/>
      <c r="C93" s="43"/>
      <c r="D93" s="43" t="s">
        <v>130</v>
      </c>
      <c r="E93" s="5"/>
      <c r="F93" s="15"/>
      <c r="G93" s="5"/>
      <c r="H93" s="57">
        <v>1000000</v>
      </c>
      <c r="I93" s="57"/>
      <c r="J93" s="57">
        <f t="shared" si="4"/>
        <v>1000000</v>
      </c>
      <c r="K93" s="99"/>
    </row>
    <row r="94" spans="1:11" ht="18.75">
      <c r="A94" s="62"/>
      <c r="B94" s="62"/>
      <c r="C94" s="43"/>
      <c r="D94" s="43"/>
      <c r="E94" s="5"/>
      <c r="F94" s="15"/>
      <c r="G94" s="5"/>
      <c r="H94" s="57"/>
      <c r="I94" s="57"/>
      <c r="J94" s="57"/>
      <c r="K94" s="99"/>
    </row>
    <row r="95" spans="1:11" ht="45.75" customHeight="1">
      <c r="A95" s="62"/>
      <c r="B95" s="62"/>
      <c r="C95" s="43"/>
      <c r="D95" s="43" t="s">
        <v>197</v>
      </c>
      <c r="E95" s="5"/>
      <c r="F95" s="15"/>
      <c r="G95" s="5"/>
      <c r="H95" s="57"/>
      <c r="I95" s="57">
        <v>150000</v>
      </c>
      <c r="J95" s="57">
        <f t="shared" si="4"/>
        <v>150000</v>
      </c>
      <c r="K95" s="99"/>
    </row>
    <row r="96" spans="1:11" ht="44.25" customHeight="1">
      <c r="A96" s="62"/>
      <c r="B96" s="62"/>
      <c r="C96" s="43"/>
      <c r="D96" s="43" t="s">
        <v>196</v>
      </c>
      <c r="E96" s="5"/>
      <c r="F96" s="15"/>
      <c r="G96" s="5"/>
      <c r="H96" s="57"/>
      <c r="I96" s="57">
        <v>50000</v>
      </c>
      <c r="J96" s="57">
        <f t="shared" si="4"/>
        <v>50000</v>
      </c>
      <c r="K96" s="99"/>
    </row>
    <row r="97" spans="1:11" ht="68.25" customHeight="1">
      <c r="A97" s="62"/>
      <c r="B97" s="62"/>
      <c r="C97" s="43"/>
      <c r="D97" s="43" t="s">
        <v>195</v>
      </c>
      <c r="E97" s="5"/>
      <c r="F97" s="15"/>
      <c r="G97" s="5"/>
      <c r="H97" s="57"/>
      <c r="I97" s="57">
        <v>57000</v>
      </c>
      <c r="J97" s="57">
        <f t="shared" si="4"/>
        <v>57000</v>
      </c>
      <c r="K97" s="99"/>
    </row>
    <row r="98" spans="1:11" ht="64.5" customHeight="1">
      <c r="A98" s="62"/>
      <c r="B98" s="62"/>
      <c r="C98" s="43"/>
      <c r="D98" s="43" t="s">
        <v>188</v>
      </c>
      <c r="E98" s="5"/>
      <c r="F98" s="15"/>
      <c r="G98" s="5"/>
      <c r="H98" s="57"/>
      <c r="I98" s="57">
        <v>57000</v>
      </c>
      <c r="J98" s="57">
        <f t="shared" si="4"/>
        <v>57000</v>
      </c>
      <c r="K98" s="99"/>
    </row>
    <row r="99" spans="1:11" ht="64.5" customHeight="1">
      <c r="A99" s="62"/>
      <c r="B99" s="62"/>
      <c r="C99" s="43"/>
      <c r="D99" s="43" t="s">
        <v>187</v>
      </c>
      <c r="E99" s="5"/>
      <c r="F99" s="15"/>
      <c r="G99" s="5"/>
      <c r="H99" s="57"/>
      <c r="I99" s="57">
        <v>57000</v>
      </c>
      <c r="J99" s="57">
        <f t="shared" si="4"/>
        <v>57000</v>
      </c>
      <c r="K99" s="99"/>
    </row>
    <row r="100" spans="1:11" ht="64.5" customHeight="1">
      <c r="A100" s="62"/>
      <c r="B100" s="62"/>
      <c r="C100" s="43"/>
      <c r="D100" s="43" t="s">
        <v>186</v>
      </c>
      <c r="E100" s="5"/>
      <c r="F100" s="15"/>
      <c r="G100" s="5"/>
      <c r="H100" s="57"/>
      <c r="I100" s="57">
        <f>101250+20923</f>
        <v>122173</v>
      </c>
      <c r="J100" s="57">
        <f t="shared" si="4"/>
        <v>122173</v>
      </c>
      <c r="K100" s="99"/>
    </row>
    <row r="101" spans="1:11" ht="64.5" customHeight="1">
      <c r="A101" s="62"/>
      <c r="B101" s="62"/>
      <c r="C101" s="43"/>
      <c r="D101" s="43" t="s">
        <v>204</v>
      </c>
      <c r="E101" s="5"/>
      <c r="F101" s="15"/>
      <c r="G101" s="5"/>
      <c r="H101" s="57"/>
      <c r="I101" s="57">
        <f>20000+100000+45000</f>
        <v>165000</v>
      </c>
      <c r="J101" s="57">
        <f t="shared" si="4"/>
        <v>165000</v>
      </c>
      <c r="K101" s="99"/>
    </row>
    <row r="102" spans="1:11" ht="18.75">
      <c r="A102" s="62"/>
      <c r="B102" s="62"/>
      <c r="C102" s="14"/>
      <c r="D102" s="14" t="s">
        <v>7</v>
      </c>
      <c r="E102" s="6">
        <f>SUM(E103:E103)</f>
        <v>0</v>
      </c>
      <c r="F102" s="6"/>
      <c r="G102" s="6">
        <f>SUM(G103:G103)</f>
        <v>0</v>
      </c>
      <c r="H102" s="56">
        <f>SUM(H103:H103)</f>
        <v>700000</v>
      </c>
      <c r="I102" s="56">
        <f>SUM(I103:I103)</f>
        <v>0</v>
      </c>
      <c r="J102" s="56">
        <f>SUM(J103:J103)</f>
        <v>700000</v>
      </c>
      <c r="K102" s="99"/>
    </row>
    <row r="103" spans="1:11" ht="70.5" customHeight="1">
      <c r="A103" s="20"/>
      <c r="B103" s="20"/>
      <c r="C103" s="10"/>
      <c r="D103" s="43" t="s">
        <v>27</v>
      </c>
      <c r="E103" s="7"/>
      <c r="F103" s="17"/>
      <c r="G103" s="7"/>
      <c r="H103" s="57">
        <v>700000</v>
      </c>
      <c r="I103" s="57"/>
      <c r="J103" s="57">
        <f>I103+H103</f>
        <v>700000</v>
      </c>
      <c r="K103" s="99">
        <v>49</v>
      </c>
    </row>
    <row r="104" spans="1:11" ht="30.75" customHeight="1">
      <c r="A104" s="62"/>
      <c r="B104" s="62"/>
      <c r="C104" s="14"/>
      <c r="D104" s="14" t="s">
        <v>8</v>
      </c>
      <c r="E104" s="6">
        <f>SUM(E105:E155)</f>
        <v>83316860</v>
      </c>
      <c r="F104" s="6"/>
      <c r="G104" s="6">
        <f>SUM(G105:G155)</f>
        <v>61236907</v>
      </c>
      <c r="H104" s="69">
        <f>SUM(H105:H155)</f>
        <v>60730416.94</v>
      </c>
      <c r="I104" s="69">
        <f>SUM(I105:I155)</f>
        <v>23067370</v>
      </c>
      <c r="J104" s="69">
        <f>SUM(J105:J155)</f>
        <v>83797786.94</v>
      </c>
      <c r="K104" s="99"/>
    </row>
    <row r="105" spans="1:11" ht="47.25" customHeight="1">
      <c r="A105" s="62"/>
      <c r="B105" s="62"/>
      <c r="C105" s="14"/>
      <c r="D105" s="43" t="s">
        <v>28</v>
      </c>
      <c r="E105" s="5">
        <v>9995386</v>
      </c>
      <c r="F105" s="15">
        <v>37.5</v>
      </c>
      <c r="G105" s="5">
        <v>3747696</v>
      </c>
      <c r="H105" s="57">
        <v>200000</v>
      </c>
      <c r="I105" s="57">
        <v>141000</v>
      </c>
      <c r="J105" s="57">
        <f aca="true" t="shared" si="5" ref="J105:J126">I105+H105</f>
        <v>341000</v>
      </c>
      <c r="K105" s="99"/>
    </row>
    <row r="106" spans="1:11" ht="49.5" customHeight="1">
      <c r="A106" s="62"/>
      <c r="B106" s="62"/>
      <c r="C106" s="14"/>
      <c r="D106" s="43" t="s">
        <v>39</v>
      </c>
      <c r="E106" s="5">
        <v>17687640</v>
      </c>
      <c r="F106" s="15">
        <v>63.8</v>
      </c>
      <c r="G106" s="5">
        <v>11282117</v>
      </c>
      <c r="H106" s="57">
        <f>2020000+2260000</f>
        <v>4280000</v>
      </c>
      <c r="I106" s="57">
        <v>3000000</v>
      </c>
      <c r="J106" s="57">
        <f t="shared" si="5"/>
        <v>7280000</v>
      </c>
      <c r="K106" s="99"/>
    </row>
    <row r="107" spans="1:11" ht="37.5">
      <c r="A107" s="62"/>
      <c r="B107" s="62"/>
      <c r="C107" s="14"/>
      <c r="D107" s="43" t="s">
        <v>54</v>
      </c>
      <c r="E107" s="5">
        <v>3024919</v>
      </c>
      <c r="F107" s="15">
        <v>72</v>
      </c>
      <c r="G107" s="5">
        <v>2177942</v>
      </c>
      <c r="H107" s="57">
        <v>1100000</v>
      </c>
      <c r="I107" s="57">
        <v>500000</v>
      </c>
      <c r="J107" s="57">
        <f t="shared" si="5"/>
        <v>1600000</v>
      </c>
      <c r="K107" s="99"/>
    </row>
    <row r="108" spans="1:11" ht="37.5">
      <c r="A108" s="62"/>
      <c r="B108" s="62"/>
      <c r="C108" s="14"/>
      <c r="D108" s="43" t="s">
        <v>56</v>
      </c>
      <c r="E108" s="5"/>
      <c r="F108" s="15"/>
      <c r="G108" s="5"/>
      <c r="H108" s="57">
        <v>2461510</v>
      </c>
      <c r="I108" s="57"/>
      <c r="J108" s="57">
        <f t="shared" si="5"/>
        <v>2461510</v>
      </c>
      <c r="K108" s="99"/>
    </row>
    <row r="109" spans="1:11" ht="37.5">
      <c r="A109" s="62"/>
      <c r="B109" s="62"/>
      <c r="C109" s="14"/>
      <c r="D109" s="43" t="s">
        <v>137</v>
      </c>
      <c r="E109" s="5"/>
      <c r="F109" s="15"/>
      <c r="G109" s="5"/>
      <c r="H109" s="57">
        <v>250000</v>
      </c>
      <c r="I109" s="57"/>
      <c r="J109" s="57">
        <f t="shared" si="5"/>
        <v>250000</v>
      </c>
      <c r="K109" s="99"/>
    </row>
    <row r="110" spans="1:11" ht="37.5">
      <c r="A110" s="62"/>
      <c r="B110" s="62"/>
      <c r="C110" s="14"/>
      <c r="D110" s="43" t="s">
        <v>57</v>
      </c>
      <c r="E110" s="5"/>
      <c r="F110" s="15"/>
      <c r="G110" s="5"/>
      <c r="H110" s="57">
        <f>2375600+498256</f>
        <v>2873856</v>
      </c>
      <c r="I110" s="57"/>
      <c r="J110" s="57">
        <f t="shared" si="5"/>
        <v>2873856</v>
      </c>
      <c r="K110" s="99"/>
    </row>
    <row r="111" spans="1:11" ht="18.75">
      <c r="A111" s="62"/>
      <c r="B111" s="62"/>
      <c r="C111" s="14"/>
      <c r="D111" s="43" t="s">
        <v>45</v>
      </c>
      <c r="E111" s="5"/>
      <c r="F111" s="15"/>
      <c r="G111" s="5"/>
      <c r="H111" s="57">
        <f>5075+3831675</f>
        <v>3836750</v>
      </c>
      <c r="I111" s="57"/>
      <c r="J111" s="57">
        <f>I111+H111</f>
        <v>3836750</v>
      </c>
      <c r="K111" s="99"/>
    </row>
    <row r="112" spans="1:11" ht="37.5">
      <c r="A112" s="62"/>
      <c r="B112" s="62"/>
      <c r="C112" s="14"/>
      <c r="D112" s="43" t="s">
        <v>138</v>
      </c>
      <c r="E112" s="5"/>
      <c r="F112" s="15"/>
      <c r="G112" s="5"/>
      <c r="H112" s="57">
        <v>431300</v>
      </c>
      <c r="I112" s="57"/>
      <c r="J112" s="57">
        <f>I112+H112</f>
        <v>431300</v>
      </c>
      <c r="K112" s="99"/>
    </row>
    <row r="113" spans="1:11" ht="18.75">
      <c r="A113" s="62"/>
      <c r="B113" s="62"/>
      <c r="C113" s="14"/>
      <c r="D113" s="43" t="s">
        <v>58</v>
      </c>
      <c r="E113" s="5">
        <v>580590</v>
      </c>
      <c r="F113" s="15">
        <v>14</v>
      </c>
      <c r="G113" s="5">
        <v>81493</v>
      </c>
      <c r="H113" s="57">
        <v>15000</v>
      </c>
      <c r="I113" s="57"/>
      <c r="J113" s="57">
        <f>I113+H113</f>
        <v>15000</v>
      </c>
      <c r="K113" s="99"/>
    </row>
    <row r="114" spans="1:11" ht="37.5">
      <c r="A114" s="62"/>
      <c r="B114" s="62"/>
      <c r="C114" s="14"/>
      <c r="D114" s="43" t="s">
        <v>129</v>
      </c>
      <c r="E114" s="5"/>
      <c r="F114" s="15"/>
      <c r="G114" s="5"/>
      <c r="H114" s="57">
        <v>2000000</v>
      </c>
      <c r="I114" s="57"/>
      <c r="J114" s="57">
        <f>I114+H114</f>
        <v>2000000</v>
      </c>
      <c r="K114" s="99"/>
    </row>
    <row r="115" spans="1:11" ht="23.25" customHeight="1">
      <c r="A115" s="62"/>
      <c r="B115" s="62"/>
      <c r="C115" s="14"/>
      <c r="D115" s="43" t="s">
        <v>126</v>
      </c>
      <c r="E115" s="5">
        <v>3536069</v>
      </c>
      <c r="F115" s="15">
        <v>70.3</v>
      </c>
      <c r="G115" s="5">
        <v>2484527</v>
      </c>
      <c r="H115" s="57">
        <v>2400000</v>
      </c>
      <c r="I115" s="57"/>
      <c r="J115" s="57">
        <f t="shared" si="5"/>
        <v>2400000</v>
      </c>
      <c r="K115" s="99"/>
    </row>
    <row r="116" spans="1:11" ht="112.5">
      <c r="A116" s="62"/>
      <c r="B116" s="62"/>
      <c r="C116" s="14"/>
      <c r="D116" s="43" t="s">
        <v>184</v>
      </c>
      <c r="E116" s="5"/>
      <c r="F116" s="15"/>
      <c r="G116" s="5"/>
      <c r="H116" s="57">
        <v>1422000</v>
      </c>
      <c r="I116" s="57"/>
      <c r="J116" s="57">
        <f t="shared" si="5"/>
        <v>1422000</v>
      </c>
      <c r="K116" s="99"/>
    </row>
    <row r="117" spans="1:11" ht="168.75">
      <c r="A117" s="62"/>
      <c r="B117" s="62"/>
      <c r="C117" s="14"/>
      <c r="D117" s="43" t="s">
        <v>182</v>
      </c>
      <c r="E117" s="5"/>
      <c r="F117" s="15"/>
      <c r="G117" s="5"/>
      <c r="H117" s="57">
        <v>1400000</v>
      </c>
      <c r="I117" s="57"/>
      <c r="J117" s="57">
        <f t="shared" si="5"/>
        <v>1400000</v>
      </c>
      <c r="K117" s="99"/>
    </row>
    <row r="118" spans="1:11" ht="37.5">
      <c r="A118" s="62"/>
      <c r="B118" s="62"/>
      <c r="C118" s="14"/>
      <c r="D118" s="43" t="s">
        <v>63</v>
      </c>
      <c r="E118" s="5"/>
      <c r="F118" s="15"/>
      <c r="G118" s="5"/>
      <c r="H118" s="57">
        <f>1000000+2000000-2000000</f>
        <v>1000000</v>
      </c>
      <c r="I118" s="57"/>
      <c r="J118" s="57">
        <f t="shared" si="5"/>
        <v>1000000</v>
      </c>
      <c r="K118" s="99"/>
    </row>
    <row r="119" spans="1:11" ht="44.25" customHeight="1">
      <c r="A119" s="62"/>
      <c r="B119" s="62"/>
      <c r="C119" s="43"/>
      <c r="D119" s="43" t="s">
        <v>158</v>
      </c>
      <c r="E119" s="5"/>
      <c r="F119" s="15"/>
      <c r="G119" s="5"/>
      <c r="H119" s="57">
        <v>1200000</v>
      </c>
      <c r="I119" s="57"/>
      <c r="J119" s="57">
        <f t="shared" si="5"/>
        <v>1200000</v>
      </c>
      <c r="K119" s="99"/>
    </row>
    <row r="120" spans="1:11" ht="37.5">
      <c r="A120" s="62"/>
      <c r="B120" s="62"/>
      <c r="C120" s="14"/>
      <c r="D120" s="43" t="s">
        <v>55</v>
      </c>
      <c r="E120" s="5"/>
      <c r="F120" s="15"/>
      <c r="G120" s="5"/>
      <c r="H120" s="57">
        <f>80000+300000</f>
        <v>380000</v>
      </c>
      <c r="I120" s="57"/>
      <c r="J120" s="57">
        <f>I120+H120</f>
        <v>380000</v>
      </c>
      <c r="K120" s="99"/>
    </row>
    <row r="121" spans="1:11" ht="37.5">
      <c r="A121" s="62"/>
      <c r="B121" s="62"/>
      <c r="C121" s="14"/>
      <c r="D121" s="43" t="s">
        <v>207</v>
      </c>
      <c r="E121" s="5"/>
      <c r="F121" s="15"/>
      <c r="G121" s="5"/>
      <c r="H121" s="57"/>
      <c r="I121" s="57">
        <v>300000</v>
      </c>
      <c r="J121" s="57">
        <f>I121+H121</f>
        <v>300000</v>
      </c>
      <c r="K121" s="99"/>
    </row>
    <row r="122" spans="1:11" ht="18.75">
      <c r="A122" s="62"/>
      <c r="B122" s="62"/>
      <c r="C122" s="14"/>
      <c r="D122" s="43" t="s">
        <v>65</v>
      </c>
      <c r="E122" s="5"/>
      <c r="F122" s="15"/>
      <c r="G122" s="5"/>
      <c r="H122" s="57">
        <f>1000000+2000000+2000000</f>
        <v>5000000</v>
      </c>
      <c r="I122" s="57"/>
      <c r="J122" s="57">
        <f t="shared" si="5"/>
        <v>5000000</v>
      </c>
      <c r="K122" s="99">
        <v>50</v>
      </c>
    </row>
    <row r="123" spans="1:11" ht="37.5">
      <c r="A123" s="62"/>
      <c r="B123" s="62"/>
      <c r="C123" s="14"/>
      <c r="D123" s="43" t="s">
        <v>151</v>
      </c>
      <c r="E123" s="5"/>
      <c r="F123" s="15"/>
      <c r="G123" s="5"/>
      <c r="H123" s="57">
        <v>1000000</v>
      </c>
      <c r="I123" s="57">
        <v>-900000</v>
      </c>
      <c r="J123" s="57">
        <f t="shared" si="5"/>
        <v>100000</v>
      </c>
      <c r="K123" s="99"/>
    </row>
    <row r="124" spans="1:11" ht="37.5">
      <c r="A124" s="62"/>
      <c r="B124" s="62"/>
      <c r="C124" s="14"/>
      <c r="D124" s="43" t="s">
        <v>208</v>
      </c>
      <c r="E124" s="5"/>
      <c r="F124" s="15"/>
      <c r="G124" s="5"/>
      <c r="H124" s="57"/>
      <c r="I124" s="57">
        <v>450000</v>
      </c>
      <c r="J124" s="57">
        <f t="shared" si="5"/>
        <v>450000</v>
      </c>
      <c r="K124" s="99"/>
    </row>
    <row r="125" spans="1:11" ht="37.5">
      <c r="A125" s="62"/>
      <c r="B125" s="62"/>
      <c r="C125" s="14"/>
      <c r="D125" s="43" t="s">
        <v>209</v>
      </c>
      <c r="E125" s="5"/>
      <c r="F125" s="15"/>
      <c r="G125" s="5"/>
      <c r="H125" s="57"/>
      <c r="I125" s="57">
        <v>450000</v>
      </c>
      <c r="J125" s="57">
        <f t="shared" si="5"/>
        <v>450000</v>
      </c>
      <c r="K125" s="99"/>
    </row>
    <row r="126" spans="1:11" ht="56.25">
      <c r="A126" s="62"/>
      <c r="B126" s="62"/>
      <c r="C126" s="14"/>
      <c r="D126" s="43" t="s">
        <v>205</v>
      </c>
      <c r="E126" s="5"/>
      <c r="F126" s="15"/>
      <c r="G126" s="5"/>
      <c r="H126" s="57"/>
      <c r="I126" s="57">
        <v>7365000</v>
      </c>
      <c r="J126" s="57">
        <f t="shared" si="5"/>
        <v>7365000</v>
      </c>
      <c r="K126" s="99"/>
    </row>
    <row r="127" spans="1:11" ht="75">
      <c r="A127" s="62"/>
      <c r="B127" s="62"/>
      <c r="C127" s="14"/>
      <c r="D127" s="43" t="s">
        <v>131</v>
      </c>
      <c r="E127" s="5"/>
      <c r="F127" s="15"/>
      <c r="G127" s="5"/>
      <c r="H127" s="57">
        <v>6000000</v>
      </c>
      <c r="I127" s="57">
        <v>5000000</v>
      </c>
      <c r="J127" s="57">
        <f aca="true" t="shared" si="6" ref="J127:J140">I127+H127</f>
        <v>11000000</v>
      </c>
      <c r="K127" s="99"/>
    </row>
    <row r="128" spans="1:11" ht="56.25">
      <c r="A128" s="62"/>
      <c r="B128" s="62"/>
      <c r="C128" s="14"/>
      <c r="D128" s="43" t="s">
        <v>212</v>
      </c>
      <c r="E128" s="5"/>
      <c r="F128" s="15"/>
      <c r="G128" s="5"/>
      <c r="H128" s="57"/>
      <c r="I128" s="57">
        <v>1210370</v>
      </c>
      <c r="J128" s="57">
        <f t="shared" si="6"/>
        <v>1210370</v>
      </c>
      <c r="K128" s="99"/>
    </row>
    <row r="129" spans="1:11" ht="37.5">
      <c r="A129" s="62"/>
      <c r="B129" s="62"/>
      <c r="C129" s="14"/>
      <c r="D129" s="43" t="s">
        <v>59</v>
      </c>
      <c r="E129" s="5">
        <v>250015</v>
      </c>
      <c r="F129" s="15">
        <v>60</v>
      </c>
      <c r="G129" s="5">
        <v>150015</v>
      </c>
      <c r="H129" s="57">
        <v>150000</v>
      </c>
      <c r="I129" s="57"/>
      <c r="J129" s="57">
        <f t="shared" si="6"/>
        <v>150000</v>
      </c>
      <c r="K129" s="99"/>
    </row>
    <row r="130" spans="1:11" ht="37.5">
      <c r="A130" s="62"/>
      <c r="B130" s="62"/>
      <c r="C130" s="14"/>
      <c r="D130" s="43" t="s">
        <v>60</v>
      </c>
      <c r="E130" s="5">
        <v>4291979</v>
      </c>
      <c r="F130" s="15">
        <v>53.7</v>
      </c>
      <c r="G130" s="5">
        <v>2304238</v>
      </c>
      <c r="H130" s="57">
        <v>2300000</v>
      </c>
      <c r="I130" s="57">
        <v>-300000</v>
      </c>
      <c r="J130" s="57">
        <f t="shared" si="6"/>
        <v>2000000</v>
      </c>
      <c r="K130" s="99"/>
    </row>
    <row r="131" spans="1:11" ht="112.5">
      <c r="A131" s="62"/>
      <c r="B131" s="62"/>
      <c r="C131" s="14"/>
      <c r="D131" s="43" t="s">
        <v>150</v>
      </c>
      <c r="E131" s="5"/>
      <c r="F131" s="15"/>
      <c r="G131" s="5"/>
      <c r="H131" s="57">
        <f>1200000+1000000</f>
        <v>2200000</v>
      </c>
      <c r="I131" s="57">
        <v>2000000</v>
      </c>
      <c r="J131" s="57">
        <f t="shared" si="6"/>
        <v>4200000</v>
      </c>
      <c r="K131" s="99"/>
    </row>
    <row r="132" spans="1:11" ht="56.25">
      <c r="A132" s="62"/>
      <c r="B132" s="62"/>
      <c r="C132" s="14"/>
      <c r="D132" s="43" t="s">
        <v>64</v>
      </c>
      <c r="E132" s="5">
        <v>1199810</v>
      </c>
      <c r="F132" s="15">
        <v>49.2</v>
      </c>
      <c r="G132" s="5">
        <v>589810</v>
      </c>
      <c r="H132" s="57">
        <v>580000</v>
      </c>
      <c r="I132" s="57"/>
      <c r="J132" s="57">
        <f t="shared" si="6"/>
        <v>580000</v>
      </c>
      <c r="K132" s="99"/>
    </row>
    <row r="133" spans="1:11" ht="56.25">
      <c r="A133" s="62"/>
      <c r="B133" s="62"/>
      <c r="C133" s="14"/>
      <c r="D133" s="43" t="s">
        <v>160</v>
      </c>
      <c r="E133" s="5"/>
      <c r="F133" s="15"/>
      <c r="G133" s="5"/>
      <c r="H133" s="57">
        <v>1000000</v>
      </c>
      <c r="I133" s="57"/>
      <c r="J133" s="57">
        <f t="shared" si="6"/>
        <v>1000000</v>
      </c>
      <c r="K133" s="99"/>
    </row>
    <row r="134" spans="1:11" ht="37.5">
      <c r="A134" s="62"/>
      <c r="B134" s="62"/>
      <c r="C134" s="14"/>
      <c r="D134" s="43" t="s">
        <v>149</v>
      </c>
      <c r="E134" s="5"/>
      <c r="F134" s="15"/>
      <c r="G134" s="5"/>
      <c r="H134" s="57">
        <v>200000</v>
      </c>
      <c r="I134" s="57"/>
      <c r="J134" s="57">
        <f t="shared" si="6"/>
        <v>200000</v>
      </c>
      <c r="K134" s="99"/>
    </row>
    <row r="135" spans="1:11" ht="56.25">
      <c r="A135" s="62"/>
      <c r="B135" s="62"/>
      <c r="C135" s="14"/>
      <c r="D135" s="43" t="s">
        <v>128</v>
      </c>
      <c r="E135" s="5"/>
      <c r="F135" s="15"/>
      <c r="G135" s="5"/>
      <c r="H135" s="57">
        <v>1000000</v>
      </c>
      <c r="I135" s="57">
        <v>-50000</v>
      </c>
      <c r="J135" s="57">
        <f t="shared" si="6"/>
        <v>950000</v>
      </c>
      <c r="K135" s="99"/>
    </row>
    <row r="136" spans="1:11" ht="75">
      <c r="A136" s="62"/>
      <c r="B136" s="62"/>
      <c r="C136" s="14"/>
      <c r="D136" s="43" t="s">
        <v>70</v>
      </c>
      <c r="E136" s="5"/>
      <c r="F136" s="15"/>
      <c r="G136" s="5"/>
      <c r="H136" s="57">
        <v>500000</v>
      </c>
      <c r="I136" s="57"/>
      <c r="J136" s="57">
        <f t="shared" si="6"/>
        <v>500000</v>
      </c>
      <c r="K136" s="99"/>
    </row>
    <row r="137" spans="1:11" ht="75">
      <c r="A137" s="62"/>
      <c r="B137" s="62"/>
      <c r="C137" s="14"/>
      <c r="D137" s="43" t="s">
        <v>71</v>
      </c>
      <c r="E137" s="5"/>
      <c r="F137" s="15"/>
      <c r="G137" s="5"/>
      <c r="H137" s="57">
        <v>500000</v>
      </c>
      <c r="I137" s="57"/>
      <c r="J137" s="57">
        <f t="shared" si="6"/>
        <v>500000</v>
      </c>
      <c r="K137" s="99"/>
    </row>
    <row r="138" spans="1:11" ht="112.5">
      <c r="A138" s="62"/>
      <c r="B138" s="62"/>
      <c r="C138" s="14"/>
      <c r="D138" s="43" t="s">
        <v>193</v>
      </c>
      <c r="E138" s="5"/>
      <c r="F138" s="15"/>
      <c r="G138" s="5"/>
      <c r="H138" s="57"/>
      <c r="I138" s="57">
        <v>50000</v>
      </c>
      <c r="J138" s="57">
        <f t="shared" si="6"/>
        <v>50000</v>
      </c>
      <c r="K138" s="99">
        <v>51</v>
      </c>
    </row>
    <row r="139" spans="1:11" ht="18.75">
      <c r="A139" s="62"/>
      <c r="B139" s="62"/>
      <c r="C139" s="14"/>
      <c r="D139" s="43" t="s">
        <v>161</v>
      </c>
      <c r="E139" s="5"/>
      <c r="F139" s="15"/>
      <c r="G139" s="5"/>
      <c r="H139" s="57">
        <f>1800000+600000</f>
        <v>2400000</v>
      </c>
      <c r="I139" s="57">
        <v>2000000</v>
      </c>
      <c r="J139" s="57">
        <f t="shared" si="6"/>
        <v>4400000</v>
      </c>
      <c r="K139" s="99"/>
    </row>
    <row r="140" spans="1:11" ht="18.75">
      <c r="A140" s="62"/>
      <c r="B140" s="62"/>
      <c r="C140" s="14"/>
      <c r="D140" s="43" t="s">
        <v>72</v>
      </c>
      <c r="E140" s="5">
        <v>6201766</v>
      </c>
      <c r="F140" s="15">
        <v>48.4</v>
      </c>
      <c r="G140" s="5">
        <v>3001766</v>
      </c>
      <c r="H140" s="57">
        <f>3000000-1000000+0.94</f>
        <v>2000000.94</v>
      </c>
      <c r="I140" s="57"/>
      <c r="J140" s="57">
        <f t="shared" si="6"/>
        <v>2000000.94</v>
      </c>
      <c r="K140" s="99"/>
    </row>
    <row r="141" spans="1:11" ht="37.5">
      <c r="A141" s="62"/>
      <c r="B141" s="62"/>
      <c r="C141" s="14"/>
      <c r="D141" s="43" t="s">
        <v>37</v>
      </c>
      <c r="E141" s="5">
        <v>4276667</v>
      </c>
      <c r="F141" s="15">
        <v>75.4</v>
      </c>
      <c r="G141" s="5">
        <v>3225583</v>
      </c>
      <c r="H141" s="57">
        <v>3200000</v>
      </c>
      <c r="I141" s="57"/>
      <c r="J141" s="57">
        <f aca="true" t="shared" si="7" ref="J141:J156">I141+H141</f>
        <v>3200000</v>
      </c>
      <c r="K141" s="99"/>
    </row>
    <row r="142" spans="1:11" ht="56.25">
      <c r="A142" s="62"/>
      <c r="B142" s="62"/>
      <c r="C142" s="14"/>
      <c r="D142" s="43" t="s">
        <v>152</v>
      </c>
      <c r="E142" s="5">
        <v>3442904</v>
      </c>
      <c r="F142" s="15">
        <v>98.3</v>
      </c>
      <c r="G142" s="5">
        <v>3382909</v>
      </c>
      <c r="H142" s="57">
        <v>1000000</v>
      </c>
      <c r="I142" s="57"/>
      <c r="J142" s="57">
        <f t="shared" si="7"/>
        <v>1000000</v>
      </c>
      <c r="K142" s="99"/>
    </row>
    <row r="143" spans="1:11" ht="18.75">
      <c r="A143" s="62"/>
      <c r="B143" s="62"/>
      <c r="C143" s="14"/>
      <c r="D143" s="43" t="s">
        <v>154</v>
      </c>
      <c r="E143" s="5">
        <v>25831121</v>
      </c>
      <c r="F143" s="15"/>
      <c r="G143" s="5">
        <v>25831121</v>
      </c>
      <c r="H143" s="57">
        <f>1000000+1000000</f>
        <v>2000000</v>
      </c>
      <c r="I143" s="57"/>
      <c r="J143" s="57">
        <f t="shared" si="7"/>
        <v>2000000</v>
      </c>
      <c r="K143" s="99"/>
    </row>
    <row r="144" spans="1:11" ht="37.5">
      <c r="A144" s="62"/>
      <c r="B144" s="62"/>
      <c r="C144" s="14"/>
      <c r="D144" s="43" t="s">
        <v>153</v>
      </c>
      <c r="E144" s="5"/>
      <c r="F144" s="15"/>
      <c r="G144" s="5"/>
      <c r="H144" s="57">
        <v>1000000</v>
      </c>
      <c r="I144" s="57"/>
      <c r="J144" s="57">
        <f t="shared" si="7"/>
        <v>1000000</v>
      </c>
      <c r="K144" s="99"/>
    </row>
    <row r="145" spans="1:11" ht="37.5">
      <c r="A145" s="62"/>
      <c r="B145" s="62"/>
      <c r="C145" s="14"/>
      <c r="D145" s="43" t="s">
        <v>159</v>
      </c>
      <c r="E145" s="5"/>
      <c r="F145" s="15"/>
      <c r="G145" s="5"/>
      <c r="H145" s="57">
        <v>1000000</v>
      </c>
      <c r="I145" s="57"/>
      <c r="J145" s="57">
        <f t="shared" si="7"/>
        <v>1000000</v>
      </c>
      <c r="K145" s="99"/>
    </row>
    <row r="146" spans="1:11" ht="56.25">
      <c r="A146" s="62"/>
      <c r="B146" s="62"/>
      <c r="C146" s="14"/>
      <c r="D146" s="43" t="s">
        <v>127</v>
      </c>
      <c r="E146" s="5">
        <v>2997994</v>
      </c>
      <c r="F146" s="15">
        <v>99.2</v>
      </c>
      <c r="G146" s="5">
        <v>2977690</v>
      </c>
      <c r="H146" s="57">
        <v>1900000</v>
      </c>
      <c r="I146" s="57"/>
      <c r="J146" s="57">
        <f t="shared" si="7"/>
        <v>1900000</v>
      </c>
      <c r="K146" s="99"/>
    </row>
    <row r="147" spans="1:11" ht="47.25" customHeight="1">
      <c r="A147" s="62"/>
      <c r="B147" s="62"/>
      <c r="C147" s="14"/>
      <c r="D147" s="43" t="s">
        <v>61</v>
      </c>
      <c r="E147" s="5"/>
      <c r="F147" s="15"/>
      <c r="G147" s="5"/>
      <c r="H147" s="57">
        <v>100000</v>
      </c>
      <c r="I147" s="57"/>
      <c r="J147" s="57">
        <f t="shared" si="7"/>
        <v>100000</v>
      </c>
      <c r="K147" s="99"/>
    </row>
    <row r="148" spans="1:11" ht="56.25">
      <c r="A148" s="62"/>
      <c r="B148" s="62"/>
      <c r="C148" s="14"/>
      <c r="D148" s="43" t="s">
        <v>155</v>
      </c>
      <c r="E148" s="5"/>
      <c r="F148" s="15"/>
      <c r="G148" s="5"/>
      <c r="H148" s="57">
        <v>200000</v>
      </c>
      <c r="I148" s="57"/>
      <c r="J148" s="57">
        <f t="shared" si="7"/>
        <v>200000</v>
      </c>
      <c r="K148" s="99"/>
    </row>
    <row r="149" spans="1:11" ht="47.25" customHeight="1">
      <c r="A149" s="62"/>
      <c r="B149" s="62"/>
      <c r="C149" s="14"/>
      <c r="D149" s="43" t="s">
        <v>139</v>
      </c>
      <c r="E149" s="5"/>
      <c r="F149" s="15"/>
      <c r="G149" s="5"/>
      <c r="H149" s="57">
        <v>150000</v>
      </c>
      <c r="I149" s="57"/>
      <c r="J149" s="57">
        <f t="shared" si="7"/>
        <v>150000</v>
      </c>
      <c r="K149" s="99"/>
    </row>
    <row r="150" spans="1:11" ht="37.5">
      <c r="A150" s="62"/>
      <c r="B150" s="62"/>
      <c r="C150" s="14"/>
      <c r="D150" s="43" t="s">
        <v>62</v>
      </c>
      <c r="E150" s="5"/>
      <c r="F150" s="15"/>
      <c r="G150" s="5"/>
      <c r="H150" s="57">
        <v>100000</v>
      </c>
      <c r="I150" s="57">
        <v>50000</v>
      </c>
      <c r="J150" s="57">
        <f t="shared" si="7"/>
        <v>150000</v>
      </c>
      <c r="K150" s="99"/>
    </row>
    <row r="151" spans="1:11" ht="37.5">
      <c r="A151" s="62"/>
      <c r="B151" s="62"/>
      <c r="C151" s="14"/>
      <c r="D151" s="43" t="s">
        <v>192</v>
      </c>
      <c r="E151" s="5"/>
      <c r="F151" s="15"/>
      <c r="G151" s="5"/>
      <c r="H151" s="57"/>
      <c r="I151" s="57">
        <v>50000</v>
      </c>
      <c r="J151" s="57">
        <f t="shared" si="7"/>
        <v>50000</v>
      </c>
      <c r="K151" s="99"/>
    </row>
    <row r="152" spans="1:11" ht="37.5">
      <c r="A152" s="62"/>
      <c r="B152" s="62"/>
      <c r="C152" s="14"/>
      <c r="D152" s="43" t="s">
        <v>190</v>
      </c>
      <c r="E152" s="5"/>
      <c r="F152" s="15"/>
      <c r="G152" s="5"/>
      <c r="H152" s="57"/>
      <c r="I152" s="57">
        <v>981000</v>
      </c>
      <c r="J152" s="57">
        <f t="shared" si="7"/>
        <v>981000</v>
      </c>
      <c r="K152" s="99"/>
    </row>
    <row r="153" spans="1:11" ht="18.75">
      <c r="A153" s="62"/>
      <c r="B153" s="62"/>
      <c r="C153" s="14"/>
      <c r="D153" s="43" t="s">
        <v>191</v>
      </c>
      <c r="E153" s="5"/>
      <c r="F153" s="15"/>
      <c r="G153" s="5"/>
      <c r="H153" s="57"/>
      <c r="I153" s="57">
        <v>200000</v>
      </c>
      <c r="J153" s="57">
        <f t="shared" si="7"/>
        <v>200000</v>
      </c>
      <c r="K153" s="99"/>
    </row>
    <row r="154" spans="1:11" ht="56.25">
      <c r="A154" s="62"/>
      <c r="B154" s="62"/>
      <c r="C154" s="14"/>
      <c r="D154" s="43" t="s">
        <v>189</v>
      </c>
      <c r="E154" s="5"/>
      <c r="F154" s="15"/>
      <c r="G154" s="5"/>
      <c r="H154" s="57"/>
      <c r="I154" s="57">
        <v>530000</v>
      </c>
      <c r="J154" s="57">
        <f t="shared" si="7"/>
        <v>530000</v>
      </c>
      <c r="K154" s="99"/>
    </row>
    <row r="155" spans="1:11" ht="56.25">
      <c r="A155" s="62"/>
      <c r="B155" s="62"/>
      <c r="C155" s="14"/>
      <c r="D155" s="43" t="s">
        <v>194</v>
      </c>
      <c r="E155" s="5"/>
      <c r="F155" s="15"/>
      <c r="G155" s="5"/>
      <c r="H155" s="57"/>
      <c r="I155" s="57">
        <v>40000</v>
      </c>
      <c r="J155" s="57">
        <f t="shared" si="7"/>
        <v>40000</v>
      </c>
      <c r="K155" s="99"/>
    </row>
    <row r="156" spans="1:11" ht="93.75">
      <c r="A156" s="4">
        <v>180409</v>
      </c>
      <c r="B156" s="61" t="s">
        <v>88</v>
      </c>
      <c r="C156" s="10" t="s">
        <v>31</v>
      </c>
      <c r="D156" s="43" t="s">
        <v>178</v>
      </c>
      <c r="E156" s="5"/>
      <c r="F156" s="15"/>
      <c r="G156" s="5"/>
      <c r="H156" s="57">
        <v>6750000</v>
      </c>
      <c r="I156" s="57">
        <v>5250000</v>
      </c>
      <c r="J156" s="57">
        <f t="shared" si="7"/>
        <v>12000000</v>
      </c>
      <c r="K156" s="99"/>
    </row>
    <row r="157" spans="1:156" s="3" customFormat="1" ht="58.5">
      <c r="A157" s="60"/>
      <c r="B157" s="60"/>
      <c r="C157" s="58" t="s">
        <v>114</v>
      </c>
      <c r="D157" s="12"/>
      <c r="E157" s="6"/>
      <c r="F157" s="40"/>
      <c r="G157" s="6"/>
      <c r="H157" s="56">
        <f>H158+H159</f>
        <v>398000</v>
      </c>
      <c r="I157" s="56">
        <f>I158+I159</f>
        <v>0</v>
      </c>
      <c r="J157" s="56">
        <f>J158+J159</f>
        <v>398000</v>
      </c>
      <c r="K157" s="98">
        <v>52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18"/>
    </row>
    <row r="158" spans="1:156" s="3" customFormat="1" ht="18.75">
      <c r="A158" s="61" t="s">
        <v>10</v>
      </c>
      <c r="B158" s="61" t="s">
        <v>85</v>
      </c>
      <c r="C158" s="10" t="s">
        <v>11</v>
      </c>
      <c r="D158" s="11" t="s">
        <v>12</v>
      </c>
      <c r="E158" s="5"/>
      <c r="F158" s="15"/>
      <c r="G158" s="5"/>
      <c r="H158" s="57">
        <v>250000</v>
      </c>
      <c r="I158" s="55"/>
      <c r="J158" s="57">
        <f>I158+H158</f>
        <v>250000</v>
      </c>
      <c r="K158" s="9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18"/>
    </row>
    <row r="159" spans="1:11" s="2" customFormat="1" ht="18.75">
      <c r="A159" s="61" t="s">
        <v>23</v>
      </c>
      <c r="B159" s="61" t="s">
        <v>105</v>
      </c>
      <c r="C159" s="10" t="s">
        <v>42</v>
      </c>
      <c r="D159" s="11" t="s">
        <v>12</v>
      </c>
      <c r="E159" s="5"/>
      <c r="F159" s="15"/>
      <c r="G159" s="5"/>
      <c r="H159" s="57">
        <v>148000</v>
      </c>
      <c r="I159" s="55"/>
      <c r="J159" s="57">
        <f>I159+H159</f>
        <v>148000</v>
      </c>
      <c r="K159" s="98"/>
    </row>
    <row r="160" spans="1:11" s="2" customFormat="1" ht="78">
      <c r="A160" s="61"/>
      <c r="B160" s="61"/>
      <c r="C160" s="9" t="s">
        <v>176</v>
      </c>
      <c r="D160" s="11"/>
      <c r="E160" s="5"/>
      <c r="F160" s="15"/>
      <c r="G160" s="5"/>
      <c r="H160" s="56">
        <f>H161</f>
        <v>134100</v>
      </c>
      <c r="I160" s="56">
        <f>I161</f>
        <v>0</v>
      </c>
      <c r="J160" s="56">
        <f>J161</f>
        <v>134100</v>
      </c>
      <c r="K160" s="98"/>
    </row>
    <row r="161" spans="1:11" s="2" customFormat="1" ht="18.75">
      <c r="A161" s="61" t="s">
        <v>10</v>
      </c>
      <c r="B161" s="61" t="s">
        <v>85</v>
      </c>
      <c r="C161" s="10" t="s">
        <v>11</v>
      </c>
      <c r="D161" s="11" t="s">
        <v>12</v>
      </c>
      <c r="E161" s="5"/>
      <c r="F161" s="15"/>
      <c r="G161" s="5"/>
      <c r="H161" s="57">
        <v>134100</v>
      </c>
      <c r="I161" s="55"/>
      <c r="J161" s="57">
        <f>I161+H161</f>
        <v>134100</v>
      </c>
      <c r="K161" s="98"/>
    </row>
    <row r="162" spans="1:11" s="45" customFormat="1" ht="58.5">
      <c r="A162" s="60"/>
      <c r="B162" s="60"/>
      <c r="C162" s="9" t="s">
        <v>115</v>
      </c>
      <c r="D162" s="12"/>
      <c r="E162" s="6"/>
      <c r="F162" s="40"/>
      <c r="G162" s="6"/>
      <c r="H162" s="56">
        <f>H163</f>
        <v>30000</v>
      </c>
      <c r="I162" s="56">
        <f>I163</f>
        <v>0</v>
      </c>
      <c r="J162" s="56">
        <f>J163</f>
        <v>30000</v>
      </c>
      <c r="K162" s="98"/>
    </row>
    <row r="163" spans="1:11" s="2" customFormat="1" ht="18.75">
      <c r="A163" s="61" t="s">
        <v>10</v>
      </c>
      <c r="B163" s="61" t="s">
        <v>85</v>
      </c>
      <c r="C163" s="10" t="s">
        <v>11</v>
      </c>
      <c r="D163" s="11" t="s">
        <v>12</v>
      </c>
      <c r="E163" s="5"/>
      <c r="F163" s="15"/>
      <c r="G163" s="5"/>
      <c r="H163" s="57">
        <v>30000</v>
      </c>
      <c r="I163" s="57"/>
      <c r="J163" s="57">
        <f>I163+H163</f>
        <v>30000</v>
      </c>
      <c r="K163" s="98"/>
    </row>
    <row r="164" spans="1:11" ht="58.5">
      <c r="A164" s="63"/>
      <c r="B164" s="63"/>
      <c r="C164" s="58" t="s">
        <v>116</v>
      </c>
      <c r="D164" s="11"/>
      <c r="E164" s="16"/>
      <c r="F164" s="25"/>
      <c r="G164" s="16"/>
      <c r="H164" s="56">
        <f>H165</f>
        <v>40000</v>
      </c>
      <c r="I164" s="56">
        <f>I165</f>
        <v>0</v>
      </c>
      <c r="J164" s="56">
        <f>J165</f>
        <v>40000</v>
      </c>
      <c r="K164" s="98"/>
    </row>
    <row r="165" spans="1:11" ht="30" customHeight="1">
      <c r="A165" s="61" t="s">
        <v>10</v>
      </c>
      <c r="B165" s="61" t="s">
        <v>85</v>
      </c>
      <c r="C165" s="11" t="s">
        <v>11</v>
      </c>
      <c r="D165" s="11" t="s">
        <v>20</v>
      </c>
      <c r="E165" s="16"/>
      <c r="F165" s="25"/>
      <c r="G165" s="16"/>
      <c r="H165" s="57">
        <v>40000</v>
      </c>
      <c r="I165" s="57"/>
      <c r="J165" s="57">
        <f>I165+H165</f>
        <v>40000</v>
      </c>
      <c r="K165" s="98"/>
    </row>
    <row r="166" spans="1:11" ht="97.5">
      <c r="A166" s="63"/>
      <c r="B166" s="63"/>
      <c r="C166" s="58" t="s">
        <v>120</v>
      </c>
      <c r="D166" s="11"/>
      <c r="E166" s="16"/>
      <c r="F166" s="25"/>
      <c r="G166" s="16"/>
      <c r="H166" s="56">
        <f>H167</f>
        <v>500000</v>
      </c>
      <c r="I166" s="56">
        <f>I167</f>
        <v>200000</v>
      </c>
      <c r="J166" s="56">
        <f>J167</f>
        <v>700000</v>
      </c>
      <c r="K166" s="98"/>
    </row>
    <row r="167" spans="1:11" ht="30.75" customHeight="1">
      <c r="A167" s="64">
        <v>250380</v>
      </c>
      <c r="B167" s="61" t="s">
        <v>106</v>
      </c>
      <c r="C167" s="11" t="s">
        <v>21</v>
      </c>
      <c r="D167" s="11" t="s">
        <v>12</v>
      </c>
      <c r="E167" s="16"/>
      <c r="F167" s="16"/>
      <c r="G167" s="16"/>
      <c r="H167" s="57">
        <v>500000</v>
      </c>
      <c r="I167" s="57">
        <v>200000</v>
      </c>
      <c r="J167" s="57">
        <f>I167+H167</f>
        <v>700000</v>
      </c>
      <c r="K167" s="98"/>
    </row>
    <row r="168" spans="1:155" s="27" customFormat="1" ht="25.5" customHeight="1">
      <c r="A168" s="65"/>
      <c r="B168" s="65"/>
      <c r="C168" s="65" t="s">
        <v>22</v>
      </c>
      <c r="D168" s="65"/>
      <c r="E168" s="66"/>
      <c r="F168" s="66"/>
      <c r="G168" s="66"/>
      <c r="H168" s="56">
        <f>H166+H164+H162+H157+H67+H65+H49+H44+H42+H38+H30+H21+H11+H160</f>
        <v>317556184.08</v>
      </c>
      <c r="I168" s="56">
        <f>I166+I164+I162+I157+I67+I65+I49+I44+I42+I38+I30+I21+I11+I160</f>
        <v>108059533.2</v>
      </c>
      <c r="J168" s="56">
        <f>J166+J164+J162+J157+J67+J65+J49+J44+J42+J38+J30+J21+J11+J160</f>
        <v>425615717.28</v>
      </c>
      <c r="K168" s="98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</row>
    <row r="169" spans="4:11" s="26" customFormat="1" ht="28.5" customHeight="1">
      <c r="D169" s="44"/>
      <c r="E169" s="28"/>
      <c r="F169" s="91"/>
      <c r="G169" s="91"/>
      <c r="H169" s="70"/>
      <c r="I169" s="47"/>
      <c r="K169" s="98"/>
    </row>
    <row r="170" spans="4:11" s="26" customFormat="1" ht="28.5" customHeight="1">
      <c r="D170" s="44"/>
      <c r="E170" s="28"/>
      <c r="F170" s="91"/>
      <c r="G170" s="91"/>
      <c r="H170" s="70"/>
      <c r="I170" s="47"/>
      <c r="K170" s="98"/>
    </row>
    <row r="171" spans="4:11" s="26" customFormat="1" ht="28.5" customHeight="1">
      <c r="D171" s="44"/>
      <c r="E171" s="28"/>
      <c r="F171" s="91"/>
      <c r="G171" s="91"/>
      <c r="H171" s="70"/>
      <c r="I171" s="47"/>
      <c r="K171" s="98"/>
    </row>
    <row r="172" spans="4:11" s="26" customFormat="1" ht="28.5" customHeight="1">
      <c r="D172" s="44"/>
      <c r="E172" s="28"/>
      <c r="F172" s="91"/>
      <c r="G172" s="91"/>
      <c r="H172" s="70"/>
      <c r="I172" s="47"/>
      <c r="K172" s="98"/>
    </row>
    <row r="173" spans="1:155" s="73" customFormat="1" ht="27.75" customHeight="1">
      <c r="A173" s="81" t="s">
        <v>200</v>
      </c>
      <c r="B173" s="81"/>
      <c r="C173" s="78"/>
      <c r="D173" s="81"/>
      <c r="E173" s="82"/>
      <c r="F173" s="77"/>
      <c r="G173" s="77"/>
      <c r="H173" s="77"/>
      <c r="I173" s="87"/>
      <c r="J173" s="87"/>
      <c r="K173" s="98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</row>
    <row r="174" spans="1:11" s="30" customFormat="1" ht="30" customHeight="1">
      <c r="A174" s="81" t="s">
        <v>201</v>
      </c>
      <c r="B174" s="81"/>
      <c r="C174" s="78"/>
      <c r="D174" s="79"/>
      <c r="E174" s="80"/>
      <c r="F174" s="83"/>
      <c r="G174" s="83"/>
      <c r="H174" s="83" t="s">
        <v>202</v>
      </c>
      <c r="I174" s="47"/>
      <c r="K174" s="98"/>
    </row>
    <row r="175" spans="1:11" s="39" customFormat="1" ht="30" customHeight="1">
      <c r="A175" s="90"/>
      <c r="B175" s="90"/>
      <c r="C175" s="90"/>
      <c r="D175" s="41"/>
      <c r="E175" s="42"/>
      <c r="F175" s="29"/>
      <c r="G175" s="30"/>
      <c r="H175" s="53"/>
      <c r="I175" s="47"/>
      <c r="J175" s="50"/>
      <c r="K175" s="98"/>
    </row>
    <row r="176" spans="1:11" s="39" customFormat="1" ht="30" customHeight="1">
      <c r="A176" s="94"/>
      <c r="B176" s="94"/>
      <c r="C176" s="48"/>
      <c r="D176" s="48"/>
      <c r="E176" s="49"/>
      <c r="F176" s="48"/>
      <c r="G176" s="48"/>
      <c r="H176" s="48"/>
      <c r="I176" s="47"/>
      <c r="J176" s="48"/>
      <c r="K176" s="98"/>
    </row>
    <row r="177" spans="1:11" s="39" customFormat="1" ht="30" customHeight="1">
      <c r="A177" s="94"/>
      <c r="B177" s="94"/>
      <c r="E177" s="50"/>
      <c r="H177" s="52"/>
      <c r="I177" s="47"/>
      <c r="J177" s="50"/>
      <c r="K177" s="98"/>
    </row>
    <row r="178" spans="1:155" s="30" customFormat="1" ht="39.75" customHeight="1">
      <c r="A178" s="90"/>
      <c r="B178" s="90"/>
      <c r="C178" s="90"/>
      <c r="D178" s="41"/>
      <c r="E178" s="42"/>
      <c r="F178" s="29"/>
      <c r="H178" s="53"/>
      <c r="I178" s="47"/>
      <c r="J178" s="29"/>
      <c r="K178" s="98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</row>
    <row r="179" spans="4:11" ht="18.75">
      <c r="D179" s="31"/>
      <c r="E179" s="32"/>
      <c r="F179" s="19"/>
      <c r="H179" s="51"/>
      <c r="I179" s="47"/>
      <c r="K179" s="98"/>
    </row>
    <row r="180" spans="4:11" ht="18.75">
      <c r="D180" s="31"/>
      <c r="E180" s="32"/>
      <c r="F180" s="19"/>
      <c r="H180" s="51"/>
      <c r="I180" s="47"/>
      <c r="K180" s="98"/>
    </row>
    <row r="181" spans="4:11" ht="18.75">
      <c r="D181" s="31"/>
      <c r="E181" s="32"/>
      <c r="H181" s="51"/>
      <c r="K181" s="98"/>
    </row>
    <row r="182" spans="4:11" ht="18.75">
      <c r="D182" s="31"/>
      <c r="E182" s="32"/>
      <c r="H182" s="51"/>
      <c r="K182" s="98"/>
    </row>
    <row r="183" spans="4:11" ht="18.75">
      <c r="D183" s="31"/>
      <c r="E183" s="32"/>
      <c r="H183" s="51"/>
      <c r="K183" s="98"/>
    </row>
    <row r="184" spans="4:155" s="35" customFormat="1" ht="19.5">
      <c r="D184" s="21"/>
      <c r="E184" s="33"/>
      <c r="H184" s="34"/>
      <c r="J184" s="34"/>
      <c r="K184" s="47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</row>
    <row r="185" spans="8:11" ht="18.75">
      <c r="H185" s="51"/>
      <c r="K185" s="47"/>
    </row>
    <row r="186" spans="8:11" ht="18.75">
      <c r="H186" s="51"/>
      <c r="K186" s="47"/>
    </row>
    <row r="187" spans="8:11" ht="18.75">
      <c r="H187" s="51"/>
      <c r="K187" s="47"/>
    </row>
    <row r="188" spans="8:11" ht="18.75">
      <c r="H188" s="51"/>
      <c r="K188" s="47"/>
    </row>
    <row r="189" spans="8:11" ht="18.75">
      <c r="H189" s="51"/>
      <c r="K189" s="47"/>
    </row>
    <row r="190" spans="8:11" ht="18.75">
      <c r="H190" s="51"/>
      <c r="K190" s="47"/>
    </row>
    <row r="191" ht="18.75">
      <c r="H191" s="51"/>
    </row>
    <row r="192" ht="18.75">
      <c r="H192" s="51"/>
    </row>
    <row r="193" ht="18.75">
      <c r="H193" s="51"/>
    </row>
    <row r="194" ht="18.75">
      <c r="H194" s="51"/>
    </row>
    <row r="195" spans="7:10" ht="18.75">
      <c r="G195" s="85" t="s">
        <v>171</v>
      </c>
      <c r="H195" s="86"/>
      <c r="I195" s="56">
        <f>236457319.94+3000000+297000</f>
        <v>239754319.94</v>
      </c>
      <c r="J195" s="56"/>
    </row>
    <row r="196" spans="7:10" ht="18.75">
      <c r="G196" s="85" t="s">
        <v>172</v>
      </c>
      <c r="H196" s="86"/>
      <c r="I196" s="56">
        <v>4600000</v>
      </c>
      <c r="J196" s="56"/>
    </row>
    <row r="197" spans="7:10" ht="18.75">
      <c r="G197" s="85" t="s">
        <v>173</v>
      </c>
      <c r="H197" s="86"/>
      <c r="I197" s="56">
        <v>9417041</v>
      </c>
      <c r="J197" s="56"/>
    </row>
    <row r="198" spans="7:10" ht="18.75">
      <c r="G198" s="85" t="s">
        <v>174</v>
      </c>
      <c r="H198" s="86"/>
      <c r="I198" s="56">
        <v>2724000</v>
      </c>
      <c r="J198" s="56"/>
    </row>
    <row r="199" spans="7:10" ht="18.75">
      <c r="G199" s="85" t="s">
        <v>175</v>
      </c>
      <c r="H199" s="86"/>
      <c r="I199" s="56">
        <v>6285.14</v>
      </c>
      <c r="J199" s="46"/>
    </row>
    <row r="200" ht="18.75">
      <c r="H200" s="51"/>
    </row>
    <row r="201" ht="18.75">
      <c r="H201" s="51"/>
    </row>
    <row r="202" ht="18.75">
      <c r="H202" s="51"/>
    </row>
    <row r="203" ht="18.75">
      <c r="H203" s="51"/>
    </row>
    <row r="204" ht="18.75">
      <c r="H204" s="51"/>
    </row>
    <row r="205" ht="18.75">
      <c r="H205" s="51"/>
    </row>
    <row r="206" ht="18.75">
      <c r="H206" s="51"/>
    </row>
    <row r="207" ht="18.75">
      <c r="H207" s="51"/>
    </row>
    <row r="208" ht="18.75">
      <c r="H208" s="51"/>
    </row>
    <row r="209" ht="18.75">
      <c r="H209" s="51"/>
    </row>
    <row r="210" ht="18.75">
      <c r="H210" s="51"/>
    </row>
    <row r="211" ht="18.75">
      <c r="H211" s="51"/>
    </row>
    <row r="212" ht="18.75">
      <c r="H212" s="51"/>
    </row>
    <row r="213" ht="18.75">
      <c r="H213" s="51"/>
    </row>
    <row r="214" ht="18.75">
      <c r="H214" s="51"/>
    </row>
    <row r="215" ht="18.75">
      <c r="H215" s="51"/>
    </row>
    <row r="216" ht="18.75">
      <c r="H216" s="51"/>
    </row>
    <row r="217" ht="18.75">
      <c r="H217" s="51"/>
    </row>
    <row r="218" ht="18.75">
      <c r="H218" s="51"/>
    </row>
    <row r="219" ht="18.75">
      <c r="H219" s="51"/>
    </row>
    <row r="220" ht="18.75">
      <c r="H220" s="51"/>
    </row>
    <row r="221" ht="18.75">
      <c r="H221" s="51"/>
    </row>
    <row r="222" ht="18.75">
      <c r="H222" s="51"/>
    </row>
    <row r="223" ht="18.75">
      <c r="H223" s="51"/>
    </row>
    <row r="224" ht="18.75">
      <c r="H224" s="51"/>
    </row>
    <row r="225" ht="18.75">
      <c r="H225" s="51"/>
    </row>
    <row r="226" ht="18.75">
      <c r="H226" s="51"/>
    </row>
    <row r="227" ht="18.75">
      <c r="H227" s="51"/>
    </row>
    <row r="228" ht="18.75">
      <c r="H228" s="51"/>
    </row>
    <row r="229" ht="18.75">
      <c r="H229" s="51"/>
    </row>
    <row r="230" ht="18.75">
      <c r="H230" s="51"/>
    </row>
    <row r="231" ht="18.75">
      <c r="H231" s="51"/>
    </row>
    <row r="232" ht="18.75">
      <c r="H232" s="51"/>
    </row>
    <row r="233" ht="18.75">
      <c r="H233" s="51"/>
    </row>
    <row r="234" ht="18.75">
      <c r="H234" s="51"/>
    </row>
    <row r="235" ht="18.75">
      <c r="H235" s="51"/>
    </row>
    <row r="236" ht="18.75">
      <c r="H236" s="51"/>
    </row>
    <row r="237" ht="18.75">
      <c r="H237" s="51"/>
    </row>
    <row r="238" ht="18.75">
      <c r="H238" s="51"/>
    </row>
    <row r="239" ht="18.75">
      <c r="H239" s="51"/>
    </row>
    <row r="240" ht="18.75">
      <c r="H240" s="51"/>
    </row>
    <row r="241" ht="18.75">
      <c r="H241" s="51"/>
    </row>
    <row r="242" ht="18.75">
      <c r="H242" s="51"/>
    </row>
    <row r="243" ht="18.75">
      <c r="H243" s="51"/>
    </row>
    <row r="244" ht="18.75">
      <c r="H244" s="51"/>
    </row>
    <row r="245" ht="18.75">
      <c r="H245" s="51"/>
    </row>
    <row r="246" ht="18.75">
      <c r="H246" s="51"/>
    </row>
    <row r="247" ht="18.75">
      <c r="H247" s="51"/>
    </row>
    <row r="248" ht="18.75">
      <c r="H248" s="51"/>
    </row>
    <row r="249" ht="18.75">
      <c r="H249" s="51"/>
    </row>
    <row r="250" ht="18.75">
      <c r="H250" s="51"/>
    </row>
    <row r="251" ht="18.75">
      <c r="H251" s="51"/>
    </row>
    <row r="252" ht="18.75">
      <c r="H252" s="51"/>
    </row>
    <row r="253" ht="18.75">
      <c r="H253" s="51"/>
    </row>
    <row r="254" ht="18.75">
      <c r="H254" s="51"/>
    </row>
    <row r="255" ht="18.75">
      <c r="H255" s="51"/>
    </row>
    <row r="256" ht="18.75">
      <c r="H256" s="51"/>
    </row>
    <row r="257" ht="18.75">
      <c r="H257" s="51"/>
    </row>
    <row r="258" ht="18.75">
      <c r="H258" s="51"/>
    </row>
    <row r="259" ht="18.75">
      <c r="H259" s="51"/>
    </row>
    <row r="260" ht="18.75">
      <c r="H260" s="51"/>
    </row>
    <row r="261" ht="18.75">
      <c r="H261" s="51"/>
    </row>
    <row r="262" ht="18.75">
      <c r="H262" s="51"/>
    </row>
    <row r="263" ht="18.75">
      <c r="H263" s="51"/>
    </row>
    <row r="264" ht="18.75">
      <c r="H264" s="51"/>
    </row>
    <row r="265" ht="18.75">
      <c r="H265" s="51"/>
    </row>
    <row r="266" ht="18.75">
      <c r="H266" s="51"/>
    </row>
    <row r="267" ht="18.75">
      <c r="H267" s="51"/>
    </row>
    <row r="268" ht="18.75">
      <c r="H268" s="51"/>
    </row>
    <row r="269" ht="18.75">
      <c r="H269" s="51"/>
    </row>
    <row r="270" ht="18.75">
      <c r="H270" s="51"/>
    </row>
    <row r="271" ht="18.75">
      <c r="H271" s="51"/>
    </row>
    <row r="272" ht="18.75">
      <c r="H272" s="51"/>
    </row>
    <row r="273" ht="18.75">
      <c r="H273" s="51"/>
    </row>
    <row r="274" ht="18.75">
      <c r="H274" s="51"/>
    </row>
    <row r="275" ht="18.75">
      <c r="H275" s="51"/>
    </row>
    <row r="276" ht="18.75">
      <c r="H276" s="51"/>
    </row>
    <row r="277" ht="18.75">
      <c r="H277" s="51"/>
    </row>
    <row r="278" ht="18.75">
      <c r="H278" s="51"/>
    </row>
    <row r="279" ht="18.75">
      <c r="H279" s="51"/>
    </row>
    <row r="280" ht="18.75">
      <c r="H280" s="51"/>
    </row>
    <row r="281" ht="18.75">
      <c r="H281" s="51"/>
    </row>
    <row r="282" ht="18.75">
      <c r="H282" s="51"/>
    </row>
    <row r="283" ht="18.75">
      <c r="H283" s="51"/>
    </row>
    <row r="284" ht="18.75">
      <c r="H284" s="51"/>
    </row>
    <row r="285" ht="18.75">
      <c r="H285" s="51"/>
    </row>
    <row r="286" ht="18.75">
      <c r="H286" s="51"/>
    </row>
    <row r="287" ht="18.75">
      <c r="H287" s="51"/>
    </row>
    <row r="288" ht="18.75">
      <c r="H288" s="51"/>
    </row>
  </sheetData>
  <sheetProtection/>
  <mergeCells count="38">
    <mergeCell ref="F1:J1"/>
    <mergeCell ref="F2:J2"/>
    <mergeCell ref="G199:H199"/>
    <mergeCell ref="G195:H195"/>
    <mergeCell ref="G196:H196"/>
    <mergeCell ref="G197:H197"/>
    <mergeCell ref="G198:H198"/>
    <mergeCell ref="I173:J173"/>
    <mergeCell ref="H8:H9"/>
    <mergeCell ref="F3:J3"/>
    <mergeCell ref="A178:C178"/>
    <mergeCell ref="F169:G169"/>
    <mergeCell ref="G8:G9"/>
    <mergeCell ref="A8:A9"/>
    <mergeCell ref="C8:C9"/>
    <mergeCell ref="B8:B9"/>
    <mergeCell ref="E8:E9"/>
    <mergeCell ref="A175:C175"/>
    <mergeCell ref="A177:B177"/>
    <mergeCell ref="A176:B176"/>
    <mergeCell ref="F170:G170"/>
    <mergeCell ref="F171:G171"/>
    <mergeCell ref="F172:G172"/>
    <mergeCell ref="J8:J9"/>
    <mergeCell ref="A5:J5"/>
    <mergeCell ref="I8:I9"/>
    <mergeCell ref="A6:J6"/>
    <mergeCell ref="D8:D9"/>
    <mergeCell ref="F8:F9"/>
    <mergeCell ref="K157:K183"/>
    <mergeCell ref="K1:K22"/>
    <mergeCell ref="K23:K39"/>
    <mergeCell ref="K40:K60"/>
    <mergeCell ref="K61:K81"/>
    <mergeCell ref="K82:K102"/>
    <mergeCell ref="K103:K121"/>
    <mergeCell ref="K122:K137"/>
    <mergeCell ref="K138:K156"/>
  </mergeCells>
  <printOptions horizontalCentered="1"/>
  <pageMargins left="0.3937007874015748" right="0.3937007874015748" top="1.3779527559055118" bottom="0.3937007874015748" header="0.4330708661417323" footer="0.1968503937007874"/>
  <pageSetup fitToHeight="15" fitToWidth="1" horizontalDpi="600" verticalDpi="600" orientation="landscape" paperSize="9" scale="52" r:id="rId1"/>
  <headerFooter alignWithMargins="0">
    <oddHeader>&amp;R&amp;"Times New Roman,обычный"&amp;18Продовження додатку 7</oddHeader>
  </headerFooter>
  <rowBreaks count="3" manualBreakCount="3">
    <brk id="148" max="10" man="1"/>
    <brk id="155" max="10" man="1"/>
    <brk id="1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2016-03-21T12:02:40Z</cp:lastPrinted>
  <dcterms:created xsi:type="dcterms:W3CDTF">2011-11-24T09:09:31Z</dcterms:created>
  <dcterms:modified xsi:type="dcterms:W3CDTF">2016-03-21T12:02:47Z</dcterms:modified>
  <cp:category/>
  <cp:version/>
  <cp:contentType/>
  <cp:contentStatus/>
</cp:coreProperties>
</file>