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 (в) доопрац" sheetId="1" r:id="rId1"/>
  </sheets>
  <definedNames>
    <definedName name="_xlnm.Print_Area" localSheetId="0">'дод  (в) доопрац'!$A$1:$O$192</definedName>
  </definedNames>
  <calcPr fullCalcOnLoad="1"/>
</workbook>
</file>

<file path=xl/sharedStrings.xml><?xml version="1.0" encoding="utf-8"?>
<sst xmlns="http://schemas.openxmlformats.org/spreadsheetml/2006/main" count="446" uniqueCount="240">
  <si>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</si>
  <si>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</si>
  <si>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</si>
  <si>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</si>
  <si>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</si>
  <si>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</si>
  <si>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</si>
  <si>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</si>
  <si>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</si>
  <si>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</si>
  <si>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</si>
  <si>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</si>
  <si>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</si>
  <si>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</si>
  <si>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</si>
  <si>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</si>
  <si>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</si>
  <si>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</si>
  <si>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</si>
  <si>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</si>
  <si>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</si>
  <si>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</si>
  <si>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</si>
  <si>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</si>
  <si>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</si>
  <si>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</si>
  <si>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</si>
  <si>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</si>
  <si>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</si>
  <si>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</si>
  <si>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</si>
  <si>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</si>
  <si>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</si>
  <si>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</si>
  <si>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</si>
  <si>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</si>
  <si>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</si>
  <si>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</si>
  <si>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</si>
  <si>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</si>
  <si>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</si>
  <si>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</si>
  <si>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</si>
  <si>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</si>
  <si>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</si>
  <si>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</si>
  <si>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</si>
  <si>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</si>
  <si>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</si>
  <si>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</si>
  <si>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</si>
  <si>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</si>
  <si>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</si>
  <si>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</si>
  <si>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</si>
  <si>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</si>
  <si>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</si>
  <si>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</si>
  <si>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</si>
  <si>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</si>
  <si>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</si>
  <si>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</si>
  <si>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</si>
  <si>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</si>
  <si>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</si>
  <si>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</si>
  <si>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</si>
  <si>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</si>
  <si>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</si>
  <si>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</si>
  <si>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</si>
  <si>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</si>
  <si>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</si>
  <si>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</si>
  <si>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</si>
  <si>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</si>
  <si>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</si>
  <si>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</si>
  <si>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</si>
  <si>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</si>
  <si>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</si>
  <si>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</si>
  <si>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</si>
  <si>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</si>
  <si>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</si>
  <si>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</si>
  <si>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</si>
  <si>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</si>
  <si>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</si>
  <si>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</si>
  <si>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</si>
  <si>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</si>
  <si>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</si>
  <si>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</si>
  <si>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</si>
  <si>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</si>
  <si>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</si>
  <si>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</si>
  <si>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</si>
  <si>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</si>
  <si>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</si>
  <si>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</si>
  <si>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</si>
  <si>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</si>
  <si>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</si>
  <si>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</si>
  <si>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</si>
  <si>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</si>
  <si>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</si>
  <si>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</si>
  <si>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</si>
  <si>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</si>
  <si>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</si>
  <si>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</si>
  <si>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</si>
  <si>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</si>
  <si>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</si>
  <si>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</si>
  <si>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</si>
  <si>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</si>
  <si>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</si>
  <si>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</si>
  <si>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</si>
  <si>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</si>
  <si>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</si>
  <si>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</si>
  <si>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</si>
  <si>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</si>
  <si>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</si>
  <si>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</si>
  <si>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</si>
  <si>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</si>
  <si>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</si>
  <si>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</si>
  <si>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</si>
  <si>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</si>
  <si>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</si>
  <si>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</si>
  <si>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</si>
  <si>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</si>
  <si>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</si>
  <si>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</si>
  <si>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</si>
  <si>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</si>
  <si>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</si>
  <si>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</si>
  <si>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</si>
  <si>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</si>
  <si>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</si>
  <si>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</si>
  <si>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</si>
  <si>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</si>
  <si>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</si>
  <si>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</si>
  <si>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в т.ч. передача</t>
  </si>
  <si>
    <t>в т.ч. доходи</t>
  </si>
  <si>
    <t>в т.ч. кошти НЕФКО</t>
  </si>
  <si>
    <t>в т.ч. позичка</t>
  </si>
  <si>
    <t>% по позички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</si>
  <si>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</si>
  <si>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</si>
  <si>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</si>
  <si>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</si>
  <si>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</si>
  <si>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</si>
  <si>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</si>
  <si>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</si>
  <si>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</si>
  <si>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</si>
  <si>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</si>
  <si>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</si>
  <si>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</si>
  <si>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</si>
  <si>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вул.Троїцька,8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</si>
  <si>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</si>
  <si>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</si>
  <si>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</si>
  <si>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</si>
  <si>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</si>
  <si>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</si>
  <si>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</si>
  <si>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</si>
  <si>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</si>
  <si>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</si>
  <si>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</si>
  <si>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</si>
  <si>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</si>
  <si>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Будівництво водоводу від Токарівського водозабору до Пришибського водозабору в м. Суми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</si>
  <si>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</si>
  <si>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</si>
  <si>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</si>
  <si>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</si>
  <si>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</si>
  <si>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</si>
  <si>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</si>
  <si>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</si>
  <si>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</si>
  <si>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</si>
  <si>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</si>
  <si>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</si>
  <si>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</si>
  <si>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 xml:space="preserve">Заступник директора департаменту </t>
  </si>
  <si>
    <t>Л.І. Співакова</t>
  </si>
  <si>
    <t>Реставрація будівлі по вул. Троїцька, 8</t>
  </si>
  <si>
    <t xml:space="preserve">Виконавчий комітет Сумської міської ради </t>
  </si>
  <si>
    <t>Управління освіти і науки Сумської міської ради</t>
  </si>
  <si>
    <t>Відділ охорони здоров'я Сумської міської ради</t>
  </si>
  <si>
    <t xml:space="preserve"> Департамент  соціального захисту населення Сумської міської ради</t>
  </si>
  <si>
    <t>Служба у справах дітей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</si>
  <si>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</si>
  <si>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</si>
  <si>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</si>
  <si>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капітального будівництва та дорожнього господарства Сумської міської ради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</si>
  <si>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</si>
  <si>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</si>
  <si>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державного архітектурно - будівельного контролю» 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</si>
  <si>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</si>
  <si>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</si>
  <si>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</si>
  <si>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Видатки передбачені на проведення природоохоронних заходів: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</si>
  <si>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</si>
  <si>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</si>
  <si>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</si>
  <si>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 xml:space="preserve">Добудова шляхопроводу по вул. 20 років Перемоги з реконструкцією дороги від вул. Прокоф'єва до  вул. Роменської </t>
  </si>
  <si>
    <t>Будівництво водопроводу по пров. Запотоцького</t>
  </si>
  <si>
    <t>Будівництво водогону по вул. Шкільна в с. Піщане</t>
  </si>
  <si>
    <t>Будівництво тролейбусної лінії вул. Прокоф'єва - вул. Кірова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</si>
  <si>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</si>
  <si>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</si>
  <si>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</si>
  <si>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оз. Чеха з влаштуванням лінії освітлення</t>
  </si>
  <si>
    <t>тис. грн.</t>
  </si>
  <si>
    <t>Всього за рахунок коштів бюджету розвитку міського бюджету:</t>
  </si>
  <si>
    <t>до  рішення  виконавчого комітету</t>
  </si>
  <si>
    <t>Збереження, розвиток, реконструкція та реставрація пам'яток історії та культури</t>
  </si>
  <si>
    <t xml:space="preserve">                   Додаток </t>
  </si>
  <si>
    <t>Будівництво дитячого майданчика по пров.Березовий,30</t>
  </si>
  <si>
    <t>Директор департаменту фінансів, економіки та інвестицій</t>
  </si>
  <si>
    <t>С.А. Липова</t>
  </si>
  <si>
    <t xml:space="preserve">від 17.05.2016    № 254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</si>
</sst>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vertical="center" textRotation="180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distributed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194" fontId="33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4" fontId="33" fillId="0" borderId="10" xfId="0" applyNumberFormat="1" applyFont="1" applyFill="1" applyBorder="1" applyAlignment="1">
      <alignment vertical="center"/>
    </xf>
    <xf numFmtId="4" fontId="33" fillId="24" borderId="1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textRotation="180"/>
    </xf>
    <xf numFmtId="4" fontId="33" fillId="24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/>
    </xf>
    <xf numFmtId="3" fontId="33" fillId="24" borderId="10" xfId="0" applyNumberFormat="1" applyFont="1" applyFill="1" applyBorder="1" applyAlignment="1">
      <alignment horizontal="center" vertical="center" wrapText="1"/>
    </xf>
    <xf numFmtId="194" fontId="33" fillId="0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textRotation="180"/>
    </xf>
    <xf numFmtId="194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justify" vertical="center" wrapText="1"/>
    </xf>
    <xf numFmtId="192" fontId="33" fillId="0" borderId="10" xfId="0" applyNumberFormat="1" applyFont="1" applyFill="1" applyBorder="1" applyAlignment="1">
      <alignment horizontal="center" vertical="center" wrapText="1"/>
    </xf>
    <xf numFmtId="194" fontId="33" fillId="0" borderId="10" xfId="0" applyNumberFormat="1" applyFont="1" applyFill="1" applyBorder="1" applyAlignment="1">
      <alignment horizontal="center" vertical="center"/>
    </xf>
    <xf numFmtId="194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justify" vertical="center" wrapText="1"/>
    </xf>
    <xf numFmtId="0" fontId="32" fillId="25" borderId="10" xfId="0" applyFont="1" applyFill="1" applyBorder="1" applyAlignment="1">
      <alignment horizontal="left" vertical="top" wrapText="1"/>
    </xf>
    <xf numFmtId="4" fontId="32" fillId="24" borderId="10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center"/>
    </xf>
    <xf numFmtId="3" fontId="32" fillId="24" borderId="10" xfId="0" applyNumberFormat="1" applyFont="1" applyFill="1" applyBorder="1" applyAlignment="1">
      <alignment horizontal="center" vertical="center" wrapText="1"/>
    </xf>
    <xf numFmtId="194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194" fontId="33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11" fillId="0" borderId="0" xfId="0" applyFont="1" applyFill="1" applyAlignment="1">
      <alignment horizontal="center" vertical="center" textRotation="180"/>
    </xf>
    <xf numFmtId="0" fontId="11" fillId="0" borderId="0" xfId="0" applyFont="1" applyFill="1" applyBorder="1" applyAlignment="1">
      <alignment vertical="center" textRotation="180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textRotation="180"/>
    </xf>
    <xf numFmtId="3" fontId="14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3" fontId="32" fillId="0" borderId="1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 vertical="center" textRotation="180"/>
    </xf>
    <xf numFmtId="0" fontId="11" fillId="0" borderId="0" xfId="0" applyFont="1" applyFill="1" applyBorder="1" applyAlignment="1">
      <alignment horizontal="center" vertical="center" textRotation="180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C308"/>
  <sheetViews>
    <sheetView showZeros="0" tabSelected="1" view="pageBreakPreview" zoomScale="50" zoomScaleNormal="75" zoomScaleSheetLayoutView="50" zoomScalePageLayoutView="0" workbookViewId="0" topLeftCell="C161">
      <selection activeCell="M35" sqref="M35"/>
    </sheetView>
  </sheetViews>
  <sheetFormatPr defaultColWidth="9.125" defaultRowHeight="12.75"/>
  <cols>
    <col min="1" max="1" width="15.75390625" style="6" hidden="1" customWidth="1"/>
    <col min="2" max="2" width="19.375" style="6" hidden="1" customWidth="1"/>
    <col min="3" max="3" width="143.625" style="6" customWidth="1"/>
    <col min="4" max="4" width="51.25390625" style="6" hidden="1" customWidth="1"/>
    <col min="5" max="5" width="20.375" style="6" hidden="1" customWidth="1"/>
    <col min="6" max="6" width="34.00390625" style="6" customWidth="1"/>
    <col min="7" max="7" width="28.125" style="6" customWidth="1"/>
    <col min="8" max="8" width="23.00390625" style="6" hidden="1" customWidth="1"/>
    <col min="9" max="9" width="26.375" style="6" customWidth="1"/>
    <col min="10" max="10" width="27.00390625" style="39" hidden="1" customWidth="1"/>
    <col min="11" max="11" width="22.375" style="31" hidden="1" customWidth="1"/>
    <col min="12" max="12" width="21.25390625" style="8" hidden="1" customWidth="1"/>
    <col min="13" max="13" width="19.625" style="8" customWidth="1"/>
    <col min="14" max="14" width="0.2421875" style="51" customWidth="1"/>
    <col min="15" max="15" width="12.875" style="123" bestFit="1" customWidth="1"/>
    <col min="16" max="158" width="9.125" style="8" customWidth="1"/>
    <col min="159" max="16384" width="9.125" style="6" customWidth="1"/>
  </cols>
  <sheetData>
    <row r="1" spans="5:15" ht="28.5" customHeight="1">
      <c r="E1" s="55"/>
      <c r="F1" s="55"/>
      <c r="G1" s="141" t="s">
        <v>235</v>
      </c>
      <c r="H1" s="141"/>
      <c r="I1" s="141"/>
      <c r="J1" s="141"/>
      <c r="K1" s="141"/>
      <c r="L1" s="141"/>
      <c r="M1" s="141"/>
      <c r="N1" s="134">
        <v>42</v>
      </c>
      <c r="O1" s="145">
        <v>5</v>
      </c>
    </row>
    <row r="2" spans="5:15" ht="27.75">
      <c r="E2" s="55"/>
      <c r="F2" s="55"/>
      <c r="G2" s="141" t="s">
        <v>233</v>
      </c>
      <c r="H2" s="141"/>
      <c r="I2" s="141"/>
      <c r="J2" s="141"/>
      <c r="K2" s="141"/>
      <c r="L2" s="141"/>
      <c r="M2" s="141"/>
      <c r="N2" s="134"/>
      <c r="O2" s="145"/>
    </row>
    <row r="3" spans="7:15" ht="27.75">
      <c r="G3" s="146" t="s">
        <v>239</v>
      </c>
      <c r="H3" s="146"/>
      <c r="I3" s="146"/>
      <c r="J3" s="146"/>
      <c r="K3" s="146"/>
      <c r="L3" s="146"/>
      <c r="M3" s="146"/>
      <c r="N3" s="134"/>
      <c r="O3" s="145"/>
    </row>
    <row r="4" spans="7:15" ht="33" customHeight="1" hidden="1">
      <c r="G4" s="133"/>
      <c r="H4" s="133"/>
      <c r="I4" s="133"/>
      <c r="J4" s="133"/>
      <c r="K4" s="133"/>
      <c r="L4" s="133"/>
      <c r="M4" s="70"/>
      <c r="N4" s="134"/>
      <c r="O4" s="145"/>
    </row>
    <row r="5" spans="7:15" ht="33" customHeight="1" hidden="1">
      <c r="G5" s="147"/>
      <c r="H5" s="147"/>
      <c r="I5" s="147"/>
      <c r="J5" s="147"/>
      <c r="K5" s="147"/>
      <c r="L5" s="147"/>
      <c r="M5" s="48"/>
      <c r="N5" s="134"/>
      <c r="O5" s="145"/>
    </row>
    <row r="6" spans="7:15" ht="33" customHeight="1" hidden="1">
      <c r="G6" s="48"/>
      <c r="H6" s="48"/>
      <c r="I6" s="48"/>
      <c r="J6" s="48"/>
      <c r="K6" s="48"/>
      <c r="L6" s="48"/>
      <c r="M6" s="48"/>
      <c r="N6" s="134"/>
      <c r="O6" s="145"/>
    </row>
    <row r="7" spans="7:15" ht="33">
      <c r="G7" s="48"/>
      <c r="H7" s="48"/>
      <c r="I7" s="48"/>
      <c r="J7" s="48"/>
      <c r="K7" s="48"/>
      <c r="L7" s="48"/>
      <c r="M7" s="48"/>
      <c r="N7" s="134"/>
      <c r="O7" s="145"/>
    </row>
    <row r="8" spans="1:158" s="12" customFormat="1" ht="27">
      <c r="A8" s="142" t="s">
        <v>220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/>
      <c r="O8" s="145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</row>
    <row r="9" spans="1:158" s="12" customFormat="1" ht="27">
      <c r="A9" s="143" t="s">
        <v>221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34"/>
      <c r="O9" s="145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</row>
    <row r="10" spans="3:158" s="12" customFormat="1" ht="27">
      <c r="C10" s="13"/>
      <c r="D10" s="13"/>
      <c r="E10" s="13"/>
      <c r="F10" s="13"/>
      <c r="G10" s="13"/>
      <c r="H10" s="13"/>
      <c r="I10" s="13"/>
      <c r="J10" s="49"/>
      <c r="K10" s="32"/>
      <c r="L10" s="54" t="s">
        <v>105</v>
      </c>
      <c r="M10" s="122" t="s">
        <v>231</v>
      </c>
      <c r="N10" s="134"/>
      <c r="O10" s="14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</row>
    <row r="11" spans="1:158" s="12" customFormat="1" ht="111" customHeight="1">
      <c r="A11" s="140" t="s">
        <v>82</v>
      </c>
      <c r="B11" s="140" t="s">
        <v>106</v>
      </c>
      <c r="C11" s="132" t="s">
        <v>222</v>
      </c>
      <c r="D11" s="132" t="s">
        <v>0</v>
      </c>
      <c r="E11" s="132" t="s">
        <v>1</v>
      </c>
      <c r="F11" s="132" t="s">
        <v>1</v>
      </c>
      <c r="G11" s="132" t="s">
        <v>9</v>
      </c>
      <c r="H11" s="132" t="s">
        <v>2</v>
      </c>
      <c r="I11" s="132" t="s">
        <v>2</v>
      </c>
      <c r="J11" s="132" t="s">
        <v>3</v>
      </c>
      <c r="K11" s="132" t="s">
        <v>108</v>
      </c>
      <c r="L11" s="132" t="s">
        <v>109</v>
      </c>
      <c r="M11" s="132" t="s">
        <v>3</v>
      </c>
      <c r="N11" s="134"/>
      <c r="O11" s="14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</row>
    <row r="12" spans="1:15" ht="66" customHeight="1">
      <c r="A12" s="140"/>
      <c r="B12" s="14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4"/>
      <c r="O12" s="145"/>
    </row>
    <row r="13" spans="1:15" ht="23.25" customHeight="1">
      <c r="A13" s="9">
        <v>1</v>
      </c>
      <c r="B13" s="9">
        <v>2</v>
      </c>
      <c r="C13" s="76">
        <v>1</v>
      </c>
      <c r="D13" s="76">
        <v>4</v>
      </c>
      <c r="E13" s="76">
        <v>5</v>
      </c>
      <c r="F13" s="76">
        <v>2</v>
      </c>
      <c r="G13" s="76">
        <v>3</v>
      </c>
      <c r="H13" s="76">
        <v>7</v>
      </c>
      <c r="I13" s="76">
        <v>4</v>
      </c>
      <c r="J13" s="77">
        <v>8</v>
      </c>
      <c r="K13" s="77">
        <v>9</v>
      </c>
      <c r="L13" s="77">
        <v>10</v>
      </c>
      <c r="M13" s="77">
        <v>5</v>
      </c>
      <c r="N13" s="134"/>
      <c r="O13" s="145"/>
    </row>
    <row r="14" spans="1:158" s="1" customFormat="1" ht="20.25">
      <c r="A14" s="42"/>
      <c r="B14" s="42"/>
      <c r="C14" s="78" t="s">
        <v>204</v>
      </c>
      <c r="D14" s="79"/>
      <c r="E14" s="80"/>
      <c r="F14" s="80">
        <f>ROUND(E14/1000,1)</f>
        <v>0</v>
      </c>
      <c r="G14" s="80"/>
      <c r="H14" s="80"/>
      <c r="I14" s="81">
        <f>ROUND(H14/1000,1)</f>
        <v>0</v>
      </c>
      <c r="J14" s="82">
        <f>SUM(J15:J20)+J22+J23</f>
        <v>56695758</v>
      </c>
      <c r="K14" s="82">
        <f>SUM(K15:K20)+K22+K23</f>
        <v>42000</v>
      </c>
      <c r="L14" s="82">
        <f>SUM(L15:L20)+L22+L23</f>
        <v>56737758</v>
      </c>
      <c r="M14" s="82">
        <f>SUM(M15:M20)+M22+M23</f>
        <v>56737.700000000004</v>
      </c>
      <c r="N14" s="134"/>
      <c r="O14" s="14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</row>
    <row r="15" spans="1:158" s="1" customFormat="1" ht="20.25">
      <c r="A15" s="43" t="s">
        <v>10</v>
      </c>
      <c r="B15" s="43" t="s">
        <v>83</v>
      </c>
      <c r="C15" s="79" t="s">
        <v>11</v>
      </c>
      <c r="D15" s="83" t="s">
        <v>12</v>
      </c>
      <c r="E15" s="80"/>
      <c r="F15" s="80">
        <f aca="true" t="shared" si="0" ref="F15:F78">ROUND(E15/1000,1)</f>
        <v>0</v>
      </c>
      <c r="G15" s="80"/>
      <c r="H15" s="80"/>
      <c r="I15" s="81">
        <f aca="true" t="shared" si="1" ref="I15:I78">ROUND(H15/1000,1)</f>
        <v>0</v>
      </c>
      <c r="J15" s="84">
        <v>4043480</v>
      </c>
      <c r="K15" s="84"/>
      <c r="L15" s="84">
        <f>K15+J15</f>
        <v>4043480</v>
      </c>
      <c r="M15" s="84">
        <f aca="true" t="shared" si="2" ref="M15:M78">ROUND(L15/1000,1)</f>
        <v>4043.5</v>
      </c>
      <c r="N15" s="134"/>
      <c r="O15" s="14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</row>
    <row r="16" spans="1:158" s="1" customFormat="1" ht="20.25">
      <c r="A16" s="43" t="s">
        <v>124</v>
      </c>
      <c r="B16" s="43" t="s">
        <v>126</v>
      </c>
      <c r="C16" s="79" t="s">
        <v>125</v>
      </c>
      <c r="D16" s="83" t="s">
        <v>12</v>
      </c>
      <c r="E16" s="80"/>
      <c r="F16" s="80">
        <f t="shared" si="0"/>
        <v>0</v>
      </c>
      <c r="G16" s="80"/>
      <c r="H16" s="80"/>
      <c r="I16" s="81">
        <f t="shared" si="1"/>
        <v>0</v>
      </c>
      <c r="J16" s="84">
        <v>9645</v>
      </c>
      <c r="K16" s="84"/>
      <c r="L16" s="84">
        <f>K16+J16</f>
        <v>9645</v>
      </c>
      <c r="M16" s="84">
        <f t="shared" si="2"/>
        <v>9.6</v>
      </c>
      <c r="N16" s="134"/>
      <c r="O16" s="14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</row>
    <row r="17" spans="1:158" s="1" customFormat="1" ht="20.25">
      <c r="A17" s="43" t="s">
        <v>65</v>
      </c>
      <c r="B17" s="43" t="s">
        <v>84</v>
      </c>
      <c r="C17" s="79" t="s">
        <v>41</v>
      </c>
      <c r="D17" s="83" t="s">
        <v>12</v>
      </c>
      <c r="E17" s="80"/>
      <c r="F17" s="80">
        <f t="shared" si="0"/>
        <v>0</v>
      </c>
      <c r="G17" s="80"/>
      <c r="H17" s="80"/>
      <c r="I17" s="81">
        <f t="shared" si="1"/>
        <v>0</v>
      </c>
      <c r="J17" s="84">
        <v>74759</v>
      </c>
      <c r="K17" s="85">
        <f>69000-27000</f>
        <v>42000</v>
      </c>
      <c r="L17" s="84">
        <f>K17+J17</f>
        <v>116759</v>
      </c>
      <c r="M17" s="84">
        <f>ROUND(L17/1000,1)-0.1</f>
        <v>116.7</v>
      </c>
      <c r="N17" s="134"/>
      <c r="O17" s="14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</row>
    <row r="18" spans="1:158" s="1" customFormat="1" ht="20.25">
      <c r="A18" s="43" t="s">
        <v>32</v>
      </c>
      <c r="B18" s="43" t="s">
        <v>85</v>
      </c>
      <c r="C18" s="79" t="s">
        <v>33</v>
      </c>
      <c r="D18" s="83" t="s">
        <v>12</v>
      </c>
      <c r="E18" s="80"/>
      <c r="F18" s="80">
        <f t="shared" si="0"/>
        <v>0</v>
      </c>
      <c r="G18" s="80"/>
      <c r="H18" s="80"/>
      <c r="I18" s="81">
        <f t="shared" si="1"/>
        <v>0</v>
      </c>
      <c r="J18" s="84">
        <v>210000</v>
      </c>
      <c r="K18" s="84"/>
      <c r="L18" s="84">
        <f>K18+J18</f>
        <v>210000</v>
      </c>
      <c r="M18" s="84">
        <f t="shared" si="2"/>
        <v>210</v>
      </c>
      <c r="N18" s="134"/>
      <c r="O18" s="14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</row>
    <row r="19" spans="1:158" s="1" customFormat="1" ht="20.25">
      <c r="A19" s="43" t="s">
        <v>23</v>
      </c>
      <c r="B19" s="43" t="s">
        <v>85</v>
      </c>
      <c r="C19" s="79" t="s">
        <v>38</v>
      </c>
      <c r="D19" s="83" t="s">
        <v>12</v>
      </c>
      <c r="E19" s="86"/>
      <c r="F19" s="80">
        <f t="shared" si="0"/>
        <v>0</v>
      </c>
      <c r="G19" s="86"/>
      <c r="H19" s="86"/>
      <c r="I19" s="81">
        <f t="shared" si="1"/>
        <v>0</v>
      </c>
      <c r="J19" s="84">
        <v>500000</v>
      </c>
      <c r="K19" s="84"/>
      <c r="L19" s="84">
        <f>K19+J19</f>
        <v>500000</v>
      </c>
      <c r="M19" s="84">
        <f t="shared" si="2"/>
        <v>500</v>
      </c>
      <c r="N19" s="134"/>
      <c r="O19" s="14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</row>
    <row r="20" spans="1:158" s="1" customFormat="1" ht="40.5">
      <c r="A20" s="4">
        <v>180409</v>
      </c>
      <c r="B20" s="43" t="s">
        <v>86</v>
      </c>
      <c r="C20" s="79" t="s">
        <v>29</v>
      </c>
      <c r="D20" s="83" t="s">
        <v>12</v>
      </c>
      <c r="E20" s="87"/>
      <c r="F20" s="80">
        <f t="shared" si="0"/>
        <v>0</v>
      </c>
      <c r="G20" s="87"/>
      <c r="H20" s="87"/>
      <c r="I20" s="81">
        <f t="shared" si="1"/>
        <v>0</v>
      </c>
      <c r="J20" s="84">
        <f>J21</f>
        <v>51400000</v>
      </c>
      <c r="K20" s="84">
        <f>K21</f>
        <v>0</v>
      </c>
      <c r="L20" s="84">
        <f>L21</f>
        <v>51400000</v>
      </c>
      <c r="M20" s="84">
        <f t="shared" si="2"/>
        <v>51400</v>
      </c>
      <c r="N20" s="134"/>
      <c r="O20" s="14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</row>
    <row r="21" spans="1:158" s="1" customFormat="1" ht="40.5">
      <c r="A21" s="4"/>
      <c r="B21" s="4"/>
      <c r="C21" s="79" t="s">
        <v>64</v>
      </c>
      <c r="D21" s="79" t="s">
        <v>64</v>
      </c>
      <c r="E21" s="87"/>
      <c r="F21" s="80">
        <f t="shared" si="0"/>
        <v>0</v>
      </c>
      <c r="G21" s="87"/>
      <c r="H21" s="87"/>
      <c r="I21" s="81">
        <f t="shared" si="1"/>
        <v>0</v>
      </c>
      <c r="J21" s="84">
        <f>50000000-4000000+5400000</f>
        <v>51400000</v>
      </c>
      <c r="K21" s="84"/>
      <c r="L21" s="84">
        <f>K21+J21</f>
        <v>51400000</v>
      </c>
      <c r="M21" s="84">
        <f t="shared" si="2"/>
        <v>51400</v>
      </c>
      <c r="N21" s="134"/>
      <c r="O21" s="14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</row>
    <row r="22" spans="1:158" s="1" customFormat="1" ht="40.5">
      <c r="A22" s="4">
        <v>210106</v>
      </c>
      <c r="B22" s="43" t="s">
        <v>87</v>
      </c>
      <c r="C22" s="79" t="s">
        <v>48</v>
      </c>
      <c r="D22" s="83" t="s">
        <v>12</v>
      </c>
      <c r="E22" s="80"/>
      <c r="F22" s="80">
        <f t="shared" si="0"/>
        <v>0</v>
      </c>
      <c r="G22" s="80"/>
      <c r="H22" s="80"/>
      <c r="I22" s="81">
        <f t="shared" si="1"/>
        <v>0</v>
      </c>
      <c r="J22" s="84">
        <f>500000-156126</f>
        <v>343874</v>
      </c>
      <c r="K22" s="88"/>
      <c r="L22" s="84">
        <f>K22+J22</f>
        <v>343874</v>
      </c>
      <c r="M22" s="84">
        <f t="shared" si="2"/>
        <v>343.9</v>
      </c>
      <c r="N22" s="134"/>
      <c r="O22" s="14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</row>
    <row r="23" spans="1:158" s="1" customFormat="1" ht="20.25">
      <c r="A23" s="4">
        <v>250404</v>
      </c>
      <c r="B23" s="43" t="s">
        <v>120</v>
      </c>
      <c r="C23" s="79" t="s">
        <v>119</v>
      </c>
      <c r="D23" s="83" t="s">
        <v>12</v>
      </c>
      <c r="E23" s="80"/>
      <c r="F23" s="80">
        <f t="shared" si="0"/>
        <v>0</v>
      </c>
      <c r="G23" s="80"/>
      <c r="H23" s="80"/>
      <c r="I23" s="81">
        <f t="shared" si="1"/>
        <v>0</v>
      </c>
      <c r="J23" s="84">
        <v>114000</v>
      </c>
      <c r="K23" s="84"/>
      <c r="L23" s="84">
        <f>K23+J23</f>
        <v>114000</v>
      </c>
      <c r="M23" s="84">
        <f t="shared" si="2"/>
        <v>114</v>
      </c>
      <c r="N23" s="134"/>
      <c r="O23" s="14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</row>
    <row r="24" spans="1:158" s="1" customFormat="1" ht="20.25">
      <c r="A24" s="42"/>
      <c r="B24" s="42"/>
      <c r="C24" s="78" t="s">
        <v>205</v>
      </c>
      <c r="D24" s="83"/>
      <c r="E24" s="80"/>
      <c r="F24" s="80">
        <f t="shared" si="0"/>
        <v>0</v>
      </c>
      <c r="G24" s="80"/>
      <c r="H24" s="80"/>
      <c r="I24" s="81">
        <f t="shared" si="1"/>
        <v>0</v>
      </c>
      <c r="J24" s="82">
        <f>SUM(J25:J32)</f>
        <v>16168655</v>
      </c>
      <c r="K24" s="82">
        <f>SUM(K25:K32)</f>
        <v>414836</v>
      </c>
      <c r="L24" s="82">
        <f>SUM(L25:L32)</f>
        <v>16583491</v>
      </c>
      <c r="M24" s="82">
        <f>SUM(M25:M32)</f>
        <v>16583.5</v>
      </c>
      <c r="N24" s="134"/>
      <c r="O24" s="14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</row>
    <row r="25" spans="1:158" s="1" customFormat="1" ht="20.25">
      <c r="A25" s="43" t="s">
        <v>10</v>
      </c>
      <c r="B25" s="43" t="s">
        <v>83</v>
      </c>
      <c r="C25" s="79" t="s">
        <v>11</v>
      </c>
      <c r="D25" s="83" t="s">
        <v>12</v>
      </c>
      <c r="E25" s="80"/>
      <c r="F25" s="80">
        <f t="shared" si="0"/>
        <v>0</v>
      </c>
      <c r="G25" s="80"/>
      <c r="H25" s="80"/>
      <c r="I25" s="81">
        <f t="shared" si="1"/>
        <v>0</v>
      </c>
      <c r="J25" s="84">
        <v>170000</v>
      </c>
      <c r="K25" s="85">
        <f>24000-6000</f>
        <v>18000</v>
      </c>
      <c r="L25" s="84">
        <f aca="true" t="shared" si="3" ref="L25:L32">K25+J25</f>
        <v>188000</v>
      </c>
      <c r="M25" s="84">
        <f t="shared" si="2"/>
        <v>188</v>
      </c>
      <c r="N25" s="134"/>
      <c r="O25" s="14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</row>
    <row r="26" spans="1:158" s="1" customFormat="1" ht="20.25">
      <c r="A26" s="43" t="s">
        <v>13</v>
      </c>
      <c r="B26" s="43" t="s">
        <v>88</v>
      </c>
      <c r="C26" s="79" t="s">
        <v>14</v>
      </c>
      <c r="D26" s="83" t="s">
        <v>12</v>
      </c>
      <c r="E26" s="80"/>
      <c r="F26" s="80">
        <f t="shared" si="0"/>
        <v>0</v>
      </c>
      <c r="G26" s="80"/>
      <c r="H26" s="80"/>
      <c r="I26" s="81">
        <f t="shared" si="1"/>
        <v>0</v>
      </c>
      <c r="J26" s="84">
        <v>3832900</v>
      </c>
      <c r="K26" s="89">
        <f>49430+103334-8430-6000-11742</f>
        <v>126592</v>
      </c>
      <c r="L26" s="84">
        <f t="shared" si="3"/>
        <v>3959492</v>
      </c>
      <c r="M26" s="84">
        <f t="shared" si="2"/>
        <v>3959.5</v>
      </c>
      <c r="N26" s="134">
        <v>43</v>
      </c>
      <c r="O26" s="14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</row>
    <row r="27" spans="1:158" s="1" customFormat="1" ht="40.5">
      <c r="A27" s="43" t="s">
        <v>71</v>
      </c>
      <c r="B27" s="43" t="s">
        <v>89</v>
      </c>
      <c r="C27" s="79" t="s">
        <v>76</v>
      </c>
      <c r="D27" s="83" t="s">
        <v>12</v>
      </c>
      <c r="E27" s="80"/>
      <c r="F27" s="80">
        <f t="shared" si="0"/>
        <v>0</v>
      </c>
      <c r="G27" s="80"/>
      <c r="H27" s="80"/>
      <c r="I27" s="81">
        <f t="shared" si="1"/>
        <v>0</v>
      </c>
      <c r="J27" s="84">
        <v>11144755</v>
      </c>
      <c r="K27" s="89">
        <f>88075-11719+331212+98780-24749-73338-54600</f>
        <v>353661</v>
      </c>
      <c r="L27" s="84">
        <f t="shared" si="3"/>
        <v>11498416</v>
      </c>
      <c r="M27" s="84">
        <f t="shared" si="2"/>
        <v>11498.4</v>
      </c>
      <c r="N27" s="134"/>
      <c r="O27" s="14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</row>
    <row r="28" spans="1:158" s="1" customFormat="1" ht="40.5">
      <c r="A28" s="43" t="s">
        <v>72</v>
      </c>
      <c r="B28" s="43" t="s">
        <v>90</v>
      </c>
      <c r="C28" s="79" t="s">
        <v>77</v>
      </c>
      <c r="D28" s="83" t="s">
        <v>12</v>
      </c>
      <c r="E28" s="80"/>
      <c r="F28" s="80">
        <f t="shared" si="0"/>
        <v>0</v>
      </c>
      <c r="G28" s="80"/>
      <c r="H28" s="80"/>
      <c r="I28" s="81">
        <f t="shared" si="1"/>
        <v>0</v>
      </c>
      <c r="J28" s="84">
        <v>150000</v>
      </c>
      <c r="K28" s="85">
        <v>-26417</v>
      </c>
      <c r="L28" s="84">
        <f t="shared" si="3"/>
        <v>123583</v>
      </c>
      <c r="M28" s="84">
        <f t="shared" si="2"/>
        <v>123.6</v>
      </c>
      <c r="N28" s="134"/>
      <c r="O28" s="14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</row>
    <row r="29" spans="1:158" s="1" customFormat="1" ht="20.25">
      <c r="A29" s="43" t="s">
        <v>73</v>
      </c>
      <c r="B29" s="43" t="s">
        <v>91</v>
      </c>
      <c r="C29" s="79" t="s">
        <v>78</v>
      </c>
      <c r="D29" s="83" t="s">
        <v>12</v>
      </c>
      <c r="E29" s="80"/>
      <c r="F29" s="80">
        <f t="shared" si="0"/>
        <v>0</v>
      </c>
      <c r="G29" s="80"/>
      <c r="H29" s="80"/>
      <c r="I29" s="81">
        <f t="shared" si="1"/>
        <v>0</v>
      </c>
      <c r="J29" s="84">
        <v>525000</v>
      </c>
      <c r="K29" s="85">
        <v>-75000</v>
      </c>
      <c r="L29" s="84">
        <f t="shared" si="3"/>
        <v>450000</v>
      </c>
      <c r="M29" s="84">
        <f t="shared" si="2"/>
        <v>450</v>
      </c>
      <c r="N29" s="134"/>
      <c r="O29" s="14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</row>
    <row r="30" spans="1:158" s="1" customFormat="1" ht="20.25">
      <c r="A30" s="43" t="s">
        <v>147</v>
      </c>
      <c r="B30" s="43" t="s">
        <v>92</v>
      </c>
      <c r="C30" s="79" t="s">
        <v>149</v>
      </c>
      <c r="D30" s="83" t="s">
        <v>12</v>
      </c>
      <c r="E30" s="80"/>
      <c r="F30" s="80">
        <f t="shared" si="0"/>
        <v>0</v>
      </c>
      <c r="G30" s="80"/>
      <c r="H30" s="80"/>
      <c r="I30" s="81">
        <f t="shared" si="1"/>
        <v>0</v>
      </c>
      <c r="J30" s="84">
        <v>121000</v>
      </c>
      <c r="K30" s="84"/>
      <c r="L30" s="84">
        <f t="shared" si="3"/>
        <v>121000</v>
      </c>
      <c r="M30" s="84">
        <f t="shared" si="2"/>
        <v>121</v>
      </c>
      <c r="N30" s="134"/>
      <c r="O30" s="14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</row>
    <row r="31" spans="1:158" s="1" customFormat="1" ht="20.25">
      <c r="A31" s="43" t="s">
        <v>148</v>
      </c>
      <c r="B31" s="43" t="s">
        <v>92</v>
      </c>
      <c r="C31" s="79" t="s">
        <v>150</v>
      </c>
      <c r="D31" s="83" t="s">
        <v>12</v>
      </c>
      <c r="E31" s="80"/>
      <c r="F31" s="80">
        <f t="shared" si="0"/>
        <v>0</v>
      </c>
      <c r="G31" s="80"/>
      <c r="H31" s="80"/>
      <c r="I31" s="81">
        <f t="shared" si="1"/>
        <v>0</v>
      </c>
      <c r="J31" s="84">
        <v>75000</v>
      </c>
      <c r="K31" s="84">
        <v>18000</v>
      </c>
      <c r="L31" s="84">
        <f t="shared" si="3"/>
        <v>93000</v>
      </c>
      <c r="M31" s="84">
        <f t="shared" si="2"/>
        <v>93</v>
      </c>
      <c r="N31" s="134"/>
      <c r="O31" s="14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</row>
    <row r="32" spans="1:158" s="1" customFormat="1" ht="20.25">
      <c r="A32" s="43" t="s">
        <v>74</v>
      </c>
      <c r="B32" s="43" t="s">
        <v>92</v>
      </c>
      <c r="C32" s="79" t="s">
        <v>79</v>
      </c>
      <c r="D32" s="83" t="s">
        <v>12</v>
      </c>
      <c r="E32" s="80"/>
      <c r="F32" s="80">
        <f t="shared" si="0"/>
        <v>0</v>
      </c>
      <c r="G32" s="80"/>
      <c r="H32" s="80"/>
      <c r="I32" s="81">
        <f t="shared" si="1"/>
        <v>0</v>
      </c>
      <c r="J32" s="84">
        <v>150000</v>
      </c>
      <c r="K32" s="84"/>
      <c r="L32" s="84">
        <f t="shared" si="3"/>
        <v>150000</v>
      </c>
      <c r="M32" s="84">
        <f t="shared" si="2"/>
        <v>150</v>
      </c>
      <c r="N32" s="134"/>
      <c r="O32" s="14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</row>
    <row r="33" spans="1:158" s="1" customFormat="1" ht="20.25">
      <c r="A33" s="42"/>
      <c r="B33" s="42"/>
      <c r="C33" s="78" t="s">
        <v>206</v>
      </c>
      <c r="D33" s="83"/>
      <c r="E33" s="80"/>
      <c r="F33" s="80">
        <f t="shared" si="0"/>
        <v>0</v>
      </c>
      <c r="G33" s="80"/>
      <c r="H33" s="80"/>
      <c r="I33" s="81">
        <f t="shared" si="1"/>
        <v>0</v>
      </c>
      <c r="J33" s="82">
        <f>SUM(J34:J40)</f>
        <v>23137664</v>
      </c>
      <c r="K33" s="82">
        <f>SUM(K34:K40)</f>
        <v>300200</v>
      </c>
      <c r="L33" s="82">
        <f>SUM(L34:L40)</f>
        <v>23437864</v>
      </c>
      <c r="M33" s="82">
        <f>SUM(M34:M40)</f>
        <v>23487.899999999998</v>
      </c>
      <c r="N33" s="134"/>
      <c r="O33" s="145">
        <v>6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</row>
    <row r="34" spans="1:158" s="1" customFormat="1" ht="20.25">
      <c r="A34" s="43" t="s">
        <v>10</v>
      </c>
      <c r="B34" s="43" t="s">
        <v>83</v>
      </c>
      <c r="C34" s="79" t="s">
        <v>11</v>
      </c>
      <c r="D34" s="83" t="s">
        <v>12</v>
      </c>
      <c r="E34" s="80"/>
      <c r="F34" s="80">
        <f t="shared" si="0"/>
        <v>0</v>
      </c>
      <c r="G34" s="80"/>
      <c r="H34" s="80"/>
      <c r="I34" s="81">
        <f t="shared" si="1"/>
        <v>0</v>
      </c>
      <c r="J34" s="84">
        <v>333200</v>
      </c>
      <c r="K34" s="84"/>
      <c r="L34" s="84">
        <f aca="true" t="shared" si="4" ref="L34:L40">K34+J34</f>
        <v>333200</v>
      </c>
      <c r="M34" s="84">
        <f t="shared" si="2"/>
        <v>333.2</v>
      </c>
      <c r="N34" s="134"/>
      <c r="O34" s="14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</row>
    <row r="35" spans="1:158" s="1" customFormat="1" ht="20.25">
      <c r="A35" s="43" t="s">
        <v>15</v>
      </c>
      <c r="B35" s="43" t="s">
        <v>93</v>
      </c>
      <c r="C35" s="79" t="s">
        <v>16</v>
      </c>
      <c r="D35" s="83" t="s">
        <v>12</v>
      </c>
      <c r="E35" s="80"/>
      <c r="F35" s="80">
        <f t="shared" si="0"/>
        <v>0</v>
      </c>
      <c r="G35" s="80"/>
      <c r="H35" s="80"/>
      <c r="I35" s="81">
        <f t="shared" si="1"/>
        <v>0</v>
      </c>
      <c r="J35" s="84">
        <v>16431400</v>
      </c>
      <c r="K35" s="85">
        <f>20500+279700</f>
        <v>300200</v>
      </c>
      <c r="L35" s="84">
        <f t="shared" si="4"/>
        <v>16731600</v>
      </c>
      <c r="M35" s="84">
        <f>ROUND(L35/1000,1)+50</f>
        <v>16781.6</v>
      </c>
      <c r="N35" s="134"/>
      <c r="O35" s="14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</row>
    <row r="36" spans="1:158" s="1" customFormat="1" ht="20.25">
      <c r="A36" s="43" t="s">
        <v>31</v>
      </c>
      <c r="B36" s="43" t="s">
        <v>94</v>
      </c>
      <c r="C36" s="79" t="s">
        <v>36</v>
      </c>
      <c r="D36" s="83" t="s">
        <v>12</v>
      </c>
      <c r="E36" s="80"/>
      <c r="F36" s="80">
        <f t="shared" si="0"/>
        <v>0</v>
      </c>
      <c r="G36" s="80"/>
      <c r="H36" s="80"/>
      <c r="I36" s="81">
        <f t="shared" si="1"/>
        <v>0</v>
      </c>
      <c r="J36" s="84">
        <v>2894064</v>
      </c>
      <c r="K36" s="84"/>
      <c r="L36" s="84">
        <f t="shared" si="4"/>
        <v>2894064</v>
      </c>
      <c r="M36" s="84">
        <f t="shared" si="2"/>
        <v>2894.1</v>
      </c>
      <c r="N36" s="134"/>
      <c r="O36" s="14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</row>
    <row r="37" spans="1:158" s="1" customFormat="1" ht="20.25">
      <c r="A37" s="43" t="s">
        <v>67</v>
      </c>
      <c r="B37" s="43" t="s">
        <v>95</v>
      </c>
      <c r="C37" s="79" t="s">
        <v>80</v>
      </c>
      <c r="D37" s="83"/>
      <c r="E37" s="80"/>
      <c r="F37" s="80">
        <f t="shared" si="0"/>
        <v>0</v>
      </c>
      <c r="G37" s="80"/>
      <c r="H37" s="80"/>
      <c r="I37" s="81">
        <f t="shared" si="1"/>
        <v>0</v>
      </c>
      <c r="J37" s="84">
        <v>1000000</v>
      </c>
      <c r="K37" s="84"/>
      <c r="L37" s="84">
        <f t="shared" si="4"/>
        <v>1000000</v>
      </c>
      <c r="M37" s="84">
        <f t="shared" si="2"/>
        <v>1000</v>
      </c>
      <c r="N37" s="134"/>
      <c r="O37" s="14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</row>
    <row r="38" spans="1:158" s="1" customFormat="1" ht="20.25">
      <c r="A38" s="43" t="s">
        <v>45</v>
      </c>
      <c r="B38" s="43" t="s">
        <v>96</v>
      </c>
      <c r="C38" s="79" t="s">
        <v>47</v>
      </c>
      <c r="D38" s="83" t="s">
        <v>12</v>
      </c>
      <c r="E38" s="80"/>
      <c r="F38" s="80">
        <f t="shared" si="0"/>
        <v>0</v>
      </c>
      <c r="G38" s="80"/>
      <c r="H38" s="80"/>
      <c r="I38" s="81">
        <f t="shared" si="1"/>
        <v>0</v>
      </c>
      <c r="J38" s="84">
        <v>2419000</v>
      </c>
      <c r="K38" s="84"/>
      <c r="L38" s="84">
        <f t="shared" si="4"/>
        <v>2419000</v>
      </c>
      <c r="M38" s="84">
        <f t="shared" si="2"/>
        <v>2419</v>
      </c>
      <c r="N38" s="134"/>
      <c r="O38" s="14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</row>
    <row r="39" spans="1:158" s="1" customFormat="1" ht="20.25">
      <c r="A39" s="43" t="s">
        <v>145</v>
      </c>
      <c r="B39" s="43" t="s">
        <v>97</v>
      </c>
      <c r="C39" s="79" t="s">
        <v>146</v>
      </c>
      <c r="D39" s="83" t="s">
        <v>12</v>
      </c>
      <c r="E39" s="80"/>
      <c r="F39" s="80">
        <f t="shared" si="0"/>
        <v>0</v>
      </c>
      <c r="G39" s="80"/>
      <c r="H39" s="80"/>
      <c r="I39" s="81">
        <f t="shared" si="1"/>
        <v>0</v>
      </c>
      <c r="J39" s="84">
        <v>20000</v>
      </c>
      <c r="K39" s="84"/>
      <c r="L39" s="84">
        <f t="shared" si="4"/>
        <v>20000</v>
      </c>
      <c r="M39" s="84">
        <f t="shared" si="2"/>
        <v>20</v>
      </c>
      <c r="N39" s="134"/>
      <c r="O39" s="14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</row>
    <row r="40" spans="1:158" s="1" customFormat="1" ht="40.5">
      <c r="A40" s="43" t="s">
        <v>75</v>
      </c>
      <c r="B40" s="43" t="s">
        <v>97</v>
      </c>
      <c r="C40" s="79" t="s">
        <v>98</v>
      </c>
      <c r="D40" s="83"/>
      <c r="E40" s="80"/>
      <c r="F40" s="80">
        <f t="shared" si="0"/>
        <v>0</v>
      </c>
      <c r="G40" s="80"/>
      <c r="H40" s="80"/>
      <c r="I40" s="81">
        <f t="shared" si="1"/>
        <v>0</v>
      </c>
      <c r="J40" s="84">
        <v>40000</v>
      </c>
      <c r="K40" s="84"/>
      <c r="L40" s="84">
        <f t="shared" si="4"/>
        <v>40000</v>
      </c>
      <c r="M40" s="84">
        <f t="shared" si="2"/>
        <v>40</v>
      </c>
      <c r="N40" s="134"/>
      <c r="O40" s="14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</row>
    <row r="41" spans="1:158" s="1" customFormat="1" ht="20.25">
      <c r="A41" s="42"/>
      <c r="B41" s="42"/>
      <c r="C41" s="90" t="s">
        <v>207</v>
      </c>
      <c r="D41" s="83"/>
      <c r="E41" s="80"/>
      <c r="F41" s="80">
        <f t="shared" si="0"/>
        <v>0</v>
      </c>
      <c r="G41" s="80"/>
      <c r="H41" s="80"/>
      <c r="I41" s="81">
        <f t="shared" si="1"/>
        <v>0</v>
      </c>
      <c r="J41" s="82">
        <f>SUM(J42:J44)</f>
        <v>751500</v>
      </c>
      <c r="K41" s="82">
        <f>SUM(K42:K44)</f>
        <v>132000</v>
      </c>
      <c r="L41" s="82">
        <f>SUM(L42:L44)</f>
        <v>883500</v>
      </c>
      <c r="M41" s="82">
        <f>SUM(M42:M44)</f>
        <v>883.5</v>
      </c>
      <c r="N41" s="134"/>
      <c r="O41" s="14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</row>
    <row r="42" spans="1:158" s="1" customFormat="1" ht="20.25">
      <c r="A42" s="43" t="s">
        <v>10</v>
      </c>
      <c r="B42" s="43" t="s">
        <v>83</v>
      </c>
      <c r="C42" s="79" t="s">
        <v>11</v>
      </c>
      <c r="D42" s="83" t="s">
        <v>12</v>
      </c>
      <c r="E42" s="80"/>
      <c r="F42" s="80">
        <f t="shared" si="0"/>
        <v>0</v>
      </c>
      <c r="G42" s="80"/>
      <c r="H42" s="80"/>
      <c r="I42" s="81">
        <f t="shared" si="1"/>
        <v>0</v>
      </c>
      <c r="J42" s="84">
        <f>80000+120000</f>
        <v>200000</v>
      </c>
      <c r="K42" s="88"/>
      <c r="L42" s="84">
        <f>K42+J42</f>
        <v>200000</v>
      </c>
      <c r="M42" s="84">
        <f t="shared" si="2"/>
        <v>200</v>
      </c>
      <c r="N42" s="134"/>
      <c r="O42" s="14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</row>
    <row r="43" spans="1:158" s="1" customFormat="1" ht="20.25">
      <c r="A43" s="43" t="s">
        <v>151</v>
      </c>
      <c r="B43" s="43" t="s">
        <v>152</v>
      </c>
      <c r="C43" s="79" t="s">
        <v>153</v>
      </c>
      <c r="D43" s="83" t="s">
        <v>12</v>
      </c>
      <c r="E43" s="80"/>
      <c r="F43" s="80">
        <f t="shared" si="0"/>
        <v>0</v>
      </c>
      <c r="G43" s="80"/>
      <c r="H43" s="80"/>
      <c r="I43" s="81">
        <f t="shared" si="1"/>
        <v>0</v>
      </c>
      <c r="J43" s="84">
        <v>308000</v>
      </c>
      <c r="K43" s="84">
        <v>132000</v>
      </c>
      <c r="L43" s="84">
        <f>K43+J43</f>
        <v>440000</v>
      </c>
      <c r="M43" s="84">
        <f t="shared" si="2"/>
        <v>440</v>
      </c>
      <c r="N43" s="134">
        <v>44</v>
      </c>
      <c r="O43" s="14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</row>
    <row r="44" spans="1:158" s="1" customFormat="1" ht="20.25">
      <c r="A44" s="43" t="s">
        <v>24</v>
      </c>
      <c r="B44" s="43" t="s">
        <v>99</v>
      </c>
      <c r="C44" s="83" t="s">
        <v>25</v>
      </c>
      <c r="D44" s="83" t="s">
        <v>12</v>
      </c>
      <c r="E44" s="80"/>
      <c r="F44" s="80">
        <f t="shared" si="0"/>
        <v>0</v>
      </c>
      <c r="G44" s="80"/>
      <c r="H44" s="80"/>
      <c r="I44" s="81">
        <f t="shared" si="1"/>
        <v>0</v>
      </c>
      <c r="J44" s="84">
        <v>243500</v>
      </c>
      <c r="K44" s="84"/>
      <c r="L44" s="84">
        <f>K44+J44</f>
        <v>243500</v>
      </c>
      <c r="M44" s="84">
        <f t="shared" si="2"/>
        <v>243.5</v>
      </c>
      <c r="N44" s="134"/>
      <c r="O44" s="14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</row>
    <row r="45" spans="1:158" s="1" customFormat="1" ht="20.25" customHeight="1" hidden="1">
      <c r="A45" s="42"/>
      <c r="B45" s="42"/>
      <c r="C45" s="78" t="s">
        <v>208</v>
      </c>
      <c r="D45" s="83"/>
      <c r="E45" s="80"/>
      <c r="F45" s="80">
        <f t="shared" si="0"/>
        <v>0</v>
      </c>
      <c r="G45" s="80"/>
      <c r="H45" s="80"/>
      <c r="I45" s="81">
        <f t="shared" si="1"/>
        <v>0</v>
      </c>
      <c r="J45" s="82">
        <f>J46</f>
        <v>18000</v>
      </c>
      <c r="K45" s="82">
        <f>K46</f>
        <v>-18000</v>
      </c>
      <c r="L45" s="82">
        <f>L46</f>
        <v>0</v>
      </c>
      <c r="M45" s="84">
        <f t="shared" si="2"/>
        <v>0</v>
      </c>
      <c r="N45" s="134"/>
      <c r="O45" s="14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</row>
    <row r="46" spans="1:158" s="1" customFormat="1" ht="20.25" customHeight="1" hidden="1">
      <c r="A46" s="43" t="s">
        <v>10</v>
      </c>
      <c r="B46" s="43" t="s">
        <v>83</v>
      </c>
      <c r="C46" s="79" t="s">
        <v>11</v>
      </c>
      <c r="D46" s="83" t="s">
        <v>12</v>
      </c>
      <c r="E46" s="80"/>
      <c r="F46" s="80">
        <f t="shared" si="0"/>
        <v>0</v>
      </c>
      <c r="G46" s="80"/>
      <c r="H46" s="80"/>
      <c r="I46" s="81">
        <f t="shared" si="1"/>
        <v>0</v>
      </c>
      <c r="J46" s="84">
        <v>18000</v>
      </c>
      <c r="K46" s="89">
        <v>-18000</v>
      </c>
      <c r="L46" s="84">
        <f>K46+J46</f>
        <v>0</v>
      </c>
      <c r="M46" s="84">
        <f t="shared" si="2"/>
        <v>0</v>
      </c>
      <c r="N46" s="134"/>
      <c r="O46" s="14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</row>
    <row r="47" spans="1:159" s="3" customFormat="1" ht="20.25">
      <c r="A47" s="41"/>
      <c r="B47" s="41"/>
      <c r="C47" s="78" t="s">
        <v>209</v>
      </c>
      <c r="D47" s="83"/>
      <c r="E47" s="91"/>
      <c r="F47" s="80">
        <f t="shared" si="0"/>
        <v>0</v>
      </c>
      <c r="G47" s="91"/>
      <c r="H47" s="91"/>
      <c r="I47" s="81">
        <f t="shared" si="1"/>
        <v>0</v>
      </c>
      <c r="J47" s="82">
        <f>SUM(J48:J51)</f>
        <v>1163500</v>
      </c>
      <c r="K47" s="82">
        <f>SUM(K48:K51)</f>
        <v>-3500</v>
      </c>
      <c r="L47" s="82">
        <f>SUM(L48:L51)</f>
        <v>1160000</v>
      </c>
      <c r="M47" s="82">
        <f>SUM(M48:M51)</f>
        <v>1160</v>
      </c>
      <c r="N47" s="134"/>
      <c r="O47" s="14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7"/>
    </row>
    <row r="48" spans="1:159" s="3" customFormat="1" ht="20.25">
      <c r="A48" s="43" t="s">
        <v>10</v>
      </c>
      <c r="B48" s="43" t="s">
        <v>83</v>
      </c>
      <c r="C48" s="79" t="s">
        <v>11</v>
      </c>
      <c r="D48" s="83" t="s">
        <v>12</v>
      </c>
      <c r="E48" s="91"/>
      <c r="F48" s="80">
        <f t="shared" si="0"/>
        <v>0</v>
      </c>
      <c r="G48" s="91"/>
      <c r="H48" s="91"/>
      <c r="I48" s="81">
        <f t="shared" si="1"/>
        <v>0</v>
      </c>
      <c r="J48" s="84">
        <v>20000</v>
      </c>
      <c r="K48" s="84"/>
      <c r="L48" s="84">
        <f>K48+J48</f>
        <v>20000</v>
      </c>
      <c r="M48" s="84">
        <f t="shared" si="2"/>
        <v>20</v>
      </c>
      <c r="N48" s="134"/>
      <c r="O48" s="14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7"/>
    </row>
    <row r="49" spans="1:159" s="3" customFormat="1" ht="20.25">
      <c r="A49" s="4">
        <v>110201</v>
      </c>
      <c r="B49" s="43" t="s">
        <v>100</v>
      </c>
      <c r="C49" s="83" t="s">
        <v>19</v>
      </c>
      <c r="D49" s="83" t="s">
        <v>12</v>
      </c>
      <c r="E49" s="91"/>
      <c r="F49" s="80">
        <f t="shared" si="0"/>
        <v>0</v>
      </c>
      <c r="G49" s="91"/>
      <c r="H49" s="91"/>
      <c r="I49" s="81">
        <f t="shared" si="1"/>
        <v>0</v>
      </c>
      <c r="J49" s="84">
        <v>678000</v>
      </c>
      <c r="K49" s="89">
        <f>10000-8500</f>
        <v>1500</v>
      </c>
      <c r="L49" s="84">
        <f>K49+J49</f>
        <v>679500</v>
      </c>
      <c r="M49" s="84">
        <f t="shared" si="2"/>
        <v>679.5</v>
      </c>
      <c r="N49" s="134"/>
      <c r="O49" s="14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7"/>
    </row>
    <row r="50" spans="1:15" s="2" customFormat="1" ht="20.25">
      <c r="A50" s="4">
        <v>110205</v>
      </c>
      <c r="B50" s="43" t="s">
        <v>91</v>
      </c>
      <c r="C50" s="83" t="s">
        <v>66</v>
      </c>
      <c r="D50" s="83" t="s">
        <v>12</v>
      </c>
      <c r="E50" s="91"/>
      <c r="F50" s="80">
        <f t="shared" si="0"/>
        <v>0</v>
      </c>
      <c r="G50" s="91"/>
      <c r="H50" s="91"/>
      <c r="I50" s="81">
        <f t="shared" si="1"/>
        <v>0</v>
      </c>
      <c r="J50" s="84">
        <v>435500</v>
      </c>
      <c r="K50" s="89">
        <f>-18000+20000</f>
        <v>2000</v>
      </c>
      <c r="L50" s="84">
        <f>K50+J50</f>
        <v>437500</v>
      </c>
      <c r="M50" s="84">
        <f t="shared" si="2"/>
        <v>437.5</v>
      </c>
      <c r="N50" s="134"/>
      <c r="O50" s="145"/>
    </row>
    <row r="51" spans="1:15" s="2" customFormat="1" ht="20.25">
      <c r="A51" s="4">
        <v>110502</v>
      </c>
      <c r="B51" s="43" t="s">
        <v>84</v>
      </c>
      <c r="C51" s="79" t="s">
        <v>41</v>
      </c>
      <c r="D51" s="83" t="s">
        <v>12</v>
      </c>
      <c r="E51" s="91"/>
      <c r="F51" s="80">
        <f t="shared" si="0"/>
        <v>0</v>
      </c>
      <c r="G51" s="91"/>
      <c r="H51" s="91"/>
      <c r="I51" s="81">
        <f t="shared" si="1"/>
        <v>0</v>
      </c>
      <c r="J51" s="84">
        <v>30000</v>
      </c>
      <c r="K51" s="89">
        <v>-7000</v>
      </c>
      <c r="L51" s="84">
        <f>K51+J51</f>
        <v>23000</v>
      </c>
      <c r="M51" s="84">
        <f t="shared" si="2"/>
        <v>23</v>
      </c>
      <c r="N51" s="134"/>
      <c r="O51" s="145"/>
    </row>
    <row r="52" spans="1:158" s="25" customFormat="1" ht="20.25">
      <c r="A52" s="41"/>
      <c r="B52" s="41"/>
      <c r="C52" s="78" t="s">
        <v>210</v>
      </c>
      <c r="D52" s="92"/>
      <c r="E52" s="93"/>
      <c r="F52" s="80">
        <f t="shared" si="0"/>
        <v>0</v>
      </c>
      <c r="G52" s="93"/>
      <c r="H52" s="93"/>
      <c r="I52" s="81">
        <f t="shared" si="1"/>
        <v>0</v>
      </c>
      <c r="J52" s="82">
        <f>SUM(J53:J67)-J59</f>
        <v>102844642.34</v>
      </c>
      <c r="K52" s="82">
        <f>SUM(K53:K67)-K59</f>
        <v>671808</v>
      </c>
      <c r="L52" s="82">
        <f>SUM(L53:L67)-L59</f>
        <v>103516450.34</v>
      </c>
      <c r="M52" s="82">
        <f>SUM(M53:M67)-M59</f>
        <v>103516.4</v>
      </c>
      <c r="N52" s="134"/>
      <c r="O52" s="145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</row>
    <row r="53" spans="1:158" s="1" customFormat="1" ht="20.25">
      <c r="A53" s="43" t="s">
        <v>10</v>
      </c>
      <c r="B53" s="43" t="s">
        <v>83</v>
      </c>
      <c r="C53" s="79" t="s">
        <v>11</v>
      </c>
      <c r="D53" s="83" t="s">
        <v>12</v>
      </c>
      <c r="E53" s="80"/>
      <c r="F53" s="80">
        <f t="shared" si="0"/>
        <v>0</v>
      </c>
      <c r="G53" s="80"/>
      <c r="H53" s="80"/>
      <c r="I53" s="81">
        <f t="shared" si="1"/>
        <v>0</v>
      </c>
      <c r="J53" s="84">
        <v>30000</v>
      </c>
      <c r="K53" s="84"/>
      <c r="L53" s="84">
        <f aca="true" t="shared" si="5" ref="L53:L58">K53+J53</f>
        <v>30000</v>
      </c>
      <c r="M53" s="84">
        <f t="shared" si="2"/>
        <v>30</v>
      </c>
      <c r="N53" s="134"/>
      <c r="O53" s="14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</row>
    <row r="54" spans="1:158" s="1" customFormat="1" ht="20.25">
      <c r="A54" s="4">
        <v>100102</v>
      </c>
      <c r="B54" s="43" t="s">
        <v>101</v>
      </c>
      <c r="C54" s="79" t="s">
        <v>18</v>
      </c>
      <c r="D54" s="83" t="s">
        <v>12</v>
      </c>
      <c r="E54" s="91"/>
      <c r="F54" s="80">
        <f t="shared" si="0"/>
        <v>0</v>
      </c>
      <c r="G54" s="91"/>
      <c r="H54" s="91"/>
      <c r="I54" s="81">
        <f t="shared" si="1"/>
        <v>0</v>
      </c>
      <c r="J54" s="84">
        <v>51271723.14</v>
      </c>
      <c r="K54" s="89">
        <v>43208</v>
      </c>
      <c r="L54" s="84">
        <f t="shared" si="5"/>
        <v>51314931.14</v>
      </c>
      <c r="M54" s="84">
        <f t="shared" si="2"/>
        <v>51314.9</v>
      </c>
      <c r="N54" s="134"/>
      <c r="O54" s="14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</row>
    <row r="55" spans="1:158" s="1" customFormat="1" ht="20.25">
      <c r="A55" s="4">
        <v>100106</v>
      </c>
      <c r="B55" s="43" t="s">
        <v>101</v>
      </c>
      <c r="C55" s="79" t="s">
        <v>34</v>
      </c>
      <c r="D55" s="83" t="s">
        <v>12</v>
      </c>
      <c r="E55" s="91"/>
      <c r="F55" s="80">
        <f t="shared" si="0"/>
        <v>0</v>
      </c>
      <c r="G55" s="91"/>
      <c r="H55" s="91"/>
      <c r="I55" s="81">
        <f t="shared" si="1"/>
        <v>0</v>
      </c>
      <c r="J55" s="84">
        <v>6000000</v>
      </c>
      <c r="K55" s="84"/>
      <c r="L55" s="84">
        <f t="shared" si="5"/>
        <v>6000000</v>
      </c>
      <c r="M55" s="84">
        <f t="shared" si="2"/>
        <v>6000</v>
      </c>
      <c r="N55" s="134"/>
      <c r="O55" s="14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</row>
    <row r="56" spans="1:158" s="1" customFormat="1" ht="20.25">
      <c r="A56" s="4">
        <v>100202</v>
      </c>
      <c r="B56" s="43" t="s">
        <v>102</v>
      </c>
      <c r="C56" s="79" t="s">
        <v>186</v>
      </c>
      <c r="D56" s="83" t="s">
        <v>12</v>
      </c>
      <c r="E56" s="91"/>
      <c r="F56" s="80">
        <f t="shared" si="0"/>
        <v>0</v>
      </c>
      <c r="G56" s="91"/>
      <c r="H56" s="91"/>
      <c r="I56" s="81">
        <f t="shared" si="1"/>
        <v>0</v>
      </c>
      <c r="J56" s="84">
        <v>3430202</v>
      </c>
      <c r="K56" s="84">
        <v>664532</v>
      </c>
      <c r="L56" s="84">
        <f t="shared" si="5"/>
        <v>4094734</v>
      </c>
      <c r="M56" s="84">
        <f t="shared" si="2"/>
        <v>4094.7</v>
      </c>
      <c r="N56" s="134"/>
      <c r="O56" s="14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</row>
    <row r="57" spans="1:158" s="1" customFormat="1" ht="20.25">
      <c r="A57" s="4">
        <v>100203</v>
      </c>
      <c r="B57" s="43" t="s">
        <v>102</v>
      </c>
      <c r="C57" s="79" t="s">
        <v>17</v>
      </c>
      <c r="D57" s="83" t="s">
        <v>12</v>
      </c>
      <c r="E57" s="91"/>
      <c r="F57" s="80">
        <f t="shared" si="0"/>
        <v>0</v>
      </c>
      <c r="G57" s="91"/>
      <c r="H57" s="91"/>
      <c r="I57" s="81">
        <f t="shared" si="1"/>
        <v>0</v>
      </c>
      <c r="J57" s="84">
        <v>21022929.2</v>
      </c>
      <c r="K57" s="89">
        <f>25000-234505+11719-245322-20000+41679+79338</f>
        <v>-342091</v>
      </c>
      <c r="L57" s="84">
        <f t="shared" si="5"/>
        <v>20680838.2</v>
      </c>
      <c r="M57" s="84">
        <f t="shared" si="2"/>
        <v>20680.8</v>
      </c>
      <c r="N57" s="134"/>
      <c r="O57" s="14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</row>
    <row r="58" spans="1:158" s="1" customFormat="1" ht="20.25">
      <c r="A58" s="4">
        <v>100208</v>
      </c>
      <c r="B58" s="43" t="s">
        <v>102</v>
      </c>
      <c r="C58" s="79" t="s">
        <v>159</v>
      </c>
      <c r="D58" s="83" t="s">
        <v>12</v>
      </c>
      <c r="E58" s="91"/>
      <c r="F58" s="80">
        <f t="shared" si="0"/>
        <v>0</v>
      </c>
      <c r="G58" s="91"/>
      <c r="H58" s="91"/>
      <c r="I58" s="81">
        <f t="shared" si="1"/>
        <v>0</v>
      </c>
      <c r="J58" s="84">
        <v>845938</v>
      </c>
      <c r="K58" s="84"/>
      <c r="L58" s="84">
        <f t="shared" si="5"/>
        <v>845938</v>
      </c>
      <c r="M58" s="84">
        <f t="shared" si="2"/>
        <v>845.9</v>
      </c>
      <c r="N58" s="134"/>
      <c r="O58" s="14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</row>
    <row r="59" spans="1:158" s="1" customFormat="1" ht="40.5">
      <c r="A59" s="4">
        <v>180409</v>
      </c>
      <c r="B59" s="43" t="s">
        <v>86</v>
      </c>
      <c r="C59" s="79" t="s">
        <v>29</v>
      </c>
      <c r="D59" s="87"/>
      <c r="E59" s="94"/>
      <c r="F59" s="80">
        <f t="shared" si="0"/>
        <v>0</v>
      </c>
      <c r="G59" s="94"/>
      <c r="H59" s="94"/>
      <c r="I59" s="81">
        <f t="shared" si="1"/>
        <v>0</v>
      </c>
      <c r="J59" s="84">
        <f>J60+J61+J62+J63+J64+J66+J65</f>
        <v>19493350</v>
      </c>
      <c r="K59" s="84">
        <f>K60+K61+K62+K63+K64+K66+K65</f>
        <v>306159</v>
      </c>
      <c r="L59" s="84">
        <f>L60+L61+L62+L63+L64+L66+L65</f>
        <v>19799509</v>
      </c>
      <c r="M59" s="84">
        <f>ROUND(L59/1000,1)+0.1</f>
        <v>19799.6</v>
      </c>
      <c r="N59" s="134"/>
      <c r="O59" s="14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</row>
    <row r="60" spans="1:158" s="1" customFormat="1" ht="25.5" customHeight="1">
      <c r="A60" s="4"/>
      <c r="B60" s="4"/>
      <c r="C60" s="79" t="s">
        <v>49</v>
      </c>
      <c r="D60" s="79" t="s">
        <v>49</v>
      </c>
      <c r="E60" s="94"/>
      <c r="F60" s="80">
        <f t="shared" si="0"/>
        <v>0</v>
      </c>
      <c r="G60" s="94"/>
      <c r="H60" s="94"/>
      <c r="I60" s="81">
        <f t="shared" si="1"/>
        <v>0</v>
      </c>
      <c r="J60" s="84">
        <v>4311200</v>
      </c>
      <c r="K60" s="89">
        <v>292000</v>
      </c>
      <c r="L60" s="84">
        <f aca="true" t="shared" si="6" ref="L60:L67">K60+J60</f>
        <v>4603200</v>
      </c>
      <c r="M60" s="84">
        <f t="shared" si="2"/>
        <v>4603.2</v>
      </c>
      <c r="N60" s="134"/>
      <c r="O60" s="14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</row>
    <row r="61" spans="1:158" s="1" customFormat="1" ht="25.5" customHeight="1">
      <c r="A61" s="4"/>
      <c r="B61" s="4"/>
      <c r="C61" s="79" t="s">
        <v>139</v>
      </c>
      <c r="D61" s="79" t="s">
        <v>139</v>
      </c>
      <c r="E61" s="94"/>
      <c r="F61" s="80">
        <f t="shared" si="0"/>
        <v>0</v>
      </c>
      <c r="G61" s="94"/>
      <c r="H61" s="94"/>
      <c r="I61" s="81">
        <f t="shared" si="1"/>
        <v>0</v>
      </c>
      <c r="J61" s="84">
        <v>1600000</v>
      </c>
      <c r="K61" s="84"/>
      <c r="L61" s="84">
        <f t="shared" si="6"/>
        <v>1600000</v>
      </c>
      <c r="M61" s="84">
        <f t="shared" si="2"/>
        <v>1600</v>
      </c>
      <c r="N61" s="134"/>
      <c r="O61" s="14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</row>
    <row r="62" spans="1:158" s="1" customFormat="1" ht="25.5" customHeight="1">
      <c r="A62" s="4"/>
      <c r="B62" s="4"/>
      <c r="C62" s="79" t="s">
        <v>39</v>
      </c>
      <c r="D62" s="79" t="s">
        <v>39</v>
      </c>
      <c r="E62" s="94"/>
      <c r="F62" s="80">
        <f t="shared" si="0"/>
        <v>0</v>
      </c>
      <c r="G62" s="94"/>
      <c r="H62" s="94"/>
      <c r="I62" s="81">
        <f t="shared" si="1"/>
        <v>0</v>
      </c>
      <c r="J62" s="84">
        <v>2188500</v>
      </c>
      <c r="K62" s="84"/>
      <c r="L62" s="84">
        <f t="shared" si="6"/>
        <v>2188500</v>
      </c>
      <c r="M62" s="84">
        <f t="shared" si="2"/>
        <v>2188.5</v>
      </c>
      <c r="N62" s="134"/>
      <c r="O62" s="14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</row>
    <row r="63" spans="1:158" s="1" customFormat="1" ht="25.5" customHeight="1">
      <c r="A63" s="4"/>
      <c r="B63" s="4"/>
      <c r="C63" s="79" t="s">
        <v>44</v>
      </c>
      <c r="D63" s="79" t="s">
        <v>44</v>
      </c>
      <c r="E63" s="94"/>
      <c r="F63" s="80">
        <f t="shared" si="0"/>
        <v>0</v>
      </c>
      <c r="G63" s="94"/>
      <c r="H63" s="94"/>
      <c r="I63" s="81">
        <f t="shared" si="1"/>
        <v>0</v>
      </c>
      <c r="J63" s="84">
        <v>2500000</v>
      </c>
      <c r="K63" s="84"/>
      <c r="L63" s="84">
        <f t="shared" si="6"/>
        <v>2500000</v>
      </c>
      <c r="M63" s="84">
        <f t="shared" si="2"/>
        <v>2500</v>
      </c>
      <c r="N63" s="134"/>
      <c r="O63" s="14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</row>
    <row r="64" spans="1:158" s="1" customFormat="1" ht="25.5" customHeight="1">
      <c r="A64" s="4"/>
      <c r="B64" s="4"/>
      <c r="C64" s="79" t="s">
        <v>117</v>
      </c>
      <c r="D64" s="79" t="s">
        <v>117</v>
      </c>
      <c r="E64" s="94"/>
      <c r="F64" s="80">
        <f t="shared" si="0"/>
        <v>0</v>
      </c>
      <c r="G64" s="94"/>
      <c r="H64" s="94"/>
      <c r="I64" s="81">
        <f t="shared" si="1"/>
        <v>0</v>
      </c>
      <c r="J64" s="84">
        <v>8200</v>
      </c>
      <c r="K64" s="84">
        <v>14159</v>
      </c>
      <c r="L64" s="84">
        <f t="shared" si="6"/>
        <v>22359</v>
      </c>
      <c r="M64" s="84">
        <f t="shared" si="2"/>
        <v>22.4</v>
      </c>
      <c r="N64" s="134">
        <v>45</v>
      </c>
      <c r="O64" s="14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</row>
    <row r="65" spans="1:158" s="1" customFormat="1" ht="25.5" customHeight="1">
      <c r="A65" s="4"/>
      <c r="B65" s="4"/>
      <c r="C65" s="79" t="s">
        <v>167</v>
      </c>
      <c r="D65" s="79" t="s">
        <v>167</v>
      </c>
      <c r="E65" s="94"/>
      <c r="F65" s="80">
        <f t="shared" si="0"/>
        <v>0</v>
      </c>
      <c r="G65" s="94"/>
      <c r="H65" s="94"/>
      <c r="I65" s="81">
        <f t="shared" si="1"/>
        <v>0</v>
      </c>
      <c r="J65" s="84">
        <v>1116250</v>
      </c>
      <c r="K65" s="84"/>
      <c r="L65" s="84">
        <f t="shared" si="6"/>
        <v>1116250</v>
      </c>
      <c r="M65" s="84">
        <f t="shared" si="2"/>
        <v>1116.3</v>
      </c>
      <c r="N65" s="134"/>
      <c r="O65" s="14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</row>
    <row r="66" spans="1:158" s="1" customFormat="1" ht="25.5" customHeight="1">
      <c r="A66" s="4"/>
      <c r="B66" s="4"/>
      <c r="C66" s="79" t="s">
        <v>50</v>
      </c>
      <c r="D66" s="79" t="s">
        <v>50</v>
      </c>
      <c r="E66" s="94"/>
      <c r="F66" s="80">
        <f t="shared" si="0"/>
        <v>0</v>
      </c>
      <c r="G66" s="94"/>
      <c r="H66" s="94"/>
      <c r="I66" s="81">
        <f t="shared" si="1"/>
        <v>0</v>
      </c>
      <c r="J66" s="84">
        <v>7769200</v>
      </c>
      <c r="K66" s="84"/>
      <c r="L66" s="84">
        <f t="shared" si="6"/>
        <v>7769200</v>
      </c>
      <c r="M66" s="84">
        <f t="shared" si="2"/>
        <v>7769.2</v>
      </c>
      <c r="N66" s="134"/>
      <c r="O66" s="14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</row>
    <row r="67" spans="1:158" s="1" customFormat="1" ht="20.25">
      <c r="A67" s="4">
        <v>250380</v>
      </c>
      <c r="B67" s="43" t="s">
        <v>104</v>
      </c>
      <c r="C67" s="83" t="s">
        <v>21</v>
      </c>
      <c r="D67" s="83" t="s">
        <v>12</v>
      </c>
      <c r="E67" s="94"/>
      <c r="F67" s="80">
        <f t="shared" si="0"/>
        <v>0</v>
      </c>
      <c r="G67" s="94"/>
      <c r="H67" s="94"/>
      <c r="I67" s="81">
        <f t="shared" si="1"/>
        <v>0</v>
      </c>
      <c r="J67" s="84">
        <v>750500</v>
      </c>
      <c r="K67" s="84"/>
      <c r="L67" s="84">
        <f t="shared" si="6"/>
        <v>750500</v>
      </c>
      <c r="M67" s="84">
        <f t="shared" si="2"/>
        <v>750.5</v>
      </c>
      <c r="N67" s="134"/>
      <c r="O67" s="14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</row>
    <row r="68" spans="1:158" s="1" customFormat="1" ht="20.25">
      <c r="A68" s="42"/>
      <c r="B68" s="42"/>
      <c r="C68" s="90" t="s">
        <v>211</v>
      </c>
      <c r="D68" s="83"/>
      <c r="E68" s="94"/>
      <c r="F68" s="80">
        <f t="shared" si="0"/>
        <v>0</v>
      </c>
      <c r="G68" s="94"/>
      <c r="H68" s="94"/>
      <c r="I68" s="81">
        <f t="shared" si="1"/>
        <v>0</v>
      </c>
      <c r="J68" s="82">
        <f>J69+J70</f>
        <v>381000</v>
      </c>
      <c r="K68" s="82">
        <f>K69+K70</f>
        <v>0</v>
      </c>
      <c r="L68" s="82">
        <f>L69+L70</f>
        <v>381000</v>
      </c>
      <c r="M68" s="82">
        <f>M69+M70</f>
        <v>381</v>
      </c>
      <c r="N68" s="134"/>
      <c r="O68" s="14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</row>
    <row r="69" spans="1:158" s="1" customFormat="1" ht="20.25">
      <c r="A69" s="43" t="s">
        <v>10</v>
      </c>
      <c r="B69" s="43" t="s">
        <v>83</v>
      </c>
      <c r="C69" s="79" t="s">
        <v>11</v>
      </c>
      <c r="D69" s="83" t="s">
        <v>12</v>
      </c>
      <c r="E69" s="94"/>
      <c r="F69" s="80">
        <f t="shared" si="0"/>
        <v>0</v>
      </c>
      <c r="G69" s="94"/>
      <c r="H69" s="94"/>
      <c r="I69" s="81">
        <f t="shared" si="1"/>
        <v>0</v>
      </c>
      <c r="J69" s="84">
        <v>240000</v>
      </c>
      <c r="K69" s="88"/>
      <c r="L69" s="84">
        <f>K69+J69</f>
        <v>240000</v>
      </c>
      <c r="M69" s="84">
        <f t="shared" si="2"/>
        <v>240</v>
      </c>
      <c r="N69" s="134"/>
      <c r="O69" s="14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</row>
    <row r="70" spans="1:15" s="72" customFormat="1" ht="20.25">
      <c r="A70" s="71" t="s">
        <v>22</v>
      </c>
      <c r="B70" s="71" t="s">
        <v>103</v>
      </c>
      <c r="C70" s="95" t="s">
        <v>40</v>
      </c>
      <c r="D70" s="96" t="s">
        <v>12</v>
      </c>
      <c r="E70" s="97"/>
      <c r="F70" s="80">
        <f t="shared" si="0"/>
        <v>0</v>
      </c>
      <c r="G70" s="98"/>
      <c r="H70" s="97"/>
      <c r="I70" s="81">
        <f t="shared" si="1"/>
        <v>0</v>
      </c>
      <c r="J70" s="85">
        <v>141000</v>
      </c>
      <c r="K70" s="99"/>
      <c r="L70" s="85">
        <f>K70+J70</f>
        <v>141000</v>
      </c>
      <c r="M70" s="84">
        <f t="shared" si="2"/>
        <v>141</v>
      </c>
      <c r="N70" s="134"/>
      <c r="O70" s="145"/>
    </row>
    <row r="71" spans="1:15" ht="20.25">
      <c r="A71" s="42"/>
      <c r="B71" s="42"/>
      <c r="C71" s="78" t="s">
        <v>212</v>
      </c>
      <c r="D71" s="83"/>
      <c r="E71" s="91"/>
      <c r="F71" s="80">
        <f t="shared" si="0"/>
        <v>0</v>
      </c>
      <c r="G71" s="91"/>
      <c r="H71" s="91"/>
      <c r="I71" s="81">
        <f t="shared" si="1"/>
        <v>0</v>
      </c>
      <c r="J71" s="82">
        <f>J72+J73+J74+J172+J171</f>
        <v>225640784.94</v>
      </c>
      <c r="K71" s="82">
        <f>K72+K73+K74+K172+K171</f>
        <v>137000</v>
      </c>
      <c r="L71" s="82">
        <f>L72+L73+L74+L172+L171</f>
        <v>225777784.94</v>
      </c>
      <c r="M71" s="82">
        <f>M72+M73+M74+M172+M171</f>
        <v>225777.8</v>
      </c>
      <c r="N71" s="134"/>
      <c r="O71" s="145"/>
    </row>
    <row r="72" spans="1:15" ht="20.25">
      <c r="A72" s="43" t="s">
        <v>15</v>
      </c>
      <c r="B72" s="43" t="s">
        <v>93</v>
      </c>
      <c r="C72" s="79" t="s">
        <v>16</v>
      </c>
      <c r="D72" s="83"/>
      <c r="E72" s="91"/>
      <c r="F72" s="80">
        <f t="shared" si="0"/>
        <v>0</v>
      </c>
      <c r="G72" s="91"/>
      <c r="H72" s="91"/>
      <c r="I72" s="81">
        <f t="shared" si="1"/>
        <v>0</v>
      </c>
      <c r="J72" s="84">
        <v>1724000</v>
      </c>
      <c r="K72" s="84"/>
      <c r="L72" s="84">
        <f>K72+J72</f>
        <v>1724000</v>
      </c>
      <c r="M72" s="84">
        <f t="shared" si="2"/>
        <v>1724</v>
      </c>
      <c r="N72" s="134"/>
      <c r="O72" s="145"/>
    </row>
    <row r="73" spans="1:15" ht="20.25">
      <c r="A73" s="43" t="s">
        <v>30</v>
      </c>
      <c r="B73" s="43" t="s">
        <v>102</v>
      </c>
      <c r="C73" s="79" t="s">
        <v>17</v>
      </c>
      <c r="D73" s="83" t="s">
        <v>12</v>
      </c>
      <c r="E73" s="91"/>
      <c r="F73" s="80">
        <f t="shared" si="0"/>
        <v>0</v>
      </c>
      <c r="G73" s="91"/>
      <c r="H73" s="91"/>
      <c r="I73" s="81">
        <f t="shared" si="1"/>
        <v>0</v>
      </c>
      <c r="J73" s="84">
        <v>71252200</v>
      </c>
      <c r="K73" s="84"/>
      <c r="L73" s="84">
        <f>K73+J73</f>
        <v>71252200</v>
      </c>
      <c r="M73" s="84">
        <f t="shared" si="2"/>
        <v>71252.2</v>
      </c>
      <c r="N73" s="134"/>
      <c r="O73" s="145"/>
    </row>
    <row r="74" spans="1:15" ht="20.25">
      <c r="A74" s="9">
        <v>150101</v>
      </c>
      <c r="B74" s="43" t="s">
        <v>86</v>
      </c>
      <c r="C74" s="78" t="s">
        <v>4</v>
      </c>
      <c r="D74" s="83"/>
      <c r="E74" s="91">
        <f>E75+E112+E114</f>
        <v>232712048</v>
      </c>
      <c r="F74" s="100">
        <f>F75+F112+F114</f>
        <v>232712</v>
      </c>
      <c r="G74" s="91"/>
      <c r="H74" s="91">
        <f aca="true" t="shared" si="7" ref="H74:M74">H75+H112+H114</f>
        <v>150887994</v>
      </c>
      <c r="I74" s="100">
        <f t="shared" si="7"/>
        <v>150887.9</v>
      </c>
      <c r="J74" s="82">
        <f t="shared" si="7"/>
        <v>140664584.94</v>
      </c>
      <c r="K74" s="82">
        <f t="shared" si="7"/>
        <v>-63000</v>
      </c>
      <c r="L74" s="82">
        <f t="shared" si="7"/>
        <v>140601584.94</v>
      </c>
      <c r="M74" s="82">
        <f t="shared" si="7"/>
        <v>140601.59999999998</v>
      </c>
      <c r="N74" s="134"/>
      <c r="O74" s="145"/>
    </row>
    <row r="75" spans="1:15" ht="20.25">
      <c r="A75" s="9"/>
      <c r="B75" s="9"/>
      <c r="C75" s="101" t="s">
        <v>5</v>
      </c>
      <c r="D75" s="101" t="s">
        <v>5</v>
      </c>
      <c r="E75" s="102">
        <f>SUM(E76:E111)</f>
        <v>149395188</v>
      </c>
      <c r="F75" s="100">
        <f>SUM(F76:F111)</f>
        <v>149395.1</v>
      </c>
      <c r="G75" s="102"/>
      <c r="H75" s="103">
        <f aca="true" t="shared" si="8" ref="H75:M75">SUM(H76:H111)</f>
        <v>89651087</v>
      </c>
      <c r="I75" s="100">
        <f t="shared" si="8"/>
        <v>89651.1</v>
      </c>
      <c r="J75" s="102">
        <f t="shared" si="8"/>
        <v>54716798</v>
      </c>
      <c r="K75" s="102">
        <f t="shared" si="8"/>
        <v>3000</v>
      </c>
      <c r="L75" s="102">
        <f t="shared" si="8"/>
        <v>54719798</v>
      </c>
      <c r="M75" s="102">
        <f t="shared" si="8"/>
        <v>54719.799999999996</v>
      </c>
      <c r="N75" s="134"/>
      <c r="O75" s="145">
        <v>7</v>
      </c>
    </row>
    <row r="76" spans="1:15" ht="30" customHeight="1">
      <c r="A76" s="5"/>
      <c r="B76" s="5"/>
      <c r="C76" s="104" t="s">
        <v>6</v>
      </c>
      <c r="D76" s="104" t="s">
        <v>6</v>
      </c>
      <c r="E76" s="80">
        <v>28556946</v>
      </c>
      <c r="F76" s="81">
        <f t="shared" si="0"/>
        <v>28556.9</v>
      </c>
      <c r="G76" s="105">
        <v>86</v>
      </c>
      <c r="H76" s="86">
        <v>24569887</v>
      </c>
      <c r="I76" s="81">
        <f t="shared" si="1"/>
        <v>24569.9</v>
      </c>
      <c r="J76" s="84">
        <v>1000000</v>
      </c>
      <c r="K76" s="84"/>
      <c r="L76" s="84">
        <f aca="true" t="shared" si="9" ref="L76:L111">K76+J76</f>
        <v>1000000</v>
      </c>
      <c r="M76" s="84">
        <f t="shared" si="2"/>
        <v>1000</v>
      </c>
      <c r="N76" s="134"/>
      <c r="O76" s="145"/>
    </row>
    <row r="77" spans="1:15" ht="30" customHeight="1">
      <c r="A77" s="44"/>
      <c r="B77" s="44"/>
      <c r="C77" s="104" t="s">
        <v>116</v>
      </c>
      <c r="D77" s="104" t="s">
        <v>116</v>
      </c>
      <c r="E77" s="80"/>
      <c r="F77" s="81">
        <f t="shared" si="0"/>
        <v>0</v>
      </c>
      <c r="G77" s="81"/>
      <c r="H77" s="80"/>
      <c r="I77" s="81">
        <f t="shared" si="1"/>
        <v>0</v>
      </c>
      <c r="J77" s="84">
        <v>2500000</v>
      </c>
      <c r="K77" s="84"/>
      <c r="L77" s="84">
        <f t="shared" si="9"/>
        <v>2500000</v>
      </c>
      <c r="M77" s="84">
        <f t="shared" si="2"/>
        <v>2500</v>
      </c>
      <c r="N77" s="134"/>
      <c r="O77" s="145"/>
    </row>
    <row r="78" spans="1:15" ht="43.5" customHeight="1">
      <c r="A78" s="44"/>
      <c r="B78" s="44"/>
      <c r="C78" s="104" t="s">
        <v>46</v>
      </c>
      <c r="D78" s="104" t="s">
        <v>46</v>
      </c>
      <c r="E78" s="80"/>
      <c r="F78" s="81">
        <f t="shared" si="0"/>
        <v>0</v>
      </c>
      <c r="G78" s="81"/>
      <c r="H78" s="80"/>
      <c r="I78" s="81">
        <f t="shared" si="1"/>
        <v>0</v>
      </c>
      <c r="J78" s="84">
        <v>3198625</v>
      </c>
      <c r="K78" s="84">
        <v>-110000</v>
      </c>
      <c r="L78" s="84">
        <f t="shared" si="9"/>
        <v>3088625</v>
      </c>
      <c r="M78" s="84">
        <f t="shared" si="2"/>
        <v>3088.6</v>
      </c>
      <c r="N78" s="134"/>
      <c r="O78" s="145"/>
    </row>
    <row r="79" spans="1:15" ht="37.5" customHeight="1">
      <c r="A79" s="44"/>
      <c r="B79" s="44"/>
      <c r="C79" s="104" t="s">
        <v>223</v>
      </c>
      <c r="D79" s="104" t="s">
        <v>51</v>
      </c>
      <c r="E79" s="80">
        <v>55700830</v>
      </c>
      <c r="F79" s="81">
        <f aca="true" t="shared" si="10" ref="F79:F143">ROUND(E79/1000,1)</f>
        <v>55700.8</v>
      </c>
      <c r="G79" s="81">
        <v>45.3</v>
      </c>
      <c r="H79" s="80">
        <v>25223524</v>
      </c>
      <c r="I79" s="81">
        <f aca="true" t="shared" si="11" ref="I79:I143">ROUND(H79/1000,1)</f>
        <v>25223.5</v>
      </c>
      <c r="J79" s="84">
        <v>6000000</v>
      </c>
      <c r="K79" s="84"/>
      <c r="L79" s="84">
        <f t="shared" si="9"/>
        <v>6000000</v>
      </c>
      <c r="M79" s="84">
        <f aca="true" t="shared" si="12" ref="M79:M143">ROUND(L79/1000,1)</f>
        <v>6000</v>
      </c>
      <c r="N79" s="134"/>
      <c r="O79" s="145"/>
    </row>
    <row r="80" spans="1:15" ht="30" customHeight="1">
      <c r="A80" s="9"/>
      <c r="B80" s="9"/>
      <c r="C80" s="104" t="s">
        <v>224</v>
      </c>
      <c r="D80" s="104" t="s">
        <v>107</v>
      </c>
      <c r="E80" s="86">
        <v>680490</v>
      </c>
      <c r="F80" s="81">
        <f t="shared" si="10"/>
        <v>680.5</v>
      </c>
      <c r="G80" s="106">
        <v>55.9</v>
      </c>
      <c r="H80" s="86">
        <v>380490</v>
      </c>
      <c r="I80" s="81">
        <f t="shared" si="11"/>
        <v>380.5</v>
      </c>
      <c r="J80" s="84">
        <v>380000</v>
      </c>
      <c r="K80" s="89">
        <f>-40000-24000</f>
        <v>-64000</v>
      </c>
      <c r="L80" s="84">
        <f t="shared" si="9"/>
        <v>316000</v>
      </c>
      <c r="M80" s="84">
        <f>ROUND(L80/1000,1)-25</f>
        <v>291</v>
      </c>
      <c r="N80" s="134"/>
      <c r="O80" s="145"/>
    </row>
    <row r="81" spans="1:15" ht="30" customHeight="1">
      <c r="A81" s="44"/>
      <c r="B81" s="44"/>
      <c r="C81" s="104" t="s">
        <v>225</v>
      </c>
      <c r="D81" s="104" t="s">
        <v>118</v>
      </c>
      <c r="E81" s="80"/>
      <c r="F81" s="81">
        <f t="shared" si="10"/>
        <v>0</v>
      </c>
      <c r="G81" s="81"/>
      <c r="H81" s="80"/>
      <c r="I81" s="81">
        <f t="shared" si="11"/>
        <v>0</v>
      </c>
      <c r="J81" s="84">
        <v>250000</v>
      </c>
      <c r="K81" s="84"/>
      <c r="L81" s="84">
        <f t="shared" si="9"/>
        <v>250000</v>
      </c>
      <c r="M81" s="84">
        <f t="shared" si="12"/>
        <v>250</v>
      </c>
      <c r="N81" s="134"/>
      <c r="O81" s="145"/>
    </row>
    <row r="82" spans="1:15" ht="30" customHeight="1">
      <c r="A82" s="44"/>
      <c r="B82" s="44"/>
      <c r="C82" s="104" t="s">
        <v>187</v>
      </c>
      <c r="D82" s="104" t="s">
        <v>187</v>
      </c>
      <c r="E82" s="80"/>
      <c r="F82" s="81">
        <f t="shared" si="10"/>
        <v>0</v>
      </c>
      <c r="G82" s="81"/>
      <c r="H82" s="80"/>
      <c r="I82" s="81">
        <f t="shared" si="11"/>
        <v>0</v>
      </c>
      <c r="J82" s="84">
        <v>8000000</v>
      </c>
      <c r="K82" s="84"/>
      <c r="L82" s="84">
        <f t="shared" si="9"/>
        <v>8000000</v>
      </c>
      <c r="M82" s="84">
        <f t="shared" si="12"/>
        <v>8000</v>
      </c>
      <c r="N82" s="134"/>
      <c r="O82" s="145"/>
    </row>
    <row r="83" spans="1:15" ht="24.75" customHeight="1">
      <c r="A83" s="5"/>
      <c r="B83" s="5"/>
      <c r="C83" s="104" t="s">
        <v>42</v>
      </c>
      <c r="D83" s="104" t="s">
        <v>42</v>
      </c>
      <c r="E83" s="80">
        <v>12997832</v>
      </c>
      <c r="F83" s="81">
        <f t="shared" si="10"/>
        <v>12997.8</v>
      </c>
      <c r="G83" s="77">
        <v>47.7</v>
      </c>
      <c r="H83" s="86">
        <v>6200933</v>
      </c>
      <c r="I83" s="81">
        <f t="shared" si="11"/>
        <v>6200.9</v>
      </c>
      <c r="J83" s="84">
        <f>3000000+2000000</f>
        <v>5000000</v>
      </c>
      <c r="K83" s="84"/>
      <c r="L83" s="84">
        <f t="shared" si="9"/>
        <v>5000000</v>
      </c>
      <c r="M83" s="84">
        <f t="shared" si="12"/>
        <v>5000</v>
      </c>
      <c r="N83" s="134"/>
      <c r="O83" s="145"/>
    </row>
    <row r="84" spans="1:15" ht="24.75" customHeight="1">
      <c r="A84" s="44"/>
      <c r="B84" s="44"/>
      <c r="C84" s="104" t="s">
        <v>128</v>
      </c>
      <c r="D84" s="104" t="s">
        <v>128</v>
      </c>
      <c r="E84" s="80"/>
      <c r="F84" s="81">
        <f t="shared" si="10"/>
        <v>0</v>
      </c>
      <c r="G84" s="81"/>
      <c r="H84" s="80"/>
      <c r="I84" s="81">
        <f t="shared" si="11"/>
        <v>0</v>
      </c>
      <c r="J84" s="84">
        <v>2000000</v>
      </c>
      <c r="K84" s="84"/>
      <c r="L84" s="84">
        <f t="shared" si="9"/>
        <v>2000000</v>
      </c>
      <c r="M84" s="84">
        <f t="shared" si="12"/>
        <v>2000</v>
      </c>
      <c r="N84" s="134"/>
      <c r="O84" s="145"/>
    </row>
    <row r="85" spans="1:15" ht="24.75" customHeight="1">
      <c r="A85" s="44"/>
      <c r="B85" s="44"/>
      <c r="C85" s="104" t="s">
        <v>197</v>
      </c>
      <c r="D85" s="104" t="s">
        <v>197</v>
      </c>
      <c r="E85" s="80"/>
      <c r="F85" s="81">
        <f t="shared" si="10"/>
        <v>0</v>
      </c>
      <c r="G85" s="81"/>
      <c r="H85" s="80"/>
      <c r="I85" s="81">
        <f t="shared" si="11"/>
        <v>0</v>
      </c>
      <c r="J85" s="84"/>
      <c r="K85" s="84">
        <v>50000</v>
      </c>
      <c r="L85" s="84">
        <f t="shared" si="9"/>
        <v>50000</v>
      </c>
      <c r="M85" s="84">
        <f t="shared" si="12"/>
        <v>50</v>
      </c>
      <c r="N85" s="134"/>
      <c r="O85" s="145"/>
    </row>
    <row r="86" spans="1:15" ht="24.75" customHeight="1">
      <c r="A86" s="44"/>
      <c r="B86" s="44"/>
      <c r="C86" s="104" t="s">
        <v>165</v>
      </c>
      <c r="D86" s="104" t="s">
        <v>165</v>
      </c>
      <c r="E86" s="80"/>
      <c r="F86" s="81">
        <f t="shared" si="10"/>
        <v>0</v>
      </c>
      <c r="G86" s="81"/>
      <c r="H86" s="80"/>
      <c r="I86" s="81">
        <f t="shared" si="11"/>
        <v>0</v>
      </c>
      <c r="J86" s="84">
        <v>800000</v>
      </c>
      <c r="K86" s="84"/>
      <c r="L86" s="84">
        <f t="shared" si="9"/>
        <v>800000</v>
      </c>
      <c r="M86" s="84">
        <f t="shared" si="12"/>
        <v>800</v>
      </c>
      <c r="N86" s="134">
        <v>46</v>
      </c>
      <c r="O86" s="145"/>
    </row>
    <row r="87" spans="1:15" ht="24.75" customHeight="1">
      <c r="A87" s="44"/>
      <c r="B87" s="44"/>
      <c r="C87" s="104" t="s">
        <v>129</v>
      </c>
      <c r="D87" s="104" t="s">
        <v>129</v>
      </c>
      <c r="E87" s="80"/>
      <c r="F87" s="81">
        <f t="shared" si="10"/>
        <v>0</v>
      </c>
      <c r="G87" s="81"/>
      <c r="H87" s="80"/>
      <c r="I87" s="81">
        <f t="shared" si="11"/>
        <v>0</v>
      </c>
      <c r="J87" s="84">
        <v>1000000</v>
      </c>
      <c r="K87" s="84"/>
      <c r="L87" s="84">
        <f t="shared" si="9"/>
        <v>1000000</v>
      </c>
      <c r="M87" s="84">
        <f t="shared" si="12"/>
        <v>1000</v>
      </c>
      <c r="N87" s="134"/>
      <c r="O87" s="145"/>
    </row>
    <row r="88" spans="1:15" ht="31.5" customHeight="1">
      <c r="A88" s="44"/>
      <c r="B88" s="44"/>
      <c r="C88" s="104" t="s">
        <v>127</v>
      </c>
      <c r="D88" s="104" t="s">
        <v>127</v>
      </c>
      <c r="E88" s="80">
        <v>19937315</v>
      </c>
      <c r="F88" s="81">
        <f t="shared" si="10"/>
        <v>19937.3</v>
      </c>
      <c r="G88" s="81">
        <v>98.3</v>
      </c>
      <c r="H88" s="80">
        <v>19595302</v>
      </c>
      <c r="I88" s="81">
        <f t="shared" si="11"/>
        <v>19595.3</v>
      </c>
      <c r="J88" s="84">
        <v>500000</v>
      </c>
      <c r="K88" s="84"/>
      <c r="L88" s="84">
        <f t="shared" si="9"/>
        <v>500000</v>
      </c>
      <c r="M88" s="84">
        <f t="shared" si="12"/>
        <v>500</v>
      </c>
      <c r="N88" s="134"/>
      <c r="O88" s="145"/>
    </row>
    <row r="89" spans="1:15" ht="28.5" customHeight="1">
      <c r="A89" s="44"/>
      <c r="B89" s="44"/>
      <c r="C89" s="104" t="s">
        <v>28</v>
      </c>
      <c r="D89" s="104" t="s">
        <v>28</v>
      </c>
      <c r="E89" s="80">
        <v>27952784</v>
      </c>
      <c r="F89" s="81">
        <f t="shared" si="10"/>
        <v>27952.8</v>
      </c>
      <c r="G89" s="81">
        <v>36.5</v>
      </c>
      <c r="H89" s="80">
        <v>10189981</v>
      </c>
      <c r="I89" s="81">
        <f t="shared" si="11"/>
        <v>10190</v>
      </c>
      <c r="J89" s="84">
        <v>5000000</v>
      </c>
      <c r="K89" s="84"/>
      <c r="L89" s="84">
        <f t="shared" si="9"/>
        <v>5000000</v>
      </c>
      <c r="M89" s="84">
        <f t="shared" si="12"/>
        <v>5000</v>
      </c>
      <c r="N89" s="134"/>
      <c r="O89" s="145"/>
    </row>
    <row r="90" spans="1:15" ht="28.5" customHeight="1">
      <c r="A90" s="44"/>
      <c r="B90" s="44"/>
      <c r="C90" s="104" t="s">
        <v>131</v>
      </c>
      <c r="D90" s="104" t="s">
        <v>131</v>
      </c>
      <c r="E90" s="80">
        <v>3568991</v>
      </c>
      <c r="F90" s="81">
        <f t="shared" si="10"/>
        <v>3569</v>
      </c>
      <c r="G90" s="81">
        <v>97.8</v>
      </c>
      <c r="H90" s="80">
        <v>3490970</v>
      </c>
      <c r="I90" s="81">
        <f t="shared" si="11"/>
        <v>3491</v>
      </c>
      <c r="J90" s="84">
        <v>5400000</v>
      </c>
      <c r="K90" s="84"/>
      <c r="L90" s="84">
        <f t="shared" si="9"/>
        <v>5400000</v>
      </c>
      <c r="M90" s="84">
        <f t="shared" si="12"/>
        <v>5400</v>
      </c>
      <c r="N90" s="134"/>
      <c r="O90" s="145"/>
    </row>
    <row r="91" spans="1:15" ht="28.5" customHeight="1">
      <c r="A91" s="44"/>
      <c r="B91" s="44"/>
      <c r="C91" s="104" t="s">
        <v>226</v>
      </c>
      <c r="D91" s="104" t="s">
        <v>81</v>
      </c>
      <c r="E91" s="80"/>
      <c r="F91" s="80">
        <f t="shared" si="10"/>
        <v>0</v>
      </c>
      <c r="G91" s="81"/>
      <c r="H91" s="80"/>
      <c r="I91" s="81">
        <f t="shared" si="11"/>
        <v>0</v>
      </c>
      <c r="J91" s="84">
        <v>9000000</v>
      </c>
      <c r="K91" s="84"/>
      <c r="L91" s="84">
        <f t="shared" si="9"/>
        <v>9000000</v>
      </c>
      <c r="M91" s="84">
        <f t="shared" si="12"/>
        <v>9000</v>
      </c>
      <c r="N91" s="134"/>
      <c r="O91" s="145"/>
    </row>
    <row r="92" spans="1:15" ht="31.5" customHeight="1">
      <c r="A92" s="44"/>
      <c r="B92" s="44"/>
      <c r="C92" s="104" t="s">
        <v>130</v>
      </c>
      <c r="D92" s="104" t="s">
        <v>130</v>
      </c>
      <c r="E92" s="80"/>
      <c r="F92" s="80">
        <f t="shared" si="10"/>
        <v>0</v>
      </c>
      <c r="G92" s="81"/>
      <c r="H92" s="80"/>
      <c r="I92" s="81">
        <f t="shared" si="11"/>
        <v>0</v>
      </c>
      <c r="J92" s="84">
        <v>500000</v>
      </c>
      <c r="K92" s="84"/>
      <c r="L92" s="84">
        <f t="shared" si="9"/>
        <v>500000</v>
      </c>
      <c r="M92" s="84">
        <f t="shared" si="12"/>
        <v>500</v>
      </c>
      <c r="N92" s="134"/>
      <c r="O92" s="145"/>
    </row>
    <row r="93" spans="1:15" ht="20.25">
      <c r="A93" s="44"/>
      <c r="B93" s="44"/>
      <c r="C93" s="104" t="s">
        <v>140</v>
      </c>
      <c r="D93" s="104" t="s">
        <v>140</v>
      </c>
      <c r="E93" s="80"/>
      <c r="F93" s="80">
        <f t="shared" si="10"/>
        <v>0</v>
      </c>
      <c r="G93" s="81"/>
      <c r="H93" s="80"/>
      <c r="I93" s="81">
        <f t="shared" si="11"/>
        <v>0</v>
      </c>
      <c r="J93" s="84">
        <v>500000</v>
      </c>
      <c r="K93" s="84"/>
      <c r="L93" s="84">
        <f t="shared" si="9"/>
        <v>500000</v>
      </c>
      <c r="M93" s="84">
        <f t="shared" si="12"/>
        <v>500</v>
      </c>
      <c r="N93" s="134"/>
      <c r="O93" s="145"/>
    </row>
    <row r="94" spans="1:15" ht="20.25">
      <c r="A94" s="44"/>
      <c r="B94" s="44"/>
      <c r="C94" s="104" t="s">
        <v>162</v>
      </c>
      <c r="D94" s="104" t="s">
        <v>162</v>
      </c>
      <c r="E94" s="80"/>
      <c r="F94" s="80">
        <f t="shared" si="10"/>
        <v>0</v>
      </c>
      <c r="G94" s="81"/>
      <c r="H94" s="80"/>
      <c r="I94" s="81">
        <f t="shared" si="11"/>
        <v>0</v>
      </c>
      <c r="J94" s="84">
        <v>500000</v>
      </c>
      <c r="K94" s="84"/>
      <c r="L94" s="84">
        <f t="shared" si="9"/>
        <v>500000</v>
      </c>
      <c r="M94" s="84">
        <f t="shared" si="12"/>
        <v>500</v>
      </c>
      <c r="N94" s="134"/>
      <c r="O94" s="145"/>
    </row>
    <row r="95" spans="1:15" ht="20.25">
      <c r="A95" s="44"/>
      <c r="B95" s="44"/>
      <c r="C95" s="104" t="s">
        <v>163</v>
      </c>
      <c r="D95" s="104" t="s">
        <v>163</v>
      </c>
      <c r="E95" s="80"/>
      <c r="F95" s="80">
        <f t="shared" si="10"/>
        <v>0</v>
      </c>
      <c r="G95" s="81"/>
      <c r="H95" s="80"/>
      <c r="I95" s="81">
        <f t="shared" si="11"/>
        <v>0</v>
      </c>
      <c r="J95" s="84">
        <v>1000000</v>
      </c>
      <c r="K95" s="84"/>
      <c r="L95" s="84">
        <f t="shared" si="9"/>
        <v>1000000</v>
      </c>
      <c r="M95" s="84">
        <f t="shared" si="12"/>
        <v>1000</v>
      </c>
      <c r="N95" s="134"/>
      <c r="O95" s="145"/>
    </row>
    <row r="96" spans="1:15" ht="30" customHeight="1">
      <c r="A96" s="44"/>
      <c r="B96" s="44"/>
      <c r="C96" s="104" t="s">
        <v>191</v>
      </c>
      <c r="D96" s="104" t="s">
        <v>191</v>
      </c>
      <c r="E96" s="80"/>
      <c r="F96" s="80">
        <f t="shared" si="10"/>
        <v>0</v>
      </c>
      <c r="G96" s="81"/>
      <c r="H96" s="80"/>
      <c r="I96" s="81">
        <f t="shared" si="11"/>
        <v>0</v>
      </c>
      <c r="J96" s="84">
        <v>50000</v>
      </c>
      <c r="K96" s="84"/>
      <c r="L96" s="84">
        <f t="shared" si="9"/>
        <v>50000</v>
      </c>
      <c r="M96" s="84">
        <f t="shared" si="12"/>
        <v>50</v>
      </c>
      <c r="N96" s="134"/>
      <c r="O96" s="145"/>
    </row>
    <row r="97" spans="1:15" ht="30" customHeight="1" hidden="1">
      <c r="A97" s="44"/>
      <c r="B97" s="44"/>
      <c r="C97" s="104" t="s">
        <v>161</v>
      </c>
      <c r="D97" s="104" t="s">
        <v>161</v>
      </c>
      <c r="E97" s="80"/>
      <c r="F97" s="80">
        <f t="shared" si="10"/>
        <v>0</v>
      </c>
      <c r="G97" s="81"/>
      <c r="H97" s="80"/>
      <c r="I97" s="81">
        <f t="shared" si="11"/>
        <v>0</v>
      </c>
      <c r="J97" s="84"/>
      <c r="K97" s="84"/>
      <c r="L97" s="84">
        <f t="shared" si="9"/>
        <v>0</v>
      </c>
      <c r="M97" s="84">
        <f t="shared" si="12"/>
        <v>0</v>
      </c>
      <c r="N97" s="134"/>
      <c r="O97" s="145"/>
    </row>
    <row r="98" spans="1:15" ht="30" customHeight="1">
      <c r="A98" s="44"/>
      <c r="B98" s="44"/>
      <c r="C98" s="104" t="s">
        <v>182</v>
      </c>
      <c r="D98" s="104" t="s">
        <v>182</v>
      </c>
      <c r="E98" s="80"/>
      <c r="F98" s="80">
        <f t="shared" si="10"/>
        <v>0</v>
      </c>
      <c r="G98" s="81"/>
      <c r="H98" s="80"/>
      <c r="I98" s="81">
        <f t="shared" si="11"/>
        <v>0</v>
      </c>
      <c r="J98" s="84">
        <v>300000</v>
      </c>
      <c r="K98" s="89">
        <v>-15000</v>
      </c>
      <c r="L98" s="84">
        <f t="shared" si="9"/>
        <v>285000</v>
      </c>
      <c r="M98" s="84">
        <f t="shared" si="12"/>
        <v>285</v>
      </c>
      <c r="N98" s="134"/>
      <c r="O98" s="145"/>
    </row>
    <row r="99" spans="1:15" ht="30" customHeight="1">
      <c r="A99" s="44"/>
      <c r="B99" s="44"/>
      <c r="C99" s="104" t="s">
        <v>192</v>
      </c>
      <c r="D99" s="104" t="s">
        <v>192</v>
      </c>
      <c r="E99" s="80"/>
      <c r="F99" s="80">
        <f t="shared" si="10"/>
        <v>0</v>
      </c>
      <c r="G99" s="81"/>
      <c r="H99" s="80"/>
      <c r="I99" s="81">
        <f t="shared" si="11"/>
        <v>0</v>
      </c>
      <c r="J99" s="84">
        <v>80000</v>
      </c>
      <c r="K99" s="84"/>
      <c r="L99" s="84">
        <f t="shared" si="9"/>
        <v>80000</v>
      </c>
      <c r="M99" s="84">
        <f t="shared" si="12"/>
        <v>80</v>
      </c>
      <c r="N99" s="134"/>
      <c r="O99" s="145"/>
    </row>
    <row r="100" spans="1:15" ht="36" customHeight="1">
      <c r="A100" s="44"/>
      <c r="B100" s="44"/>
      <c r="C100" s="104" t="s">
        <v>193</v>
      </c>
      <c r="D100" s="104" t="s">
        <v>193</v>
      </c>
      <c r="E100" s="80"/>
      <c r="F100" s="80">
        <f t="shared" si="10"/>
        <v>0</v>
      </c>
      <c r="G100" s="81"/>
      <c r="H100" s="80"/>
      <c r="I100" s="81">
        <f t="shared" si="11"/>
        <v>0</v>
      </c>
      <c r="J100" s="84">
        <v>100000</v>
      </c>
      <c r="K100" s="84"/>
      <c r="L100" s="84">
        <f t="shared" si="9"/>
        <v>100000</v>
      </c>
      <c r="M100" s="84">
        <f t="shared" si="12"/>
        <v>100</v>
      </c>
      <c r="N100" s="134"/>
      <c r="O100" s="145"/>
    </row>
    <row r="101" spans="1:15" ht="27" customHeight="1">
      <c r="A101" s="44"/>
      <c r="B101" s="44"/>
      <c r="C101" s="104" t="s">
        <v>114</v>
      </c>
      <c r="D101" s="104" t="s">
        <v>114</v>
      </c>
      <c r="E101" s="80"/>
      <c r="F101" s="80">
        <f t="shared" si="10"/>
        <v>0</v>
      </c>
      <c r="G101" s="81"/>
      <c r="H101" s="80"/>
      <c r="I101" s="81">
        <f t="shared" si="11"/>
        <v>0</v>
      </c>
      <c r="J101" s="84">
        <v>1000000</v>
      </c>
      <c r="K101" s="89">
        <v>40000</v>
      </c>
      <c r="L101" s="84">
        <f t="shared" si="9"/>
        <v>1040000</v>
      </c>
      <c r="M101" s="84">
        <f t="shared" si="12"/>
        <v>1040</v>
      </c>
      <c r="N101" s="134"/>
      <c r="O101" s="145"/>
    </row>
    <row r="102" spans="1:15" ht="27" customHeight="1" hidden="1">
      <c r="A102" s="44"/>
      <c r="B102" s="44"/>
      <c r="C102" s="104"/>
      <c r="D102" s="104"/>
      <c r="E102" s="80"/>
      <c r="F102" s="80">
        <f t="shared" si="10"/>
        <v>0</v>
      </c>
      <c r="G102" s="81"/>
      <c r="H102" s="80"/>
      <c r="I102" s="81">
        <f t="shared" si="11"/>
        <v>0</v>
      </c>
      <c r="J102" s="84"/>
      <c r="K102" s="84"/>
      <c r="L102" s="84"/>
      <c r="M102" s="84">
        <f t="shared" si="12"/>
        <v>0</v>
      </c>
      <c r="N102" s="134"/>
      <c r="O102" s="145"/>
    </row>
    <row r="103" spans="1:15" ht="27" customHeight="1">
      <c r="A103" s="44"/>
      <c r="B103" s="44"/>
      <c r="C103" s="104" t="s">
        <v>179</v>
      </c>
      <c r="D103" s="104" t="s">
        <v>179</v>
      </c>
      <c r="E103" s="80"/>
      <c r="F103" s="80">
        <f t="shared" si="10"/>
        <v>0</v>
      </c>
      <c r="G103" s="81"/>
      <c r="H103" s="80"/>
      <c r="I103" s="81">
        <f t="shared" si="11"/>
        <v>0</v>
      </c>
      <c r="J103" s="84">
        <v>150000</v>
      </c>
      <c r="K103" s="84"/>
      <c r="L103" s="84">
        <f t="shared" si="9"/>
        <v>150000</v>
      </c>
      <c r="M103" s="84">
        <f t="shared" si="12"/>
        <v>150</v>
      </c>
      <c r="N103" s="134"/>
      <c r="O103" s="145"/>
    </row>
    <row r="104" spans="1:15" ht="27" customHeight="1">
      <c r="A104" s="44"/>
      <c r="B104" s="44"/>
      <c r="C104" s="104" t="s">
        <v>178</v>
      </c>
      <c r="D104" s="104" t="s">
        <v>178</v>
      </c>
      <c r="E104" s="80"/>
      <c r="F104" s="80">
        <f t="shared" si="10"/>
        <v>0</v>
      </c>
      <c r="G104" s="81"/>
      <c r="H104" s="80"/>
      <c r="I104" s="81">
        <f t="shared" si="11"/>
        <v>0</v>
      </c>
      <c r="J104" s="84">
        <v>50000</v>
      </c>
      <c r="K104" s="89">
        <v>15000</v>
      </c>
      <c r="L104" s="84">
        <f t="shared" si="9"/>
        <v>65000</v>
      </c>
      <c r="M104" s="84">
        <f t="shared" si="12"/>
        <v>65</v>
      </c>
      <c r="N104" s="134"/>
      <c r="O104" s="145"/>
    </row>
    <row r="105" spans="1:15" ht="46.5" customHeight="1">
      <c r="A105" s="44"/>
      <c r="B105" s="44"/>
      <c r="C105" s="104" t="s">
        <v>177</v>
      </c>
      <c r="D105" s="104" t="s">
        <v>177</v>
      </c>
      <c r="E105" s="80"/>
      <c r="F105" s="80">
        <f t="shared" si="10"/>
        <v>0</v>
      </c>
      <c r="G105" s="81"/>
      <c r="H105" s="80"/>
      <c r="I105" s="81">
        <f t="shared" si="11"/>
        <v>0</v>
      </c>
      <c r="J105" s="84">
        <v>57000</v>
      </c>
      <c r="K105" s="84"/>
      <c r="L105" s="84">
        <f t="shared" si="9"/>
        <v>57000</v>
      </c>
      <c r="M105" s="84">
        <f t="shared" si="12"/>
        <v>57</v>
      </c>
      <c r="N105" s="134"/>
      <c r="O105" s="145"/>
    </row>
    <row r="106" spans="1:15" ht="39" customHeight="1">
      <c r="A106" s="44"/>
      <c r="B106" s="44"/>
      <c r="C106" s="104" t="s">
        <v>170</v>
      </c>
      <c r="D106" s="104" t="s">
        <v>170</v>
      </c>
      <c r="E106" s="80"/>
      <c r="F106" s="80">
        <f t="shared" si="10"/>
        <v>0</v>
      </c>
      <c r="G106" s="81"/>
      <c r="H106" s="80"/>
      <c r="I106" s="81">
        <f t="shared" si="11"/>
        <v>0</v>
      </c>
      <c r="J106" s="84">
        <v>57000</v>
      </c>
      <c r="K106" s="84"/>
      <c r="L106" s="84">
        <f t="shared" si="9"/>
        <v>57000</v>
      </c>
      <c r="M106" s="84">
        <f t="shared" si="12"/>
        <v>57</v>
      </c>
      <c r="N106" s="134"/>
      <c r="O106" s="145"/>
    </row>
    <row r="107" spans="1:15" ht="45" customHeight="1">
      <c r="A107" s="44"/>
      <c r="B107" s="44"/>
      <c r="C107" s="104" t="s">
        <v>169</v>
      </c>
      <c r="D107" s="104" t="s">
        <v>169</v>
      </c>
      <c r="E107" s="80"/>
      <c r="F107" s="80">
        <f t="shared" si="10"/>
        <v>0</v>
      </c>
      <c r="G107" s="81"/>
      <c r="H107" s="80"/>
      <c r="I107" s="81">
        <f t="shared" si="11"/>
        <v>0</v>
      </c>
      <c r="J107" s="84">
        <v>57000</v>
      </c>
      <c r="K107" s="84"/>
      <c r="L107" s="84">
        <f t="shared" si="9"/>
        <v>57000</v>
      </c>
      <c r="M107" s="84">
        <f t="shared" si="12"/>
        <v>57</v>
      </c>
      <c r="N107" s="134">
        <v>47</v>
      </c>
      <c r="O107" s="145">
        <v>8</v>
      </c>
    </row>
    <row r="108" spans="1:15" ht="27" customHeight="1">
      <c r="A108" s="44"/>
      <c r="B108" s="44"/>
      <c r="C108" s="104" t="s">
        <v>168</v>
      </c>
      <c r="D108" s="104" t="s">
        <v>168</v>
      </c>
      <c r="E108" s="80"/>
      <c r="F108" s="80">
        <f t="shared" si="10"/>
        <v>0</v>
      </c>
      <c r="G108" s="81"/>
      <c r="H108" s="80"/>
      <c r="I108" s="81">
        <f t="shared" si="11"/>
        <v>0</v>
      </c>
      <c r="J108" s="84">
        <v>122173</v>
      </c>
      <c r="K108" s="84"/>
      <c r="L108" s="84">
        <f t="shared" si="9"/>
        <v>122173</v>
      </c>
      <c r="M108" s="84">
        <f t="shared" si="12"/>
        <v>122.2</v>
      </c>
      <c r="N108" s="134"/>
      <c r="O108" s="145"/>
    </row>
    <row r="109" spans="1:15" ht="27" customHeight="1">
      <c r="A109" s="44"/>
      <c r="B109" s="44"/>
      <c r="C109" s="104" t="s">
        <v>199</v>
      </c>
      <c r="D109" s="104" t="s">
        <v>199</v>
      </c>
      <c r="E109" s="80"/>
      <c r="F109" s="80">
        <f t="shared" si="10"/>
        <v>0</v>
      </c>
      <c r="G109" s="81"/>
      <c r="H109" s="80"/>
      <c r="I109" s="81">
        <f t="shared" si="11"/>
        <v>0</v>
      </c>
      <c r="J109" s="84"/>
      <c r="K109" s="84">
        <v>87000</v>
      </c>
      <c r="L109" s="84">
        <f t="shared" si="9"/>
        <v>87000</v>
      </c>
      <c r="M109" s="84">
        <f t="shared" si="12"/>
        <v>87</v>
      </c>
      <c r="N109" s="134"/>
      <c r="O109" s="145"/>
    </row>
    <row r="110" spans="1:15" ht="27" customHeight="1">
      <c r="A110" s="44"/>
      <c r="B110" s="44"/>
      <c r="C110" s="104" t="s">
        <v>236</v>
      </c>
      <c r="D110" s="104"/>
      <c r="E110" s="80"/>
      <c r="F110" s="80"/>
      <c r="G110" s="81"/>
      <c r="H110" s="80"/>
      <c r="I110" s="81"/>
      <c r="J110" s="84"/>
      <c r="K110" s="84"/>
      <c r="L110" s="84"/>
      <c r="M110" s="84">
        <v>25</v>
      </c>
      <c r="N110" s="134"/>
      <c r="O110" s="145"/>
    </row>
    <row r="111" spans="1:15" ht="29.25" customHeight="1">
      <c r="A111" s="44"/>
      <c r="B111" s="44"/>
      <c r="C111" s="104" t="s">
        <v>180</v>
      </c>
      <c r="D111" s="104" t="s">
        <v>180</v>
      </c>
      <c r="E111" s="80"/>
      <c r="F111" s="80">
        <f t="shared" si="10"/>
        <v>0</v>
      </c>
      <c r="G111" s="81"/>
      <c r="H111" s="80"/>
      <c r="I111" s="81">
        <f t="shared" si="11"/>
        <v>0</v>
      </c>
      <c r="J111" s="84">
        <v>165000</v>
      </c>
      <c r="K111" s="84"/>
      <c r="L111" s="84">
        <f t="shared" si="9"/>
        <v>165000</v>
      </c>
      <c r="M111" s="84">
        <f t="shared" si="12"/>
        <v>165</v>
      </c>
      <c r="N111" s="134"/>
      <c r="O111" s="145"/>
    </row>
    <row r="112" spans="1:15" ht="20.25">
      <c r="A112" s="44"/>
      <c r="B112" s="44"/>
      <c r="C112" s="78" t="s">
        <v>7</v>
      </c>
      <c r="D112" s="78" t="s">
        <v>7</v>
      </c>
      <c r="E112" s="94">
        <f>SUM(E113:E113)</f>
        <v>0</v>
      </c>
      <c r="F112" s="80">
        <f t="shared" si="10"/>
        <v>0</v>
      </c>
      <c r="G112" s="94"/>
      <c r="H112" s="94">
        <f>SUM(H113:H113)</f>
        <v>0</v>
      </c>
      <c r="I112" s="81">
        <f t="shared" si="11"/>
        <v>0</v>
      </c>
      <c r="J112" s="82">
        <f>SUM(J113:J113)</f>
        <v>700000</v>
      </c>
      <c r="K112" s="82">
        <f>SUM(K113:K113)</f>
        <v>0</v>
      </c>
      <c r="L112" s="82">
        <f>SUM(L113:L113)</f>
        <v>700000</v>
      </c>
      <c r="M112" s="82">
        <f>SUM(M113:M113)</f>
        <v>700</v>
      </c>
      <c r="N112" s="134"/>
      <c r="O112" s="145"/>
    </row>
    <row r="113" spans="1:15" ht="33.75" customHeight="1">
      <c r="A113" s="9"/>
      <c r="B113" s="9"/>
      <c r="C113" s="104" t="s">
        <v>26</v>
      </c>
      <c r="D113" s="104" t="s">
        <v>26</v>
      </c>
      <c r="E113" s="86"/>
      <c r="F113" s="80">
        <f t="shared" si="10"/>
        <v>0</v>
      </c>
      <c r="G113" s="106"/>
      <c r="H113" s="86"/>
      <c r="I113" s="81">
        <f t="shared" si="11"/>
        <v>0</v>
      </c>
      <c r="J113" s="84">
        <v>700000</v>
      </c>
      <c r="K113" s="84"/>
      <c r="L113" s="84">
        <f>K113+J113</f>
        <v>700000</v>
      </c>
      <c r="M113" s="84">
        <f t="shared" si="12"/>
        <v>700</v>
      </c>
      <c r="N113" s="134"/>
      <c r="O113" s="145"/>
    </row>
    <row r="114" spans="1:15" ht="20.25">
      <c r="A114" s="44"/>
      <c r="B114" s="44"/>
      <c r="C114" s="78" t="s">
        <v>8</v>
      </c>
      <c r="D114" s="78" t="s">
        <v>8</v>
      </c>
      <c r="E114" s="94">
        <f>SUM(E115:E169)</f>
        <v>83316860</v>
      </c>
      <c r="F114" s="107">
        <f>SUM(F115:F169)</f>
        <v>83316.9</v>
      </c>
      <c r="G114" s="94"/>
      <c r="H114" s="94">
        <f aca="true" t="shared" si="13" ref="H114:M114">SUM(H115:H169)</f>
        <v>61236907</v>
      </c>
      <c r="I114" s="107">
        <f t="shared" si="13"/>
        <v>61236.799999999996</v>
      </c>
      <c r="J114" s="108">
        <f t="shared" si="13"/>
        <v>85247786.94</v>
      </c>
      <c r="K114" s="108">
        <f t="shared" si="13"/>
        <v>-66000</v>
      </c>
      <c r="L114" s="108">
        <f t="shared" si="13"/>
        <v>85181786.94</v>
      </c>
      <c r="M114" s="108">
        <f t="shared" si="13"/>
        <v>85181.79999999999</v>
      </c>
      <c r="N114" s="134"/>
      <c r="O114" s="145"/>
    </row>
    <row r="115" spans="1:15" ht="27" customHeight="1">
      <c r="A115" s="44"/>
      <c r="B115" s="44"/>
      <c r="C115" s="104" t="s">
        <v>27</v>
      </c>
      <c r="D115" s="104" t="s">
        <v>27</v>
      </c>
      <c r="E115" s="80">
        <v>9995386</v>
      </c>
      <c r="F115" s="81">
        <f t="shared" si="10"/>
        <v>9995.4</v>
      </c>
      <c r="G115" s="81">
        <v>37.5</v>
      </c>
      <c r="H115" s="80">
        <v>3747696</v>
      </c>
      <c r="I115" s="81">
        <f t="shared" si="11"/>
        <v>3747.7</v>
      </c>
      <c r="J115" s="84">
        <v>341000</v>
      </c>
      <c r="K115" s="84"/>
      <c r="L115" s="84">
        <f aca="true" t="shared" si="14" ref="L115:L137">K115+J115</f>
        <v>341000</v>
      </c>
      <c r="M115" s="84">
        <f t="shared" si="12"/>
        <v>341</v>
      </c>
      <c r="N115" s="134"/>
      <c r="O115" s="145"/>
    </row>
    <row r="116" spans="1:15" ht="27" customHeight="1">
      <c r="A116" s="44"/>
      <c r="B116" s="44"/>
      <c r="C116" s="104" t="s">
        <v>37</v>
      </c>
      <c r="D116" s="104" t="s">
        <v>37</v>
      </c>
      <c r="E116" s="80">
        <v>17687640</v>
      </c>
      <c r="F116" s="81">
        <f t="shared" si="10"/>
        <v>17687.6</v>
      </c>
      <c r="G116" s="81">
        <v>63.8</v>
      </c>
      <c r="H116" s="80">
        <v>11282117</v>
      </c>
      <c r="I116" s="81">
        <f t="shared" si="11"/>
        <v>11282.1</v>
      </c>
      <c r="J116" s="84">
        <v>7280000</v>
      </c>
      <c r="K116" s="84"/>
      <c r="L116" s="84">
        <f t="shared" si="14"/>
        <v>7280000</v>
      </c>
      <c r="M116" s="84">
        <f t="shared" si="12"/>
        <v>7280</v>
      </c>
      <c r="N116" s="134"/>
      <c r="O116" s="145"/>
    </row>
    <row r="117" spans="1:15" ht="27" customHeight="1">
      <c r="A117" s="44"/>
      <c r="B117" s="44"/>
      <c r="C117" s="104" t="s">
        <v>52</v>
      </c>
      <c r="D117" s="104" t="s">
        <v>52</v>
      </c>
      <c r="E117" s="80">
        <v>3024919</v>
      </c>
      <c r="F117" s="81">
        <f t="shared" si="10"/>
        <v>3024.9</v>
      </c>
      <c r="G117" s="81">
        <v>72</v>
      </c>
      <c r="H117" s="80">
        <v>2177942</v>
      </c>
      <c r="I117" s="81">
        <f t="shared" si="11"/>
        <v>2177.9</v>
      </c>
      <c r="J117" s="84">
        <v>1600000</v>
      </c>
      <c r="K117" s="84"/>
      <c r="L117" s="84">
        <f t="shared" si="14"/>
        <v>1600000</v>
      </c>
      <c r="M117" s="84">
        <f t="shared" si="12"/>
        <v>1600</v>
      </c>
      <c r="N117" s="134"/>
      <c r="O117" s="145"/>
    </row>
    <row r="118" spans="1:15" ht="27" customHeight="1">
      <c r="A118" s="44"/>
      <c r="B118" s="44"/>
      <c r="C118" s="104" t="s">
        <v>227</v>
      </c>
      <c r="D118" s="104" t="s">
        <v>54</v>
      </c>
      <c r="E118" s="80"/>
      <c r="F118" s="81">
        <f t="shared" si="10"/>
        <v>0</v>
      </c>
      <c r="G118" s="81"/>
      <c r="H118" s="80"/>
      <c r="I118" s="81">
        <f t="shared" si="11"/>
        <v>0</v>
      </c>
      <c r="J118" s="84">
        <v>2461510</v>
      </c>
      <c r="K118" s="84"/>
      <c r="L118" s="84">
        <f t="shared" si="14"/>
        <v>2461510</v>
      </c>
      <c r="M118" s="84">
        <f t="shared" si="12"/>
        <v>2461.5</v>
      </c>
      <c r="N118" s="134"/>
      <c r="O118" s="145"/>
    </row>
    <row r="119" spans="1:15" ht="27" customHeight="1">
      <c r="A119" s="44"/>
      <c r="B119" s="44"/>
      <c r="C119" s="104" t="s">
        <v>121</v>
      </c>
      <c r="D119" s="104" t="s">
        <v>121</v>
      </c>
      <c r="E119" s="80"/>
      <c r="F119" s="81">
        <f t="shared" si="10"/>
        <v>0</v>
      </c>
      <c r="G119" s="81"/>
      <c r="H119" s="80"/>
      <c r="I119" s="81">
        <f t="shared" si="11"/>
        <v>0</v>
      </c>
      <c r="J119" s="84">
        <v>250000</v>
      </c>
      <c r="K119" s="84"/>
      <c r="L119" s="84">
        <f t="shared" si="14"/>
        <v>250000</v>
      </c>
      <c r="M119" s="84">
        <f t="shared" si="12"/>
        <v>250</v>
      </c>
      <c r="N119" s="134"/>
      <c r="O119" s="145"/>
    </row>
    <row r="120" spans="1:15" ht="27" customHeight="1">
      <c r="A120" s="44"/>
      <c r="B120" s="44"/>
      <c r="C120" s="104" t="s">
        <v>228</v>
      </c>
      <c r="D120" s="104" t="s">
        <v>55</v>
      </c>
      <c r="E120" s="80"/>
      <c r="F120" s="81">
        <f t="shared" si="10"/>
        <v>0</v>
      </c>
      <c r="G120" s="81"/>
      <c r="H120" s="80"/>
      <c r="I120" s="81">
        <f t="shared" si="11"/>
        <v>0</v>
      </c>
      <c r="J120" s="84">
        <f>2375600+498256</f>
        <v>2873856</v>
      </c>
      <c r="K120" s="84"/>
      <c r="L120" s="84">
        <f t="shared" si="14"/>
        <v>2873856</v>
      </c>
      <c r="M120" s="84">
        <f>ROUND(L120/1000,1)-0.1</f>
        <v>2873.8</v>
      </c>
      <c r="N120" s="134"/>
      <c r="O120" s="145"/>
    </row>
    <row r="121" spans="1:15" ht="40.5">
      <c r="A121" s="44"/>
      <c r="B121" s="44"/>
      <c r="C121" s="104" t="s">
        <v>43</v>
      </c>
      <c r="D121" s="104" t="s">
        <v>43</v>
      </c>
      <c r="E121" s="80"/>
      <c r="F121" s="81">
        <f t="shared" si="10"/>
        <v>0</v>
      </c>
      <c r="G121" s="81"/>
      <c r="H121" s="80"/>
      <c r="I121" s="81">
        <f t="shared" si="11"/>
        <v>0</v>
      </c>
      <c r="J121" s="84">
        <f>5075+3831675</f>
        <v>3836750</v>
      </c>
      <c r="K121" s="84"/>
      <c r="L121" s="84">
        <f>K121+J121</f>
        <v>3836750</v>
      </c>
      <c r="M121" s="84">
        <f t="shared" si="12"/>
        <v>3836.8</v>
      </c>
      <c r="N121" s="134"/>
      <c r="O121" s="145"/>
    </row>
    <row r="122" spans="1:15" ht="20.25">
      <c r="A122" s="44"/>
      <c r="B122" s="44"/>
      <c r="C122" s="104" t="s">
        <v>198</v>
      </c>
      <c r="D122" s="104" t="s">
        <v>198</v>
      </c>
      <c r="E122" s="80"/>
      <c r="F122" s="81">
        <f t="shared" si="10"/>
        <v>0</v>
      </c>
      <c r="G122" s="81"/>
      <c r="H122" s="80"/>
      <c r="I122" s="81">
        <f t="shared" si="11"/>
        <v>0</v>
      </c>
      <c r="J122" s="84"/>
      <c r="K122" s="84">
        <v>110000</v>
      </c>
      <c r="L122" s="84">
        <f>K122+J122</f>
        <v>110000</v>
      </c>
      <c r="M122" s="84">
        <f t="shared" si="12"/>
        <v>110</v>
      </c>
      <c r="N122" s="134"/>
      <c r="O122" s="145"/>
    </row>
    <row r="123" spans="1:15" ht="28.5" customHeight="1">
      <c r="A123" s="44"/>
      <c r="B123" s="44"/>
      <c r="C123" s="104" t="s">
        <v>122</v>
      </c>
      <c r="D123" s="104" t="s">
        <v>122</v>
      </c>
      <c r="E123" s="80"/>
      <c r="F123" s="81">
        <f t="shared" si="10"/>
        <v>0</v>
      </c>
      <c r="G123" s="81"/>
      <c r="H123" s="80"/>
      <c r="I123" s="81">
        <f t="shared" si="11"/>
        <v>0</v>
      </c>
      <c r="J123" s="84">
        <v>431300</v>
      </c>
      <c r="K123" s="84"/>
      <c r="L123" s="84">
        <f>K123+J123</f>
        <v>431300</v>
      </c>
      <c r="M123" s="84">
        <f t="shared" si="12"/>
        <v>431.3</v>
      </c>
      <c r="N123" s="134"/>
      <c r="O123" s="145"/>
    </row>
    <row r="124" spans="1:15" ht="20.25">
      <c r="A124" s="44"/>
      <c r="B124" s="44"/>
      <c r="C124" s="104" t="s">
        <v>56</v>
      </c>
      <c r="D124" s="104" t="s">
        <v>56</v>
      </c>
      <c r="E124" s="80">
        <v>580590</v>
      </c>
      <c r="F124" s="81">
        <f t="shared" si="10"/>
        <v>580.6</v>
      </c>
      <c r="G124" s="81">
        <v>14</v>
      </c>
      <c r="H124" s="80">
        <v>81493</v>
      </c>
      <c r="I124" s="81">
        <f t="shared" si="11"/>
        <v>81.5</v>
      </c>
      <c r="J124" s="84">
        <v>15000</v>
      </c>
      <c r="K124" s="84"/>
      <c r="L124" s="84">
        <f>K124+J124</f>
        <v>15000</v>
      </c>
      <c r="M124" s="84">
        <f t="shared" si="12"/>
        <v>15</v>
      </c>
      <c r="N124" s="134"/>
      <c r="O124" s="145"/>
    </row>
    <row r="125" spans="1:15" ht="40.5">
      <c r="A125" s="44"/>
      <c r="B125" s="44"/>
      <c r="C125" s="104" t="s">
        <v>113</v>
      </c>
      <c r="D125" s="104" t="s">
        <v>113</v>
      </c>
      <c r="E125" s="80"/>
      <c r="F125" s="81">
        <f t="shared" si="10"/>
        <v>0</v>
      </c>
      <c r="G125" s="81"/>
      <c r="H125" s="80"/>
      <c r="I125" s="81">
        <f t="shared" si="11"/>
        <v>0</v>
      </c>
      <c r="J125" s="84">
        <v>2000000</v>
      </c>
      <c r="K125" s="84"/>
      <c r="L125" s="84">
        <f>K125+J125</f>
        <v>2000000</v>
      </c>
      <c r="M125" s="84">
        <f t="shared" si="12"/>
        <v>2000</v>
      </c>
      <c r="N125" s="134"/>
      <c r="O125" s="145"/>
    </row>
    <row r="126" spans="1:15" ht="40.5">
      <c r="A126" s="44"/>
      <c r="B126" s="44"/>
      <c r="C126" s="104" t="s">
        <v>110</v>
      </c>
      <c r="D126" s="104" t="s">
        <v>110</v>
      </c>
      <c r="E126" s="80">
        <v>3536069</v>
      </c>
      <c r="F126" s="81">
        <f t="shared" si="10"/>
        <v>3536.1</v>
      </c>
      <c r="G126" s="81">
        <v>70.3</v>
      </c>
      <c r="H126" s="80">
        <v>2484527</v>
      </c>
      <c r="I126" s="81">
        <f t="shared" si="11"/>
        <v>2484.5</v>
      </c>
      <c r="J126" s="84">
        <v>2400000</v>
      </c>
      <c r="K126" s="84"/>
      <c r="L126" s="84">
        <f t="shared" si="14"/>
        <v>2400000</v>
      </c>
      <c r="M126" s="84">
        <f t="shared" si="12"/>
        <v>2400</v>
      </c>
      <c r="N126" s="134"/>
      <c r="O126" s="145"/>
    </row>
    <row r="127" spans="1:15" ht="58.5" customHeight="1">
      <c r="A127" s="44"/>
      <c r="B127" s="44"/>
      <c r="C127" s="104" t="s">
        <v>166</v>
      </c>
      <c r="D127" s="104" t="s">
        <v>166</v>
      </c>
      <c r="E127" s="80"/>
      <c r="F127" s="80">
        <f t="shared" si="10"/>
        <v>0</v>
      </c>
      <c r="G127" s="81"/>
      <c r="H127" s="80"/>
      <c r="I127" s="81">
        <f t="shared" si="11"/>
        <v>0</v>
      </c>
      <c r="J127" s="84">
        <v>1422000</v>
      </c>
      <c r="K127" s="84"/>
      <c r="L127" s="84">
        <f t="shared" si="14"/>
        <v>1422000</v>
      </c>
      <c r="M127" s="84">
        <f t="shared" si="12"/>
        <v>1422</v>
      </c>
      <c r="N127" s="134"/>
      <c r="O127" s="145"/>
    </row>
    <row r="128" spans="1:15" ht="78.75" customHeight="1">
      <c r="A128" s="44"/>
      <c r="B128" s="44"/>
      <c r="C128" s="104" t="s">
        <v>164</v>
      </c>
      <c r="D128" s="104" t="s">
        <v>164</v>
      </c>
      <c r="E128" s="80"/>
      <c r="F128" s="80">
        <f t="shared" si="10"/>
        <v>0</v>
      </c>
      <c r="G128" s="81"/>
      <c r="H128" s="80"/>
      <c r="I128" s="81">
        <f t="shared" si="11"/>
        <v>0</v>
      </c>
      <c r="J128" s="84">
        <v>1400000</v>
      </c>
      <c r="K128" s="84"/>
      <c r="L128" s="84">
        <f t="shared" si="14"/>
        <v>1400000</v>
      </c>
      <c r="M128" s="84">
        <f t="shared" si="12"/>
        <v>1400</v>
      </c>
      <c r="N128" s="134">
        <v>48</v>
      </c>
      <c r="O128" s="145"/>
    </row>
    <row r="129" spans="1:15" ht="29.25" customHeight="1">
      <c r="A129" s="44"/>
      <c r="B129" s="44"/>
      <c r="C129" s="104" t="s">
        <v>61</v>
      </c>
      <c r="D129" s="104" t="s">
        <v>61</v>
      </c>
      <c r="E129" s="80"/>
      <c r="F129" s="80">
        <f t="shared" si="10"/>
        <v>0</v>
      </c>
      <c r="G129" s="81"/>
      <c r="H129" s="80"/>
      <c r="I129" s="81">
        <f t="shared" si="11"/>
        <v>0</v>
      </c>
      <c r="J129" s="84">
        <f>1000000+2000000-2000000</f>
        <v>1000000</v>
      </c>
      <c r="K129" s="84"/>
      <c r="L129" s="84">
        <f t="shared" si="14"/>
        <v>1000000</v>
      </c>
      <c r="M129" s="84">
        <f t="shared" si="12"/>
        <v>1000</v>
      </c>
      <c r="N129" s="134"/>
      <c r="O129" s="145"/>
    </row>
    <row r="130" spans="1:15" ht="29.25" customHeight="1">
      <c r="A130" s="44"/>
      <c r="B130" s="44"/>
      <c r="C130" s="104" t="s">
        <v>141</v>
      </c>
      <c r="D130" s="104" t="s">
        <v>141</v>
      </c>
      <c r="E130" s="80"/>
      <c r="F130" s="80">
        <f t="shared" si="10"/>
        <v>0</v>
      </c>
      <c r="G130" s="81"/>
      <c r="H130" s="80"/>
      <c r="I130" s="81">
        <f t="shared" si="11"/>
        <v>0</v>
      </c>
      <c r="J130" s="84">
        <v>1200000</v>
      </c>
      <c r="K130" s="84"/>
      <c r="L130" s="84">
        <f t="shared" si="14"/>
        <v>1200000</v>
      </c>
      <c r="M130" s="84">
        <f t="shared" si="12"/>
        <v>1200</v>
      </c>
      <c r="N130" s="134"/>
      <c r="O130" s="145"/>
    </row>
    <row r="131" spans="1:15" ht="29.25" customHeight="1">
      <c r="A131" s="44"/>
      <c r="B131" s="44"/>
      <c r="C131" s="104" t="s">
        <v>53</v>
      </c>
      <c r="D131" s="104" t="s">
        <v>53</v>
      </c>
      <c r="E131" s="80"/>
      <c r="F131" s="80">
        <f t="shared" si="10"/>
        <v>0</v>
      </c>
      <c r="G131" s="81"/>
      <c r="H131" s="80"/>
      <c r="I131" s="81">
        <f t="shared" si="11"/>
        <v>0</v>
      </c>
      <c r="J131" s="84">
        <f>80000+300000</f>
        <v>380000</v>
      </c>
      <c r="K131" s="84"/>
      <c r="L131" s="84">
        <f>K131+J131</f>
        <v>380000</v>
      </c>
      <c r="M131" s="84">
        <f t="shared" si="12"/>
        <v>380</v>
      </c>
      <c r="N131" s="134"/>
      <c r="O131" s="145"/>
    </row>
    <row r="132" spans="1:15" ht="29.25" customHeight="1">
      <c r="A132" s="44"/>
      <c r="B132" s="44"/>
      <c r="C132" s="104" t="s">
        <v>183</v>
      </c>
      <c r="D132" s="104" t="s">
        <v>183</v>
      </c>
      <c r="E132" s="80"/>
      <c r="F132" s="80">
        <f t="shared" si="10"/>
        <v>0</v>
      </c>
      <c r="G132" s="81"/>
      <c r="H132" s="80"/>
      <c r="I132" s="81">
        <f t="shared" si="11"/>
        <v>0</v>
      </c>
      <c r="J132" s="84">
        <v>300000</v>
      </c>
      <c r="K132" s="84"/>
      <c r="L132" s="84">
        <f>K132+J132</f>
        <v>300000</v>
      </c>
      <c r="M132" s="84">
        <f t="shared" si="12"/>
        <v>300</v>
      </c>
      <c r="N132" s="134"/>
      <c r="O132" s="145"/>
    </row>
    <row r="133" spans="1:15" ht="20.25">
      <c r="A133" s="44"/>
      <c r="B133" s="44"/>
      <c r="C133" s="104" t="s">
        <v>63</v>
      </c>
      <c r="D133" s="104" t="s">
        <v>63</v>
      </c>
      <c r="E133" s="80"/>
      <c r="F133" s="80">
        <f t="shared" si="10"/>
        <v>0</v>
      </c>
      <c r="G133" s="81"/>
      <c r="H133" s="80"/>
      <c r="I133" s="81">
        <f t="shared" si="11"/>
        <v>0</v>
      </c>
      <c r="J133" s="84">
        <f>1000000+2000000+2000000</f>
        <v>5000000</v>
      </c>
      <c r="K133" s="84"/>
      <c r="L133" s="84">
        <f t="shared" si="14"/>
        <v>5000000</v>
      </c>
      <c r="M133" s="84">
        <f t="shared" si="12"/>
        <v>5000</v>
      </c>
      <c r="N133" s="134"/>
      <c r="O133" s="145"/>
    </row>
    <row r="134" spans="1:15" ht="33" customHeight="1">
      <c r="A134" s="44"/>
      <c r="B134" s="44"/>
      <c r="C134" s="104" t="s">
        <v>134</v>
      </c>
      <c r="D134" s="104" t="s">
        <v>134</v>
      </c>
      <c r="E134" s="80"/>
      <c r="F134" s="80">
        <f t="shared" si="10"/>
        <v>0</v>
      </c>
      <c r="G134" s="81"/>
      <c r="H134" s="80"/>
      <c r="I134" s="81">
        <f t="shared" si="11"/>
        <v>0</v>
      </c>
      <c r="J134" s="84">
        <v>100000</v>
      </c>
      <c r="K134" s="84"/>
      <c r="L134" s="84">
        <f t="shared" si="14"/>
        <v>100000</v>
      </c>
      <c r="M134" s="84">
        <f t="shared" si="12"/>
        <v>100</v>
      </c>
      <c r="N134" s="134"/>
      <c r="O134" s="144">
        <v>9</v>
      </c>
    </row>
    <row r="135" spans="1:15" ht="34.5" customHeight="1">
      <c r="A135" s="44"/>
      <c r="B135" s="44"/>
      <c r="C135" s="104" t="s">
        <v>184</v>
      </c>
      <c r="D135" s="104" t="s">
        <v>184</v>
      </c>
      <c r="E135" s="80"/>
      <c r="F135" s="80">
        <f t="shared" si="10"/>
        <v>0</v>
      </c>
      <c r="G135" s="81"/>
      <c r="H135" s="80"/>
      <c r="I135" s="81">
        <f t="shared" si="11"/>
        <v>0</v>
      </c>
      <c r="J135" s="84">
        <v>450000</v>
      </c>
      <c r="K135" s="84"/>
      <c r="L135" s="84">
        <f t="shared" si="14"/>
        <v>450000</v>
      </c>
      <c r="M135" s="84">
        <f t="shared" si="12"/>
        <v>450</v>
      </c>
      <c r="N135" s="134"/>
      <c r="O135" s="144"/>
    </row>
    <row r="136" spans="1:15" ht="30" customHeight="1">
      <c r="A136" s="44"/>
      <c r="B136" s="44"/>
      <c r="C136" s="104" t="s">
        <v>185</v>
      </c>
      <c r="D136" s="104" t="s">
        <v>185</v>
      </c>
      <c r="E136" s="80"/>
      <c r="F136" s="80">
        <f t="shared" si="10"/>
        <v>0</v>
      </c>
      <c r="G136" s="81"/>
      <c r="H136" s="80"/>
      <c r="I136" s="81">
        <f t="shared" si="11"/>
        <v>0</v>
      </c>
      <c r="J136" s="84">
        <v>450000</v>
      </c>
      <c r="K136" s="84"/>
      <c r="L136" s="84">
        <f t="shared" si="14"/>
        <v>450000</v>
      </c>
      <c r="M136" s="84">
        <f t="shared" si="12"/>
        <v>450</v>
      </c>
      <c r="N136" s="134"/>
      <c r="O136" s="144"/>
    </row>
    <row r="137" spans="1:15" ht="34.5" customHeight="1">
      <c r="A137" s="44"/>
      <c r="B137" s="44"/>
      <c r="C137" s="104" t="s">
        <v>181</v>
      </c>
      <c r="D137" s="104" t="s">
        <v>181</v>
      </c>
      <c r="E137" s="80"/>
      <c r="F137" s="80">
        <f t="shared" si="10"/>
        <v>0</v>
      </c>
      <c r="G137" s="81"/>
      <c r="H137" s="80"/>
      <c r="I137" s="81">
        <f t="shared" si="11"/>
        <v>0</v>
      </c>
      <c r="J137" s="84">
        <v>7365000</v>
      </c>
      <c r="K137" s="84"/>
      <c r="L137" s="84">
        <f t="shared" si="14"/>
        <v>7365000</v>
      </c>
      <c r="M137" s="84">
        <f t="shared" si="12"/>
        <v>7365</v>
      </c>
      <c r="N137" s="134"/>
      <c r="O137" s="144"/>
    </row>
    <row r="138" spans="1:15" ht="51" customHeight="1">
      <c r="A138" s="44"/>
      <c r="B138" s="44"/>
      <c r="C138" s="104" t="s">
        <v>229</v>
      </c>
      <c r="D138" s="104" t="s">
        <v>115</v>
      </c>
      <c r="E138" s="80"/>
      <c r="F138" s="80">
        <f t="shared" si="10"/>
        <v>0</v>
      </c>
      <c r="G138" s="81"/>
      <c r="H138" s="80"/>
      <c r="I138" s="81">
        <f t="shared" si="11"/>
        <v>0</v>
      </c>
      <c r="J138" s="84">
        <v>11000000</v>
      </c>
      <c r="K138" s="84"/>
      <c r="L138" s="84">
        <f aca="true" t="shared" si="15" ref="L138:L152">K138+J138</f>
        <v>11000000</v>
      </c>
      <c r="M138" s="84">
        <f t="shared" si="12"/>
        <v>11000</v>
      </c>
      <c r="N138" s="134"/>
      <c r="O138" s="144"/>
    </row>
    <row r="139" spans="1:15" ht="41.25" customHeight="1">
      <c r="A139" s="44"/>
      <c r="B139" s="44"/>
      <c r="C139" s="104" t="s">
        <v>188</v>
      </c>
      <c r="D139" s="104" t="s">
        <v>188</v>
      </c>
      <c r="E139" s="80"/>
      <c r="F139" s="80">
        <f t="shared" si="10"/>
        <v>0</v>
      </c>
      <c r="G139" s="81"/>
      <c r="H139" s="80"/>
      <c r="I139" s="81">
        <f t="shared" si="11"/>
        <v>0</v>
      </c>
      <c r="J139" s="84">
        <v>1210370</v>
      </c>
      <c r="K139" s="84"/>
      <c r="L139" s="84">
        <f t="shared" si="15"/>
        <v>1210370</v>
      </c>
      <c r="M139" s="84">
        <f t="shared" si="12"/>
        <v>1210.4</v>
      </c>
      <c r="N139" s="134"/>
      <c r="O139" s="144"/>
    </row>
    <row r="140" spans="1:15" ht="40.5">
      <c r="A140" s="44"/>
      <c r="B140" s="44"/>
      <c r="C140" s="104" t="s">
        <v>57</v>
      </c>
      <c r="D140" s="104" t="s">
        <v>57</v>
      </c>
      <c r="E140" s="80">
        <v>250015</v>
      </c>
      <c r="F140" s="81">
        <f t="shared" si="10"/>
        <v>250</v>
      </c>
      <c r="G140" s="81">
        <v>60</v>
      </c>
      <c r="H140" s="80">
        <v>150015</v>
      </c>
      <c r="I140" s="81">
        <f t="shared" si="11"/>
        <v>150</v>
      </c>
      <c r="J140" s="84">
        <v>150000</v>
      </c>
      <c r="K140" s="84"/>
      <c r="L140" s="84">
        <f t="shared" si="15"/>
        <v>150000</v>
      </c>
      <c r="M140" s="84">
        <f t="shared" si="12"/>
        <v>150</v>
      </c>
      <c r="N140" s="134"/>
      <c r="O140" s="144"/>
    </row>
    <row r="141" spans="1:15" ht="38.25" customHeight="1">
      <c r="A141" s="44"/>
      <c r="B141" s="44"/>
      <c r="C141" s="104" t="s">
        <v>230</v>
      </c>
      <c r="D141" s="104" t="s">
        <v>58</v>
      </c>
      <c r="E141" s="80">
        <v>4291979</v>
      </c>
      <c r="F141" s="81">
        <f t="shared" si="10"/>
        <v>4292</v>
      </c>
      <c r="G141" s="81">
        <v>53.7</v>
      </c>
      <c r="H141" s="80">
        <v>2304238</v>
      </c>
      <c r="I141" s="81">
        <f t="shared" si="11"/>
        <v>2304.2</v>
      </c>
      <c r="J141" s="84">
        <v>2000000</v>
      </c>
      <c r="K141" s="84"/>
      <c r="L141" s="84">
        <f t="shared" si="15"/>
        <v>2000000</v>
      </c>
      <c r="M141" s="84">
        <f t="shared" si="12"/>
        <v>2000</v>
      </c>
      <c r="N141" s="134"/>
      <c r="O141" s="144"/>
    </row>
    <row r="142" spans="1:15" ht="63" customHeight="1">
      <c r="A142" s="44"/>
      <c r="B142" s="44"/>
      <c r="C142" s="104" t="s">
        <v>133</v>
      </c>
      <c r="D142" s="104" t="s">
        <v>133</v>
      </c>
      <c r="E142" s="80"/>
      <c r="F142" s="81">
        <f t="shared" si="10"/>
        <v>0</v>
      </c>
      <c r="G142" s="81"/>
      <c r="H142" s="80"/>
      <c r="I142" s="81">
        <f t="shared" si="11"/>
        <v>0</v>
      </c>
      <c r="J142" s="84">
        <v>4200000</v>
      </c>
      <c r="K142" s="84"/>
      <c r="L142" s="84">
        <f t="shared" si="15"/>
        <v>4200000</v>
      </c>
      <c r="M142" s="84">
        <f t="shared" si="12"/>
        <v>4200</v>
      </c>
      <c r="N142" s="134"/>
      <c r="O142" s="144"/>
    </row>
    <row r="143" spans="1:15" ht="34.5" customHeight="1">
      <c r="A143" s="44"/>
      <c r="B143" s="44"/>
      <c r="C143" s="104" t="s">
        <v>62</v>
      </c>
      <c r="D143" s="104" t="s">
        <v>62</v>
      </c>
      <c r="E143" s="80">
        <v>1199810</v>
      </c>
      <c r="F143" s="81">
        <f t="shared" si="10"/>
        <v>1199.8</v>
      </c>
      <c r="G143" s="81">
        <v>49.2</v>
      </c>
      <c r="H143" s="80">
        <v>589810</v>
      </c>
      <c r="I143" s="81">
        <f t="shared" si="11"/>
        <v>589.8</v>
      </c>
      <c r="J143" s="84">
        <v>580000</v>
      </c>
      <c r="K143" s="84"/>
      <c r="L143" s="84">
        <f t="shared" si="15"/>
        <v>580000</v>
      </c>
      <c r="M143" s="84">
        <f t="shared" si="12"/>
        <v>580</v>
      </c>
      <c r="N143" s="134"/>
      <c r="O143" s="144"/>
    </row>
    <row r="144" spans="1:15" ht="34.5" customHeight="1">
      <c r="A144" s="44"/>
      <c r="B144" s="44"/>
      <c r="C144" s="104" t="s">
        <v>143</v>
      </c>
      <c r="D144" s="104" t="s">
        <v>143</v>
      </c>
      <c r="E144" s="80"/>
      <c r="F144" s="81">
        <f aca="true" t="shared" si="16" ref="F144:F188">ROUND(E144/1000,1)</f>
        <v>0</v>
      </c>
      <c r="G144" s="81"/>
      <c r="H144" s="80"/>
      <c r="I144" s="81">
        <f aca="true" t="shared" si="17" ref="I144:I188">ROUND(H144/1000,1)</f>
        <v>0</v>
      </c>
      <c r="J144" s="84">
        <v>1000000</v>
      </c>
      <c r="K144" s="84"/>
      <c r="L144" s="84">
        <f t="shared" si="15"/>
        <v>1000000</v>
      </c>
      <c r="M144" s="84">
        <f aca="true" t="shared" si="18" ref="M144:M188">ROUND(L144/1000,1)</f>
        <v>1000</v>
      </c>
      <c r="N144" s="134">
        <v>49</v>
      </c>
      <c r="O144" s="144"/>
    </row>
    <row r="145" spans="1:15" ht="34.5" customHeight="1">
      <c r="A145" s="44"/>
      <c r="B145" s="44"/>
      <c r="C145" s="104" t="s">
        <v>132</v>
      </c>
      <c r="D145" s="104" t="s">
        <v>132</v>
      </c>
      <c r="E145" s="80"/>
      <c r="F145" s="81">
        <f t="shared" si="16"/>
        <v>0</v>
      </c>
      <c r="G145" s="81"/>
      <c r="H145" s="80"/>
      <c r="I145" s="81">
        <f t="shared" si="17"/>
        <v>0</v>
      </c>
      <c r="J145" s="84">
        <v>200000</v>
      </c>
      <c r="K145" s="84"/>
      <c r="L145" s="84">
        <f t="shared" si="15"/>
        <v>200000</v>
      </c>
      <c r="M145" s="84">
        <f t="shared" si="18"/>
        <v>200</v>
      </c>
      <c r="N145" s="134"/>
      <c r="O145" s="144"/>
    </row>
    <row r="146" spans="1:15" ht="34.5" customHeight="1">
      <c r="A146" s="44"/>
      <c r="B146" s="44"/>
      <c r="C146" s="104" t="s">
        <v>112</v>
      </c>
      <c r="D146" s="104" t="s">
        <v>112</v>
      </c>
      <c r="E146" s="80"/>
      <c r="F146" s="81">
        <f t="shared" si="16"/>
        <v>0</v>
      </c>
      <c r="G146" s="81"/>
      <c r="H146" s="80"/>
      <c r="I146" s="81">
        <f t="shared" si="17"/>
        <v>0</v>
      </c>
      <c r="J146" s="84">
        <v>950000</v>
      </c>
      <c r="K146" s="84"/>
      <c r="L146" s="84">
        <f t="shared" si="15"/>
        <v>950000</v>
      </c>
      <c r="M146" s="84">
        <f t="shared" si="18"/>
        <v>950</v>
      </c>
      <c r="N146" s="134"/>
      <c r="O146" s="144"/>
    </row>
    <row r="147" spans="1:15" ht="47.25" customHeight="1">
      <c r="A147" s="44"/>
      <c r="B147" s="44"/>
      <c r="C147" s="104" t="s">
        <v>68</v>
      </c>
      <c r="D147" s="104" t="s">
        <v>68</v>
      </c>
      <c r="E147" s="80"/>
      <c r="F147" s="81">
        <f t="shared" si="16"/>
        <v>0</v>
      </c>
      <c r="G147" s="81"/>
      <c r="H147" s="80"/>
      <c r="I147" s="81">
        <f t="shared" si="17"/>
        <v>0</v>
      </c>
      <c r="J147" s="84">
        <v>500000</v>
      </c>
      <c r="K147" s="84"/>
      <c r="L147" s="84">
        <f t="shared" si="15"/>
        <v>500000</v>
      </c>
      <c r="M147" s="84">
        <f t="shared" si="18"/>
        <v>500</v>
      </c>
      <c r="N147" s="134"/>
      <c r="O147" s="144"/>
    </row>
    <row r="148" spans="1:15" ht="47.25" customHeight="1">
      <c r="A148" s="44"/>
      <c r="B148" s="44"/>
      <c r="C148" s="104" t="s">
        <v>69</v>
      </c>
      <c r="D148" s="104" t="s">
        <v>69</v>
      </c>
      <c r="E148" s="80"/>
      <c r="F148" s="81">
        <f t="shared" si="16"/>
        <v>0</v>
      </c>
      <c r="G148" s="81"/>
      <c r="H148" s="80"/>
      <c r="I148" s="81">
        <f t="shared" si="17"/>
        <v>0</v>
      </c>
      <c r="J148" s="84">
        <v>500000</v>
      </c>
      <c r="K148" s="84"/>
      <c r="L148" s="84">
        <f t="shared" si="15"/>
        <v>500000</v>
      </c>
      <c r="M148" s="84">
        <f t="shared" si="18"/>
        <v>500</v>
      </c>
      <c r="N148" s="134"/>
      <c r="O148" s="144"/>
    </row>
    <row r="149" spans="1:15" ht="46.5" customHeight="1">
      <c r="A149" s="44"/>
      <c r="B149" s="44"/>
      <c r="C149" s="104" t="s">
        <v>175</v>
      </c>
      <c r="D149" s="104" t="s">
        <v>175</v>
      </c>
      <c r="E149" s="80"/>
      <c r="F149" s="81">
        <f t="shared" si="16"/>
        <v>0</v>
      </c>
      <c r="G149" s="81"/>
      <c r="H149" s="80"/>
      <c r="I149" s="81">
        <f t="shared" si="17"/>
        <v>0</v>
      </c>
      <c r="J149" s="84">
        <v>50000</v>
      </c>
      <c r="K149" s="84"/>
      <c r="L149" s="84">
        <f t="shared" si="15"/>
        <v>50000</v>
      </c>
      <c r="M149" s="84">
        <f t="shared" si="18"/>
        <v>50</v>
      </c>
      <c r="N149" s="134"/>
      <c r="O149" s="144"/>
    </row>
    <row r="150" spans="1:15" ht="39.75" customHeight="1">
      <c r="A150" s="44"/>
      <c r="B150" s="44"/>
      <c r="C150" s="104" t="s">
        <v>190</v>
      </c>
      <c r="D150" s="104" t="s">
        <v>190</v>
      </c>
      <c r="E150" s="80"/>
      <c r="F150" s="81">
        <f t="shared" si="16"/>
        <v>0</v>
      </c>
      <c r="G150" s="81"/>
      <c r="H150" s="80"/>
      <c r="I150" s="81">
        <f t="shared" si="17"/>
        <v>0</v>
      </c>
      <c r="J150" s="84">
        <v>750000</v>
      </c>
      <c r="K150" s="84"/>
      <c r="L150" s="84">
        <f t="shared" si="15"/>
        <v>750000</v>
      </c>
      <c r="M150" s="84">
        <f t="shared" si="18"/>
        <v>750</v>
      </c>
      <c r="N150" s="134"/>
      <c r="O150" s="144"/>
    </row>
    <row r="151" spans="1:15" ht="20.25">
      <c r="A151" s="44"/>
      <c r="B151" s="44"/>
      <c r="C151" s="104" t="s">
        <v>144</v>
      </c>
      <c r="D151" s="104" t="s">
        <v>144</v>
      </c>
      <c r="E151" s="80"/>
      <c r="F151" s="81">
        <f t="shared" si="16"/>
        <v>0</v>
      </c>
      <c r="G151" s="81"/>
      <c r="H151" s="80"/>
      <c r="I151" s="81">
        <f t="shared" si="17"/>
        <v>0</v>
      </c>
      <c r="J151" s="84">
        <v>4400000</v>
      </c>
      <c r="K151" s="84"/>
      <c r="L151" s="84">
        <f t="shared" si="15"/>
        <v>4400000</v>
      </c>
      <c r="M151" s="84">
        <f t="shared" si="18"/>
        <v>4400</v>
      </c>
      <c r="N151" s="134"/>
      <c r="O151" s="144"/>
    </row>
    <row r="152" spans="1:15" ht="20.25">
      <c r="A152" s="44"/>
      <c r="B152" s="44"/>
      <c r="C152" s="104" t="s">
        <v>70</v>
      </c>
      <c r="D152" s="104" t="s">
        <v>70</v>
      </c>
      <c r="E152" s="80">
        <v>6201766</v>
      </c>
      <c r="F152" s="81">
        <f t="shared" si="16"/>
        <v>6201.8</v>
      </c>
      <c r="G152" s="81">
        <v>48.4</v>
      </c>
      <c r="H152" s="80">
        <v>3001766</v>
      </c>
      <c r="I152" s="81">
        <f t="shared" si="17"/>
        <v>3001.8</v>
      </c>
      <c r="J152" s="84">
        <f>3000000-1000000+0.94</f>
        <v>2000000.94</v>
      </c>
      <c r="K152" s="84"/>
      <c r="L152" s="84">
        <f t="shared" si="15"/>
        <v>2000000.94</v>
      </c>
      <c r="M152" s="84">
        <f t="shared" si="18"/>
        <v>2000</v>
      </c>
      <c r="N152" s="134"/>
      <c r="O152" s="144"/>
    </row>
    <row r="153" spans="1:15" ht="45.75" customHeight="1">
      <c r="A153" s="44"/>
      <c r="B153" s="44"/>
      <c r="C153" s="104" t="s">
        <v>35</v>
      </c>
      <c r="D153" s="104" t="s">
        <v>35</v>
      </c>
      <c r="E153" s="80">
        <v>4276667</v>
      </c>
      <c r="F153" s="81">
        <f t="shared" si="16"/>
        <v>4276.7</v>
      </c>
      <c r="G153" s="81">
        <v>75.4</v>
      </c>
      <c r="H153" s="80">
        <v>3225583</v>
      </c>
      <c r="I153" s="81">
        <f t="shared" si="17"/>
        <v>3225.6</v>
      </c>
      <c r="J153" s="84">
        <v>3200000</v>
      </c>
      <c r="K153" s="84"/>
      <c r="L153" s="84">
        <f aca="true" t="shared" si="19" ref="L153:L172">K153+J153</f>
        <v>3200000</v>
      </c>
      <c r="M153" s="84">
        <f t="shared" si="18"/>
        <v>3200</v>
      </c>
      <c r="N153" s="134"/>
      <c r="O153" s="144"/>
    </row>
    <row r="154" spans="1:15" ht="36.75" customHeight="1">
      <c r="A154" s="44"/>
      <c r="B154" s="44"/>
      <c r="C154" s="104" t="s">
        <v>135</v>
      </c>
      <c r="D154" s="104" t="s">
        <v>135</v>
      </c>
      <c r="E154" s="80">
        <v>3442904</v>
      </c>
      <c r="F154" s="81">
        <f t="shared" si="16"/>
        <v>3442.9</v>
      </c>
      <c r="G154" s="81">
        <v>98.3</v>
      </c>
      <c r="H154" s="80">
        <v>3382909</v>
      </c>
      <c r="I154" s="81">
        <f t="shared" si="17"/>
        <v>3382.9</v>
      </c>
      <c r="J154" s="84">
        <v>1000000</v>
      </c>
      <c r="K154" s="84"/>
      <c r="L154" s="84">
        <f t="shared" si="19"/>
        <v>1000000</v>
      </c>
      <c r="M154" s="84">
        <f t="shared" si="18"/>
        <v>1000</v>
      </c>
      <c r="N154" s="134"/>
      <c r="O154" s="144"/>
    </row>
    <row r="155" spans="1:15" ht="20.25">
      <c r="A155" s="44"/>
      <c r="B155" s="44"/>
      <c r="C155" s="104" t="s">
        <v>137</v>
      </c>
      <c r="D155" s="104" t="s">
        <v>137</v>
      </c>
      <c r="E155" s="80">
        <v>25831121</v>
      </c>
      <c r="F155" s="81">
        <f t="shared" si="16"/>
        <v>25831.1</v>
      </c>
      <c r="G155" s="81"/>
      <c r="H155" s="80">
        <v>25831121</v>
      </c>
      <c r="I155" s="81">
        <f t="shared" si="17"/>
        <v>25831.1</v>
      </c>
      <c r="J155" s="84">
        <f>1000000+1000000</f>
        <v>2000000</v>
      </c>
      <c r="K155" s="84"/>
      <c r="L155" s="84">
        <f t="shared" si="19"/>
        <v>2000000</v>
      </c>
      <c r="M155" s="84">
        <f t="shared" si="18"/>
        <v>2000</v>
      </c>
      <c r="N155" s="134"/>
      <c r="O155" s="144"/>
    </row>
    <row r="156" spans="1:15" ht="40.5">
      <c r="A156" s="44"/>
      <c r="B156" s="44"/>
      <c r="C156" s="104" t="s">
        <v>136</v>
      </c>
      <c r="D156" s="104" t="s">
        <v>136</v>
      </c>
      <c r="E156" s="80"/>
      <c r="F156" s="81">
        <f t="shared" si="16"/>
        <v>0</v>
      </c>
      <c r="G156" s="81"/>
      <c r="H156" s="80"/>
      <c r="I156" s="81">
        <f t="shared" si="17"/>
        <v>0</v>
      </c>
      <c r="J156" s="84">
        <v>1000000</v>
      </c>
      <c r="K156" s="84"/>
      <c r="L156" s="84">
        <f t="shared" si="19"/>
        <v>1000000</v>
      </c>
      <c r="M156" s="84">
        <f t="shared" si="18"/>
        <v>1000</v>
      </c>
      <c r="N156" s="134"/>
      <c r="O156" s="145">
        <v>10</v>
      </c>
    </row>
    <row r="157" spans="1:15" ht="40.5">
      <c r="A157" s="44"/>
      <c r="B157" s="44"/>
      <c r="C157" s="104" t="s">
        <v>142</v>
      </c>
      <c r="D157" s="104" t="s">
        <v>142</v>
      </c>
      <c r="E157" s="80"/>
      <c r="F157" s="81">
        <f t="shared" si="16"/>
        <v>0</v>
      </c>
      <c r="G157" s="81"/>
      <c r="H157" s="80"/>
      <c r="I157" s="81">
        <f t="shared" si="17"/>
        <v>0</v>
      </c>
      <c r="J157" s="84">
        <v>1000000</v>
      </c>
      <c r="K157" s="84"/>
      <c r="L157" s="84">
        <f t="shared" si="19"/>
        <v>1000000</v>
      </c>
      <c r="M157" s="84">
        <f t="shared" si="18"/>
        <v>1000</v>
      </c>
      <c r="N157" s="134"/>
      <c r="O157" s="145"/>
    </row>
    <row r="158" spans="1:15" ht="39.75" customHeight="1">
      <c r="A158" s="44"/>
      <c r="B158" s="44"/>
      <c r="C158" s="104" t="s">
        <v>111</v>
      </c>
      <c r="D158" s="104" t="s">
        <v>111</v>
      </c>
      <c r="E158" s="80">
        <v>2997994</v>
      </c>
      <c r="F158" s="81">
        <f t="shared" si="16"/>
        <v>2998</v>
      </c>
      <c r="G158" s="81">
        <v>99.2</v>
      </c>
      <c r="H158" s="80">
        <v>2977690</v>
      </c>
      <c r="I158" s="81">
        <f t="shared" si="17"/>
        <v>2977.7</v>
      </c>
      <c r="J158" s="84">
        <v>1900000</v>
      </c>
      <c r="K158" s="84"/>
      <c r="L158" s="84">
        <f t="shared" si="19"/>
        <v>1900000</v>
      </c>
      <c r="M158" s="84">
        <f t="shared" si="18"/>
        <v>1900</v>
      </c>
      <c r="N158" s="134"/>
      <c r="O158" s="145"/>
    </row>
    <row r="159" spans="1:15" ht="39.75" customHeight="1">
      <c r="A159" s="44"/>
      <c r="B159" s="44"/>
      <c r="C159" s="104" t="s">
        <v>59</v>
      </c>
      <c r="D159" s="104" t="s">
        <v>59</v>
      </c>
      <c r="E159" s="80"/>
      <c r="F159" s="81">
        <f t="shared" si="16"/>
        <v>0</v>
      </c>
      <c r="G159" s="81"/>
      <c r="H159" s="80"/>
      <c r="I159" s="81">
        <f t="shared" si="17"/>
        <v>0</v>
      </c>
      <c r="J159" s="84">
        <v>100000</v>
      </c>
      <c r="K159" s="84"/>
      <c r="L159" s="84">
        <f t="shared" si="19"/>
        <v>100000</v>
      </c>
      <c r="M159" s="84">
        <f t="shared" si="18"/>
        <v>100</v>
      </c>
      <c r="N159" s="134"/>
      <c r="O159" s="145"/>
    </row>
    <row r="160" spans="1:15" ht="39.75" customHeight="1">
      <c r="A160" s="44"/>
      <c r="B160" s="44"/>
      <c r="C160" s="104" t="s">
        <v>138</v>
      </c>
      <c r="D160" s="104" t="s">
        <v>138</v>
      </c>
      <c r="E160" s="80"/>
      <c r="F160" s="81">
        <f t="shared" si="16"/>
        <v>0</v>
      </c>
      <c r="G160" s="81"/>
      <c r="H160" s="80"/>
      <c r="I160" s="81">
        <f t="shared" si="17"/>
        <v>0</v>
      </c>
      <c r="J160" s="84">
        <v>200000</v>
      </c>
      <c r="K160" s="84"/>
      <c r="L160" s="84">
        <f t="shared" si="19"/>
        <v>200000</v>
      </c>
      <c r="M160" s="84">
        <f t="shared" si="18"/>
        <v>200</v>
      </c>
      <c r="N160" s="134"/>
      <c r="O160" s="145"/>
    </row>
    <row r="161" spans="1:15" ht="39.75" customHeight="1">
      <c r="A161" s="44"/>
      <c r="B161" s="44"/>
      <c r="C161" s="104" t="s">
        <v>123</v>
      </c>
      <c r="D161" s="104" t="s">
        <v>123</v>
      </c>
      <c r="E161" s="80"/>
      <c r="F161" s="80">
        <f t="shared" si="16"/>
        <v>0</v>
      </c>
      <c r="G161" s="81"/>
      <c r="H161" s="80"/>
      <c r="I161" s="81">
        <f t="shared" si="17"/>
        <v>0</v>
      </c>
      <c r="J161" s="84">
        <v>150000</v>
      </c>
      <c r="K161" s="85">
        <v>-45000</v>
      </c>
      <c r="L161" s="84">
        <f t="shared" si="19"/>
        <v>105000</v>
      </c>
      <c r="M161" s="84">
        <f t="shared" si="18"/>
        <v>105</v>
      </c>
      <c r="N161" s="134"/>
      <c r="O161" s="145"/>
    </row>
    <row r="162" spans="1:15" ht="29.25" customHeight="1">
      <c r="A162" s="44"/>
      <c r="B162" s="44"/>
      <c r="C162" s="104" t="s">
        <v>60</v>
      </c>
      <c r="D162" s="104" t="s">
        <v>60</v>
      </c>
      <c r="E162" s="80"/>
      <c r="F162" s="80">
        <f t="shared" si="16"/>
        <v>0</v>
      </c>
      <c r="G162" s="81"/>
      <c r="H162" s="80"/>
      <c r="I162" s="81">
        <f t="shared" si="17"/>
        <v>0</v>
      </c>
      <c r="J162" s="84">
        <v>150000</v>
      </c>
      <c r="K162" s="84"/>
      <c r="L162" s="84">
        <f t="shared" si="19"/>
        <v>150000</v>
      </c>
      <c r="M162" s="84">
        <f t="shared" si="18"/>
        <v>150</v>
      </c>
      <c r="N162" s="134">
        <v>50</v>
      </c>
      <c r="O162" s="145"/>
    </row>
    <row r="163" spans="1:15" ht="29.25" customHeight="1">
      <c r="A163" s="44"/>
      <c r="B163" s="44"/>
      <c r="C163" s="104" t="s">
        <v>174</v>
      </c>
      <c r="D163" s="104" t="s">
        <v>174</v>
      </c>
      <c r="E163" s="80"/>
      <c r="F163" s="80">
        <f t="shared" si="16"/>
        <v>0</v>
      </c>
      <c r="G163" s="81"/>
      <c r="H163" s="80"/>
      <c r="I163" s="81">
        <f t="shared" si="17"/>
        <v>0</v>
      </c>
      <c r="J163" s="84">
        <v>50000</v>
      </c>
      <c r="K163" s="84"/>
      <c r="L163" s="84">
        <f t="shared" si="19"/>
        <v>50000</v>
      </c>
      <c r="M163" s="84">
        <f t="shared" si="18"/>
        <v>50</v>
      </c>
      <c r="N163" s="134"/>
      <c r="O163" s="145"/>
    </row>
    <row r="164" spans="1:15" ht="29.25" customHeight="1">
      <c r="A164" s="44"/>
      <c r="B164" s="44"/>
      <c r="C164" s="104" t="s">
        <v>172</v>
      </c>
      <c r="D164" s="104" t="s">
        <v>172</v>
      </c>
      <c r="E164" s="80"/>
      <c r="F164" s="80">
        <f t="shared" si="16"/>
        <v>0</v>
      </c>
      <c r="G164" s="81"/>
      <c r="H164" s="80"/>
      <c r="I164" s="81">
        <f t="shared" si="17"/>
        <v>0</v>
      </c>
      <c r="J164" s="84">
        <v>981000</v>
      </c>
      <c r="K164" s="84"/>
      <c r="L164" s="84">
        <f t="shared" si="19"/>
        <v>981000</v>
      </c>
      <c r="M164" s="84">
        <f t="shared" si="18"/>
        <v>981</v>
      </c>
      <c r="N164" s="134"/>
      <c r="O164" s="145"/>
    </row>
    <row r="165" spans="1:15" ht="29.25" customHeight="1" hidden="1">
      <c r="A165" s="44"/>
      <c r="B165" s="44"/>
      <c r="C165" s="104" t="s">
        <v>173</v>
      </c>
      <c r="D165" s="104" t="s">
        <v>173</v>
      </c>
      <c r="E165" s="80"/>
      <c r="F165" s="80">
        <f t="shared" si="16"/>
        <v>0</v>
      </c>
      <c r="G165" s="81"/>
      <c r="H165" s="80"/>
      <c r="I165" s="81">
        <f t="shared" si="17"/>
        <v>0</v>
      </c>
      <c r="J165" s="84">
        <v>200000</v>
      </c>
      <c r="K165" s="89">
        <v>-200000</v>
      </c>
      <c r="L165" s="84">
        <f t="shared" si="19"/>
        <v>0</v>
      </c>
      <c r="M165" s="84">
        <f t="shared" si="18"/>
        <v>0</v>
      </c>
      <c r="N165" s="134"/>
      <c r="O165" s="145"/>
    </row>
    <row r="166" spans="1:15" ht="29.25" customHeight="1">
      <c r="A166" s="44"/>
      <c r="B166" s="44"/>
      <c r="C166" s="104" t="s">
        <v>195</v>
      </c>
      <c r="D166" s="104" t="s">
        <v>195</v>
      </c>
      <c r="E166" s="80"/>
      <c r="F166" s="80">
        <f t="shared" si="16"/>
        <v>0</v>
      </c>
      <c r="G166" s="81"/>
      <c r="H166" s="80"/>
      <c r="I166" s="81">
        <f t="shared" si="17"/>
        <v>0</v>
      </c>
      <c r="J166" s="84">
        <v>200000</v>
      </c>
      <c r="K166" s="84"/>
      <c r="L166" s="84">
        <f t="shared" si="19"/>
        <v>200000</v>
      </c>
      <c r="M166" s="84">
        <f t="shared" si="18"/>
        <v>200</v>
      </c>
      <c r="N166" s="134"/>
      <c r="O166" s="145"/>
    </row>
    <row r="167" spans="1:15" ht="29.25" customHeight="1">
      <c r="A167" s="44"/>
      <c r="B167" s="44"/>
      <c r="C167" s="104" t="s">
        <v>171</v>
      </c>
      <c r="D167" s="104" t="s">
        <v>171</v>
      </c>
      <c r="E167" s="80"/>
      <c r="F167" s="80">
        <f t="shared" si="16"/>
        <v>0</v>
      </c>
      <c r="G167" s="81"/>
      <c r="H167" s="80"/>
      <c r="I167" s="81">
        <f t="shared" si="17"/>
        <v>0</v>
      </c>
      <c r="J167" s="84">
        <v>530000</v>
      </c>
      <c r="K167" s="84"/>
      <c r="L167" s="84">
        <f t="shared" si="19"/>
        <v>530000</v>
      </c>
      <c r="M167" s="84">
        <f t="shared" si="18"/>
        <v>530</v>
      </c>
      <c r="N167" s="134"/>
      <c r="O167" s="145"/>
    </row>
    <row r="168" spans="1:15" ht="29.25" customHeight="1">
      <c r="A168" s="44"/>
      <c r="B168" s="44"/>
      <c r="C168" s="104" t="s">
        <v>189</v>
      </c>
      <c r="D168" s="104" t="s">
        <v>189</v>
      </c>
      <c r="E168" s="80"/>
      <c r="F168" s="80">
        <f t="shared" si="16"/>
        <v>0</v>
      </c>
      <c r="G168" s="81"/>
      <c r="H168" s="80"/>
      <c r="I168" s="81">
        <f t="shared" si="17"/>
        <v>0</v>
      </c>
      <c r="J168" s="84">
        <v>500000</v>
      </c>
      <c r="K168" s="85">
        <v>69000</v>
      </c>
      <c r="L168" s="84">
        <f t="shared" si="19"/>
        <v>569000</v>
      </c>
      <c r="M168" s="84">
        <f t="shared" si="18"/>
        <v>569</v>
      </c>
      <c r="N168" s="134"/>
      <c r="O168" s="145"/>
    </row>
    <row r="169" spans="1:15" ht="29.25" customHeight="1">
      <c r="A169" s="44"/>
      <c r="B169" s="44"/>
      <c r="C169" s="104" t="s">
        <v>176</v>
      </c>
      <c r="D169" s="104" t="s">
        <v>176</v>
      </c>
      <c r="E169" s="80"/>
      <c r="F169" s="80">
        <f t="shared" si="16"/>
        <v>0</v>
      </c>
      <c r="G169" s="81"/>
      <c r="H169" s="80"/>
      <c r="I169" s="81">
        <f t="shared" si="17"/>
        <v>0</v>
      </c>
      <c r="J169" s="84">
        <v>40000</v>
      </c>
      <c r="K169" s="84"/>
      <c r="L169" s="84">
        <f t="shared" si="19"/>
        <v>40000</v>
      </c>
      <c r="M169" s="84">
        <f t="shared" si="18"/>
        <v>40</v>
      </c>
      <c r="N169" s="134"/>
      <c r="O169" s="145"/>
    </row>
    <row r="170" spans="1:15" ht="29.25" customHeight="1">
      <c r="A170" s="44"/>
      <c r="B170" s="44"/>
      <c r="C170" s="104" t="s">
        <v>234</v>
      </c>
      <c r="D170" s="104"/>
      <c r="E170" s="80"/>
      <c r="F170" s="80"/>
      <c r="G170" s="81"/>
      <c r="H170" s="80"/>
      <c r="I170" s="81"/>
      <c r="J170" s="84"/>
      <c r="K170" s="84"/>
      <c r="L170" s="84"/>
      <c r="M170" s="84">
        <v>200</v>
      </c>
      <c r="N170" s="134"/>
      <c r="O170" s="145"/>
    </row>
    <row r="171" spans="1:15" ht="28.5" customHeight="1">
      <c r="A171" s="4">
        <v>150201</v>
      </c>
      <c r="B171" s="69" t="s">
        <v>84</v>
      </c>
      <c r="C171" s="79" t="s">
        <v>203</v>
      </c>
      <c r="D171" s="109" t="s">
        <v>203</v>
      </c>
      <c r="E171" s="80"/>
      <c r="F171" s="80">
        <f t="shared" si="16"/>
        <v>0</v>
      </c>
      <c r="G171" s="81"/>
      <c r="H171" s="80"/>
      <c r="I171" s="81">
        <f t="shared" si="17"/>
        <v>0</v>
      </c>
      <c r="J171" s="84"/>
      <c r="K171" s="89">
        <v>200000</v>
      </c>
      <c r="L171" s="89">
        <v>200000</v>
      </c>
      <c r="M171" s="84">
        <f t="shared" si="18"/>
        <v>200</v>
      </c>
      <c r="N171" s="134"/>
      <c r="O171" s="145"/>
    </row>
    <row r="172" spans="1:15" ht="40.5">
      <c r="A172" s="4">
        <v>180409</v>
      </c>
      <c r="B172" s="43" t="s">
        <v>86</v>
      </c>
      <c r="C172" s="79" t="s">
        <v>29</v>
      </c>
      <c r="D172" s="104" t="s">
        <v>160</v>
      </c>
      <c r="E172" s="80"/>
      <c r="F172" s="80">
        <f t="shared" si="16"/>
        <v>0</v>
      </c>
      <c r="G172" s="81"/>
      <c r="H172" s="80"/>
      <c r="I172" s="81">
        <f t="shared" si="17"/>
        <v>0</v>
      </c>
      <c r="J172" s="84">
        <v>12000000</v>
      </c>
      <c r="K172" s="84"/>
      <c r="L172" s="84">
        <f t="shared" si="19"/>
        <v>12000000</v>
      </c>
      <c r="M172" s="84">
        <f t="shared" si="18"/>
        <v>12000</v>
      </c>
      <c r="N172" s="134"/>
      <c r="O172" s="145"/>
    </row>
    <row r="173" spans="1:15" ht="24" customHeight="1">
      <c r="A173" s="4"/>
      <c r="B173" s="43"/>
      <c r="C173" s="79" t="s">
        <v>160</v>
      </c>
      <c r="D173" s="104"/>
      <c r="E173" s="80"/>
      <c r="F173" s="80">
        <f t="shared" si="16"/>
        <v>0</v>
      </c>
      <c r="G173" s="81"/>
      <c r="H173" s="80"/>
      <c r="I173" s="81">
        <f t="shared" si="17"/>
        <v>0</v>
      </c>
      <c r="J173" s="84">
        <v>12000000</v>
      </c>
      <c r="K173" s="84"/>
      <c r="L173" s="84">
        <f>K173+J173</f>
        <v>12000000</v>
      </c>
      <c r="M173" s="84">
        <f t="shared" si="18"/>
        <v>12000</v>
      </c>
      <c r="N173" s="134"/>
      <c r="O173" s="145"/>
    </row>
    <row r="174" spans="1:159" s="3" customFormat="1" ht="20.25">
      <c r="A174" s="42"/>
      <c r="B174" s="42"/>
      <c r="C174" s="110" t="s">
        <v>213</v>
      </c>
      <c r="D174" s="101"/>
      <c r="E174" s="94"/>
      <c r="F174" s="80">
        <f t="shared" si="16"/>
        <v>0</v>
      </c>
      <c r="G174" s="107"/>
      <c r="H174" s="94"/>
      <c r="I174" s="81">
        <f t="shared" si="17"/>
        <v>0</v>
      </c>
      <c r="J174" s="111">
        <f>J175+J176</f>
        <v>37000</v>
      </c>
      <c r="K174" s="111">
        <f>K175+K176</f>
        <v>0</v>
      </c>
      <c r="L174" s="111">
        <f>L175+L176</f>
        <v>37000</v>
      </c>
      <c r="M174" s="112">
        <f>M175+M176</f>
        <v>37</v>
      </c>
      <c r="N174" s="134"/>
      <c r="O174" s="145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7"/>
    </row>
    <row r="175" spans="1:159" s="3" customFormat="1" ht="20.25">
      <c r="A175" s="43" t="s">
        <v>10</v>
      </c>
      <c r="B175" s="43" t="s">
        <v>83</v>
      </c>
      <c r="C175" s="79" t="s">
        <v>11</v>
      </c>
      <c r="D175" s="83" t="s">
        <v>12</v>
      </c>
      <c r="E175" s="80"/>
      <c r="F175" s="80">
        <f t="shared" si="16"/>
        <v>0</v>
      </c>
      <c r="G175" s="81"/>
      <c r="H175" s="80"/>
      <c r="I175" s="81">
        <f t="shared" si="17"/>
        <v>0</v>
      </c>
      <c r="J175" s="85">
        <f>250000-220000</f>
        <v>30000</v>
      </c>
      <c r="K175" s="88"/>
      <c r="L175" s="84">
        <f>K175+J175</f>
        <v>30000</v>
      </c>
      <c r="M175" s="84">
        <f t="shared" si="18"/>
        <v>30</v>
      </c>
      <c r="N175" s="134"/>
      <c r="O175" s="145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7"/>
    </row>
    <row r="176" spans="1:15" s="2" customFormat="1" ht="20.25">
      <c r="A176" s="43" t="s">
        <v>22</v>
      </c>
      <c r="B176" s="43" t="s">
        <v>103</v>
      </c>
      <c r="C176" s="79" t="s">
        <v>40</v>
      </c>
      <c r="D176" s="83" t="s">
        <v>12</v>
      </c>
      <c r="E176" s="80"/>
      <c r="F176" s="80">
        <f t="shared" si="16"/>
        <v>0</v>
      </c>
      <c r="G176" s="81"/>
      <c r="H176" s="80"/>
      <c r="I176" s="81">
        <f t="shared" si="17"/>
        <v>0</v>
      </c>
      <c r="J176" s="85">
        <f>148000-141000</f>
        <v>7000</v>
      </c>
      <c r="K176" s="88"/>
      <c r="L176" s="84">
        <f>K176+J176</f>
        <v>7000</v>
      </c>
      <c r="M176" s="84">
        <f t="shared" si="18"/>
        <v>7</v>
      </c>
      <c r="N176" s="134"/>
      <c r="O176" s="145"/>
    </row>
    <row r="177" spans="1:159" s="75" customFormat="1" ht="20.25">
      <c r="A177" s="73"/>
      <c r="B177" s="73"/>
      <c r="C177" s="113" t="s">
        <v>214</v>
      </c>
      <c r="D177" s="114"/>
      <c r="E177" s="115"/>
      <c r="F177" s="80">
        <f t="shared" si="16"/>
        <v>0</v>
      </c>
      <c r="G177" s="116"/>
      <c r="H177" s="115"/>
      <c r="I177" s="81">
        <f t="shared" si="17"/>
        <v>0</v>
      </c>
      <c r="J177" s="111">
        <f>J180+J178</f>
        <v>99500</v>
      </c>
      <c r="K177" s="111">
        <f>K180+K178</f>
        <v>39000</v>
      </c>
      <c r="L177" s="111">
        <f>L180+L178</f>
        <v>138500</v>
      </c>
      <c r="M177" s="112">
        <f>M180+M178</f>
        <v>138.5</v>
      </c>
      <c r="N177" s="134"/>
      <c r="O177" s="145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4"/>
    </row>
    <row r="178" spans="1:15" s="2" customFormat="1" ht="40.5">
      <c r="A178" s="43" t="s">
        <v>196</v>
      </c>
      <c r="B178" s="43" t="s">
        <v>86</v>
      </c>
      <c r="C178" s="79" t="s">
        <v>29</v>
      </c>
      <c r="D178" s="79" t="s">
        <v>200</v>
      </c>
      <c r="E178" s="80"/>
      <c r="F178" s="80">
        <f t="shared" si="16"/>
        <v>0</v>
      </c>
      <c r="G178" s="81"/>
      <c r="H178" s="80"/>
      <c r="I178" s="81">
        <f t="shared" si="17"/>
        <v>0</v>
      </c>
      <c r="J178" s="84"/>
      <c r="K178" s="84">
        <v>39000</v>
      </c>
      <c r="L178" s="84">
        <f>K178+J178</f>
        <v>39000</v>
      </c>
      <c r="M178" s="84">
        <f t="shared" si="18"/>
        <v>39</v>
      </c>
      <c r="N178" s="134"/>
      <c r="O178" s="145"/>
    </row>
    <row r="179" spans="1:15" s="2" customFormat="1" ht="20.25" customHeight="1">
      <c r="A179" s="43"/>
      <c r="B179" s="43"/>
      <c r="C179" s="79" t="s">
        <v>200</v>
      </c>
      <c r="D179" s="79"/>
      <c r="E179" s="80"/>
      <c r="F179" s="80"/>
      <c r="G179" s="81"/>
      <c r="H179" s="80"/>
      <c r="I179" s="81"/>
      <c r="J179" s="84"/>
      <c r="K179" s="84"/>
      <c r="L179" s="84"/>
      <c r="M179" s="84">
        <v>39</v>
      </c>
      <c r="N179" s="134"/>
      <c r="O179" s="145"/>
    </row>
    <row r="180" spans="1:15" s="2" customFormat="1" ht="20.25">
      <c r="A180" s="43" t="s">
        <v>194</v>
      </c>
      <c r="B180" s="43" t="s">
        <v>104</v>
      </c>
      <c r="C180" s="83" t="s">
        <v>21</v>
      </c>
      <c r="D180" s="83" t="s">
        <v>12</v>
      </c>
      <c r="E180" s="80"/>
      <c r="F180" s="80">
        <f t="shared" si="16"/>
        <v>0</v>
      </c>
      <c r="G180" s="81"/>
      <c r="H180" s="80"/>
      <c r="I180" s="81">
        <f t="shared" si="17"/>
        <v>0</v>
      </c>
      <c r="J180" s="84">
        <v>99500</v>
      </c>
      <c r="K180" s="84"/>
      <c r="L180" s="84">
        <f>K180+J180</f>
        <v>99500</v>
      </c>
      <c r="M180" s="84">
        <f t="shared" si="18"/>
        <v>99.5</v>
      </c>
      <c r="N180" s="134"/>
      <c r="O180" s="145"/>
    </row>
    <row r="181" spans="1:15" s="2" customFormat="1" ht="20.25">
      <c r="A181" s="43"/>
      <c r="B181" s="43"/>
      <c r="C181" s="78" t="s">
        <v>215</v>
      </c>
      <c r="D181" s="83"/>
      <c r="E181" s="80"/>
      <c r="F181" s="80">
        <f t="shared" si="16"/>
        <v>0</v>
      </c>
      <c r="G181" s="81"/>
      <c r="H181" s="80"/>
      <c r="I181" s="81">
        <f t="shared" si="17"/>
        <v>0</v>
      </c>
      <c r="J181" s="82">
        <f>J182</f>
        <v>134100</v>
      </c>
      <c r="K181" s="82">
        <f>K182</f>
        <v>48600</v>
      </c>
      <c r="L181" s="82">
        <f>L182</f>
        <v>182700</v>
      </c>
      <c r="M181" s="82">
        <f>M182</f>
        <v>182.7</v>
      </c>
      <c r="N181" s="134"/>
      <c r="O181" s="145"/>
    </row>
    <row r="182" spans="1:15" s="2" customFormat="1" ht="20.25">
      <c r="A182" s="43" t="s">
        <v>10</v>
      </c>
      <c r="B182" s="43" t="s">
        <v>83</v>
      </c>
      <c r="C182" s="79" t="s">
        <v>11</v>
      </c>
      <c r="D182" s="83" t="s">
        <v>12</v>
      </c>
      <c r="E182" s="80"/>
      <c r="F182" s="80">
        <f t="shared" si="16"/>
        <v>0</v>
      </c>
      <c r="G182" s="81"/>
      <c r="H182" s="80"/>
      <c r="I182" s="81">
        <f t="shared" si="17"/>
        <v>0</v>
      </c>
      <c r="J182" s="84">
        <v>134100</v>
      </c>
      <c r="K182" s="85">
        <v>48600</v>
      </c>
      <c r="L182" s="84">
        <f>K182+J182</f>
        <v>182700</v>
      </c>
      <c r="M182" s="84">
        <f t="shared" si="18"/>
        <v>182.7</v>
      </c>
      <c r="N182" s="134"/>
      <c r="O182" s="145"/>
    </row>
    <row r="183" spans="1:15" s="30" customFormat="1" ht="20.25">
      <c r="A183" s="42"/>
      <c r="B183" s="42"/>
      <c r="C183" s="78" t="s">
        <v>216</v>
      </c>
      <c r="D183" s="101"/>
      <c r="E183" s="94"/>
      <c r="F183" s="80">
        <f t="shared" si="16"/>
        <v>0</v>
      </c>
      <c r="G183" s="107"/>
      <c r="H183" s="94"/>
      <c r="I183" s="81">
        <f t="shared" si="17"/>
        <v>0</v>
      </c>
      <c r="J183" s="82">
        <f>J184</f>
        <v>30000</v>
      </c>
      <c r="K183" s="82">
        <f>K184</f>
        <v>0</v>
      </c>
      <c r="L183" s="82">
        <f>L184</f>
        <v>30000</v>
      </c>
      <c r="M183" s="82">
        <f>M184</f>
        <v>30</v>
      </c>
      <c r="N183" s="134"/>
      <c r="O183" s="145"/>
    </row>
    <row r="184" spans="1:15" s="2" customFormat="1" ht="20.25">
      <c r="A184" s="43" t="s">
        <v>10</v>
      </c>
      <c r="B184" s="43" t="s">
        <v>83</v>
      </c>
      <c r="C184" s="79" t="s">
        <v>11</v>
      </c>
      <c r="D184" s="83" t="s">
        <v>12</v>
      </c>
      <c r="E184" s="80"/>
      <c r="F184" s="80">
        <f t="shared" si="16"/>
        <v>0</v>
      </c>
      <c r="G184" s="81"/>
      <c r="H184" s="80"/>
      <c r="I184" s="81">
        <f t="shared" si="17"/>
        <v>0</v>
      </c>
      <c r="J184" s="84">
        <v>30000</v>
      </c>
      <c r="K184" s="84"/>
      <c r="L184" s="84">
        <f>K184+J184</f>
        <v>30000</v>
      </c>
      <c r="M184" s="84">
        <f t="shared" si="18"/>
        <v>30</v>
      </c>
      <c r="N184" s="134"/>
      <c r="O184" s="145"/>
    </row>
    <row r="185" spans="1:15" ht="20.25">
      <c r="A185" s="45"/>
      <c r="B185" s="45"/>
      <c r="C185" s="113" t="s">
        <v>217</v>
      </c>
      <c r="D185" s="83"/>
      <c r="E185" s="117"/>
      <c r="F185" s="80">
        <f t="shared" si="16"/>
        <v>0</v>
      </c>
      <c r="G185" s="118"/>
      <c r="H185" s="117"/>
      <c r="I185" s="81">
        <f t="shared" si="17"/>
        <v>0</v>
      </c>
      <c r="J185" s="82">
        <f>J186</f>
        <v>52400</v>
      </c>
      <c r="K185" s="82">
        <f>K186</f>
        <v>4670</v>
      </c>
      <c r="L185" s="82">
        <f>L186</f>
        <v>57070</v>
      </c>
      <c r="M185" s="82">
        <f>M186</f>
        <v>57.1</v>
      </c>
      <c r="N185" s="134"/>
      <c r="O185" s="145"/>
    </row>
    <row r="186" spans="1:15" ht="20.25">
      <c r="A186" s="43" t="s">
        <v>10</v>
      </c>
      <c r="B186" s="43" t="s">
        <v>83</v>
      </c>
      <c r="C186" s="83" t="s">
        <v>11</v>
      </c>
      <c r="D186" s="83" t="s">
        <v>20</v>
      </c>
      <c r="E186" s="117"/>
      <c r="F186" s="80">
        <f t="shared" si="16"/>
        <v>0</v>
      </c>
      <c r="G186" s="118"/>
      <c r="H186" s="117"/>
      <c r="I186" s="81">
        <f t="shared" si="17"/>
        <v>0</v>
      </c>
      <c r="J186" s="84">
        <v>52400</v>
      </c>
      <c r="K186" s="85">
        <v>4670</v>
      </c>
      <c r="L186" s="84">
        <f>K186+J186</f>
        <v>57070</v>
      </c>
      <c r="M186" s="84">
        <f t="shared" si="18"/>
        <v>57.1</v>
      </c>
      <c r="N186" s="134"/>
      <c r="O186" s="145"/>
    </row>
    <row r="187" spans="1:15" ht="40.5">
      <c r="A187" s="45"/>
      <c r="B187" s="45"/>
      <c r="C187" s="113" t="s">
        <v>218</v>
      </c>
      <c r="D187" s="83"/>
      <c r="E187" s="117"/>
      <c r="F187" s="80">
        <f t="shared" si="16"/>
        <v>0</v>
      </c>
      <c r="G187" s="118"/>
      <c r="H187" s="117"/>
      <c r="I187" s="81">
        <f t="shared" si="17"/>
        <v>0</v>
      </c>
      <c r="J187" s="82">
        <f>J188</f>
        <v>700000</v>
      </c>
      <c r="K187" s="82">
        <f>K188</f>
        <v>0</v>
      </c>
      <c r="L187" s="82">
        <f>L188</f>
        <v>700000</v>
      </c>
      <c r="M187" s="82">
        <f>M188</f>
        <v>700</v>
      </c>
      <c r="N187" s="134">
        <v>51</v>
      </c>
      <c r="O187" s="145"/>
    </row>
    <row r="188" spans="1:15" ht="20.25">
      <c r="A188" s="46">
        <v>250380</v>
      </c>
      <c r="B188" s="43" t="s">
        <v>104</v>
      </c>
      <c r="C188" s="83" t="s">
        <v>21</v>
      </c>
      <c r="D188" s="83" t="s">
        <v>12</v>
      </c>
      <c r="E188" s="117"/>
      <c r="F188" s="80">
        <f t="shared" si="16"/>
        <v>0</v>
      </c>
      <c r="G188" s="117"/>
      <c r="H188" s="117"/>
      <c r="I188" s="81">
        <f t="shared" si="17"/>
        <v>0</v>
      </c>
      <c r="J188" s="84">
        <v>700000</v>
      </c>
      <c r="K188" s="84"/>
      <c r="L188" s="84">
        <f>K188+J188</f>
        <v>700000</v>
      </c>
      <c r="M188" s="84">
        <f t="shared" si="18"/>
        <v>700</v>
      </c>
      <c r="N188" s="134"/>
      <c r="O188" s="145"/>
    </row>
    <row r="189" spans="1:158" s="15" customFormat="1" ht="20.25">
      <c r="A189" s="47"/>
      <c r="B189" s="47"/>
      <c r="C189" s="119" t="s">
        <v>232</v>
      </c>
      <c r="D189" s="119"/>
      <c r="E189" s="120"/>
      <c r="F189" s="120"/>
      <c r="G189" s="120"/>
      <c r="H189" s="120"/>
      <c r="I189" s="120"/>
      <c r="J189" s="82">
        <f>J187+J185+J183+J177+J71+J68+J52+J47+J45+J41+J33+J24+J14+J181+J174</f>
        <v>427854504.28</v>
      </c>
      <c r="K189" s="82">
        <f>K187+K185+K183+K177+K71+K68+K52+K47+K45+K41+K33+K24+K14+K181+K174</f>
        <v>1768614</v>
      </c>
      <c r="L189" s="82">
        <f>L187+L185+L183+L177+L71+L68+L52+L47+L45+L41+L33+L24+L14+L181+L174</f>
        <v>429623118.28</v>
      </c>
      <c r="M189" s="82">
        <f>M187+M185+M183+M177+M71+M68+M52+M47+M45+M41+M33+M24+M14+M181+M174</f>
        <v>429673.10000000003</v>
      </c>
      <c r="N189" s="134"/>
      <c r="O189" s="145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</row>
    <row r="190" spans="3:15" s="14" customFormat="1" ht="20.25">
      <c r="C190" s="119" t="s">
        <v>219</v>
      </c>
      <c r="D190" s="121"/>
      <c r="E190" s="120"/>
      <c r="F190" s="120"/>
      <c r="G190" s="137"/>
      <c r="H190" s="137"/>
      <c r="I190" s="120"/>
      <c r="J190" s="82"/>
      <c r="K190" s="88"/>
      <c r="L190" s="119"/>
      <c r="M190" s="119">
        <f>2712.2+4523.1+1340.3</f>
        <v>8575.6</v>
      </c>
      <c r="N190" s="134"/>
      <c r="O190" s="145"/>
    </row>
    <row r="191" spans="4:15" s="14" customFormat="1" ht="28.5" customHeight="1">
      <c r="D191" s="29"/>
      <c r="E191" s="16"/>
      <c r="F191" s="16"/>
      <c r="G191" s="139"/>
      <c r="H191" s="139"/>
      <c r="I191" s="16"/>
      <c r="J191" s="50"/>
      <c r="K191" s="32"/>
      <c r="N191" s="134"/>
      <c r="O191" s="145"/>
    </row>
    <row r="192" spans="3:15" s="14" customFormat="1" ht="28.5" customHeight="1">
      <c r="C192" s="128" t="s">
        <v>237</v>
      </c>
      <c r="D192" s="29"/>
      <c r="E192" s="16"/>
      <c r="F192" s="16"/>
      <c r="G192" s="139"/>
      <c r="H192" s="139"/>
      <c r="I192" s="135" t="s">
        <v>238</v>
      </c>
      <c r="J192" s="135"/>
      <c r="K192" s="135"/>
      <c r="L192" s="135"/>
      <c r="M192" s="135"/>
      <c r="N192" s="134"/>
      <c r="O192" s="145"/>
    </row>
    <row r="193" spans="1:158" s="53" customFormat="1" ht="27.75" customHeight="1">
      <c r="A193" s="62" t="s">
        <v>201</v>
      </c>
      <c r="B193" s="62"/>
      <c r="C193" s="127"/>
      <c r="D193" s="62"/>
      <c r="E193" s="64"/>
      <c r="F193" s="64"/>
      <c r="G193" s="65"/>
      <c r="H193" s="65"/>
      <c r="I193" s="65"/>
      <c r="J193" s="62" t="s">
        <v>202</v>
      </c>
      <c r="K193" s="68"/>
      <c r="L193" s="68"/>
      <c r="M193" s="68"/>
      <c r="N193" s="134"/>
      <c r="O193" s="126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</row>
    <row r="194" spans="1:15" s="18" customFormat="1" ht="30" customHeight="1">
      <c r="A194" s="62"/>
      <c r="B194" s="62"/>
      <c r="C194" s="63"/>
      <c r="D194" s="66"/>
      <c r="E194" s="67"/>
      <c r="F194" s="67"/>
      <c r="G194" s="61"/>
      <c r="H194" s="61"/>
      <c r="I194" s="61"/>
      <c r="J194" s="61"/>
      <c r="K194" s="32"/>
      <c r="N194" s="134"/>
      <c r="O194" s="125"/>
    </row>
    <row r="195" spans="1:15" s="26" customFormat="1" ht="30" customHeight="1">
      <c r="A195" s="62"/>
      <c r="B195" s="56"/>
      <c r="C195" s="60"/>
      <c r="D195" s="57"/>
      <c r="E195" s="58"/>
      <c r="F195" s="58"/>
      <c r="G195" s="59"/>
      <c r="H195" s="59"/>
      <c r="I195" s="59"/>
      <c r="J195" s="59"/>
      <c r="K195" s="32"/>
      <c r="L195" s="35"/>
      <c r="M195" s="35"/>
      <c r="N195" s="134"/>
      <c r="O195" s="125"/>
    </row>
    <row r="196" spans="1:15" s="26" customFormat="1" ht="30" customHeight="1">
      <c r="A196" s="62"/>
      <c r="B196" s="62"/>
      <c r="C196" s="33"/>
      <c r="D196" s="33"/>
      <c r="E196" s="34"/>
      <c r="F196" s="34"/>
      <c r="G196" s="33"/>
      <c r="H196" s="33"/>
      <c r="I196" s="33"/>
      <c r="J196" s="33"/>
      <c r="K196" s="32"/>
      <c r="L196" s="33"/>
      <c r="M196" s="33"/>
      <c r="N196" s="134"/>
      <c r="O196" s="125"/>
    </row>
    <row r="197" spans="1:15" s="26" customFormat="1" ht="30" customHeight="1">
      <c r="A197" s="138"/>
      <c r="B197" s="138"/>
      <c r="E197" s="35"/>
      <c r="F197" s="35"/>
      <c r="J197" s="37"/>
      <c r="K197" s="32"/>
      <c r="L197" s="35"/>
      <c r="M197" s="35"/>
      <c r="N197" s="134"/>
      <c r="O197" s="125"/>
    </row>
    <row r="198" spans="1:158" s="18" customFormat="1" ht="39.75" customHeight="1">
      <c r="A198" s="136"/>
      <c r="B198" s="136"/>
      <c r="C198" s="136"/>
      <c r="D198" s="27"/>
      <c r="E198" s="28"/>
      <c r="F198" s="28"/>
      <c r="G198" s="17"/>
      <c r="J198" s="38"/>
      <c r="K198" s="32"/>
      <c r="L198" s="17"/>
      <c r="M198" s="17"/>
      <c r="N198" s="134"/>
      <c r="O198" s="123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</row>
    <row r="199" spans="4:14" ht="18.75">
      <c r="D199" s="19"/>
      <c r="E199" s="20"/>
      <c r="F199" s="20"/>
      <c r="G199" s="8"/>
      <c r="J199" s="36"/>
      <c r="K199" s="32"/>
      <c r="N199" s="134"/>
    </row>
    <row r="200" spans="4:14" ht="18.75">
      <c r="D200" s="19"/>
      <c r="E200" s="20"/>
      <c r="F200" s="20"/>
      <c r="G200" s="8"/>
      <c r="J200" s="36"/>
      <c r="K200" s="32"/>
      <c r="N200" s="134"/>
    </row>
    <row r="201" spans="4:14" ht="18.75">
      <c r="D201" s="19"/>
      <c r="E201" s="20"/>
      <c r="F201" s="20"/>
      <c r="J201" s="36"/>
      <c r="N201" s="134"/>
    </row>
    <row r="202" spans="4:14" ht="18.75">
      <c r="D202" s="19"/>
      <c r="E202" s="20"/>
      <c r="F202" s="20"/>
      <c r="J202" s="36"/>
      <c r="N202" s="134"/>
    </row>
    <row r="203" spans="4:14" ht="18.75">
      <c r="D203" s="19"/>
      <c r="E203" s="20"/>
      <c r="F203" s="20"/>
      <c r="J203" s="36"/>
      <c r="N203" s="134"/>
    </row>
    <row r="204" spans="4:158" s="23" customFormat="1" ht="19.5">
      <c r="D204" s="10"/>
      <c r="E204" s="21"/>
      <c r="F204" s="21"/>
      <c r="J204" s="22"/>
      <c r="L204" s="22"/>
      <c r="M204" s="22"/>
      <c r="N204" s="134"/>
      <c r="O204" s="124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</row>
    <row r="205" spans="10:14" ht="18.75">
      <c r="J205" s="36"/>
      <c r="N205" s="134"/>
    </row>
    <row r="206" spans="10:14" ht="18.75">
      <c r="J206" s="36"/>
      <c r="N206" s="134"/>
    </row>
    <row r="207" spans="10:14" ht="18.75">
      <c r="J207" s="36"/>
      <c r="N207" s="134"/>
    </row>
    <row r="208" spans="10:14" ht="18.75">
      <c r="J208" s="36"/>
      <c r="N208" s="134"/>
    </row>
    <row r="209" spans="10:14" ht="18.75">
      <c r="J209" s="36"/>
      <c r="N209" s="134"/>
    </row>
    <row r="210" spans="10:14" ht="18.75">
      <c r="J210" s="36"/>
      <c r="N210" s="32"/>
    </row>
    <row r="211" spans="10:14" ht="18.75">
      <c r="J211" s="36"/>
      <c r="N211" s="32"/>
    </row>
    <row r="212" spans="10:14" ht="18.75">
      <c r="J212" s="36"/>
      <c r="N212" s="32"/>
    </row>
    <row r="213" ht="18.75">
      <c r="J213" s="36"/>
    </row>
    <row r="214" ht="18.75">
      <c r="J214" s="36"/>
    </row>
    <row r="215" spans="8:13" ht="18.75">
      <c r="H215" s="129" t="s">
        <v>154</v>
      </c>
      <c r="I215" s="130"/>
      <c r="J215" s="131"/>
      <c r="K215" s="40">
        <f>236457319.94+3000000+297000</f>
        <v>239754319.94</v>
      </c>
      <c r="L215" s="40"/>
      <c r="M215" s="50"/>
    </row>
    <row r="216" spans="8:13" ht="18.75">
      <c r="H216" s="129" t="s">
        <v>155</v>
      </c>
      <c r="I216" s="130"/>
      <c r="J216" s="131"/>
      <c r="K216" s="40">
        <v>4600000</v>
      </c>
      <c r="L216" s="40"/>
      <c r="M216" s="50"/>
    </row>
    <row r="217" spans="8:13" ht="18.75">
      <c r="H217" s="129" t="s">
        <v>156</v>
      </c>
      <c r="I217" s="130"/>
      <c r="J217" s="131"/>
      <c r="K217" s="40">
        <v>9417041</v>
      </c>
      <c r="L217" s="40"/>
      <c r="M217" s="50"/>
    </row>
    <row r="218" spans="8:13" ht="18.75">
      <c r="H218" s="129" t="s">
        <v>157</v>
      </c>
      <c r="I218" s="130"/>
      <c r="J218" s="131"/>
      <c r="K218" s="40">
        <v>2724000</v>
      </c>
      <c r="L218" s="40"/>
      <c r="M218" s="50"/>
    </row>
    <row r="219" spans="8:13" ht="18.75">
      <c r="H219" s="129" t="s">
        <v>158</v>
      </c>
      <c r="I219" s="130"/>
      <c r="J219" s="131"/>
      <c r="K219" s="40">
        <v>6285.14</v>
      </c>
      <c r="L219" s="31"/>
      <c r="M219" s="31"/>
    </row>
    <row r="220" ht="18.75">
      <c r="J220" s="36"/>
    </row>
    <row r="221" ht="18.75">
      <c r="J221" s="36"/>
    </row>
    <row r="222" ht="18.75">
      <c r="J222" s="36"/>
    </row>
    <row r="223" ht="18.75">
      <c r="J223" s="36"/>
    </row>
    <row r="224" ht="18.75">
      <c r="J224" s="36"/>
    </row>
    <row r="225" ht="18.75">
      <c r="J225" s="36"/>
    </row>
    <row r="226" ht="18.75">
      <c r="J226" s="36"/>
    </row>
    <row r="227" ht="18.75">
      <c r="J227" s="36"/>
    </row>
    <row r="228" ht="18.75">
      <c r="J228" s="36"/>
    </row>
    <row r="229" ht="18.75">
      <c r="J229" s="36"/>
    </row>
    <row r="230" ht="18.75">
      <c r="J230" s="36"/>
    </row>
    <row r="231" ht="18.75">
      <c r="J231" s="36"/>
    </row>
    <row r="232" ht="18.75">
      <c r="J232" s="36"/>
    </row>
    <row r="233" ht="18.75">
      <c r="J233" s="36"/>
    </row>
    <row r="234" ht="18.75">
      <c r="J234" s="36"/>
    </row>
    <row r="235" ht="18.75">
      <c r="J235" s="36"/>
    </row>
    <row r="236" ht="18.75">
      <c r="J236" s="36"/>
    </row>
    <row r="237" ht="18.75">
      <c r="J237" s="36"/>
    </row>
    <row r="238" ht="18.75">
      <c r="J238" s="36"/>
    </row>
    <row r="239" ht="18.75">
      <c r="J239" s="36"/>
    </row>
    <row r="240" ht="18.75">
      <c r="J240" s="36"/>
    </row>
    <row r="241" ht="18.75">
      <c r="J241" s="36"/>
    </row>
    <row r="242" ht="18.75">
      <c r="J242" s="36"/>
    </row>
    <row r="243" ht="18.75">
      <c r="J243" s="36"/>
    </row>
    <row r="244" ht="18.75">
      <c r="J244" s="36"/>
    </row>
    <row r="245" ht="18.75">
      <c r="J245" s="36"/>
    </row>
    <row r="246" ht="18.75">
      <c r="J246" s="36"/>
    </row>
    <row r="247" ht="18.75">
      <c r="J247" s="36"/>
    </row>
    <row r="248" ht="18.75">
      <c r="J248" s="36"/>
    </row>
    <row r="249" ht="18.75">
      <c r="J249" s="36"/>
    </row>
    <row r="250" ht="18.75">
      <c r="J250" s="36"/>
    </row>
    <row r="251" ht="18.75">
      <c r="J251" s="36"/>
    </row>
    <row r="252" ht="18.75">
      <c r="J252" s="36"/>
    </row>
    <row r="253" ht="18.75">
      <c r="J253" s="36"/>
    </row>
    <row r="254" ht="18.75">
      <c r="J254" s="36"/>
    </row>
    <row r="255" ht="18.75">
      <c r="J255" s="36"/>
    </row>
    <row r="256" ht="18.75">
      <c r="J256" s="36"/>
    </row>
    <row r="257" ht="18.75">
      <c r="J257" s="36"/>
    </row>
    <row r="258" ht="18.75">
      <c r="J258" s="36"/>
    </row>
    <row r="259" ht="18.75">
      <c r="J259" s="36"/>
    </row>
    <row r="260" ht="18.75">
      <c r="J260" s="36"/>
    </row>
    <row r="261" ht="18.75">
      <c r="J261" s="36"/>
    </row>
    <row r="262" ht="18.75">
      <c r="J262" s="36"/>
    </row>
    <row r="263" ht="18.75">
      <c r="J263" s="36"/>
    </row>
    <row r="264" ht="18.75">
      <c r="J264" s="36"/>
    </row>
    <row r="265" ht="18.75">
      <c r="J265" s="36"/>
    </row>
    <row r="266" ht="18.75">
      <c r="J266" s="36"/>
    </row>
    <row r="267" ht="18.75">
      <c r="J267" s="36"/>
    </row>
    <row r="268" ht="18.75">
      <c r="J268" s="36"/>
    </row>
    <row r="269" ht="18.75">
      <c r="J269" s="36"/>
    </row>
    <row r="270" ht="18.75">
      <c r="J270" s="36"/>
    </row>
    <row r="271" ht="18.75">
      <c r="J271" s="36"/>
    </row>
    <row r="272" ht="18.75">
      <c r="J272" s="36"/>
    </row>
    <row r="273" ht="18.75">
      <c r="J273" s="36"/>
    </row>
    <row r="274" ht="18.75">
      <c r="J274" s="36"/>
    </row>
    <row r="275" ht="18.75">
      <c r="J275" s="36"/>
    </row>
    <row r="276" ht="18.75">
      <c r="J276" s="36"/>
    </row>
    <row r="277" ht="18.75">
      <c r="J277" s="36"/>
    </row>
    <row r="278" ht="18.75">
      <c r="J278" s="36"/>
    </row>
    <row r="279" ht="18.75">
      <c r="J279" s="36"/>
    </row>
    <row r="280" ht="18.75">
      <c r="J280" s="36"/>
    </row>
    <row r="281" ht="18.75">
      <c r="J281" s="36"/>
    </row>
    <row r="282" ht="18.75">
      <c r="J282" s="36"/>
    </row>
    <row r="283" ht="18.75">
      <c r="J283" s="36"/>
    </row>
    <row r="284" ht="18.75">
      <c r="J284" s="36"/>
    </row>
    <row r="285" ht="18.75">
      <c r="J285" s="36"/>
    </row>
    <row r="286" ht="18.75">
      <c r="J286" s="36"/>
    </row>
    <row r="287" ht="18.75">
      <c r="J287" s="36"/>
    </row>
    <row r="288" ht="18.75">
      <c r="J288" s="36"/>
    </row>
    <row r="289" ht="18.75">
      <c r="J289" s="36"/>
    </row>
    <row r="290" ht="18.75">
      <c r="J290" s="36"/>
    </row>
    <row r="291" ht="18.75">
      <c r="J291" s="36"/>
    </row>
    <row r="292" ht="18.75">
      <c r="J292" s="36"/>
    </row>
    <row r="293" ht="18.75">
      <c r="J293" s="36"/>
    </row>
    <row r="294" ht="18.75">
      <c r="J294" s="36"/>
    </row>
    <row r="295" ht="18.75">
      <c r="J295" s="36"/>
    </row>
    <row r="296" ht="18.75">
      <c r="J296" s="36"/>
    </row>
    <row r="297" ht="18.75">
      <c r="J297" s="36"/>
    </row>
    <row r="298" ht="18.75">
      <c r="J298" s="36"/>
    </row>
    <row r="299" ht="18.75">
      <c r="J299" s="36"/>
    </row>
    <row r="300" ht="18.75">
      <c r="J300" s="36"/>
    </row>
    <row r="301" ht="18.75">
      <c r="J301" s="36"/>
    </row>
    <row r="302" ht="18.75">
      <c r="J302" s="36"/>
    </row>
    <row r="303" ht="18.75">
      <c r="J303" s="36"/>
    </row>
    <row r="304" ht="18.75">
      <c r="J304" s="36"/>
    </row>
    <row r="305" ht="18.75">
      <c r="J305" s="36"/>
    </row>
    <row r="306" ht="18.75">
      <c r="J306" s="36"/>
    </row>
    <row r="307" ht="18.75">
      <c r="J307" s="36"/>
    </row>
    <row r="308" ht="18.75">
      <c r="J308" s="36"/>
    </row>
  </sheetData>
  <sheetProtection/>
  <mergeCells count="47">
    <mergeCell ref="O1:O32"/>
    <mergeCell ref="O33:O74"/>
    <mergeCell ref="O75:O106"/>
    <mergeCell ref="O107:O133"/>
    <mergeCell ref="O134:O155"/>
    <mergeCell ref="O156:O192"/>
    <mergeCell ref="G2:M2"/>
    <mergeCell ref="G3:M3"/>
    <mergeCell ref="N128:N143"/>
    <mergeCell ref="N43:N63"/>
    <mergeCell ref="N64:N85"/>
    <mergeCell ref="N86:N106"/>
    <mergeCell ref="N107:N127"/>
    <mergeCell ref="G5:L5"/>
    <mergeCell ref="G1:M1"/>
    <mergeCell ref="F11:F12"/>
    <mergeCell ref="I11:I12"/>
    <mergeCell ref="M11:M12"/>
    <mergeCell ref="A8:M8"/>
    <mergeCell ref="A9:M9"/>
    <mergeCell ref="G11:G12"/>
    <mergeCell ref="D11:D12"/>
    <mergeCell ref="A11:A12"/>
    <mergeCell ref="C11:C12"/>
    <mergeCell ref="H11:H12"/>
    <mergeCell ref="A198:C198"/>
    <mergeCell ref="G190:H190"/>
    <mergeCell ref="A197:B197"/>
    <mergeCell ref="G192:H192"/>
    <mergeCell ref="G191:H191"/>
    <mergeCell ref="B11:B12"/>
    <mergeCell ref="E11:E12"/>
    <mergeCell ref="L11:L12"/>
    <mergeCell ref="J11:J12"/>
    <mergeCell ref="G4:L4"/>
    <mergeCell ref="N187:N209"/>
    <mergeCell ref="I192:M192"/>
    <mergeCell ref="N144:N161"/>
    <mergeCell ref="N162:N186"/>
    <mergeCell ref="N1:N25"/>
    <mergeCell ref="N26:N42"/>
    <mergeCell ref="K11:K12"/>
    <mergeCell ref="H219:J219"/>
    <mergeCell ref="H215:J215"/>
    <mergeCell ref="H216:J216"/>
    <mergeCell ref="H217:J217"/>
    <mergeCell ref="H218:J218"/>
  </mergeCells>
  <printOptions horizontalCentered="1"/>
  <pageMargins left="0.3937007874015748" right="0.3937007874015748" top="1.3779527559055118" bottom="0.3937007874015748" header="0.4330708661417323" footer="0.1968503937007874"/>
  <pageSetup fitToHeight="7" horizontalDpi="600" verticalDpi="600" orientation="landscape" paperSize="9" scale="53" r:id="rId1"/>
  <headerFooter alignWithMargins="0">
    <oddHeader>&amp;R&amp;"Times New Roman,обычный"&amp;24Продовження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Users</cp:lastModifiedBy>
  <cp:lastPrinted>2016-05-19T05:46:25Z</cp:lastPrinted>
  <dcterms:created xsi:type="dcterms:W3CDTF">2011-11-24T09:09:31Z</dcterms:created>
  <dcterms:modified xsi:type="dcterms:W3CDTF">2016-05-19T05:58:44Z</dcterms:modified>
  <cp:category/>
  <cp:version/>
  <cp:contentType/>
  <cp:contentStatus/>
</cp:coreProperties>
</file>