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№1 (в)" sheetId="1" r:id="rId1"/>
  </sheets>
  <definedNames>
    <definedName name="_xlnm.Print_Titles" localSheetId="0">'№1 (в)'!$10:$10</definedName>
    <definedName name="_xlnm.Print_Area" localSheetId="0">'№1 (в)'!$A$1:$L$190</definedName>
  </definedNames>
  <calcPr fullCalcOnLoad="1"/>
</workbook>
</file>

<file path=xl/sharedStrings.xml><?xml version="1.0" encoding="utf-8"?>
<sst xmlns="http://schemas.openxmlformats.org/spreadsheetml/2006/main" count="258" uniqueCount="240">
  <si>
    <t>Субвенція на утримання об'єктів спільного користування чи ліквідацію негативних наслідків діяльності об'єктів спільного користування 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</si>
  <si>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</si>
  <si>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</si>
  <si>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</si>
  <si>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</si>
  <si>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</si>
  <si>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</si>
  <si>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</si>
  <si>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</si>
  <si>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</si>
  <si>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</si>
  <si>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10000000</t>
  </si>
  <si>
    <t>Податки на доходи, податки на прибуток, податки на збільшення ринкової вартості</t>
  </si>
  <si>
    <t>Цільові фонди</t>
  </si>
  <si>
    <t xml:space="preserve">Разом доходів </t>
  </si>
  <si>
    <t>Офіційні трансферти</t>
  </si>
  <si>
    <t>Дотації</t>
  </si>
  <si>
    <t>Субвенції</t>
  </si>
  <si>
    <t>ВСЬОГО ДОХОДІВ</t>
  </si>
  <si>
    <t>Вільний залишок коштів направлений на проведення видатків</t>
  </si>
  <si>
    <t xml:space="preserve">Фактично надійшло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</si>
  <si>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</si>
  <si>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</si>
  <si>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</si>
  <si>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</si>
  <si>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</si>
  <si>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Від органів державного управління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</si>
  <si>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</si>
  <si>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</si>
  <si>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</si>
  <si>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</si>
  <si>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</si>
  <si>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</si>
  <si>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</si>
  <si>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</si>
  <si>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</si>
  <si>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</si>
  <si>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</si>
  <si>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</si>
  <si>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</si>
  <si>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</si>
  <si>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</si>
  <si>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</si>
  <si>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</si>
  <si>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</si>
  <si>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</si>
  <si>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</si>
  <si>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</si>
  <si>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</si>
  <si>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</si>
  <si>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</si>
  <si>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</si>
  <si>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</si>
  <si>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</si>
  <si>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</si>
  <si>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</si>
  <si>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4"/>
        <rFont val="Times New Roman"/>
        <family val="1"/>
      </rPr>
      <t> </t>
    </r>
  </si>
  <si>
    <t>Кошти від продажу землі і нематеріальних активів </t>
  </si>
  <si>
    <t>Кошти від продажу землі  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</si>
  <si>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</si>
  <si>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</si>
  <si>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</si>
  <si>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11010400 </t>
  </si>
  <si>
    <t>12030000 </t>
  </si>
  <si>
    <t>12030100 </t>
  </si>
  <si>
    <t>12030200 </t>
  </si>
  <si>
    <t>18000000 </t>
  </si>
  <si>
    <t>18050000 </t>
  </si>
  <si>
    <t>18050300 </t>
  </si>
  <si>
    <t>18050400 </t>
  </si>
  <si>
    <t>19000000 </t>
  </si>
  <si>
    <t>19010000 </t>
  </si>
  <si>
    <t>19010100 </t>
  </si>
  <si>
    <t>21050000 </t>
  </si>
  <si>
    <t>21080900 </t>
  </si>
  <si>
    <t>21081100 </t>
  </si>
  <si>
    <t>22000000 </t>
  </si>
  <si>
    <t>22010000 </t>
  </si>
  <si>
    <t>22080000 </t>
  </si>
  <si>
    <t>22080400 </t>
  </si>
  <si>
    <t>22090100 </t>
  </si>
  <si>
    <t>22090400 </t>
  </si>
  <si>
    <t>24030000 </t>
  </si>
  <si>
    <t>24060300 </t>
  </si>
  <si>
    <t>24062100 </t>
  </si>
  <si>
    <t>24110900 </t>
  </si>
  <si>
    <t>25010100 </t>
  </si>
  <si>
    <t>25010200 </t>
  </si>
  <si>
    <t>25010300 </t>
  </si>
  <si>
    <t>25010400 </t>
  </si>
  <si>
    <t>25020200 </t>
  </si>
  <si>
    <t>31010000 </t>
  </si>
  <si>
    <t>31010200 </t>
  </si>
  <si>
    <r>
      <t>31030000</t>
    </r>
    <r>
      <rPr>
        <sz val="12"/>
        <rFont val="Times New Roman"/>
        <family val="1"/>
      </rPr>
      <t> </t>
    </r>
  </si>
  <si>
    <t>33000000 </t>
  </si>
  <si>
    <t>33010000 </t>
  </si>
  <si>
    <t>33010100 </t>
  </si>
  <si>
    <t>50100000 </t>
  </si>
  <si>
    <t>18040000 </t>
  </si>
  <si>
    <t>20000000 </t>
  </si>
  <si>
    <t>Неподаткові надходження  </t>
  </si>
  <si>
    <t>21080000 </t>
  </si>
  <si>
    <t>22090000 </t>
  </si>
  <si>
    <t>Державне мито  </t>
  </si>
  <si>
    <t>24000000 </t>
  </si>
  <si>
    <t>Інші неподаткові надходження  </t>
  </si>
  <si>
    <t>24060000 </t>
  </si>
  <si>
    <t>21000000 </t>
  </si>
  <si>
    <t>Доходи від власності та підприємницької діяльності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</si>
  <si>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</si>
  <si>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</si>
  <si>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</si>
  <si>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</si>
  <si>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31020000 </t>
  </si>
  <si>
    <t>Надходження коштів від Державного фонду дорогоцінних металів і дорогоцінного каміння 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</si>
  <si>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</si>
  <si>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</si>
  <si>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</si>
  <si>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</si>
  <si>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</si>
  <si>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</si>
  <si>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24110000 </t>
  </si>
  <si>
    <t>Доходи від операцій з кредитування та надання гарантій  </t>
  </si>
  <si>
    <t>(грн.)</t>
  </si>
  <si>
    <t>Додаткова дотація з державного бюджету 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</si>
  <si>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</si>
  <si>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</si>
  <si>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</si>
  <si>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</si>
  <si>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</si>
  <si>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форму туберкульозу</t>
  </si>
  <si>
    <t>Субвенція з інших бюджетів на виконання інвестиційних проектів</t>
  </si>
  <si>
    <t xml:space="preserve">Затверджено по бюджету з урахуванням змін 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</si>
  <si>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</si>
  <si>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</si>
  <si>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</si>
  <si>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</si>
  <si>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</si>
  <si>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</si>
  <si>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Туристичний збір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</si>
  <si>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</si>
  <si>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</si>
  <si>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21010000 </t>
  </si>
  <si>
    <t>21010300 </t>
  </si>
  <si>
    <t>Надходження коштів пайової участі у розвитку інфраструктури населеного пункту</t>
  </si>
  <si>
    <t>Відсотки за користування позиками, які надавалися з місцевих бюджетів</t>
  </si>
  <si>
    <t>Інші надходження до фондів охорони навколишнього природного середовища  </t>
  </si>
  <si>
    <t>Єдиний податок з фізичних осіб, нарахований до 1 січня 2011 року</t>
  </si>
  <si>
    <t>Кошти, що надходять з інших бюджетів</t>
  </si>
  <si>
    <t>Кошти,що надходять за взаємними розрахунками між місцевими бюджетами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</si>
  <si>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</si>
  <si>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</si>
  <si>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 бюджету місцевим бюджетам на оплату праці працівників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</si>
  <si>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</si>
  <si>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12020400</t>
  </si>
  <si>
    <t xml:space="preserve">Податок з власників водних транспортних засобів  </t>
  </si>
  <si>
    <t xml:space="preserve">Збір за першу реєстрацію суден (фізичних осіб) </t>
  </si>
  <si>
    <t>Авансові внески з податку на прибуток підприємств та фінансових установ комунальної власності</t>
  </si>
  <si>
    <t>18010000 </t>
  </si>
  <si>
    <t>18010100 </t>
  </si>
  <si>
    <t>18010200 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</si>
  <si>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</si>
  <si>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</si>
  <si>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Благодійні внески, гранти та дарунки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</si>
  <si>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</si>
  <si>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</si>
  <si>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</si>
  <si>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</si>
  <si>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обробку інформації з нарахування та виплати допомог і компенсацій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</si>
  <si>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</si>
  <si>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</si>
  <si>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 xml:space="preserve">Дотації вирівнювання з державного бюджету місцевим бюджетам  </t>
  </si>
  <si>
    <t>Інші субвенції, на: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</si>
  <si>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</si>
  <si>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</si>
  <si>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</si>
  <si>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Податок та збір на доходи фізичних осіб  </t>
  </si>
  <si>
    <t>Додаткова дотація з державного бюджету  на вирівнювання фінансової забезпеченості місцевих бюджетів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</si>
  <si>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</si>
  <si>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</si>
  <si>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</si>
  <si>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</si>
  <si>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</si>
  <si>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</si>
  <si>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</si>
  <si>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</si>
  <si>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</si>
  <si>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</si>
  <si>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</si>
  <si>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</si>
  <si>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</si>
  <si>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18010400 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</si>
  <si>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</si>
  <si>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</si>
  <si>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</si>
  <si>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</si>
  <si>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</si>
  <si>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</si>
  <si>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</si>
  <si>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забезпечення лікування хворих на цукровий та нецукровий діабет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</si>
  <si>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</si>
  <si>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</si>
  <si>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</si>
  <si>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</si>
  <si>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</si>
  <si>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</si>
  <si>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</si>
  <si>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</si>
  <si>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</si>
  <si>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не віднесене до інших категорій</t>
  </si>
  <si>
    <t>Транспортний податок з фізичних осіб </t>
  </si>
  <si>
    <t>Транспортний податок з юридичних осіб </t>
  </si>
  <si>
    <t>Плата за надання адміністративних послуг</t>
  </si>
  <si>
    <t>Плата за надання інших адміністративних послуг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</si>
  <si>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 </t>
  </si>
  <si>
    <t>Податкові надходження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</si>
  <si>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</si>
  <si>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</si>
  <si>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забезпечення твердим паливом (дровами) сімей учасників антитерористичної операції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</si>
  <si>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</si>
  <si>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</si>
  <si>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</si>
  <si>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</si>
  <si>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Фіксований податок на доходи фізичних осіб від зайняття підприємницькою діяльністю, нарахований до 1 січня 2012 року  </t>
  </si>
  <si>
    <t>Податок з власників транспортних засобів та інших самохідних машин і механізмів</t>
  </si>
  <si>
    <t>Податки на власність</t>
  </si>
  <si>
    <t xml:space="preserve">Податок з власників наземних транспортних засобів та інших самохідних машин і механізмів (з громадян) 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</si>
  <si>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</si>
  <si>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</si>
  <si>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</si>
  <si>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</si>
  <si>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</si>
  <si>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</si>
  <si>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</si>
  <si>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Звіт про виконання доходної частини міського бюджету за 9 місяців 2016 року</t>
  </si>
  <si>
    <t xml:space="preserve">                       Додаток  1</t>
  </si>
  <si>
    <t>до рішення виконавчого комітету</t>
  </si>
  <si>
    <t>Директор департаменту фінансів, екноміки та інвестицій</t>
  </si>
  <si>
    <t>С.А. Липова</t>
  </si>
  <si>
    <r>
      <t>від 15.11.2016 №</t>
    </r>
    <r>
      <rPr>
        <sz val="22"/>
        <color indexed="9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</si>
</sst>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#,##0.0"/>
    <numFmt numFmtId="190" formatCode="0.00000"/>
    <numFmt numFmtId="191" formatCode="0.000000"/>
    <numFmt numFmtId="192" formatCode="0.0000000"/>
    <numFmt numFmtId="193" formatCode="0.00000000"/>
    <numFmt numFmtId="194" formatCode="0.0000"/>
    <numFmt numFmtId="195" formatCode="0.000"/>
    <numFmt numFmtId="196" formatCode="#,##0.00\ _г_р_н_.;[Red]#,##0.00\ _г_р_н_."/>
    <numFmt numFmtId="197" formatCode="#,##0.00;[Red]#,##0.00"/>
    <numFmt numFmtId="198" formatCode="#,##0.000"/>
    <numFmt numFmtId="199" formatCode="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\ _г_р_н_."/>
    <numFmt numFmtId="205" formatCode="#,##0.0000"/>
    <numFmt numFmtId="206" formatCode="#,##0.00000"/>
    <numFmt numFmtId="207" formatCode="#,##0.000000"/>
    <numFmt numFmtId="208" formatCode="#,##0.0000000"/>
    <numFmt numFmtId="209" formatCode="_-* #,##0.000_р_._-;\-* #,##0.000_р_._-;_-* &quot;-&quot;??_р_._-;_-@_-"/>
    <numFmt numFmtId="210" formatCode="_-* #,##0.0000_р_._-;\-* #,##0.0000_р_._-;_-* &quot;-&quot;??_р_._-;_-@_-"/>
    <numFmt numFmtId="211" formatCode="#,##0.000\ _г_р_н_."/>
    <numFmt numFmtId="212" formatCode="#,##0.00\ &quot;грн.&quot;"/>
    <numFmt numFmtId="213" formatCode="_-* #,##0.0_р_._-;\-* #,##0.0_р_._-;_-* &quot;-&quot;??_р_._-;_-@_-"/>
    <numFmt numFmtId="214" formatCode="_-* #,##0_р_._-;\-* #,##0_р_._-;_-* &quot;-&quot;??_р_._-;_-@_-"/>
    <numFmt numFmtId="215" formatCode="_-* #,##0.0\ _г_р_н_._-;\-* #,##0.0\ _г_р_н_._-;_-* &quot;-&quot;??\ _г_р_н_._-;_-@_-"/>
    <numFmt numFmtId="216" formatCode="_-* #,##0\ _г_р_н_._-;\-* #,##0\ _г_р_н_._-;_-* &quot;-&quot;??\ _г_р_н_._-;_-@_-"/>
    <numFmt numFmtId="217" formatCode="#0.00"/>
    <numFmt numFmtId="218" formatCode="* #,##0.00;* \-#,##0.00;* &quot;-&quot;??;@"/>
    <numFmt numFmtId="219" formatCode="* #,##0;* \-#,##0;* &quot;-&quot;;@"/>
    <numFmt numFmtId="220" formatCode="* _-#,##0.00&quot;р.&quot;;* \-#,##0.00&quot;р.&quot;;* _-&quot;-&quot;??&quot;р.&quot;;@"/>
    <numFmt numFmtId="221" formatCode="* _-#,##0&quot;р.&quot;;* \-#,##0&quot;р.&quot;;* _-&quot;-&quot;&quot;р.&quot;;@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name val="Times New Roman Cyr"/>
      <family val="1"/>
    </font>
    <font>
      <sz val="14"/>
      <name val="Times"/>
      <family val="0"/>
    </font>
    <font>
      <b/>
      <sz val="14"/>
      <name val="Times New Roman Cyr"/>
      <family val="1"/>
    </font>
    <font>
      <b/>
      <sz val="14"/>
      <name val="Times"/>
      <family val="0"/>
    </font>
    <font>
      <b/>
      <i/>
      <sz val="14"/>
      <name val="Times New Roman Cyr"/>
      <family val="1"/>
    </font>
    <font>
      <b/>
      <i/>
      <sz val="14"/>
      <name val="Times"/>
      <family val="0"/>
    </font>
    <font>
      <i/>
      <sz val="14"/>
      <name val="Times New Roman Cyr"/>
      <family val="1"/>
    </font>
    <font>
      <i/>
      <sz val="14"/>
      <name val="Times"/>
      <family val="0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26"/>
      <name val="Times New Roman Cyr"/>
      <family val="1"/>
    </font>
    <font>
      <sz val="2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4"/>
      <color indexed="9"/>
      <name val="Times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26"/>
      <name val="Times New Roman Cyr"/>
      <family val="1"/>
    </font>
    <font>
      <sz val="18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"/>
      <family val="0"/>
    </font>
    <font>
      <b/>
      <sz val="14"/>
      <color indexed="9"/>
      <name val="Times New Roman Cyr"/>
      <family val="0"/>
    </font>
    <font>
      <b/>
      <sz val="14"/>
      <color indexed="9"/>
      <name val="Times"/>
      <family val="0"/>
    </font>
    <font>
      <sz val="14"/>
      <color indexed="8"/>
      <name val="Times New Roman"/>
      <family val="1"/>
    </font>
    <font>
      <sz val="18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19"/>
      <name val="Calibri"/>
      <family val="2"/>
    </font>
    <font>
      <sz val="10"/>
      <name val="Helv"/>
      <family val="0"/>
    </font>
    <font>
      <sz val="22"/>
      <color indexed="9"/>
      <name val="Times New Roman"/>
      <family val="1"/>
    </font>
    <font>
      <sz val="24"/>
      <name val="Times New Roman Cyr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65" fillId="8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9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5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17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6" fillId="15" borderId="1" applyNumberFormat="0" applyAlignment="0" applyProtection="0"/>
    <xf numFmtId="0" fontId="67" fillId="7" borderId="2" applyNumberFormat="0" applyAlignment="0" applyProtection="0"/>
    <xf numFmtId="0" fontId="68" fillId="27" borderId="3" applyNumberFormat="0" applyAlignment="0" applyProtection="0"/>
    <xf numFmtId="0" fontId="5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11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 vertical="top"/>
      <protection/>
    </xf>
    <xf numFmtId="0" fontId="43" fillId="0" borderId="7" applyNumberFormat="0" applyFill="0" applyAlignment="0" applyProtection="0"/>
    <xf numFmtId="0" fontId="69" fillId="0" borderId="8" applyNumberFormat="0" applyFill="0" applyAlignment="0" applyProtection="0"/>
    <xf numFmtId="0" fontId="39" fillId="28" borderId="9" applyNumberFormat="0" applyAlignment="0" applyProtection="0"/>
    <xf numFmtId="0" fontId="70" fillId="29" borderId="10" applyNumberFormat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3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71" fillId="3" borderId="0" applyNumberFormat="0" applyBorder="0" applyAlignment="0" applyProtection="0"/>
    <xf numFmtId="0" fontId="41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2" borderId="12" applyNumberFormat="0" applyFont="0" applyAlignment="0" applyProtection="0"/>
    <xf numFmtId="0" fontId="54" fillId="10" borderId="13" applyNumberFormat="0" applyFont="0" applyAlignment="0" applyProtection="0"/>
    <xf numFmtId="9" fontId="0" fillId="0" borderId="0" applyFont="0" applyFill="0" applyBorder="0" applyAlignment="0" applyProtection="0"/>
    <xf numFmtId="0" fontId="37" fillId="31" borderId="14" applyNumberFormat="0" applyAlignment="0" applyProtection="0"/>
    <xf numFmtId="0" fontId="64" fillId="0" borderId="15" applyNumberFormat="0" applyFill="0" applyAlignment="0" applyProtection="0"/>
    <xf numFmtId="0" fontId="55" fillId="15" borderId="0" applyNumberFormat="0" applyBorder="0" applyAlignment="0" applyProtection="0"/>
    <xf numFmtId="0" fontId="56" fillId="0" borderId="0">
      <alignment/>
      <protection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191">
    <xf numFmtId="0" fontId="0" fillId="0" borderId="0" xfId="0" applyAlignment="1">
      <alignment/>
    </xf>
    <xf numFmtId="4" fontId="5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1" fillId="0" borderId="16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96" fontId="0" fillId="0" borderId="0" xfId="0" applyNumberFormat="1" applyFill="1" applyAlignment="1">
      <alignment/>
    </xf>
    <xf numFmtId="4" fontId="16" fillId="0" borderId="16" xfId="0" applyNumberFormat="1" applyFont="1" applyFill="1" applyBorder="1" applyAlignment="1">
      <alignment horizontal="right" vertical="center" wrapText="1"/>
    </xf>
    <xf numFmtId="196" fontId="4" fillId="0" borderId="0" xfId="0" applyNumberFormat="1" applyFont="1" applyFill="1" applyAlignment="1">
      <alignment/>
    </xf>
    <xf numFmtId="179" fontId="11" fillId="0" borderId="16" xfId="125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1" fillId="0" borderId="16" xfId="0" applyNumberFormat="1" applyFont="1" applyFill="1" applyBorder="1" applyAlignment="1">
      <alignment horizontal="right" vertical="center" wrapText="1"/>
    </xf>
    <xf numFmtId="189" fontId="12" fillId="0" borderId="16" xfId="105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justify" vertical="distributed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distributed" wrapText="1"/>
    </xf>
    <xf numFmtId="1" fontId="5" fillId="0" borderId="16" xfId="0" applyNumberFormat="1" applyFont="1" applyFill="1" applyBorder="1" applyAlignment="1">
      <alignment horizontal="center" vertical="distributed" wrapText="1"/>
    </xf>
    <xf numFmtId="1" fontId="5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 applyProtection="1">
      <alignment horizontal="justify" vertical="top" wrapText="1"/>
      <protection/>
    </xf>
    <xf numFmtId="189" fontId="8" fillId="0" borderId="16" xfId="105" applyNumberFormat="1" applyFont="1" applyFill="1" applyBorder="1" applyAlignment="1">
      <alignment horizontal="right" vertical="center"/>
      <protection/>
    </xf>
    <xf numFmtId="189" fontId="10" fillId="0" borderId="16" xfId="105" applyNumberFormat="1" applyFont="1" applyFill="1" applyBorder="1" applyAlignment="1">
      <alignment horizontal="right" vertical="center"/>
      <protection/>
    </xf>
    <xf numFmtId="189" fontId="6" fillId="0" borderId="16" xfId="105" applyNumberFormat="1" applyFont="1" applyFill="1" applyBorder="1" applyAlignment="1">
      <alignment horizontal="right" vertical="center"/>
      <protection/>
    </xf>
    <xf numFmtId="49" fontId="16" fillId="0" borderId="16" xfId="0" applyNumberFormat="1" applyFont="1" applyFill="1" applyBorder="1" applyAlignment="1" applyProtection="1">
      <alignment horizontal="justify" vertical="top" wrapText="1"/>
      <protection hidden="1"/>
    </xf>
    <xf numFmtId="0" fontId="18" fillId="0" borderId="1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189" fontId="16" fillId="0" borderId="16" xfId="105" applyNumberFormat="1" applyFont="1" applyFill="1" applyBorder="1" applyAlignment="1">
      <alignment horizontal="right" vertical="center"/>
      <protection/>
    </xf>
    <xf numFmtId="4" fontId="18" fillId="0" borderId="16" xfId="0" applyNumberFormat="1" applyFont="1" applyFill="1" applyBorder="1" applyAlignment="1">
      <alignment horizontal="right" vertical="center" wrapText="1"/>
    </xf>
    <xf numFmtId="49" fontId="18" fillId="0" borderId="16" xfId="0" applyNumberFormat="1" applyFont="1" applyFill="1" applyBorder="1" applyAlignment="1">
      <alignment horizontal="justify" vertical="top" wrapText="1"/>
    </xf>
    <xf numFmtId="0" fontId="18" fillId="0" borderId="16" xfId="0" applyNumberFormat="1" applyFont="1" applyFill="1" applyBorder="1" applyAlignment="1">
      <alignment horizontal="justify" vertical="top" wrapText="1"/>
    </xf>
    <xf numFmtId="0" fontId="18" fillId="0" borderId="16" xfId="108" applyNumberFormat="1" applyFont="1" applyFill="1" applyBorder="1" applyAlignment="1" applyProtection="1">
      <alignment horizontal="justify" vertical="top" wrapText="1"/>
      <protection locked="0"/>
    </xf>
    <xf numFmtId="4" fontId="7" fillId="0" borderId="16" xfId="0" applyNumberFormat="1" applyFont="1" applyFill="1" applyBorder="1" applyAlignment="1">
      <alignment horizontal="right" vertical="center"/>
    </xf>
    <xf numFmtId="49" fontId="21" fillId="0" borderId="16" xfId="0" applyNumberFormat="1" applyFont="1" applyFill="1" applyBorder="1" applyAlignment="1" applyProtection="1">
      <alignment horizontal="justify" vertical="top" wrapText="1"/>
      <protection hidden="1"/>
    </xf>
    <xf numFmtId="4" fontId="21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89" fontId="26" fillId="0" borderId="16" xfId="105" applyNumberFormat="1" applyFont="1" applyFill="1" applyBorder="1" applyAlignment="1">
      <alignment horizontal="right" vertical="center"/>
      <protection/>
    </xf>
    <xf numFmtId="0" fontId="27" fillId="0" borderId="0" xfId="0" applyFont="1" applyFill="1" applyAlignment="1">
      <alignment/>
    </xf>
    <xf numFmtId="189" fontId="21" fillId="0" borderId="16" xfId="105" applyNumberFormat="1" applyFont="1" applyFill="1" applyBorder="1" applyAlignment="1">
      <alignment horizontal="right" vertical="center"/>
      <protection/>
    </xf>
    <xf numFmtId="189" fontId="7" fillId="0" borderId="16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2" fontId="18" fillId="0" borderId="16" xfId="0" applyNumberFormat="1" applyFont="1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/>
    </xf>
    <xf numFmtId="0" fontId="32" fillId="0" borderId="0" xfId="0" applyFont="1" applyFill="1" applyAlignment="1">
      <alignment/>
    </xf>
    <xf numFmtId="4" fontId="7" fillId="0" borderId="16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1" fontId="21" fillId="0" borderId="16" xfId="108" applyNumberFormat="1" applyFont="1" applyFill="1" applyBorder="1" applyAlignment="1" applyProtection="1">
      <alignment horizontal="left" vertical="center" wrapText="1"/>
      <protection locked="0"/>
    </xf>
    <xf numFmtId="1" fontId="16" fillId="0" borderId="16" xfId="108" applyNumberFormat="1" applyFont="1" applyFill="1" applyBorder="1" applyAlignment="1" applyProtection="1">
      <alignment horizontal="left" vertical="center" wrapText="1"/>
      <protection locked="0"/>
    </xf>
    <xf numFmtId="196" fontId="6" fillId="0" borderId="16" xfId="105" applyNumberFormat="1" applyFont="1" applyFill="1" applyBorder="1" applyAlignment="1">
      <alignment horizontal="center" vertical="center" wrapText="1"/>
      <protection/>
    </xf>
    <xf numFmtId="0" fontId="6" fillId="0" borderId="16" xfId="105" applyFont="1" applyFill="1" applyBorder="1" applyAlignment="1">
      <alignment horizontal="center" vertical="center" wrapText="1"/>
      <protection/>
    </xf>
    <xf numFmtId="1" fontId="18" fillId="0" borderId="16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2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99" fontId="24" fillId="0" borderId="16" xfId="107" applyNumberFormat="1" applyFont="1" applyFill="1" applyBorder="1" applyAlignment="1">
      <alignment horizontal="center" vertical="top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 applyProtection="1">
      <alignment horizontal="justify" vertical="top" wrapText="1"/>
      <protection/>
    </xf>
    <xf numFmtId="2" fontId="18" fillId="0" borderId="18" xfId="0" applyNumberFormat="1" applyFont="1" applyFill="1" applyBorder="1" applyAlignment="1">
      <alignment horizontal="justify" vertical="top" wrapText="1"/>
    </xf>
    <xf numFmtId="2" fontId="18" fillId="0" borderId="17" xfId="0" applyNumberFormat="1" applyFont="1" applyFill="1" applyBorder="1" applyAlignment="1">
      <alignment horizontal="justify" vertical="top" wrapText="1"/>
    </xf>
    <xf numFmtId="2" fontId="18" fillId="0" borderId="19" xfId="0" applyNumberFormat="1" applyFont="1" applyFill="1" applyBorder="1" applyAlignment="1">
      <alignment horizontal="justify" vertical="top" wrapText="1"/>
    </xf>
    <xf numFmtId="189" fontId="18" fillId="0" borderId="16" xfId="0" applyNumberFormat="1" applyFont="1" applyFill="1" applyBorder="1" applyAlignment="1">
      <alignment horizontal="right" vertical="center" wrapText="1"/>
    </xf>
    <xf numFmtId="1" fontId="23" fillId="0" borderId="17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" fontId="18" fillId="0" borderId="20" xfId="0" applyNumberFormat="1" applyFont="1" applyFill="1" applyBorder="1" applyAlignment="1">
      <alignment horizontal="right" vertical="center" wrapText="1"/>
    </xf>
    <xf numFmtId="4" fontId="18" fillId="0" borderId="21" xfId="0" applyNumberFormat="1" applyFont="1" applyFill="1" applyBorder="1" applyAlignment="1">
      <alignment horizontal="right" vertical="center" wrapText="1"/>
    </xf>
    <xf numFmtId="4" fontId="18" fillId="0" borderId="22" xfId="0" applyNumberFormat="1" applyFont="1" applyFill="1" applyBorder="1" applyAlignment="1">
      <alignment horizontal="right" vertical="center" wrapText="1"/>
    </xf>
    <xf numFmtId="49" fontId="21" fillId="0" borderId="16" xfId="0" applyNumberFormat="1" applyFont="1" applyFill="1" applyBorder="1" applyAlignment="1">
      <alignment horizontal="justify" vertical="top" wrapText="1"/>
    </xf>
    <xf numFmtId="189" fontId="45" fillId="0" borderId="16" xfId="105" applyNumberFormat="1" applyFont="1" applyFill="1" applyBorder="1" applyAlignment="1">
      <alignment horizontal="right" vertical="center"/>
      <protection/>
    </xf>
    <xf numFmtId="4" fontId="11" fillId="0" borderId="17" xfId="0" applyNumberFormat="1" applyFont="1" applyFill="1" applyBorder="1" applyAlignment="1">
      <alignment horizontal="right" vertical="center" wrapText="1"/>
    </xf>
    <xf numFmtId="189" fontId="12" fillId="0" borderId="17" xfId="105" applyNumberFormat="1" applyFont="1" applyFill="1" applyBorder="1" applyAlignment="1">
      <alignment horizontal="right" vertical="center"/>
      <protection/>
    </xf>
    <xf numFmtId="4" fontId="21" fillId="0" borderId="17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189" fontId="8" fillId="0" borderId="17" xfId="105" applyNumberFormat="1" applyFont="1" applyFill="1" applyBorder="1" applyAlignment="1">
      <alignment horizontal="right" vertical="center"/>
      <protection/>
    </xf>
    <xf numFmtId="0" fontId="16" fillId="0" borderId="17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1" fontId="22" fillId="0" borderId="17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right" vertical="center" wrapText="1"/>
    </xf>
    <xf numFmtId="196" fontId="7" fillId="0" borderId="16" xfId="0" applyNumberFormat="1" applyFont="1" applyFill="1" applyBorder="1" applyAlignment="1">
      <alignment horizontal="right" vertical="center" wrapText="1"/>
    </xf>
    <xf numFmtId="196" fontId="7" fillId="0" borderId="16" xfId="0" applyNumberFormat="1" applyFont="1" applyFill="1" applyBorder="1" applyAlignment="1">
      <alignment horizontal="right" vertical="center"/>
    </xf>
    <xf numFmtId="196" fontId="11" fillId="0" borderId="16" xfId="0" applyNumberFormat="1" applyFont="1" applyFill="1" applyBorder="1" applyAlignment="1">
      <alignment horizontal="right" vertical="center"/>
    </xf>
    <xf numFmtId="196" fontId="11" fillId="0" borderId="16" xfId="0" applyNumberFormat="1" applyFont="1" applyFill="1" applyBorder="1" applyAlignment="1">
      <alignment horizontal="right" vertical="center" wrapText="1"/>
    </xf>
    <xf numFmtId="1" fontId="24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6" xfId="0" applyNumberFormat="1" applyFont="1" applyFill="1" applyBorder="1" applyAlignment="1" applyProtection="1">
      <alignment horizontal="justify" vertical="top" wrapText="1"/>
      <protection hidden="1"/>
    </xf>
    <xf numFmtId="189" fontId="46" fillId="0" borderId="16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1" fontId="23" fillId="0" borderId="16" xfId="0" applyNumberFormat="1" applyFont="1" applyFill="1" applyBorder="1" applyAlignment="1">
      <alignment horizontal="center" vertical="top" wrapText="1"/>
    </xf>
    <xf numFmtId="189" fontId="47" fillId="0" borderId="16" xfId="105" applyNumberFormat="1" applyFont="1" applyFill="1" applyBorder="1" applyAlignment="1">
      <alignment horizontal="right" vertical="center"/>
      <protection/>
    </xf>
    <xf numFmtId="189" fontId="18" fillId="0" borderId="17" xfId="0" applyNumberFormat="1" applyFont="1" applyFill="1" applyBorder="1" applyAlignment="1">
      <alignment horizontal="right" vertical="center" wrapText="1"/>
    </xf>
    <xf numFmtId="2" fontId="18" fillId="0" borderId="17" xfId="0" applyNumberFormat="1" applyFont="1" applyFill="1" applyBorder="1" applyAlignment="1">
      <alignment horizontal="left" vertical="top" wrapText="1"/>
    </xf>
    <xf numFmtId="196" fontId="7" fillId="0" borderId="16" xfId="0" applyNumberFormat="1" applyFont="1" applyFill="1" applyBorder="1" applyAlignment="1">
      <alignment horizontal="right" vertical="center" wrapText="1"/>
    </xf>
    <xf numFmtId="179" fontId="7" fillId="0" borderId="16" xfId="125" applyFont="1" applyFill="1" applyBorder="1" applyAlignment="1">
      <alignment horizontal="right" vertical="center" wrapText="1"/>
    </xf>
    <xf numFmtId="212" fontId="18" fillId="0" borderId="16" xfId="0" applyNumberFormat="1" applyFont="1" applyFill="1" applyBorder="1" applyAlignment="1">
      <alignment horizontal="justify" vertical="top" wrapText="1"/>
    </xf>
    <xf numFmtId="199" fontId="22" fillId="0" borderId="16" xfId="107" applyNumberFormat="1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center" vertical="center"/>
    </xf>
    <xf numFmtId="0" fontId="6" fillId="0" borderId="0" xfId="109" applyFont="1" applyFill="1" applyBorder="1" applyAlignment="1">
      <alignment horizontal="justify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189" fontId="8" fillId="0" borderId="0" xfId="105" applyNumberFormat="1" applyFont="1" applyFill="1" applyBorder="1" applyAlignment="1">
      <alignment horizontal="right" vertical="center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1" fontId="16" fillId="0" borderId="16" xfId="108" applyNumberFormat="1" applyFont="1" applyFill="1" applyBorder="1" applyAlignment="1" applyProtection="1">
      <alignment horizontal="left" vertical="top" wrapText="1"/>
      <protection locked="0"/>
    </xf>
    <xf numFmtId="1" fontId="21" fillId="0" borderId="16" xfId="108" applyNumberFormat="1" applyFont="1" applyFill="1" applyBorder="1" applyAlignment="1" applyProtection="1">
      <alignment horizontal="left" vertical="center"/>
      <protection locked="0"/>
    </xf>
    <xf numFmtId="179" fontId="7" fillId="0" borderId="16" xfId="125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top" wrapText="1"/>
    </xf>
    <xf numFmtId="204" fontId="7" fillId="0" borderId="16" xfId="125" applyNumberFormat="1" applyFont="1" applyFill="1" applyBorder="1" applyAlignment="1">
      <alignment horizontal="center" vertical="center" wrapText="1" shrinkToFit="1"/>
    </xf>
    <xf numFmtId="179" fontId="7" fillId="0" borderId="16" xfId="125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4" fontId="48" fillId="0" borderId="16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18" fillId="0" borderId="2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center" vertical="center" textRotation="180"/>
    </xf>
    <xf numFmtId="0" fontId="18" fillId="0" borderId="16" xfId="106" applyNumberFormat="1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NumberFormat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7" fillId="0" borderId="16" xfId="0" applyNumberFormat="1" applyFont="1" applyFill="1" applyBorder="1" applyAlignment="1">
      <alignment horizontal="right" vertical="center" wrapText="1"/>
    </xf>
    <xf numFmtId="179" fontId="21" fillId="0" borderId="16" xfId="125" applyFont="1" applyFill="1" applyBorder="1" applyAlignment="1">
      <alignment horizontal="right" vertical="center" wrapText="1"/>
    </xf>
    <xf numFmtId="2" fontId="54" fillId="0" borderId="17" xfId="0" applyNumberFormat="1" applyFont="1" applyFill="1" applyBorder="1" applyAlignment="1" applyProtection="1">
      <alignment horizontal="right"/>
      <protection/>
    </xf>
    <xf numFmtId="179" fontId="18" fillId="0" borderId="16" xfId="125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179" fontId="18" fillId="0" borderId="16" xfId="125" applyFont="1" applyFill="1" applyBorder="1" applyAlignment="1">
      <alignment horizontal="right" vertical="center" wrapText="1" readingOrder="1"/>
    </xf>
    <xf numFmtId="189" fontId="21" fillId="0" borderId="16" xfId="0" applyNumberFormat="1" applyFont="1" applyFill="1" applyBorder="1" applyAlignment="1">
      <alignment horizontal="right" vertical="center" wrapText="1"/>
    </xf>
    <xf numFmtId="189" fontId="22" fillId="0" borderId="16" xfId="0" applyNumberFormat="1" applyFont="1" applyFill="1" applyBorder="1" applyAlignment="1">
      <alignment horizontal="center" vertical="center" wrapText="1"/>
    </xf>
    <xf numFmtId="189" fontId="21" fillId="0" borderId="17" xfId="0" applyNumberFormat="1" applyFont="1" applyFill="1" applyBorder="1" applyAlignment="1">
      <alignment horizontal="right" vertical="center" wrapText="1"/>
    </xf>
    <xf numFmtId="189" fontId="11" fillId="0" borderId="16" xfId="0" applyNumberFormat="1" applyFont="1" applyFill="1" applyBorder="1" applyAlignment="1">
      <alignment horizontal="right" vertical="center" wrapText="1"/>
    </xf>
    <xf numFmtId="189" fontId="7" fillId="0" borderId="16" xfId="0" applyNumberFormat="1" applyFont="1" applyFill="1" applyBorder="1" applyAlignment="1">
      <alignment horizontal="right" vertical="center" wrapText="1"/>
    </xf>
    <xf numFmtId="189" fontId="5" fillId="0" borderId="20" xfId="0" applyNumberFormat="1" applyFont="1" applyFill="1" applyBorder="1" applyAlignment="1">
      <alignment horizontal="right" vertical="center" wrapText="1"/>
    </xf>
    <xf numFmtId="189" fontId="18" fillId="0" borderId="2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/>
    </xf>
    <xf numFmtId="0" fontId="18" fillId="0" borderId="17" xfId="108" applyNumberFormat="1" applyFont="1" applyFill="1" applyBorder="1" applyAlignment="1" applyProtection="1">
      <alignment horizontal="justify" vertical="top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189" fontId="6" fillId="0" borderId="17" xfId="105" applyNumberFormat="1" applyFont="1" applyFill="1" applyBorder="1" applyAlignment="1">
      <alignment horizontal="right" vertical="center"/>
      <protection/>
    </xf>
    <xf numFmtId="4" fontId="5" fillId="0" borderId="17" xfId="0" applyNumberFormat="1" applyFont="1" applyFill="1" applyBorder="1" applyAlignment="1">
      <alignment horizontal="right" vertical="center" wrapText="1"/>
    </xf>
    <xf numFmtId="49" fontId="18" fillId="0" borderId="18" xfId="0" applyNumberFormat="1" applyFont="1" applyFill="1" applyBorder="1" applyAlignment="1">
      <alignment horizontal="justify" vertical="top" wrapText="1"/>
    </xf>
    <xf numFmtId="4" fontId="48" fillId="0" borderId="21" xfId="0" applyNumberFormat="1" applyFont="1" applyFill="1" applyBorder="1" applyAlignment="1">
      <alignment vertical="center" wrapText="1"/>
    </xf>
    <xf numFmtId="4" fontId="48" fillId="0" borderId="22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189" fontId="6" fillId="0" borderId="20" xfId="105" applyNumberFormat="1" applyFont="1" applyFill="1" applyBorder="1" applyAlignment="1">
      <alignment horizontal="right" vertical="center"/>
      <protection/>
    </xf>
    <xf numFmtId="189" fontId="6" fillId="0" borderId="18" xfId="105" applyNumberFormat="1" applyFont="1" applyFill="1" applyBorder="1" applyAlignment="1">
      <alignment horizontal="right" vertical="center"/>
      <protection/>
    </xf>
    <xf numFmtId="4" fontId="5" fillId="0" borderId="17" xfId="0" applyNumberFormat="1" applyFont="1" applyFill="1" applyBorder="1" applyAlignment="1">
      <alignment horizontal="right" vertical="center"/>
    </xf>
    <xf numFmtId="189" fontId="45" fillId="0" borderId="17" xfId="105" applyNumberFormat="1" applyFont="1" applyFill="1" applyBorder="1" applyAlignment="1">
      <alignment horizontal="right" vertical="center"/>
      <protection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 wrapText="1"/>
    </xf>
    <xf numFmtId="4" fontId="18" fillId="0" borderId="22" xfId="0" applyNumberFormat="1" applyFont="1" applyFill="1" applyBorder="1" applyAlignment="1">
      <alignment horizontal="right" vertical="center"/>
    </xf>
    <xf numFmtId="0" fontId="6" fillId="0" borderId="16" xfId="109" applyFont="1" applyFill="1" applyBorder="1" applyAlignment="1">
      <alignment horizontal="justify" vertical="center" wrapText="1"/>
      <protection/>
    </xf>
    <xf numFmtId="0" fontId="23" fillId="0" borderId="2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58" fillId="0" borderId="0" xfId="0" applyFont="1" applyFill="1" applyAlignment="1">
      <alignment/>
    </xf>
    <xf numFmtId="0" fontId="23" fillId="0" borderId="18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distributed" wrapText="1"/>
    </xf>
    <xf numFmtId="0" fontId="49" fillId="0" borderId="25" xfId="0" applyFont="1" applyFill="1" applyBorder="1" applyAlignment="1">
      <alignment horizontal="center" vertical="center" textRotation="180"/>
    </xf>
    <xf numFmtId="2" fontId="32" fillId="0" borderId="0" xfId="0" applyNumberFormat="1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№1 (в)" xfId="106"/>
    <cellStyle name="Обычный_Декадка с %" xfId="107"/>
    <cellStyle name="Обычный_Додаток 2" xfId="108"/>
    <cellStyle name="Обычный_Уточнення доходів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98"/>
  <sheetViews>
    <sheetView showZeros="0" tabSelected="1" view="pageBreakPreview" zoomScale="50" zoomScaleNormal="60" zoomScaleSheetLayoutView="50" workbookViewId="0" topLeftCell="A1">
      <pane xSplit="2" ySplit="10" topLeftCell="C8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3" sqref="I3"/>
    </sheetView>
  </sheetViews>
  <sheetFormatPr defaultColWidth="9.00390625" defaultRowHeight="12.75"/>
  <cols>
    <col min="1" max="1" width="12.75390625" style="21" customWidth="1"/>
    <col min="2" max="2" width="68.25390625" style="22" customWidth="1"/>
    <col min="3" max="4" width="23.125" style="9" customWidth="1"/>
    <col min="5" max="5" width="18.125" style="2" customWidth="1"/>
    <col min="6" max="6" width="22.375" style="9" customWidth="1"/>
    <col min="7" max="7" width="22.25390625" style="9" customWidth="1"/>
    <col min="8" max="8" width="13.00390625" style="2" customWidth="1"/>
    <col min="9" max="9" width="25.125" style="2" customWidth="1"/>
    <col min="10" max="10" width="24.00390625" style="9" customWidth="1"/>
    <col min="11" max="11" width="13.25390625" style="2" customWidth="1"/>
    <col min="12" max="12" width="6.375" style="134" customWidth="1"/>
    <col min="13" max="13" width="14.75390625" style="2" bestFit="1" customWidth="1"/>
    <col min="14" max="14" width="10.25390625" style="2" customWidth="1"/>
    <col min="15" max="16384" width="9.125" style="2" customWidth="1"/>
  </cols>
  <sheetData>
    <row r="1" spans="1:12" ht="33">
      <c r="A1" s="19"/>
      <c r="B1" s="20"/>
      <c r="C1" s="11"/>
      <c r="D1" s="11"/>
      <c r="G1" s="47" t="s">
        <v>235</v>
      </c>
      <c r="H1" s="47"/>
      <c r="I1" s="47"/>
      <c r="J1" s="47"/>
      <c r="K1" s="8"/>
      <c r="L1" s="176">
        <v>2</v>
      </c>
    </row>
    <row r="2" spans="1:12" ht="33">
      <c r="A2" s="19"/>
      <c r="B2" s="20"/>
      <c r="C2" s="11"/>
      <c r="D2" s="11"/>
      <c r="G2" s="174" t="s">
        <v>236</v>
      </c>
      <c r="H2" s="48"/>
      <c r="I2" s="48"/>
      <c r="J2" s="48"/>
      <c r="K2" s="8"/>
      <c r="L2" s="176"/>
    </row>
    <row r="3" spans="1:12" ht="33">
      <c r="A3" s="19"/>
      <c r="B3" s="20"/>
      <c r="C3" s="11"/>
      <c r="D3" s="11"/>
      <c r="G3" s="51" t="s">
        <v>239</v>
      </c>
      <c r="H3" s="48"/>
      <c r="I3" s="48">
        <v>594</v>
      </c>
      <c r="J3" s="48"/>
      <c r="K3" s="8"/>
      <c r="L3" s="176"/>
    </row>
    <row r="4" spans="1:12" ht="24" customHeight="1">
      <c r="A4" s="19"/>
      <c r="B4" s="20"/>
      <c r="C4" s="11"/>
      <c r="D4" s="11"/>
      <c r="G4" s="109"/>
      <c r="H4" s="109"/>
      <c r="I4" s="109"/>
      <c r="J4" s="109"/>
      <c r="K4" s="8"/>
      <c r="L4" s="176"/>
    </row>
    <row r="5" spans="1:12" ht="16.5" customHeight="1">
      <c r="A5" s="19"/>
      <c r="B5" s="20"/>
      <c r="C5" s="11"/>
      <c r="D5" s="11"/>
      <c r="G5" s="51"/>
      <c r="H5" s="51"/>
      <c r="I5" s="51"/>
      <c r="J5" s="51"/>
      <c r="K5" s="7"/>
      <c r="L5" s="176"/>
    </row>
    <row r="6" spans="1:12" ht="33">
      <c r="A6" s="177" t="s">
        <v>234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6"/>
    </row>
    <row r="7" spans="9:12" ht="23.25">
      <c r="I7" s="83"/>
      <c r="K7" s="46" t="s">
        <v>123</v>
      </c>
      <c r="L7" s="176"/>
    </row>
    <row r="8" spans="1:12" ht="18.75" customHeight="1">
      <c r="A8" s="182" t="s">
        <v>6</v>
      </c>
      <c r="B8" s="183" t="s">
        <v>7</v>
      </c>
      <c r="C8" s="178" t="s">
        <v>8</v>
      </c>
      <c r="D8" s="179"/>
      <c r="E8" s="180"/>
      <c r="F8" s="178" t="s">
        <v>9</v>
      </c>
      <c r="G8" s="179"/>
      <c r="H8" s="180"/>
      <c r="I8" s="181" t="s">
        <v>10</v>
      </c>
      <c r="J8" s="181"/>
      <c r="K8" s="181"/>
      <c r="L8" s="176"/>
    </row>
    <row r="9" spans="1:12" ht="56.25" customHeight="1">
      <c r="A9" s="182"/>
      <c r="B9" s="184"/>
      <c r="C9" s="59" t="s">
        <v>132</v>
      </c>
      <c r="D9" s="59" t="s">
        <v>20</v>
      </c>
      <c r="E9" s="60" t="s">
        <v>133</v>
      </c>
      <c r="F9" s="59" t="s">
        <v>132</v>
      </c>
      <c r="G9" s="59" t="s">
        <v>20</v>
      </c>
      <c r="H9" s="60" t="s">
        <v>133</v>
      </c>
      <c r="I9" s="59" t="s">
        <v>132</v>
      </c>
      <c r="J9" s="59" t="s">
        <v>20</v>
      </c>
      <c r="K9" s="60" t="s">
        <v>133</v>
      </c>
      <c r="L9" s="176"/>
    </row>
    <row r="10" spans="1:12" s="50" customFormat="1" ht="16.5" customHeight="1">
      <c r="A10" s="61">
        <v>1</v>
      </c>
      <c r="B10" s="23">
        <v>2</v>
      </c>
      <c r="C10" s="108">
        <v>3</v>
      </c>
      <c r="D10" s="24">
        <v>4</v>
      </c>
      <c r="E10" s="24">
        <v>5</v>
      </c>
      <c r="F10" s="108">
        <v>6</v>
      </c>
      <c r="G10" s="24">
        <v>7</v>
      </c>
      <c r="H10" s="24">
        <v>8</v>
      </c>
      <c r="I10" s="108">
        <v>9</v>
      </c>
      <c r="J10" s="24">
        <v>10</v>
      </c>
      <c r="K10" s="24">
        <v>11</v>
      </c>
      <c r="L10" s="176"/>
    </row>
    <row r="11" spans="1:12" s="15" customFormat="1" ht="18.75">
      <c r="A11" s="62" t="s">
        <v>11</v>
      </c>
      <c r="B11" s="25" t="s">
        <v>215</v>
      </c>
      <c r="C11" s="4">
        <f>C12+C32+C39+C67+C37+C54</f>
        <v>828621600.96</v>
      </c>
      <c r="D11" s="4">
        <f>D12+D32+D39+D67+D37</f>
        <v>717908702.8800001</v>
      </c>
      <c r="E11" s="45">
        <f>D11/C11*100</f>
        <v>86.63890756025025</v>
      </c>
      <c r="F11" s="4">
        <f>F12+F32+F39+F67+F37</f>
        <v>2373400</v>
      </c>
      <c r="G11" s="4">
        <f>G12+G32+G39+G67+G37+G29</f>
        <v>2467375.7300000004</v>
      </c>
      <c r="H11" s="45">
        <f>G11/F11*100</f>
        <v>103.95954032190109</v>
      </c>
      <c r="I11" s="4">
        <f>I12+I32+I39+I67+I37+I29</f>
        <v>830995000.96</v>
      </c>
      <c r="J11" s="4">
        <f>J12+J32+J39+J67+J37+J29</f>
        <v>720376078.6100001</v>
      </c>
      <c r="K11" s="45">
        <f>J11/I11*100</f>
        <v>86.68837691896964</v>
      </c>
      <c r="L11" s="176"/>
    </row>
    <row r="12" spans="1:12" s="14" customFormat="1" ht="36" customHeight="1">
      <c r="A12" s="63">
        <v>11000000</v>
      </c>
      <c r="B12" s="25" t="s">
        <v>12</v>
      </c>
      <c r="C12" s="4">
        <f>C13+C21</f>
        <v>534681270</v>
      </c>
      <c r="D12" s="4">
        <f>D13+D21</f>
        <v>436905581.54</v>
      </c>
      <c r="E12" s="26">
        <f aca="true" t="shared" si="0" ref="E12:E23">D12/C12*100</f>
        <v>81.71327593727007</v>
      </c>
      <c r="F12" s="4"/>
      <c r="G12" s="4"/>
      <c r="H12" s="26"/>
      <c r="I12" s="4">
        <f aca="true" t="shared" si="1" ref="I12:J27">SUM(C12,F12)</f>
        <v>534681270</v>
      </c>
      <c r="J12" s="4">
        <f t="shared" si="1"/>
        <v>436905581.54</v>
      </c>
      <c r="K12" s="26">
        <f aca="true" t="shared" si="2" ref="K12:K71">J12/I12*100</f>
        <v>81.71327593727007</v>
      </c>
      <c r="L12" s="176"/>
    </row>
    <row r="13" spans="1:12" s="15" customFormat="1" ht="18.75">
      <c r="A13" s="63">
        <v>11010000</v>
      </c>
      <c r="B13" s="25" t="s">
        <v>176</v>
      </c>
      <c r="C13" s="4">
        <f>SUM(C14:C20)</f>
        <v>534323770</v>
      </c>
      <c r="D13" s="4">
        <f>SUM(D14:D20)</f>
        <v>436750860.22</v>
      </c>
      <c r="E13" s="26">
        <f t="shared" si="0"/>
        <v>81.73899136473004</v>
      </c>
      <c r="F13" s="4"/>
      <c r="G13" s="4"/>
      <c r="H13" s="26"/>
      <c r="I13" s="4">
        <f t="shared" si="1"/>
        <v>534323770</v>
      </c>
      <c r="J13" s="4">
        <f t="shared" si="1"/>
        <v>436750860.22</v>
      </c>
      <c r="K13" s="26">
        <f t="shared" si="2"/>
        <v>81.73899136473004</v>
      </c>
      <c r="L13" s="176"/>
    </row>
    <row r="14" spans="1:12" s="6" customFormat="1" ht="61.5" customHeight="1">
      <c r="A14" s="64">
        <v>11010100</v>
      </c>
      <c r="B14" s="29" t="s">
        <v>134</v>
      </c>
      <c r="C14" s="12">
        <v>461122470</v>
      </c>
      <c r="D14" s="12">
        <v>374872084.08</v>
      </c>
      <c r="E14" s="18">
        <f t="shared" si="0"/>
        <v>81.29555778966919</v>
      </c>
      <c r="F14" s="3"/>
      <c r="G14" s="3"/>
      <c r="H14" s="18"/>
      <c r="I14" s="3">
        <f>SUM(C14,F14)</f>
        <v>461122470</v>
      </c>
      <c r="J14" s="3">
        <f t="shared" si="1"/>
        <v>374872084.08</v>
      </c>
      <c r="K14" s="18">
        <f t="shared" si="2"/>
        <v>81.29555778966919</v>
      </c>
      <c r="L14" s="176"/>
    </row>
    <row r="15" spans="1:12" s="6" customFormat="1" ht="100.5" customHeight="1">
      <c r="A15" s="64">
        <v>11010200</v>
      </c>
      <c r="B15" s="29" t="s">
        <v>135</v>
      </c>
      <c r="C15" s="12">
        <v>48287700</v>
      </c>
      <c r="D15" s="12">
        <v>39184064.78</v>
      </c>
      <c r="E15" s="18">
        <f t="shared" si="0"/>
        <v>81.14709290357585</v>
      </c>
      <c r="F15" s="3"/>
      <c r="G15" s="3"/>
      <c r="H15" s="18"/>
      <c r="I15" s="3">
        <f t="shared" si="1"/>
        <v>48287700</v>
      </c>
      <c r="J15" s="3">
        <f t="shared" si="1"/>
        <v>39184064.78</v>
      </c>
      <c r="K15" s="18">
        <f t="shared" si="2"/>
        <v>81.14709290357585</v>
      </c>
      <c r="L15" s="176"/>
    </row>
    <row r="16" spans="1:12" s="6" customFormat="1" ht="60" customHeight="1">
      <c r="A16" s="65" t="s">
        <v>62</v>
      </c>
      <c r="B16" s="29" t="s">
        <v>136</v>
      </c>
      <c r="C16" s="12">
        <v>15500000</v>
      </c>
      <c r="D16" s="12">
        <v>13196835.31</v>
      </c>
      <c r="E16" s="18">
        <f t="shared" si="0"/>
        <v>85.14087296774194</v>
      </c>
      <c r="F16" s="3"/>
      <c r="G16" s="3"/>
      <c r="H16" s="18"/>
      <c r="I16" s="3">
        <f t="shared" si="1"/>
        <v>15500000</v>
      </c>
      <c r="J16" s="3">
        <f t="shared" si="1"/>
        <v>13196835.31</v>
      </c>
      <c r="K16" s="18">
        <f t="shared" si="2"/>
        <v>85.14087296774194</v>
      </c>
      <c r="L16" s="176"/>
    </row>
    <row r="17" spans="1:12" s="6" customFormat="1" ht="57" customHeight="1">
      <c r="A17" s="66">
        <v>11010500</v>
      </c>
      <c r="B17" s="29" t="s">
        <v>137</v>
      </c>
      <c r="C17" s="12">
        <v>7200000</v>
      </c>
      <c r="D17" s="12">
        <v>7302720.53</v>
      </c>
      <c r="E17" s="18">
        <f t="shared" si="0"/>
        <v>101.42667402777778</v>
      </c>
      <c r="F17" s="3"/>
      <c r="G17" s="3"/>
      <c r="H17" s="18"/>
      <c r="I17" s="3">
        <f t="shared" si="1"/>
        <v>7200000</v>
      </c>
      <c r="J17" s="3">
        <f t="shared" si="1"/>
        <v>7302720.53</v>
      </c>
      <c r="K17" s="18">
        <f t="shared" si="2"/>
        <v>101.42667402777778</v>
      </c>
      <c r="L17" s="176"/>
    </row>
    <row r="18" spans="1:12" s="6" customFormat="1" ht="60.75" customHeight="1" hidden="1">
      <c r="A18" s="64">
        <v>11010600</v>
      </c>
      <c r="B18" s="29" t="s">
        <v>138</v>
      </c>
      <c r="C18" s="3"/>
      <c r="D18" s="12"/>
      <c r="E18" s="18" t="e">
        <f t="shared" si="0"/>
        <v>#DIV/0!</v>
      </c>
      <c r="F18" s="3"/>
      <c r="G18" s="3"/>
      <c r="H18" s="18"/>
      <c r="I18" s="3">
        <f>SUM(C18,F18)</f>
        <v>0</v>
      </c>
      <c r="J18" s="3">
        <f>SUM(D18,G18)</f>
        <v>0</v>
      </c>
      <c r="K18" s="42" t="e">
        <f t="shared" si="2"/>
        <v>#DIV/0!</v>
      </c>
      <c r="L18" s="176"/>
    </row>
    <row r="19" spans="1:12" s="6" customFormat="1" ht="60.75" customHeight="1">
      <c r="A19" s="64">
        <v>11010600</v>
      </c>
      <c r="B19" s="29" t="s">
        <v>223</v>
      </c>
      <c r="C19" s="3"/>
      <c r="D19" s="12">
        <v>19.92</v>
      </c>
      <c r="E19" s="18"/>
      <c r="F19" s="3"/>
      <c r="G19" s="3"/>
      <c r="H19" s="18"/>
      <c r="I19" s="3">
        <f>SUM(C19,F19)</f>
        <v>0</v>
      </c>
      <c r="J19" s="3">
        <f>SUM(D19,G19)</f>
        <v>19.92</v>
      </c>
      <c r="K19" s="42"/>
      <c r="L19" s="176"/>
    </row>
    <row r="20" spans="1:12" s="6" customFormat="1" ht="75" customHeight="1">
      <c r="A20" s="64">
        <v>11010900</v>
      </c>
      <c r="B20" s="29" t="s">
        <v>219</v>
      </c>
      <c r="C20" s="12">
        <v>2213600</v>
      </c>
      <c r="D20" s="12">
        <v>2195135.6</v>
      </c>
      <c r="E20" s="18"/>
      <c r="F20" s="3"/>
      <c r="G20" s="3"/>
      <c r="H20" s="18"/>
      <c r="I20" s="3">
        <f t="shared" si="1"/>
        <v>2213600</v>
      </c>
      <c r="J20" s="3">
        <f t="shared" si="1"/>
        <v>2195135.6</v>
      </c>
      <c r="K20" s="18">
        <f t="shared" si="2"/>
        <v>99.16586555836646</v>
      </c>
      <c r="L20" s="176"/>
    </row>
    <row r="21" spans="1:12" s="15" customFormat="1" ht="21" customHeight="1">
      <c r="A21" s="63">
        <v>11020000</v>
      </c>
      <c r="B21" s="25" t="s">
        <v>27</v>
      </c>
      <c r="C21" s="4">
        <f>C22+C23</f>
        <v>357500</v>
      </c>
      <c r="D21" s="4">
        <f>D22+D23</f>
        <v>154721.32</v>
      </c>
      <c r="E21" s="26">
        <f t="shared" si="0"/>
        <v>43.27869090909091</v>
      </c>
      <c r="F21" s="4"/>
      <c r="G21" s="4"/>
      <c r="H21" s="26"/>
      <c r="I21" s="4">
        <f t="shared" si="1"/>
        <v>357500</v>
      </c>
      <c r="J21" s="4">
        <f t="shared" si="1"/>
        <v>154721.32</v>
      </c>
      <c r="K21" s="26">
        <f t="shared" si="2"/>
        <v>43.27869090909091</v>
      </c>
      <c r="L21" s="176"/>
    </row>
    <row r="22" spans="1:12" ht="39.75" customHeight="1">
      <c r="A22" s="64">
        <v>11020200</v>
      </c>
      <c r="B22" s="29" t="s">
        <v>28</v>
      </c>
      <c r="C22" s="12">
        <v>357500</v>
      </c>
      <c r="D22" s="12">
        <v>154721.32</v>
      </c>
      <c r="E22" s="18">
        <f t="shared" si="0"/>
        <v>43.27869090909091</v>
      </c>
      <c r="F22" s="5"/>
      <c r="G22" s="5"/>
      <c r="H22" s="27"/>
      <c r="I22" s="3">
        <f t="shared" si="1"/>
        <v>357500</v>
      </c>
      <c r="J22" s="3">
        <f t="shared" si="1"/>
        <v>154721.32</v>
      </c>
      <c r="K22" s="18">
        <f t="shared" si="2"/>
        <v>43.27869090909091</v>
      </c>
      <c r="L22" s="176"/>
    </row>
    <row r="23" spans="1:12" ht="39.75" customHeight="1" hidden="1">
      <c r="A23" s="64">
        <v>11023200</v>
      </c>
      <c r="B23" s="29" t="s">
        <v>157</v>
      </c>
      <c r="C23" s="17"/>
      <c r="D23" s="3"/>
      <c r="E23" s="18" t="e">
        <f t="shared" si="0"/>
        <v>#DIV/0!</v>
      </c>
      <c r="F23" s="5"/>
      <c r="G23" s="5"/>
      <c r="H23" s="27"/>
      <c r="I23" s="3">
        <f>SUM(C23,F23)</f>
        <v>0</v>
      </c>
      <c r="J23" s="3">
        <f t="shared" si="1"/>
        <v>0</v>
      </c>
      <c r="K23" s="18" t="e">
        <f>J23/I23*100</f>
        <v>#DIV/0!</v>
      </c>
      <c r="L23" s="176"/>
    </row>
    <row r="24" spans="1:12" s="6" customFormat="1" ht="39" customHeight="1" hidden="1">
      <c r="A24" s="105" t="s">
        <v>154</v>
      </c>
      <c r="B24" s="106" t="s">
        <v>155</v>
      </c>
      <c r="C24" s="3"/>
      <c r="D24" s="3"/>
      <c r="E24" s="18"/>
      <c r="F24" s="3"/>
      <c r="G24" s="3"/>
      <c r="H24" s="18"/>
      <c r="I24" s="5"/>
      <c r="J24" s="3">
        <f t="shared" si="1"/>
        <v>0</v>
      </c>
      <c r="K24" s="18"/>
      <c r="L24" s="176"/>
    </row>
    <row r="25" spans="1:12" s="15" customFormat="1" ht="19.5" customHeight="1" hidden="1">
      <c r="A25" s="67" t="s">
        <v>63</v>
      </c>
      <c r="B25" s="32" t="s">
        <v>29</v>
      </c>
      <c r="C25" s="4"/>
      <c r="D25" s="4"/>
      <c r="E25" s="26"/>
      <c r="F25" s="4">
        <f>F26+F27</f>
        <v>0</v>
      </c>
      <c r="G25" s="4">
        <f>G26+G27+G28</f>
        <v>0</v>
      </c>
      <c r="H25" s="26" t="e">
        <f>G25/F25*100</f>
        <v>#DIV/0!</v>
      </c>
      <c r="I25" s="4">
        <f aca="true" t="shared" si="3" ref="I25:J38">SUM(C25,F25)</f>
        <v>0</v>
      </c>
      <c r="J25" s="3">
        <f t="shared" si="1"/>
        <v>0</v>
      </c>
      <c r="K25" s="26" t="e">
        <f t="shared" si="2"/>
        <v>#DIV/0!</v>
      </c>
      <c r="L25" s="176"/>
    </row>
    <row r="26" spans="1:12" s="6" customFormat="1" ht="39.75" customHeight="1" hidden="1">
      <c r="A26" s="65" t="s">
        <v>64</v>
      </c>
      <c r="B26" s="31" t="s">
        <v>30</v>
      </c>
      <c r="C26" s="17"/>
      <c r="D26" s="3"/>
      <c r="E26" s="18"/>
      <c r="F26" s="3"/>
      <c r="G26" s="3"/>
      <c r="H26" s="18" t="e">
        <f>G26/F26*100</f>
        <v>#DIV/0!</v>
      </c>
      <c r="I26" s="3">
        <f t="shared" si="3"/>
        <v>0</v>
      </c>
      <c r="J26" s="3">
        <f t="shared" si="1"/>
        <v>0</v>
      </c>
      <c r="K26" s="18" t="e">
        <f t="shared" si="2"/>
        <v>#DIV/0!</v>
      </c>
      <c r="L26" s="176"/>
    </row>
    <row r="27" spans="1:12" ht="40.5" customHeight="1" hidden="1">
      <c r="A27" s="65" t="s">
        <v>65</v>
      </c>
      <c r="B27" s="31" t="s">
        <v>31</v>
      </c>
      <c r="C27" s="1"/>
      <c r="D27" s="1"/>
      <c r="E27" s="28"/>
      <c r="F27" s="17"/>
      <c r="G27" s="3"/>
      <c r="H27" s="18" t="e">
        <f>G27/F27*100</f>
        <v>#DIV/0!</v>
      </c>
      <c r="I27" s="3">
        <f>SUM(C27,F27)</f>
        <v>0</v>
      </c>
      <c r="J27" s="3">
        <f t="shared" si="1"/>
        <v>0</v>
      </c>
      <c r="K27" s="18" t="e">
        <f t="shared" si="2"/>
        <v>#DIV/0!</v>
      </c>
      <c r="L27" s="176"/>
    </row>
    <row r="28" spans="1:12" ht="20.25" customHeight="1" hidden="1">
      <c r="A28" s="65">
        <v>12030400</v>
      </c>
      <c r="B28" s="31" t="s">
        <v>156</v>
      </c>
      <c r="C28" s="1"/>
      <c r="D28" s="1"/>
      <c r="E28" s="28"/>
      <c r="F28" s="17"/>
      <c r="G28" s="3"/>
      <c r="H28" s="18"/>
      <c r="I28" s="3"/>
      <c r="J28" s="3">
        <f>SUM(D28,G28)</f>
        <v>0</v>
      </c>
      <c r="K28" s="18"/>
      <c r="L28" s="176"/>
    </row>
    <row r="29" spans="1:12" s="15" customFormat="1" ht="20.25" customHeight="1">
      <c r="A29" s="63">
        <v>12000000</v>
      </c>
      <c r="B29" s="32" t="s">
        <v>225</v>
      </c>
      <c r="C29" s="4">
        <f aca="true" t="shared" si="4" ref="C29:J29">C30</f>
        <v>0</v>
      </c>
      <c r="D29" s="4">
        <f t="shared" si="4"/>
        <v>0</v>
      </c>
      <c r="E29" s="45">
        <f t="shared" si="4"/>
        <v>0</v>
      </c>
      <c r="F29" s="4">
        <f t="shared" si="4"/>
        <v>0</v>
      </c>
      <c r="G29" s="4">
        <f t="shared" si="4"/>
        <v>10146.27</v>
      </c>
      <c r="H29" s="45">
        <f t="shared" si="4"/>
        <v>0</v>
      </c>
      <c r="I29" s="4">
        <f t="shared" si="4"/>
        <v>0</v>
      </c>
      <c r="J29" s="4">
        <f t="shared" si="4"/>
        <v>10146.27</v>
      </c>
      <c r="K29" s="27"/>
      <c r="L29" s="176"/>
    </row>
    <row r="30" spans="1:12" s="15" customFormat="1" ht="37.5">
      <c r="A30" s="63">
        <v>12020000</v>
      </c>
      <c r="B30" s="32" t="s">
        <v>224</v>
      </c>
      <c r="C30" s="4"/>
      <c r="D30" s="4"/>
      <c r="E30" s="26"/>
      <c r="F30" s="52"/>
      <c r="G30" s="4">
        <f>G31</f>
        <v>10146.27</v>
      </c>
      <c r="H30" s="45">
        <f>H31</f>
        <v>0</v>
      </c>
      <c r="I30" s="4">
        <f>I31</f>
        <v>0</v>
      </c>
      <c r="J30" s="4">
        <f>J31</f>
        <v>10146.27</v>
      </c>
      <c r="K30" s="26"/>
      <c r="L30" s="186">
        <v>3</v>
      </c>
    </row>
    <row r="31" spans="1:12" ht="37.5">
      <c r="A31" s="68">
        <v>12020200</v>
      </c>
      <c r="B31" s="31" t="s">
        <v>226</v>
      </c>
      <c r="C31" s="1"/>
      <c r="D31" s="1"/>
      <c r="E31" s="28"/>
      <c r="F31" s="17"/>
      <c r="G31" s="1">
        <v>10146.27</v>
      </c>
      <c r="H31" s="18"/>
      <c r="I31" s="3"/>
      <c r="J31" s="1">
        <f>SUM(D31,G31)</f>
        <v>10146.27</v>
      </c>
      <c r="K31" s="18"/>
      <c r="L31" s="186"/>
    </row>
    <row r="32" spans="1:12" s="15" customFormat="1" ht="37.5" customHeight="1">
      <c r="A32" s="63">
        <v>13000000</v>
      </c>
      <c r="B32" s="39" t="s">
        <v>178</v>
      </c>
      <c r="C32" s="4">
        <f>C33+C35</f>
        <v>158800</v>
      </c>
      <c r="D32" s="4">
        <f>D33+D35</f>
        <v>83807.73999999999</v>
      </c>
      <c r="E32" s="26">
        <f aca="true" t="shared" si="5" ref="E32:E37">D32/C32*100</f>
        <v>52.775654911838785</v>
      </c>
      <c r="F32" s="4"/>
      <c r="G32" s="4"/>
      <c r="H32" s="26"/>
      <c r="I32" s="4">
        <f t="shared" si="3"/>
        <v>158800</v>
      </c>
      <c r="J32" s="4">
        <f t="shared" si="3"/>
        <v>83807.73999999999</v>
      </c>
      <c r="K32" s="26">
        <f t="shared" si="2"/>
        <v>52.775654911838785</v>
      </c>
      <c r="L32" s="186"/>
    </row>
    <row r="33" spans="1:12" s="15" customFormat="1" ht="37.5">
      <c r="A33" s="63">
        <v>13010000</v>
      </c>
      <c r="B33" s="39" t="s">
        <v>179</v>
      </c>
      <c r="C33" s="4">
        <f>C34</f>
        <v>38800</v>
      </c>
      <c r="D33" s="4">
        <f>D34</f>
        <v>45777.99</v>
      </c>
      <c r="E33" s="26">
        <f t="shared" si="5"/>
        <v>117.98451030927835</v>
      </c>
      <c r="F33" s="4"/>
      <c r="G33" s="4"/>
      <c r="H33" s="26"/>
      <c r="I33" s="4">
        <f t="shared" si="3"/>
        <v>38800</v>
      </c>
      <c r="J33" s="4">
        <f t="shared" si="3"/>
        <v>45777.99</v>
      </c>
      <c r="K33" s="26">
        <f t="shared" si="2"/>
        <v>117.98451030927835</v>
      </c>
      <c r="L33" s="186"/>
    </row>
    <row r="34" spans="1:12" s="6" customFormat="1" ht="80.25" customHeight="1">
      <c r="A34" s="68">
        <v>13010200</v>
      </c>
      <c r="B34" s="29" t="s">
        <v>180</v>
      </c>
      <c r="C34" s="3">
        <v>38800</v>
      </c>
      <c r="D34" s="3">
        <v>45777.99</v>
      </c>
      <c r="E34" s="18">
        <f t="shared" si="5"/>
        <v>117.98451030927835</v>
      </c>
      <c r="F34" s="3"/>
      <c r="G34" s="3"/>
      <c r="H34" s="18"/>
      <c r="I34" s="3">
        <f t="shared" si="3"/>
        <v>38800</v>
      </c>
      <c r="J34" s="17">
        <f t="shared" si="3"/>
        <v>45777.99</v>
      </c>
      <c r="K34" s="18">
        <f t="shared" si="2"/>
        <v>117.98451030927835</v>
      </c>
      <c r="L34" s="186"/>
    </row>
    <row r="35" spans="1:12" s="15" customFormat="1" ht="18.75">
      <c r="A35" s="63">
        <v>13030000</v>
      </c>
      <c r="B35" s="39" t="s">
        <v>181</v>
      </c>
      <c r="C35" s="4">
        <f>C36</f>
        <v>120000</v>
      </c>
      <c r="D35" s="4">
        <f>D36</f>
        <v>38029.75</v>
      </c>
      <c r="E35" s="26">
        <f t="shared" si="5"/>
        <v>31.691458333333333</v>
      </c>
      <c r="F35" s="4"/>
      <c r="G35" s="4"/>
      <c r="H35" s="26"/>
      <c r="I35" s="4">
        <f t="shared" si="3"/>
        <v>120000</v>
      </c>
      <c r="J35" s="4">
        <f t="shared" si="3"/>
        <v>38029.75</v>
      </c>
      <c r="K35" s="26">
        <f t="shared" si="2"/>
        <v>31.691458333333333</v>
      </c>
      <c r="L35" s="186"/>
    </row>
    <row r="36" spans="1:12" ht="39" customHeight="1">
      <c r="A36" s="68">
        <v>13030200</v>
      </c>
      <c r="B36" s="29" t="s">
        <v>182</v>
      </c>
      <c r="C36" s="3">
        <v>120000</v>
      </c>
      <c r="D36" s="3">
        <v>38029.75</v>
      </c>
      <c r="E36" s="18">
        <f t="shared" si="5"/>
        <v>31.691458333333333</v>
      </c>
      <c r="F36" s="3"/>
      <c r="G36" s="3"/>
      <c r="H36" s="18"/>
      <c r="I36" s="3">
        <f t="shared" si="3"/>
        <v>120000</v>
      </c>
      <c r="J36" s="4">
        <f t="shared" si="3"/>
        <v>38029.75</v>
      </c>
      <c r="K36" s="18">
        <f t="shared" si="2"/>
        <v>31.691458333333333</v>
      </c>
      <c r="L36" s="186"/>
    </row>
    <row r="37" spans="1:12" s="15" customFormat="1" ht="18.75">
      <c r="A37" s="63">
        <v>14000000</v>
      </c>
      <c r="B37" s="25" t="s">
        <v>183</v>
      </c>
      <c r="C37" s="52">
        <f>C38</f>
        <v>81679590</v>
      </c>
      <c r="D37" s="52">
        <f>D38</f>
        <v>80100262.21</v>
      </c>
      <c r="E37" s="26">
        <f t="shared" si="5"/>
        <v>98.06643521349703</v>
      </c>
      <c r="F37" s="4"/>
      <c r="G37" s="4"/>
      <c r="H37" s="26"/>
      <c r="I37" s="4">
        <f t="shared" si="3"/>
        <v>81679590</v>
      </c>
      <c r="J37" s="4">
        <f t="shared" si="3"/>
        <v>80100262.21</v>
      </c>
      <c r="K37" s="26">
        <f t="shared" si="2"/>
        <v>98.06643521349703</v>
      </c>
      <c r="L37" s="186"/>
    </row>
    <row r="38" spans="1:12" s="6" customFormat="1" ht="39.75" customHeight="1">
      <c r="A38" s="68">
        <v>14040000</v>
      </c>
      <c r="B38" s="29" t="s">
        <v>184</v>
      </c>
      <c r="C38" s="3">
        <v>81679590</v>
      </c>
      <c r="D38" s="3">
        <v>80100262.21</v>
      </c>
      <c r="E38" s="18">
        <f aca="true" t="shared" si="6" ref="E38:E43">D38/C38*100</f>
        <v>98.06643521349703</v>
      </c>
      <c r="F38" s="3"/>
      <c r="G38" s="3"/>
      <c r="H38" s="18"/>
      <c r="I38" s="3">
        <f t="shared" si="3"/>
        <v>81679590</v>
      </c>
      <c r="J38" s="3">
        <f t="shared" si="3"/>
        <v>80100262.21</v>
      </c>
      <c r="K38" s="18">
        <f t="shared" si="2"/>
        <v>98.06643521349703</v>
      </c>
      <c r="L38" s="186"/>
    </row>
    <row r="39" spans="1:12" s="15" customFormat="1" ht="18.75">
      <c r="A39" s="67" t="s">
        <v>66</v>
      </c>
      <c r="B39" s="32" t="s">
        <v>185</v>
      </c>
      <c r="C39" s="40">
        <f>C40+C51+C62</f>
        <v>212101940.96</v>
      </c>
      <c r="D39" s="40">
        <f>D40+D51+D54+D62</f>
        <v>200819051.39000002</v>
      </c>
      <c r="E39" s="26">
        <f t="shared" si="6"/>
        <v>94.68044020769814</v>
      </c>
      <c r="F39" s="4"/>
      <c r="G39" s="4">
        <f>G54</f>
        <v>-3782.26</v>
      </c>
      <c r="H39" s="26"/>
      <c r="I39" s="4">
        <f>SUM(C39,F39)</f>
        <v>212101940.96</v>
      </c>
      <c r="J39" s="4">
        <f>SUM(D39,G39)</f>
        <v>200815269.13000003</v>
      </c>
      <c r="K39" s="26">
        <f t="shared" si="2"/>
        <v>94.67865698026378</v>
      </c>
      <c r="L39" s="186"/>
    </row>
    <row r="40" spans="1:12" s="15" customFormat="1" ht="18.75">
      <c r="A40" s="54" t="s">
        <v>158</v>
      </c>
      <c r="B40" s="32" t="s">
        <v>186</v>
      </c>
      <c r="C40" s="40">
        <f>C41+C42+C44+C45+C46+C47+C48+C49+C50+C43</f>
        <v>126700940.96000001</v>
      </c>
      <c r="D40" s="40">
        <f>D41+D42+D44+D45+D46+D47+D48+D49+D50+D43</f>
        <v>118954122.02000001</v>
      </c>
      <c r="E40" s="26">
        <f t="shared" si="6"/>
        <v>93.8857447456166</v>
      </c>
      <c r="F40" s="4"/>
      <c r="G40" s="4"/>
      <c r="H40" s="26"/>
      <c r="I40" s="52">
        <f aca="true" t="shared" si="7" ref="I40:J59">SUM(C40,F40)</f>
        <v>126700940.96000001</v>
      </c>
      <c r="J40" s="52">
        <f t="shared" si="7"/>
        <v>118954122.02000001</v>
      </c>
      <c r="K40" s="26">
        <f t="shared" si="2"/>
        <v>93.8857447456166</v>
      </c>
      <c r="L40" s="186"/>
    </row>
    <row r="41" spans="1:12" s="6" customFormat="1" ht="58.5" customHeight="1">
      <c r="A41" s="55" t="s">
        <v>159</v>
      </c>
      <c r="B41" s="31" t="s">
        <v>187</v>
      </c>
      <c r="C41" s="10">
        <v>85000</v>
      </c>
      <c r="D41" s="10">
        <v>61961.19</v>
      </c>
      <c r="E41" s="18">
        <f t="shared" si="6"/>
        <v>72.89551764705882</v>
      </c>
      <c r="F41" s="3"/>
      <c r="G41" s="3"/>
      <c r="H41" s="18"/>
      <c r="I41" s="3">
        <f t="shared" si="7"/>
        <v>85000</v>
      </c>
      <c r="J41" s="3">
        <f>SUM(D41,G41)</f>
        <v>61961.19</v>
      </c>
      <c r="K41" s="18">
        <f t="shared" si="2"/>
        <v>72.89551764705882</v>
      </c>
      <c r="L41" s="186"/>
    </row>
    <row r="42" spans="1:12" s="6" customFormat="1" ht="57" customHeight="1">
      <c r="A42" s="55" t="s">
        <v>160</v>
      </c>
      <c r="B42" s="31" t="s">
        <v>188</v>
      </c>
      <c r="C42" s="10">
        <v>606900</v>
      </c>
      <c r="D42" s="10">
        <v>842284.67</v>
      </c>
      <c r="E42" s="18">
        <f t="shared" si="6"/>
        <v>138.78475366617235</v>
      </c>
      <c r="F42" s="3"/>
      <c r="G42" s="3"/>
      <c r="H42" s="18"/>
      <c r="I42" s="3">
        <f t="shared" si="7"/>
        <v>606900</v>
      </c>
      <c r="J42" s="3">
        <f>SUM(D42,G42)</f>
        <v>842284.67</v>
      </c>
      <c r="K42" s="18">
        <f aca="true" t="shared" si="8" ref="K42:K50">J42/I42*100</f>
        <v>138.78475366617235</v>
      </c>
      <c r="L42" s="186"/>
    </row>
    <row r="43" spans="1:12" s="6" customFormat="1" ht="63.75" customHeight="1">
      <c r="A43" s="55" t="s">
        <v>189</v>
      </c>
      <c r="B43" s="31" t="s">
        <v>190</v>
      </c>
      <c r="C43" s="10">
        <v>3800</v>
      </c>
      <c r="D43" s="10">
        <v>447645.47</v>
      </c>
      <c r="E43" s="18">
        <f t="shared" si="6"/>
        <v>11780.14394736842</v>
      </c>
      <c r="F43" s="3"/>
      <c r="G43" s="3"/>
      <c r="H43" s="18"/>
      <c r="I43" s="3">
        <f>SUM(C43,F43)</f>
        <v>3800</v>
      </c>
      <c r="J43" s="3">
        <f>SUM(D43,G43)</f>
        <v>447645.47</v>
      </c>
      <c r="K43" s="18">
        <f t="shared" si="8"/>
        <v>11780.14394736842</v>
      </c>
      <c r="L43" s="186"/>
    </row>
    <row r="44" spans="1:12" s="6" customFormat="1" ht="57.75" customHeight="1">
      <c r="A44" s="68" t="s">
        <v>191</v>
      </c>
      <c r="B44" s="29" t="s">
        <v>192</v>
      </c>
      <c r="C44" s="10">
        <v>3169600</v>
      </c>
      <c r="D44" s="10">
        <v>3088488.97</v>
      </c>
      <c r="E44" s="18">
        <f aca="true" t="shared" si="9" ref="E44:E53">D44/C44*100</f>
        <v>97.4409695229682</v>
      </c>
      <c r="F44" s="3"/>
      <c r="G44" s="3"/>
      <c r="H44" s="18"/>
      <c r="I44" s="3">
        <f t="shared" si="7"/>
        <v>3169600</v>
      </c>
      <c r="J44" s="3">
        <f aca="true" t="shared" si="10" ref="J44:J50">SUM(D44,G44)</f>
        <v>3088488.97</v>
      </c>
      <c r="K44" s="18">
        <f t="shared" si="8"/>
        <v>97.4409695229682</v>
      </c>
      <c r="L44" s="186"/>
    </row>
    <row r="45" spans="1:12" s="6" customFormat="1" ht="18.75" customHeight="1">
      <c r="A45" s="68">
        <v>18010500</v>
      </c>
      <c r="B45" s="29" t="s">
        <v>22</v>
      </c>
      <c r="C45" s="10">
        <v>32578381.96</v>
      </c>
      <c r="D45" s="10">
        <v>31218373.88</v>
      </c>
      <c r="E45" s="18">
        <f t="shared" si="9"/>
        <v>95.82542778929343</v>
      </c>
      <c r="F45" s="3"/>
      <c r="G45" s="3"/>
      <c r="H45" s="18"/>
      <c r="I45" s="3">
        <f t="shared" si="7"/>
        <v>32578381.96</v>
      </c>
      <c r="J45" s="3">
        <f t="shared" si="10"/>
        <v>31218373.88</v>
      </c>
      <c r="K45" s="18">
        <f t="shared" si="8"/>
        <v>95.82542778929343</v>
      </c>
      <c r="L45" s="186"/>
    </row>
    <row r="46" spans="1:12" s="6" customFormat="1" ht="18.75">
      <c r="A46" s="68">
        <v>18010600</v>
      </c>
      <c r="B46" s="29" t="s">
        <v>23</v>
      </c>
      <c r="C46" s="10">
        <v>75634059</v>
      </c>
      <c r="D46" s="10">
        <v>70369482.84</v>
      </c>
      <c r="E46" s="18">
        <f t="shared" si="9"/>
        <v>93.03941077656562</v>
      </c>
      <c r="F46" s="3"/>
      <c r="G46" s="3"/>
      <c r="H46" s="18"/>
      <c r="I46" s="3">
        <f t="shared" si="7"/>
        <v>75634059</v>
      </c>
      <c r="J46" s="3">
        <f t="shared" si="10"/>
        <v>70369482.84</v>
      </c>
      <c r="K46" s="18">
        <f t="shared" si="8"/>
        <v>93.03941077656562</v>
      </c>
      <c r="L46" s="186"/>
    </row>
    <row r="47" spans="1:12" s="6" customFormat="1" ht="18.75">
      <c r="A47" s="68">
        <v>18010700</v>
      </c>
      <c r="B47" s="29" t="s">
        <v>24</v>
      </c>
      <c r="C47" s="10">
        <v>2529700</v>
      </c>
      <c r="D47" s="10">
        <v>3044882.74</v>
      </c>
      <c r="E47" s="18">
        <f t="shared" si="9"/>
        <v>120.36536901608888</v>
      </c>
      <c r="F47" s="3"/>
      <c r="G47" s="3"/>
      <c r="H47" s="18"/>
      <c r="I47" s="3">
        <f t="shared" si="7"/>
        <v>2529700</v>
      </c>
      <c r="J47" s="3">
        <f t="shared" si="10"/>
        <v>3044882.74</v>
      </c>
      <c r="K47" s="18">
        <f t="shared" si="8"/>
        <v>120.36536901608888</v>
      </c>
      <c r="L47" s="186"/>
    </row>
    <row r="48" spans="1:12" s="6" customFormat="1" ht="18.75">
      <c r="A48" s="68">
        <v>18010900</v>
      </c>
      <c r="B48" s="29" t="s">
        <v>25</v>
      </c>
      <c r="C48" s="10">
        <v>10000000</v>
      </c>
      <c r="D48" s="10">
        <v>9182157.82</v>
      </c>
      <c r="E48" s="18">
        <f t="shared" si="9"/>
        <v>91.8215782</v>
      </c>
      <c r="F48" s="3"/>
      <c r="G48" s="3"/>
      <c r="H48" s="18"/>
      <c r="I48" s="3">
        <f t="shared" si="7"/>
        <v>10000000</v>
      </c>
      <c r="J48" s="3">
        <f t="shared" si="10"/>
        <v>9182157.82</v>
      </c>
      <c r="K48" s="18">
        <f t="shared" si="8"/>
        <v>91.8215782</v>
      </c>
      <c r="L48" s="186"/>
    </row>
    <row r="49" spans="1:12" s="6" customFormat="1" ht="18.75">
      <c r="A49" s="68">
        <v>18011000</v>
      </c>
      <c r="B49" s="29" t="s">
        <v>210</v>
      </c>
      <c r="C49" s="10">
        <v>1593500</v>
      </c>
      <c r="D49" s="10">
        <v>221166.09</v>
      </c>
      <c r="E49" s="18">
        <f t="shared" si="9"/>
        <v>13.879265139629746</v>
      </c>
      <c r="F49" s="3"/>
      <c r="G49" s="3"/>
      <c r="H49" s="18"/>
      <c r="I49" s="3">
        <f>SUM(C49,F49)</f>
        <v>1593500</v>
      </c>
      <c r="J49" s="3">
        <f t="shared" si="10"/>
        <v>221166.09</v>
      </c>
      <c r="K49" s="18">
        <f t="shared" si="8"/>
        <v>13.879265139629746</v>
      </c>
      <c r="L49" s="186"/>
    </row>
    <row r="50" spans="1:12" s="6" customFormat="1" ht="18.75">
      <c r="A50" s="68">
        <v>18011100</v>
      </c>
      <c r="B50" s="29" t="s">
        <v>211</v>
      </c>
      <c r="C50" s="10">
        <v>500000</v>
      </c>
      <c r="D50" s="10">
        <v>477678.35</v>
      </c>
      <c r="E50" s="18">
        <f t="shared" si="9"/>
        <v>95.53567</v>
      </c>
      <c r="F50" s="3"/>
      <c r="G50" s="3"/>
      <c r="H50" s="18"/>
      <c r="I50" s="3">
        <f>SUM(C50,F50)</f>
        <v>500000</v>
      </c>
      <c r="J50" s="3">
        <f t="shared" si="10"/>
        <v>477678.35</v>
      </c>
      <c r="K50" s="18">
        <f t="shared" si="8"/>
        <v>95.53567</v>
      </c>
      <c r="L50" s="186"/>
    </row>
    <row r="51" spans="1:12" s="15" customFormat="1" ht="18.75">
      <c r="A51" s="117">
        <v>18030000</v>
      </c>
      <c r="B51" s="57" t="s">
        <v>139</v>
      </c>
      <c r="C51" s="40">
        <f>C52+C53</f>
        <v>88200</v>
      </c>
      <c r="D51" s="40">
        <f>D52+D53</f>
        <v>99432.68000000001</v>
      </c>
      <c r="E51" s="26">
        <f t="shared" si="9"/>
        <v>112.73546485260772</v>
      </c>
      <c r="F51" s="4">
        <f>F52+F53</f>
        <v>0</v>
      </c>
      <c r="G51" s="4">
        <f>G52+G53</f>
        <v>0</v>
      </c>
      <c r="H51" s="26"/>
      <c r="I51" s="4">
        <f t="shared" si="7"/>
        <v>88200</v>
      </c>
      <c r="J51" s="4">
        <f>SUM(D51,G51)</f>
        <v>99432.68000000001</v>
      </c>
      <c r="K51" s="26">
        <f t="shared" si="2"/>
        <v>112.73546485260772</v>
      </c>
      <c r="L51" s="186"/>
    </row>
    <row r="52" spans="1:12" s="6" customFormat="1" ht="21.75" customHeight="1">
      <c r="A52" s="69">
        <v>18030100</v>
      </c>
      <c r="B52" s="58" t="s">
        <v>140</v>
      </c>
      <c r="C52" s="10">
        <v>65200</v>
      </c>
      <c r="D52" s="10">
        <v>73729.19</v>
      </c>
      <c r="E52" s="18">
        <f t="shared" si="9"/>
        <v>113.08157975460122</v>
      </c>
      <c r="F52" s="3"/>
      <c r="G52" s="3"/>
      <c r="H52" s="26"/>
      <c r="I52" s="3">
        <f t="shared" si="7"/>
        <v>65200</v>
      </c>
      <c r="J52" s="3">
        <f t="shared" si="7"/>
        <v>73729.19</v>
      </c>
      <c r="K52" s="18">
        <f t="shared" si="2"/>
        <v>113.08157975460122</v>
      </c>
      <c r="L52" s="186"/>
    </row>
    <row r="53" spans="1:12" s="6" customFormat="1" ht="21" customHeight="1">
      <c r="A53" s="69">
        <v>18030200</v>
      </c>
      <c r="B53" s="58" t="s">
        <v>141</v>
      </c>
      <c r="C53" s="10">
        <v>23000</v>
      </c>
      <c r="D53" s="10">
        <v>25703.49</v>
      </c>
      <c r="E53" s="18">
        <f t="shared" si="9"/>
        <v>111.75430434782609</v>
      </c>
      <c r="F53" s="3"/>
      <c r="G53" s="3"/>
      <c r="H53" s="26"/>
      <c r="I53" s="3">
        <f t="shared" si="7"/>
        <v>23000</v>
      </c>
      <c r="J53" s="3">
        <f t="shared" si="7"/>
        <v>25703.49</v>
      </c>
      <c r="K53" s="18">
        <f t="shared" si="2"/>
        <v>111.75430434782609</v>
      </c>
      <c r="L53" s="186"/>
    </row>
    <row r="54" spans="1:12" s="6" customFormat="1" ht="39" customHeight="1">
      <c r="A54" s="67" t="s">
        <v>98</v>
      </c>
      <c r="B54" s="32" t="s">
        <v>201</v>
      </c>
      <c r="C54" s="40">
        <f>C55+C56+C57+C58+C59+C60</f>
        <v>0</v>
      </c>
      <c r="D54" s="40">
        <f>D55+D56+D57+D58+D59+D60+D61</f>
        <v>-140442.98</v>
      </c>
      <c r="E54" s="40">
        <f aca="true" t="shared" si="11" ref="E54:J54">E55+E56+E57+E58+E59+E60+E61</f>
        <v>0</v>
      </c>
      <c r="F54" s="40">
        <f t="shared" si="11"/>
        <v>0</v>
      </c>
      <c r="G54" s="40">
        <f t="shared" si="11"/>
        <v>-3782.26</v>
      </c>
      <c r="H54" s="40">
        <f t="shared" si="11"/>
        <v>0</v>
      </c>
      <c r="I54" s="40">
        <f t="shared" si="11"/>
        <v>0</v>
      </c>
      <c r="J54" s="40">
        <f t="shared" si="11"/>
        <v>-144225.24000000002</v>
      </c>
      <c r="K54" s="40"/>
      <c r="L54" s="186"/>
    </row>
    <row r="55" spans="1:12" s="6" customFormat="1" ht="62.25" customHeight="1">
      <c r="A55" s="65">
        <v>18040100</v>
      </c>
      <c r="B55" s="31" t="s">
        <v>202</v>
      </c>
      <c r="C55" s="10"/>
      <c r="D55" s="10">
        <v>-34511.26</v>
      </c>
      <c r="E55" s="18"/>
      <c r="F55" s="3"/>
      <c r="G55" s="3"/>
      <c r="H55" s="18"/>
      <c r="I55" s="3">
        <f t="shared" si="7"/>
        <v>0</v>
      </c>
      <c r="J55" s="3">
        <f t="shared" si="7"/>
        <v>-34511.26</v>
      </c>
      <c r="K55" s="42" t="e">
        <f t="shared" si="2"/>
        <v>#DIV/0!</v>
      </c>
      <c r="L55" s="186">
        <v>4</v>
      </c>
    </row>
    <row r="56" spans="1:12" s="6" customFormat="1" ht="60.75" customHeight="1">
      <c r="A56" s="65">
        <v>18040200</v>
      </c>
      <c r="B56" s="31" t="s">
        <v>203</v>
      </c>
      <c r="C56" s="3"/>
      <c r="D56" s="10">
        <v>-50341.1</v>
      </c>
      <c r="E56" s="18"/>
      <c r="F56" s="3"/>
      <c r="G56" s="3"/>
      <c r="H56" s="18"/>
      <c r="I56" s="3">
        <f t="shared" si="7"/>
        <v>0</v>
      </c>
      <c r="J56" s="3">
        <f t="shared" si="7"/>
        <v>-50341.1</v>
      </c>
      <c r="K56" s="42" t="e">
        <f t="shared" si="2"/>
        <v>#DIV/0!</v>
      </c>
      <c r="L56" s="186"/>
    </row>
    <row r="57" spans="1:12" s="6" customFormat="1" ht="60" customHeight="1">
      <c r="A57" s="97">
        <v>18040600</v>
      </c>
      <c r="B57" s="94" t="s">
        <v>204</v>
      </c>
      <c r="C57" s="89"/>
      <c r="D57" s="10">
        <v>-16106.19</v>
      </c>
      <c r="E57" s="90"/>
      <c r="F57" s="89"/>
      <c r="G57" s="89"/>
      <c r="H57" s="90"/>
      <c r="I57" s="3">
        <f t="shared" si="7"/>
        <v>0</v>
      </c>
      <c r="J57" s="3">
        <f t="shared" si="7"/>
        <v>-16106.19</v>
      </c>
      <c r="K57" s="42" t="e">
        <f t="shared" si="2"/>
        <v>#DIV/0!</v>
      </c>
      <c r="L57" s="186"/>
    </row>
    <row r="58" spans="1:12" s="6" customFormat="1" ht="66.75" customHeight="1">
      <c r="A58" s="65">
        <v>18040700</v>
      </c>
      <c r="B58" s="31" t="s">
        <v>205</v>
      </c>
      <c r="C58" s="3"/>
      <c r="D58" s="10">
        <v>-17410.26</v>
      </c>
      <c r="E58" s="18"/>
      <c r="F58" s="3"/>
      <c r="G58" s="3"/>
      <c r="H58" s="18"/>
      <c r="I58" s="3">
        <f t="shared" si="7"/>
        <v>0</v>
      </c>
      <c r="J58" s="3">
        <f t="shared" si="7"/>
        <v>-17410.26</v>
      </c>
      <c r="K58" s="42" t="e">
        <f t="shared" si="2"/>
        <v>#DIV/0!</v>
      </c>
      <c r="L58" s="186"/>
    </row>
    <row r="59" spans="1:12" s="6" customFormat="1" ht="58.5" customHeight="1">
      <c r="A59" s="65">
        <v>18040800</v>
      </c>
      <c r="B59" s="31" t="s">
        <v>206</v>
      </c>
      <c r="C59" s="3"/>
      <c r="D59" s="10">
        <v>-15341.13</v>
      </c>
      <c r="E59" s="18"/>
      <c r="F59" s="3"/>
      <c r="G59" s="3"/>
      <c r="H59" s="18"/>
      <c r="I59" s="3">
        <f>SUM(C59,F59)</f>
        <v>0</v>
      </c>
      <c r="J59" s="3">
        <f t="shared" si="7"/>
        <v>-15341.13</v>
      </c>
      <c r="K59" s="42" t="e">
        <f t="shared" si="2"/>
        <v>#DIV/0!</v>
      </c>
      <c r="L59" s="186"/>
    </row>
    <row r="60" spans="1:12" s="6" customFormat="1" ht="61.5" customHeight="1">
      <c r="A60" s="65">
        <v>18041400</v>
      </c>
      <c r="B60" s="31" t="s">
        <v>207</v>
      </c>
      <c r="C60" s="10"/>
      <c r="D60" s="10">
        <f>-6733.04</f>
        <v>-6733.04</v>
      </c>
      <c r="E60" s="18"/>
      <c r="F60" s="3"/>
      <c r="G60" s="3"/>
      <c r="H60" s="18"/>
      <c r="I60" s="3">
        <f aca="true" t="shared" si="12" ref="I60:J66">SUM(C60,F60)</f>
        <v>0</v>
      </c>
      <c r="J60" s="3">
        <f t="shared" si="12"/>
        <v>-6733.04</v>
      </c>
      <c r="K60" s="42" t="e">
        <f t="shared" si="2"/>
        <v>#DIV/0!</v>
      </c>
      <c r="L60" s="186"/>
    </row>
    <row r="61" spans="1:12" s="6" customFormat="1" ht="93.75" customHeight="1">
      <c r="A61" s="65">
        <v>18041500</v>
      </c>
      <c r="B61" s="31" t="s">
        <v>214</v>
      </c>
      <c r="C61" s="10"/>
      <c r="D61" s="3"/>
      <c r="E61" s="18"/>
      <c r="F61" s="3"/>
      <c r="G61" s="3">
        <f>-3782.26</f>
        <v>-3782.26</v>
      </c>
      <c r="H61" s="18"/>
      <c r="I61" s="3"/>
      <c r="J61" s="3">
        <f>SUM(D61,G61)</f>
        <v>-3782.26</v>
      </c>
      <c r="K61" s="42" t="e">
        <f aca="true" t="shared" si="13" ref="K61:K66">J61/I61*100</f>
        <v>#DIV/0!</v>
      </c>
      <c r="L61" s="186"/>
    </row>
    <row r="62" spans="1:12" s="6" customFormat="1" ht="20.25" customHeight="1">
      <c r="A62" s="117" t="s">
        <v>67</v>
      </c>
      <c r="B62" s="124" t="s">
        <v>32</v>
      </c>
      <c r="C62" s="40">
        <f>C64+C65+C66+C63</f>
        <v>85312800</v>
      </c>
      <c r="D62" s="40">
        <f>D64+D65+D66+D63</f>
        <v>81905939.67</v>
      </c>
      <c r="E62" s="26">
        <f>D62/C62*100</f>
        <v>96.0066246448364</v>
      </c>
      <c r="F62" s="4"/>
      <c r="G62" s="4"/>
      <c r="H62" s="26"/>
      <c r="I62" s="4">
        <f t="shared" si="12"/>
        <v>85312800</v>
      </c>
      <c r="J62" s="4">
        <f t="shared" si="12"/>
        <v>81905939.67</v>
      </c>
      <c r="K62" s="26">
        <f t="shared" si="13"/>
        <v>96.0066246448364</v>
      </c>
      <c r="L62" s="186"/>
    </row>
    <row r="63" spans="1:12" s="6" customFormat="1" ht="39.75" customHeight="1">
      <c r="A63" s="69">
        <v>18050200</v>
      </c>
      <c r="B63" s="58" t="s">
        <v>147</v>
      </c>
      <c r="C63" s="10"/>
      <c r="D63" s="3">
        <v>7823.21</v>
      </c>
      <c r="E63" s="18"/>
      <c r="F63" s="3"/>
      <c r="G63" s="3"/>
      <c r="H63" s="18"/>
      <c r="I63" s="3">
        <f t="shared" si="12"/>
        <v>0</v>
      </c>
      <c r="J63" s="3">
        <f t="shared" si="12"/>
        <v>7823.21</v>
      </c>
      <c r="K63" s="42" t="e">
        <f t="shared" si="13"/>
        <v>#DIV/0!</v>
      </c>
      <c r="L63" s="186"/>
    </row>
    <row r="64" spans="1:12" s="6" customFormat="1" ht="19.5" customHeight="1">
      <c r="A64" s="69" t="s">
        <v>68</v>
      </c>
      <c r="B64" s="58" t="s">
        <v>33</v>
      </c>
      <c r="C64" s="3">
        <v>21071400</v>
      </c>
      <c r="D64" s="3">
        <v>22876957.62</v>
      </c>
      <c r="E64" s="18">
        <f aca="true" t="shared" si="14" ref="E64:E82">D64/C64*100</f>
        <v>108.5687596457758</v>
      </c>
      <c r="F64" s="3"/>
      <c r="G64" s="3"/>
      <c r="H64" s="26"/>
      <c r="I64" s="3">
        <f t="shared" si="12"/>
        <v>21071400</v>
      </c>
      <c r="J64" s="3">
        <f t="shared" si="12"/>
        <v>22876957.62</v>
      </c>
      <c r="K64" s="18">
        <f t="shared" si="13"/>
        <v>108.5687596457758</v>
      </c>
      <c r="L64" s="186"/>
    </row>
    <row r="65" spans="1:12" s="6" customFormat="1" ht="24.75" customHeight="1">
      <c r="A65" s="69" t="s">
        <v>69</v>
      </c>
      <c r="B65" s="58" t="s">
        <v>34</v>
      </c>
      <c r="C65" s="3">
        <v>64083500</v>
      </c>
      <c r="D65" s="3">
        <v>58959188.56</v>
      </c>
      <c r="E65" s="18">
        <f t="shared" si="14"/>
        <v>92.0036960528061</v>
      </c>
      <c r="F65" s="3"/>
      <c r="G65" s="3"/>
      <c r="H65" s="26"/>
      <c r="I65" s="3">
        <f t="shared" si="12"/>
        <v>64083500</v>
      </c>
      <c r="J65" s="3">
        <f t="shared" si="12"/>
        <v>58959188.56</v>
      </c>
      <c r="K65" s="18">
        <f t="shared" si="13"/>
        <v>92.0036960528061</v>
      </c>
      <c r="L65" s="186"/>
    </row>
    <row r="66" spans="1:12" s="6" customFormat="1" ht="79.5" customHeight="1">
      <c r="A66" s="69">
        <v>18050500</v>
      </c>
      <c r="B66" s="123" t="s">
        <v>193</v>
      </c>
      <c r="C66" s="3">
        <v>157900</v>
      </c>
      <c r="D66" s="3">
        <v>61970.28</v>
      </c>
      <c r="E66" s="18">
        <f t="shared" si="14"/>
        <v>39.2465357821406</v>
      </c>
      <c r="F66" s="3"/>
      <c r="G66" s="3"/>
      <c r="H66" s="26"/>
      <c r="I66" s="3">
        <f t="shared" si="12"/>
        <v>157900</v>
      </c>
      <c r="J66" s="3">
        <f t="shared" si="12"/>
        <v>61970.28</v>
      </c>
      <c r="K66" s="18">
        <f t="shared" si="13"/>
        <v>39.2465357821406</v>
      </c>
      <c r="L66" s="186"/>
    </row>
    <row r="67" spans="1:12" s="15" customFormat="1" ht="18.75">
      <c r="A67" s="67" t="s">
        <v>70</v>
      </c>
      <c r="B67" s="32" t="s">
        <v>35</v>
      </c>
      <c r="C67" s="4">
        <f>C68</f>
        <v>0</v>
      </c>
      <c r="D67" s="4">
        <f aca="true" t="shared" si="15" ref="D67:K67">D68</f>
        <v>0</v>
      </c>
      <c r="E67" s="45">
        <f t="shared" si="15"/>
        <v>0</v>
      </c>
      <c r="F67" s="4">
        <f t="shared" si="15"/>
        <v>2373400</v>
      </c>
      <c r="G67" s="4">
        <f t="shared" si="15"/>
        <v>2461011.72</v>
      </c>
      <c r="H67" s="45">
        <f t="shared" si="15"/>
        <v>103.6914013651302</v>
      </c>
      <c r="I67" s="4">
        <f t="shared" si="15"/>
        <v>2373400</v>
      </c>
      <c r="J67" s="4">
        <f t="shared" si="15"/>
        <v>2461011.72</v>
      </c>
      <c r="K67" s="45">
        <f t="shared" si="15"/>
        <v>103.6914013651302</v>
      </c>
      <c r="L67" s="186"/>
    </row>
    <row r="68" spans="1:12" s="15" customFormat="1" ht="18.75">
      <c r="A68" s="67" t="s">
        <v>71</v>
      </c>
      <c r="B68" s="32" t="s">
        <v>36</v>
      </c>
      <c r="C68" s="4">
        <f>C69+C70+C71</f>
        <v>0</v>
      </c>
      <c r="D68" s="4">
        <f aca="true" t="shared" si="16" ref="D68:J68">D69+D70+D71</f>
        <v>0</v>
      </c>
      <c r="E68" s="45">
        <f t="shared" si="16"/>
        <v>0</v>
      </c>
      <c r="F68" s="4">
        <f t="shared" si="16"/>
        <v>2373400</v>
      </c>
      <c r="G68" s="4">
        <f t="shared" si="16"/>
        <v>2461011.72</v>
      </c>
      <c r="H68" s="45">
        <f aca="true" t="shared" si="17" ref="H68:H73">G68/F68*100</f>
        <v>103.6914013651302</v>
      </c>
      <c r="I68" s="4">
        <f t="shared" si="16"/>
        <v>2373400</v>
      </c>
      <c r="J68" s="4">
        <f t="shared" si="16"/>
        <v>2461011.72</v>
      </c>
      <c r="K68" s="45">
        <f>J68/I68*100</f>
        <v>103.6914013651302</v>
      </c>
      <c r="L68" s="186"/>
    </row>
    <row r="69" spans="1:12" s="6" customFormat="1" ht="57.75" customHeight="1">
      <c r="A69" s="65" t="s">
        <v>72</v>
      </c>
      <c r="B69" s="31" t="s">
        <v>37</v>
      </c>
      <c r="C69" s="3"/>
      <c r="D69" s="3"/>
      <c r="E69" s="18"/>
      <c r="F69" s="3">
        <v>1805300</v>
      </c>
      <c r="G69" s="3">
        <v>1897234.35</v>
      </c>
      <c r="H69" s="18">
        <f t="shared" si="17"/>
        <v>105.09246939566832</v>
      </c>
      <c r="I69" s="3">
        <f aca="true" t="shared" si="18" ref="I69:J71">SUM(C69,F69)</f>
        <v>1805300</v>
      </c>
      <c r="J69" s="3">
        <f t="shared" si="18"/>
        <v>1897234.35</v>
      </c>
      <c r="K69" s="18">
        <f t="shared" si="2"/>
        <v>105.09246939566832</v>
      </c>
      <c r="L69" s="186"/>
    </row>
    <row r="70" spans="1:12" s="6" customFormat="1" ht="39.75" customHeight="1">
      <c r="A70" s="55" t="s">
        <v>126</v>
      </c>
      <c r="B70" s="31" t="s">
        <v>127</v>
      </c>
      <c r="C70" s="3"/>
      <c r="D70" s="3"/>
      <c r="E70" s="18"/>
      <c r="F70" s="3">
        <v>168100</v>
      </c>
      <c r="G70" s="3">
        <v>157486.91</v>
      </c>
      <c r="H70" s="18">
        <f t="shared" si="17"/>
        <v>93.68644259369422</v>
      </c>
      <c r="I70" s="3">
        <f t="shared" si="18"/>
        <v>168100</v>
      </c>
      <c r="J70" s="3">
        <f t="shared" si="18"/>
        <v>157486.91</v>
      </c>
      <c r="K70" s="18">
        <f t="shared" si="2"/>
        <v>93.68644259369422</v>
      </c>
      <c r="L70" s="186"/>
    </row>
    <row r="71" spans="1:12" s="6" customFormat="1" ht="58.5" customHeight="1">
      <c r="A71" s="55" t="s">
        <v>128</v>
      </c>
      <c r="B71" s="31" t="s">
        <v>129</v>
      </c>
      <c r="C71" s="3"/>
      <c r="D71" s="3"/>
      <c r="E71" s="18"/>
      <c r="F71" s="3">
        <v>400000</v>
      </c>
      <c r="G71" s="3">
        <v>406290.46</v>
      </c>
      <c r="H71" s="18">
        <f t="shared" si="17"/>
        <v>101.57261500000001</v>
      </c>
      <c r="I71" s="3">
        <f t="shared" si="18"/>
        <v>400000</v>
      </c>
      <c r="J71" s="3">
        <f t="shared" si="18"/>
        <v>406290.46</v>
      </c>
      <c r="K71" s="18">
        <f t="shared" si="2"/>
        <v>101.57261500000001</v>
      </c>
      <c r="L71" s="186"/>
    </row>
    <row r="72" spans="1:12" s="15" customFormat="1" ht="18.75">
      <c r="A72" s="95" t="s">
        <v>99</v>
      </c>
      <c r="B72" s="96" t="s">
        <v>100</v>
      </c>
      <c r="C72" s="92">
        <f>C73+C83+C96</f>
        <v>40669842</v>
      </c>
      <c r="D72" s="92">
        <f>D73+D83+D96</f>
        <v>45900298.059999995</v>
      </c>
      <c r="E72" s="93">
        <f t="shared" si="14"/>
        <v>112.8607730022654</v>
      </c>
      <c r="F72" s="92">
        <f>F73+F83+F96+F109</f>
        <v>53699151.55</v>
      </c>
      <c r="G72" s="92">
        <f>G73+G83+G96+G109</f>
        <v>44916085.39999999</v>
      </c>
      <c r="H72" s="93">
        <f t="shared" si="17"/>
        <v>83.64393869087117</v>
      </c>
      <c r="I72" s="4">
        <f>SUM(C72,F72)</f>
        <v>94368993.55</v>
      </c>
      <c r="J72" s="4">
        <f>SUM(D72,G72)</f>
        <v>90816383.45999998</v>
      </c>
      <c r="K72" s="26">
        <f aca="true" t="shared" si="19" ref="K72:K138">J72/I72*100</f>
        <v>96.23540534199114</v>
      </c>
      <c r="L72" s="186"/>
    </row>
    <row r="73" spans="1:12" s="15" customFormat="1" ht="22.5" customHeight="1">
      <c r="A73" s="67" t="s">
        <v>107</v>
      </c>
      <c r="B73" s="32" t="s">
        <v>108</v>
      </c>
      <c r="C73" s="4">
        <f>C74+C76+C78+C77</f>
        <v>6721442</v>
      </c>
      <c r="D73" s="4">
        <f>D74+D76+D78+D77</f>
        <v>17623584.36</v>
      </c>
      <c r="E73" s="26">
        <f t="shared" si="14"/>
        <v>262.1994560095884</v>
      </c>
      <c r="F73" s="4"/>
      <c r="G73" s="4"/>
      <c r="H73" s="111" t="e">
        <f t="shared" si="17"/>
        <v>#DIV/0!</v>
      </c>
      <c r="I73" s="4">
        <f>SUM(C73,F73)</f>
        <v>6721442</v>
      </c>
      <c r="J73" s="4">
        <f>SUM(D73,G73)</f>
        <v>17623584.36</v>
      </c>
      <c r="K73" s="26">
        <f t="shared" si="19"/>
        <v>262.1994560095884</v>
      </c>
      <c r="L73" s="186">
        <v>5</v>
      </c>
    </row>
    <row r="74" spans="1:12" s="15" customFormat="1" ht="110.25" customHeight="1">
      <c r="A74" s="56" t="s">
        <v>142</v>
      </c>
      <c r="B74" s="30" t="s">
        <v>161</v>
      </c>
      <c r="C74" s="53">
        <f>C75</f>
        <v>52199</v>
      </c>
      <c r="D74" s="53">
        <f>D75</f>
        <v>63650</v>
      </c>
      <c r="E74" s="28">
        <f t="shared" si="14"/>
        <v>121.93720186210464</v>
      </c>
      <c r="F74" s="4"/>
      <c r="G74" s="4"/>
      <c r="H74" s="26"/>
      <c r="I74" s="53">
        <f>SUM(C74,F74)</f>
        <v>52199</v>
      </c>
      <c r="J74" s="1">
        <f>J75</f>
        <v>63650</v>
      </c>
      <c r="K74" s="28">
        <f>K75</f>
        <v>121.93720186210464</v>
      </c>
      <c r="L74" s="186"/>
    </row>
    <row r="75" spans="1:12" s="6" customFormat="1" ht="58.5" customHeight="1">
      <c r="A75" s="55" t="s">
        <v>143</v>
      </c>
      <c r="B75" s="31" t="s">
        <v>162</v>
      </c>
      <c r="C75" s="53">
        <v>52199</v>
      </c>
      <c r="D75" s="53">
        <v>63650</v>
      </c>
      <c r="E75" s="18">
        <f t="shared" si="14"/>
        <v>121.93720186210464</v>
      </c>
      <c r="F75" s="3"/>
      <c r="G75" s="3"/>
      <c r="H75" s="18"/>
      <c r="I75" s="17">
        <f>SUM(C75,F75)</f>
        <v>52199</v>
      </c>
      <c r="J75" s="3">
        <f>SUM(D75,G75)</f>
        <v>63650</v>
      </c>
      <c r="K75" s="18">
        <f t="shared" si="19"/>
        <v>121.93720186210464</v>
      </c>
      <c r="L75" s="186"/>
    </row>
    <row r="76" spans="1:12" s="15" customFormat="1" ht="39.75" customHeight="1" hidden="1">
      <c r="A76" s="54" t="s">
        <v>73</v>
      </c>
      <c r="B76" s="32" t="s">
        <v>38</v>
      </c>
      <c r="C76" s="52"/>
      <c r="D76" s="52"/>
      <c r="E76" s="107" t="e">
        <f t="shared" si="14"/>
        <v>#DIV/0!</v>
      </c>
      <c r="F76" s="52"/>
      <c r="G76" s="52"/>
      <c r="H76" s="151"/>
      <c r="I76" s="52">
        <f>SUM(C76,F76)</f>
        <v>0</v>
      </c>
      <c r="J76" s="4">
        <f>SUM(D76,G76)</f>
        <v>0</v>
      </c>
      <c r="K76" s="26" t="e">
        <f>J76/I76*100</f>
        <v>#DIV/0!</v>
      </c>
      <c r="L76" s="186"/>
    </row>
    <row r="77" spans="1:12" s="15" customFormat="1" ht="39.75" customHeight="1">
      <c r="A77" s="67">
        <v>21050000</v>
      </c>
      <c r="B77" s="138" t="s">
        <v>38</v>
      </c>
      <c r="C77" s="4">
        <v>6144243</v>
      </c>
      <c r="D77" s="4">
        <v>17190902.73</v>
      </c>
      <c r="E77" s="4">
        <f t="shared" si="14"/>
        <v>279.788783256131</v>
      </c>
      <c r="F77" s="67"/>
      <c r="G77" s="67"/>
      <c r="H77" s="148"/>
      <c r="I77" s="4">
        <f>C77+F77</f>
        <v>6144243</v>
      </c>
      <c r="J77" s="4">
        <f>D77+G77</f>
        <v>17190902.73</v>
      </c>
      <c r="K77" s="4">
        <f>J77/I77*100</f>
        <v>279.788783256131</v>
      </c>
      <c r="L77" s="186"/>
    </row>
    <row r="78" spans="1:12" s="15" customFormat="1" ht="18.75">
      <c r="A78" s="67" t="s">
        <v>101</v>
      </c>
      <c r="B78" s="32" t="s">
        <v>47</v>
      </c>
      <c r="C78" s="4">
        <f>C79+C80+C81+C82</f>
        <v>525000</v>
      </c>
      <c r="D78" s="4">
        <f>D79+D80+D81+D82</f>
        <v>369031.63</v>
      </c>
      <c r="E78" s="26">
        <f t="shared" si="14"/>
        <v>70.29173904761905</v>
      </c>
      <c r="F78" s="4"/>
      <c r="G78" s="4"/>
      <c r="H78" s="26"/>
      <c r="I78" s="4">
        <f>SUM(C78,F78)</f>
        <v>525000</v>
      </c>
      <c r="J78" s="4">
        <f>D78+G78</f>
        <v>369031.63</v>
      </c>
      <c r="K78" s="26">
        <f t="shared" si="19"/>
        <v>70.29173904761905</v>
      </c>
      <c r="L78" s="186"/>
    </row>
    <row r="79" spans="1:12" s="14" customFormat="1" ht="18.75">
      <c r="A79" s="70">
        <v>21080500</v>
      </c>
      <c r="B79" s="30" t="s">
        <v>47</v>
      </c>
      <c r="C79" s="1">
        <v>40000</v>
      </c>
      <c r="D79" s="1">
        <v>200</v>
      </c>
      <c r="E79" s="28">
        <f t="shared" si="14"/>
        <v>0.5</v>
      </c>
      <c r="F79" s="1"/>
      <c r="G79" s="1"/>
      <c r="H79" s="28"/>
      <c r="I79" s="1">
        <f>SUM(C79,F79)</f>
        <v>40000</v>
      </c>
      <c r="J79" s="53">
        <f>D79+G79</f>
        <v>200</v>
      </c>
      <c r="K79" s="28">
        <f t="shared" si="19"/>
        <v>0.5</v>
      </c>
      <c r="L79" s="186"/>
    </row>
    <row r="80" spans="1:12" s="6" customFormat="1" ht="77.25" customHeight="1">
      <c r="A80" s="56" t="s">
        <v>74</v>
      </c>
      <c r="B80" s="30" t="s">
        <v>39</v>
      </c>
      <c r="C80" s="1">
        <v>5000</v>
      </c>
      <c r="D80" s="1"/>
      <c r="E80" s="28">
        <f t="shared" si="14"/>
        <v>0</v>
      </c>
      <c r="F80" s="1"/>
      <c r="G80" s="1"/>
      <c r="H80" s="28"/>
      <c r="I80" s="1">
        <f aca="true" t="shared" si="20" ref="I80:J86">SUM(C80,F80)</f>
        <v>5000</v>
      </c>
      <c r="J80" s="1">
        <f t="shared" si="20"/>
        <v>0</v>
      </c>
      <c r="K80" s="28">
        <f t="shared" si="19"/>
        <v>0</v>
      </c>
      <c r="L80" s="186"/>
    </row>
    <row r="81" spans="1:12" s="14" customFormat="1" ht="19.5" customHeight="1">
      <c r="A81" s="70" t="s">
        <v>75</v>
      </c>
      <c r="B81" s="30" t="s">
        <v>40</v>
      </c>
      <c r="C81" s="1">
        <v>240000</v>
      </c>
      <c r="D81" s="1">
        <v>187215.04</v>
      </c>
      <c r="E81" s="28">
        <f t="shared" si="14"/>
        <v>78.00626666666666</v>
      </c>
      <c r="F81" s="1"/>
      <c r="G81" s="1"/>
      <c r="H81" s="28"/>
      <c r="I81" s="1">
        <f t="shared" si="20"/>
        <v>240000</v>
      </c>
      <c r="J81" s="1">
        <f t="shared" si="20"/>
        <v>187215.04</v>
      </c>
      <c r="K81" s="28">
        <f t="shared" si="19"/>
        <v>78.00626666666666</v>
      </c>
      <c r="L81" s="186"/>
    </row>
    <row r="82" spans="1:12" s="14" customFormat="1" ht="60" customHeight="1">
      <c r="A82" s="70">
        <v>21081500</v>
      </c>
      <c r="B82" s="30" t="s">
        <v>208</v>
      </c>
      <c r="C82" s="1">
        <v>240000</v>
      </c>
      <c r="D82" s="1">
        <v>181616.59</v>
      </c>
      <c r="E82" s="28">
        <f t="shared" si="14"/>
        <v>75.67357916666666</v>
      </c>
      <c r="F82" s="1"/>
      <c r="G82" s="1"/>
      <c r="H82" s="28"/>
      <c r="I82" s="1">
        <f>SUM(C82,F82)</f>
        <v>240000</v>
      </c>
      <c r="J82" s="1">
        <f>SUM(D82,G82)</f>
        <v>181616.59</v>
      </c>
      <c r="K82" s="28">
        <f t="shared" si="19"/>
        <v>75.67357916666666</v>
      </c>
      <c r="L82" s="186"/>
    </row>
    <row r="83" spans="1:12" s="15" customFormat="1" ht="39" customHeight="1">
      <c r="A83" s="67" t="s">
        <v>76</v>
      </c>
      <c r="B83" s="32" t="s">
        <v>41</v>
      </c>
      <c r="C83" s="4">
        <f>C84+C89+C91</f>
        <v>31905000</v>
      </c>
      <c r="D83" s="4">
        <f>D84+D89+D91</f>
        <v>26281255.479999997</v>
      </c>
      <c r="E83" s="26">
        <f>D83/C83*100</f>
        <v>82.37346961291333</v>
      </c>
      <c r="F83" s="4"/>
      <c r="G83" s="4"/>
      <c r="H83" s="26"/>
      <c r="I83" s="4">
        <f t="shared" si="20"/>
        <v>31905000</v>
      </c>
      <c r="J83" s="4">
        <f t="shared" si="20"/>
        <v>26281255.479999997</v>
      </c>
      <c r="K83" s="26">
        <f>J83/I83*100</f>
        <v>82.37346961291333</v>
      </c>
      <c r="L83" s="186"/>
    </row>
    <row r="84" spans="1:12" s="15" customFormat="1" ht="26.25" customHeight="1">
      <c r="A84" s="67" t="s">
        <v>77</v>
      </c>
      <c r="B84" s="32" t="s">
        <v>212</v>
      </c>
      <c r="C84" s="4">
        <f>C86+C85+C87+C88</f>
        <v>10805000</v>
      </c>
      <c r="D84" s="4">
        <f>D86+D85+D87+D88</f>
        <v>7185400.03</v>
      </c>
      <c r="E84" s="26">
        <f aca="true" t="shared" si="21" ref="E84:E95">D84/C84*100</f>
        <v>66.5006944007404</v>
      </c>
      <c r="F84" s="4"/>
      <c r="G84" s="4"/>
      <c r="H84" s="26"/>
      <c r="I84" s="4">
        <f t="shared" si="20"/>
        <v>10805000</v>
      </c>
      <c r="J84" s="4">
        <f t="shared" si="20"/>
        <v>7185400.03</v>
      </c>
      <c r="K84" s="26">
        <f t="shared" si="19"/>
        <v>66.5006944007404</v>
      </c>
      <c r="L84" s="186"/>
    </row>
    <row r="85" spans="1:12" s="15" customFormat="1" ht="57.75" customHeight="1">
      <c r="A85" s="70">
        <v>22010300</v>
      </c>
      <c r="B85" s="136" t="s">
        <v>220</v>
      </c>
      <c r="C85" s="1">
        <v>200000</v>
      </c>
      <c r="D85" s="1">
        <v>280156</v>
      </c>
      <c r="E85" s="28">
        <f t="shared" si="21"/>
        <v>140.078</v>
      </c>
      <c r="F85" s="4"/>
      <c r="G85" s="4"/>
      <c r="H85" s="26"/>
      <c r="I85" s="1">
        <f>SUM(C85,F85)</f>
        <v>200000</v>
      </c>
      <c r="J85" s="1">
        <f>SUM(D85,G85)</f>
        <v>280156</v>
      </c>
      <c r="K85" s="28">
        <f>J85/I85*100</f>
        <v>140.078</v>
      </c>
      <c r="L85" s="186"/>
    </row>
    <row r="86" spans="1:12" s="6" customFormat="1" ht="33.75" customHeight="1">
      <c r="A86" s="70">
        <v>22012500</v>
      </c>
      <c r="B86" s="136" t="s">
        <v>213</v>
      </c>
      <c r="C86" s="1">
        <v>9100000</v>
      </c>
      <c r="D86" s="1">
        <v>6376575.19</v>
      </c>
      <c r="E86" s="28">
        <f t="shared" si="21"/>
        <v>70.07225483516484</v>
      </c>
      <c r="F86" s="3"/>
      <c r="G86" s="3"/>
      <c r="H86" s="18"/>
      <c r="I86" s="3">
        <f t="shared" si="20"/>
        <v>9100000</v>
      </c>
      <c r="J86" s="3">
        <f t="shared" si="20"/>
        <v>6376575.19</v>
      </c>
      <c r="K86" s="18">
        <f t="shared" si="19"/>
        <v>70.07225483516484</v>
      </c>
      <c r="L86" s="186"/>
    </row>
    <row r="87" spans="1:12" s="6" customFormat="1" ht="42" customHeight="1">
      <c r="A87" s="70">
        <v>22012600</v>
      </c>
      <c r="B87" s="136" t="s">
        <v>221</v>
      </c>
      <c r="C87" s="1">
        <v>1500000</v>
      </c>
      <c r="D87" s="1">
        <v>522562.84</v>
      </c>
      <c r="E87" s="28">
        <f t="shared" si="21"/>
        <v>34.83752266666667</v>
      </c>
      <c r="F87" s="3"/>
      <c r="G87" s="3"/>
      <c r="H87" s="18"/>
      <c r="I87" s="3">
        <f>SUM(C87,F87)</f>
        <v>1500000</v>
      </c>
      <c r="J87" s="3">
        <f>SUM(D87,G87)</f>
        <v>522562.84</v>
      </c>
      <c r="K87" s="18">
        <f>J87/I87*100</f>
        <v>34.83752266666667</v>
      </c>
      <c r="L87" s="186"/>
    </row>
    <row r="88" spans="1:12" s="6" customFormat="1" ht="114" customHeight="1">
      <c r="A88" s="70">
        <v>22012900</v>
      </c>
      <c r="B88" s="137" t="s">
        <v>222</v>
      </c>
      <c r="C88" s="1">
        <v>5000</v>
      </c>
      <c r="D88" s="1">
        <v>6106</v>
      </c>
      <c r="E88" s="28">
        <f t="shared" si="21"/>
        <v>122.12</v>
      </c>
      <c r="F88" s="3"/>
      <c r="G88" s="3"/>
      <c r="H88" s="18"/>
      <c r="I88" s="3">
        <f>SUM(C88,F88)</f>
        <v>5000</v>
      </c>
      <c r="J88" s="3">
        <f>SUM(D88,G88)</f>
        <v>6106</v>
      </c>
      <c r="K88" s="18">
        <f>J88/I88*100</f>
        <v>122.12</v>
      </c>
      <c r="L88" s="186"/>
    </row>
    <row r="89" spans="1:12" s="15" customFormat="1" ht="58.5" customHeight="1">
      <c r="A89" s="67" t="s">
        <v>78</v>
      </c>
      <c r="B89" s="32" t="s">
        <v>42</v>
      </c>
      <c r="C89" s="40">
        <f>C90</f>
        <v>15000000</v>
      </c>
      <c r="D89" s="4">
        <f>D90</f>
        <v>15426112.53</v>
      </c>
      <c r="E89" s="26">
        <f t="shared" si="21"/>
        <v>102.84075019999999</v>
      </c>
      <c r="F89" s="4"/>
      <c r="G89" s="4"/>
      <c r="H89" s="26"/>
      <c r="I89" s="4">
        <f>SUM(C89,F89)</f>
        <v>15000000</v>
      </c>
      <c r="J89" s="4">
        <f>D89+G89</f>
        <v>15426112.53</v>
      </c>
      <c r="K89" s="26">
        <f t="shared" si="19"/>
        <v>102.84075019999999</v>
      </c>
      <c r="L89" s="186"/>
    </row>
    <row r="90" spans="1:12" s="6" customFormat="1" ht="58.5" customHeight="1">
      <c r="A90" s="65" t="s">
        <v>79</v>
      </c>
      <c r="B90" s="31" t="s">
        <v>43</v>
      </c>
      <c r="C90" s="1">
        <v>15000000</v>
      </c>
      <c r="D90" s="1">
        <v>15426112.53</v>
      </c>
      <c r="E90" s="18">
        <f t="shared" si="21"/>
        <v>102.84075019999999</v>
      </c>
      <c r="F90" s="3"/>
      <c r="G90" s="3"/>
      <c r="H90" s="18"/>
      <c r="I90" s="3">
        <f>SUM(C90,F90)</f>
        <v>15000000</v>
      </c>
      <c r="J90" s="3">
        <f>SUM(D90,G90)</f>
        <v>15426112.53</v>
      </c>
      <c r="K90" s="18">
        <f t="shared" si="19"/>
        <v>102.84075019999999</v>
      </c>
      <c r="L90" s="186"/>
    </row>
    <row r="91" spans="1:12" s="15" customFormat="1" ht="18.75">
      <c r="A91" s="67" t="s">
        <v>102</v>
      </c>
      <c r="B91" s="32" t="s">
        <v>103</v>
      </c>
      <c r="C91" s="4">
        <f>C92+C95+C93+C94</f>
        <v>6100000</v>
      </c>
      <c r="D91" s="4">
        <f>D92+D95+D93+D94</f>
        <v>3669742.92</v>
      </c>
      <c r="E91" s="26">
        <f t="shared" si="21"/>
        <v>60.15971999999999</v>
      </c>
      <c r="F91" s="4"/>
      <c r="G91" s="4"/>
      <c r="H91" s="26"/>
      <c r="I91" s="4">
        <f aca="true" t="shared" si="22" ref="I91:J116">SUM(C91,F91)</f>
        <v>6100000</v>
      </c>
      <c r="J91" s="4">
        <f t="shared" si="22"/>
        <v>3669742.92</v>
      </c>
      <c r="K91" s="26">
        <f t="shared" si="19"/>
        <v>60.15971999999999</v>
      </c>
      <c r="L91" s="186">
        <v>6</v>
      </c>
    </row>
    <row r="92" spans="1:12" s="6" customFormat="1" ht="56.25" customHeight="1">
      <c r="A92" s="65" t="s">
        <v>80</v>
      </c>
      <c r="B92" s="31" t="s">
        <v>44</v>
      </c>
      <c r="C92" s="10">
        <v>274800</v>
      </c>
      <c r="D92" s="10">
        <v>129188.77</v>
      </c>
      <c r="E92" s="18">
        <f t="shared" si="21"/>
        <v>47.0119250363901</v>
      </c>
      <c r="F92" s="3">
        <f>F95+F97</f>
        <v>0</v>
      </c>
      <c r="G92" s="3">
        <f>G95+G97</f>
        <v>0</v>
      </c>
      <c r="H92" s="18"/>
      <c r="I92" s="3">
        <f t="shared" si="22"/>
        <v>274800</v>
      </c>
      <c r="J92" s="3">
        <f>SUM(D92,G92)</f>
        <v>129188.77</v>
      </c>
      <c r="K92" s="18">
        <f t="shared" si="19"/>
        <v>47.0119250363901</v>
      </c>
      <c r="L92" s="186"/>
    </row>
    <row r="93" spans="1:12" s="6" customFormat="1" ht="23.25" customHeight="1">
      <c r="A93" s="65">
        <v>22090200</v>
      </c>
      <c r="B93" s="31" t="s">
        <v>209</v>
      </c>
      <c r="C93" s="10">
        <v>18600</v>
      </c>
      <c r="D93" s="10">
        <f>-1478.7</f>
        <v>-1478.7</v>
      </c>
      <c r="E93" s="18">
        <f t="shared" si="21"/>
        <v>-7.95</v>
      </c>
      <c r="F93" s="3"/>
      <c r="G93" s="3"/>
      <c r="H93" s="18"/>
      <c r="I93" s="3">
        <f t="shared" si="22"/>
        <v>18600</v>
      </c>
      <c r="J93" s="3">
        <f>SUM(D93,G93)</f>
        <v>-1478.7</v>
      </c>
      <c r="K93" s="18">
        <f t="shared" si="19"/>
        <v>-7.95</v>
      </c>
      <c r="L93" s="186"/>
    </row>
    <row r="94" spans="1:12" s="6" customFormat="1" ht="86.25" customHeight="1">
      <c r="A94" s="65">
        <v>22090300</v>
      </c>
      <c r="B94" s="31" t="s">
        <v>217</v>
      </c>
      <c r="C94" s="10">
        <v>600</v>
      </c>
      <c r="D94" s="10">
        <v>0</v>
      </c>
      <c r="E94" s="18"/>
      <c r="F94" s="3"/>
      <c r="G94" s="3"/>
      <c r="H94" s="18"/>
      <c r="I94" s="3">
        <f>SUM(C94,F94)</f>
        <v>600</v>
      </c>
      <c r="J94" s="3">
        <f>SUM(D94,G94)</f>
        <v>0</v>
      </c>
      <c r="K94" s="42">
        <f>J94/I94*100</f>
        <v>0</v>
      </c>
      <c r="L94" s="186"/>
    </row>
    <row r="95" spans="1:12" s="16" customFormat="1" ht="61.5" customHeight="1">
      <c r="A95" s="65" t="s">
        <v>81</v>
      </c>
      <c r="B95" s="31" t="s">
        <v>45</v>
      </c>
      <c r="C95" s="10">
        <v>5806000</v>
      </c>
      <c r="D95" s="10">
        <v>3542032.85</v>
      </c>
      <c r="E95" s="33">
        <f t="shared" si="21"/>
        <v>61.00642180502928</v>
      </c>
      <c r="F95" s="10"/>
      <c r="G95" s="10"/>
      <c r="H95" s="33"/>
      <c r="I95" s="10">
        <f>SUM(C95,F95)</f>
        <v>5806000</v>
      </c>
      <c r="J95" s="10">
        <f>SUM(D95,G95)</f>
        <v>3542032.85</v>
      </c>
      <c r="K95" s="33">
        <f>J95/I95*100</f>
        <v>61.00642180502928</v>
      </c>
      <c r="L95" s="186"/>
    </row>
    <row r="96" spans="1:12" s="41" customFormat="1" ht="18.75">
      <c r="A96" s="67" t="s">
        <v>104</v>
      </c>
      <c r="B96" s="32" t="s">
        <v>105</v>
      </c>
      <c r="C96" s="40">
        <f>C97+C98</f>
        <v>2043400</v>
      </c>
      <c r="D96" s="40">
        <f>D97+D98</f>
        <v>1995458.2199999997</v>
      </c>
      <c r="E96" s="44">
        <f>D96/C96*100</f>
        <v>97.65382304003131</v>
      </c>
      <c r="F96" s="40">
        <f>F98+F105+F108</f>
        <v>1312022.55</v>
      </c>
      <c r="G96" s="40">
        <f>G98+G105+G108</f>
        <v>1484312.9100000001</v>
      </c>
      <c r="H96" s="44">
        <f aca="true" t="shared" si="23" ref="H96:H114">G96/F96*100</f>
        <v>113.13166149469002</v>
      </c>
      <c r="I96" s="40">
        <f>SUM(C96,F96)</f>
        <v>3355422.55</v>
      </c>
      <c r="J96" s="40">
        <f>SUM(D96,G96)</f>
        <v>3479771.13</v>
      </c>
      <c r="K96" s="44">
        <f t="shared" si="19"/>
        <v>103.70589927638174</v>
      </c>
      <c r="L96" s="186"/>
    </row>
    <row r="97" spans="1:12" s="16" customFormat="1" ht="55.5" customHeight="1">
      <c r="A97" s="65" t="s">
        <v>82</v>
      </c>
      <c r="B97" s="31" t="s">
        <v>46</v>
      </c>
      <c r="C97" s="10">
        <v>2300</v>
      </c>
      <c r="D97" s="10">
        <v>523.19</v>
      </c>
      <c r="E97" s="33">
        <f>D97/C97*100</f>
        <v>22.74739130434783</v>
      </c>
      <c r="F97" s="10"/>
      <c r="G97" s="10"/>
      <c r="H97" s="33"/>
      <c r="I97" s="10">
        <f t="shared" si="22"/>
        <v>2300</v>
      </c>
      <c r="J97" s="10">
        <f t="shared" si="22"/>
        <v>523.19</v>
      </c>
      <c r="K97" s="33">
        <f t="shared" si="19"/>
        <v>22.74739130434783</v>
      </c>
      <c r="L97" s="186"/>
    </row>
    <row r="98" spans="1:12" s="41" customFormat="1" ht="18.75">
      <c r="A98" s="95" t="s">
        <v>106</v>
      </c>
      <c r="B98" s="96" t="s">
        <v>47</v>
      </c>
      <c r="C98" s="91">
        <f>C99+C100+C103+C104</f>
        <v>2041100</v>
      </c>
      <c r="D98" s="91">
        <f>D99+D100+D103+D104</f>
        <v>1994935.0299999998</v>
      </c>
      <c r="E98" s="149">
        <f>E99+E100+E103+E104</f>
        <v>97.7290764783695</v>
      </c>
      <c r="F98" s="91">
        <f>F99+F100+F101+F102+F104</f>
        <v>180000</v>
      </c>
      <c r="G98" s="91">
        <f>G99+G100+G101+G102+G104</f>
        <v>321080.54000000004</v>
      </c>
      <c r="H98" s="149">
        <f>G98/F98*100</f>
        <v>178.37807777777778</v>
      </c>
      <c r="I98" s="40">
        <f>I99+I100+I103+I104+I101+I102</f>
        <v>2221100</v>
      </c>
      <c r="J98" s="40">
        <f>J99+J100+J103+J104+J101+J102</f>
        <v>2316015.57</v>
      </c>
      <c r="K98" s="147">
        <f>J98/I98*100</f>
        <v>104.27335869614154</v>
      </c>
      <c r="L98" s="186"/>
    </row>
    <row r="99" spans="1:12" s="16" customFormat="1" ht="18.75">
      <c r="A99" s="71" t="s">
        <v>83</v>
      </c>
      <c r="B99" s="31" t="s">
        <v>47</v>
      </c>
      <c r="C99" s="10">
        <v>2041100</v>
      </c>
      <c r="D99" s="10">
        <v>1994748.18</v>
      </c>
      <c r="E99" s="33">
        <f>D99/C99*100</f>
        <v>97.7290764783695</v>
      </c>
      <c r="F99" s="10"/>
      <c r="G99" s="10"/>
      <c r="H99" s="33"/>
      <c r="I99" s="10">
        <f t="shared" si="22"/>
        <v>2041100</v>
      </c>
      <c r="J99" s="10">
        <f t="shared" si="22"/>
        <v>1994748.18</v>
      </c>
      <c r="K99" s="33">
        <f t="shared" si="19"/>
        <v>97.7290764783695</v>
      </c>
      <c r="L99" s="186"/>
    </row>
    <row r="100" spans="1:12" s="16" customFormat="1" ht="18.75" customHeight="1">
      <c r="A100" s="71">
        <v>24060600</v>
      </c>
      <c r="B100" s="31" t="s">
        <v>174</v>
      </c>
      <c r="C100" s="10">
        <v>0</v>
      </c>
      <c r="D100" s="10">
        <v>136.41</v>
      </c>
      <c r="E100" s="33"/>
      <c r="F100" s="10"/>
      <c r="G100" s="10"/>
      <c r="H100" s="33"/>
      <c r="I100" s="10"/>
      <c r="J100" s="10">
        <f t="shared" si="22"/>
        <v>136.41</v>
      </c>
      <c r="K100" s="33"/>
      <c r="L100" s="186"/>
    </row>
    <row r="101" spans="1:12" s="16" customFormat="1" ht="41.25" customHeight="1">
      <c r="A101" s="71">
        <v>24061600</v>
      </c>
      <c r="B101" s="31" t="s">
        <v>146</v>
      </c>
      <c r="C101" s="10"/>
      <c r="D101" s="10"/>
      <c r="E101" s="33"/>
      <c r="F101" s="10">
        <v>150000</v>
      </c>
      <c r="G101" s="10">
        <v>240489.35</v>
      </c>
      <c r="H101" s="33">
        <f t="shared" si="23"/>
        <v>160.32623333333333</v>
      </c>
      <c r="I101" s="10">
        <f t="shared" si="22"/>
        <v>150000</v>
      </c>
      <c r="J101" s="10">
        <f t="shared" si="22"/>
        <v>240489.35</v>
      </c>
      <c r="K101" s="33">
        <f t="shared" si="19"/>
        <v>160.32623333333333</v>
      </c>
      <c r="L101" s="186"/>
    </row>
    <row r="102" spans="1:12" s="6" customFormat="1" ht="60" customHeight="1">
      <c r="A102" s="65" t="s">
        <v>84</v>
      </c>
      <c r="B102" s="31" t="s">
        <v>48</v>
      </c>
      <c r="C102" s="3"/>
      <c r="D102" s="3"/>
      <c r="E102" s="18"/>
      <c r="F102" s="10">
        <v>30000</v>
      </c>
      <c r="G102" s="10">
        <v>80591.19</v>
      </c>
      <c r="H102" s="18">
        <f t="shared" si="23"/>
        <v>268.63730000000004</v>
      </c>
      <c r="I102" s="3">
        <f t="shared" si="22"/>
        <v>30000</v>
      </c>
      <c r="J102" s="3">
        <f t="shared" si="22"/>
        <v>80591.19</v>
      </c>
      <c r="K102" s="18">
        <f t="shared" si="19"/>
        <v>268.63730000000004</v>
      </c>
      <c r="L102" s="186"/>
    </row>
    <row r="103" spans="1:12" s="6" customFormat="1" ht="177" customHeight="1" hidden="1">
      <c r="A103" s="65">
        <v>24062200</v>
      </c>
      <c r="B103" s="31" t="s">
        <v>175</v>
      </c>
      <c r="C103" s="3"/>
      <c r="D103" s="3"/>
      <c r="E103" s="18"/>
      <c r="F103" s="3"/>
      <c r="G103" s="3"/>
      <c r="H103" s="18"/>
      <c r="I103" s="3">
        <f>SUM(C103,F103)</f>
        <v>0</v>
      </c>
      <c r="J103" s="3">
        <f>SUM(D103,G103)</f>
        <v>0</v>
      </c>
      <c r="K103" s="42" t="e">
        <f>J103/I103*100</f>
        <v>#DIV/0!</v>
      </c>
      <c r="L103" s="186"/>
    </row>
    <row r="104" spans="1:12" s="6" customFormat="1" ht="168.75" customHeight="1">
      <c r="A104" s="65">
        <v>24062200</v>
      </c>
      <c r="B104" s="31" t="s">
        <v>175</v>
      </c>
      <c r="C104" s="10">
        <v>0</v>
      </c>
      <c r="D104" s="10">
        <v>50.44</v>
      </c>
      <c r="E104" s="150"/>
      <c r="F104" s="3"/>
      <c r="G104" s="3"/>
      <c r="H104" s="150"/>
      <c r="I104" s="3"/>
      <c r="J104" s="3">
        <f t="shared" si="22"/>
        <v>50.44</v>
      </c>
      <c r="K104" s="150"/>
      <c r="L104" s="186"/>
    </row>
    <row r="105" spans="1:12" s="15" customFormat="1" ht="39" customHeight="1">
      <c r="A105" s="67" t="s">
        <v>121</v>
      </c>
      <c r="B105" s="32" t="s">
        <v>122</v>
      </c>
      <c r="C105" s="4"/>
      <c r="D105" s="4"/>
      <c r="E105" s="26"/>
      <c r="F105" s="4">
        <f>F106+F107</f>
        <v>132022.55</v>
      </c>
      <c r="G105" s="4">
        <f>G106+G107</f>
        <v>121815.63</v>
      </c>
      <c r="H105" s="26">
        <f t="shared" si="23"/>
        <v>92.26880559419584</v>
      </c>
      <c r="I105" s="4">
        <f t="shared" si="22"/>
        <v>132022.55</v>
      </c>
      <c r="J105" s="4">
        <f t="shared" si="22"/>
        <v>121815.63</v>
      </c>
      <c r="K105" s="26">
        <f t="shared" si="19"/>
        <v>92.26880559419584</v>
      </c>
      <c r="L105" s="186"/>
    </row>
    <row r="106" spans="1:12" s="6" customFormat="1" ht="40.5" customHeight="1">
      <c r="A106" s="65">
        <v>24110600</v>
      </c>
      <c r="B106" s="31" t="s">
        <v>145</v>
      </c>
      <c r="C106" s="3"/>
      <c r="D106" s="3"/>
      <c r="E106" s="18"/>
      <c r="F106" s="3">
        <v>130416.55</v>
      </c>
      <c r="G106" s="3">
        <v>120606.22</v>
      </c>
      <c r="H106" s="18">
        <f t="shared" si="23"/>
        <v>92.47769550720365</v>
      </c>
      <c r="I106" s="3">
        <f t="shared" si="22"/>
        <v>130416.55</v>
      </c>
      <c r="J106" s="17">
        <f t="shared" si="22"/>
        <v>120606.22</v>
      </c>
      <c r="K106" s="18">
        <f t="shared" si="19"/>
        <v>92.47769550720365</v>
      </c>
      <c r="L106" s="186"/>
    </row>
    <row r="107" spans="1:12" s="14" customFormat="1" ht="86.25" customHeight="1">
      <c r="A107" s="65" t="s">
        <v>85</v>
      </c>
      <c r="B107" s="31" t="s">
        <v>49</v>
      </c>
      <c r="C107" s="5"/>
      <c r="D107" s="5"/>
      <c r="E107" s="27"/>
      <c r="F107" s="3">
        <v>1606</v>
      </c>
      <c r="G107" s="3">
        <v>1209.41</v>
      </c>
      <c r="H107" s="18">
        <f t="shared" si="23"/>
        <v>75.3057285180573</v>
      </c>
      <c r="I107" s="3">
        <f t="shared" si="22"/>
        <v>1606</v>
      </c>
      <c r="J107" s="3">
        <f t="shared" si="22"/>
        <v>1209.41</v>
      </c>
      <c r="K107" s="18">
        <f t="shared" si="19"/>
        <v>75.3057285180573</v>
      </c>
      <c r="L107" s="186"/>
    </row>
    <row r="108" spans="1:12" s="14" customFormat="1" ht="39.75" customHeight="1">
      <c r="A108" s="54">
        <v>24170000</v>
      </c>
      <c r="B108" s="32" t="s">
        <v>144</v>
      </c>
      <c r="C108" s="5"/>
      <c r="D108" s="5"/>
      <c r="E108" s="27"/>
      <c r="F108" s="4">
        <v>1000000</v>
      </c>
      <c r="G108" s="4">
        <v>1041416.74</v>
      </c>
      <c r="H108" s="26">
        <f t="shared" si="23"/>
        <v>104.14167400000001</v>
      </c>
      <c r="I108" s="52">
        <f t="shared" si="22"/>
        <v>1000000</v>
      </c>
      <c r="J108" s="4">
        <f t="shared" si="22"/>
        <v>1041416.74</v>
      </c>
      <c r="K108" s="26">
        <f t="shared" si="19"/>
        <v>104.14167400000001</v>
      </c>
      <c r="L108" s="186"/>
    </row>
    <row r="109" spans="1:12" s="15" customFormat="1" ht="21" customHeight="1">
      <c r="A109" s="67" t="s">
        <v>115</v>
      </c>
      <c r="B109" s="32" t="s">
        <v>116</v>
      </c>
      <c r="C109" s="4"/>
      <c r="D109" s="4"/>
      <c r="E109" s="26"/>
      <c r="F109" s="4">
        <f>F110+F115</f>
        <v>52387129</v>
      </c>
      <c r="G109" s="4">
        <f>G110+G115</f>
        <v>43431772.489999995</v>
      </c>
      <c r="H109" s="26">
        <f t="shared" si="23"/>
        <v>82.90542604463015</v>
      </c>
      <c r="I109" s="4">
        <f t="shared" si="22"/>
        <v>52387129</v>
      </c>
      <c r="J109" s="4">
        <f t="shared" si="22"/>
        <v>43431772.489999995</v>
      </c>
      <c r="K109" s="26">
        <f t="shared" si="19"/>
        <v>82.90542604463015</v>
      </c>
      <c r="L109" s="186">
        <v>7</v>
      </c>
    </row>
    <row r="110" spans="1:12" s="15" customFormat="1" ht="39" customHeight="1">
      <c r="A110" s="67" t="s">
        <v>117</v>
      </c>
      <c r="B110" s="32" t="s">
        <v>118</v>
      </c>
      <c r="C110" s="4"/>
      <c r="D110" s="4"/>
      <c r="E110" s="26"/>
      <c r="F110" s="140">
        <v>50061072</v>
      </c>
      <c r="G110" s="141">
        <v>26059865.47</v>
      </c>
      <c r="H110" s="26">
        <f t="shared" si="23"/>
        <v>52.05614747922298</v>
      </c>
      <c r="I110" s="4">
        <f t="shared" si="22"/>
        <v>50061072</v>
      </c>
      <c r="J110" s="4">
        <f t="shared" si="22"/>
        <v>26059865.47</v>
      </c>
      <c r="K110" s="26">
        <f t="shared" si="19"/>
        <v>52.05614747922298</v>
      </c>
      <c r="L110" s="186"/>
    </row>
    <row r="111" spans="1:12" s="139" customFormat="1" ht="40.5" customHeight="1" hidden="1">
      <c r="A111" s="65" t="s">
        <v>86</v>
      </c>
      <c r="B111" s="31" t="s">
        <v>50</v>
      </c>
      <c r="C111" s="5"/>
      <c r="D111" s="5"/>
      <c r="E111" s="27"/>
      <c r="F111" s="142">
        <v>2326057</v>
      </c>
      <c r="G111" s="143">
        <v>23323271.35</v>
      </c>
      <c r="H111" s="18">
        <f t="shared" si="23"/>
        <v>1002.6956067714591</v>
      </c>
      <c r="I111" s="3">
        <f t="shared" si="22"/>
        <v>2326057</v>
      </c>
      <c r="J111" s="3">
        <f t="shared" si="22"/>
        <v>23323271.35</v>
      </c>
      <c r="K111" s="18">
        <f t="shared" si="19"/>
        <v>1002.6956067714591</v>
      </c>
      <c r="L111" s="186"/>
    </row>
    <row r="112" spans="1:12" s="139" customFormat="1" ht="39" customHeight="1" hidden="1">
      <c r="A112" s="65" t="s">
        <v>87</v>
      </c>
      <c r="B112" s="31" t="s">
        <v>51</v>
      </c>
      <c r="C112" s="5"/>
      <c r="D112" s="5"/>
      <c r="E112" s="27"/>
      <c r="F112" s="53">
        <v>665006</v>
      </c>
      <c r="G112" s="144">
        <v>501102.77</v>
      </c>
      <c r="H112" s="28">
        <f t="shared" si="23"/>
        <v>75.35312012222445</v>
      </c>
      <c r="I112" s="53">
        <f t="shared" si="22"/>
        <v>665006</v>
      </c>
      <c r="J112" s="53">
        <f t="shared" si="22"/>
        <v>501102.77</v>
      </c>
      <c r="K112" s="28">
        <f t="shared" si="19"/>
        <v>75.35312012222445</v>
      </c>
      <c r="L112" s="186"/>
    </row>
    <row r="113" spans="1:12" s="139" customFormat="1" ht="26.25" customHeight="1" hidden="1">
      <c r="A113" s="65" t="s">
        <v>88</v>
      </c>
      <c r="B113" s="31" t="s">
        <v>52</v>
      </c>
      <c r="C113" s="5"/>
      <c r="D113" s="5"/>
      <c r="E113" s="27"/>
      <c r="F113" s="3">
        <v>34391</v>
      </c>
      <c r="G113" s="145">
        <v>75617.3</v>
      </c>
      <c r="H113" s="18">
        <f t="shared" si="23"/>
        <v>219.8752580617022</v>
      </c>
      <c r="I113" s="3">
        <f t="shared" si="22"/>
        <v>34391</v>
      </c>
      <c r="J113" s="3">
        <f t="shared" si="22"/>
        <v>75617.3</v>
      </c>
      <c r="K113" s="18">
        <f t="shared" si="19"/>
        <v>219.8752580617022</v>
      </c>
      <c r="L113" s="186"/>
    </row>
    <row r="114" spans="1:12" s="139" customFormat="1" ht="38.25" customHeight="1" hidden="1">
      <c r="A114" s="65" t="s">
        <v>89</v>
      </c>
      <c r="B114" s="31" t="s">
        <v>53</v>
      </c>
      <c r="C114" s="5"/>
      <c r="D114" s="5"/>
      <c r="E114" s="27"/>
      <c r="F114" s="3">
        <v>33306</v>
      </c>
      <c r="G114" s="146">
        <v>66851.71</v>
      </c>
      <c r="H114" s="18">
        <f t="shared" si="23"/>
        <v>200.71972017053986</v>
      </c>
      <c r="I114" s="3">
        <f t="shared" si="22"/>
        <v>33306</v>
      </c>
      <c r="J114" s="3">
        <f t="shared" si="22"/>
        <v>66851.71</v>
      </c>
      <c r="K114" s="18">
        <f t="shared" si="19"/>
        <v>200.71972017053986</v>
      </c>
      <c r="L114" s="186"/>
    </row>
    <row r="115" spans="1:12" s="15" customFormat="1" ht="18.75" customHeight="1">
      <c r="A115" s="67" t="s">
        <v>119</v>
      </c>
      <c r="B115" s="32" t="s">
        <v>120</v>
      </c>
      <c r="C115" s="4"/>
      <c r="D115" s="4"/>
      <c r="E115" s="26"/>
      <c r="F115" s="4">
        <v>2326057</v>
      </c>
      <c r="G115" s="140">
        <v>17371907.02</v>
      </c>
      <c r="H115" s="26">
        <f>G115/F115*100</f>
        <v>746.8392657617591</v>
      </c>
      <c r="I115" s="4">
        <f t="shared" si="22"/>
        <v>2326057</v>
      </c>
      <c r="J115" s="4">
        <f t="shared" si="22"/>
        <v>17371907.02</v>
      </c>
      <c r="K115" s="26">
        <f t="shared" si="19"/>
        <v>746.8392657617591</v>
      </c>
      <c r="L115" s="186"/>
    </row>
    <row r="116" spans="1:12" s="6" customFormat="1" ht="20.25" customHeight="1" hidden="1">
      <c r="A116" s="64">
        <v>25020100</v>
      </c>
      <c r="B116" s="29" t="s">
        <v>163</v>
      </c>
      <c r="C116" s="3"/>
      <c r="D116" s="3"/>
      <c r="E116" s="18"/>
      <c r="F116" s="3">
        <f>SUM(F120)</f>
        <v>0</v>
      </c>
      <c r="G116" s="82">
        <v>10318822.54</v>
      </c>
      <c r="H116" s="42" t="e">
        <f>G116/F116*100</f>
        <v>#DIV/0!</v>
      </c>
      <c r="I116" s="4">
        <f t="shared" si="22"/>
        <v>0</v>
      </c>
      <c r="J116" s="3">
        <f t="shared" si="22"/>
        <v>10318822.54</v>
      </c>
      <c r="K116" s="42" t="e">
        <f t="shared" si="19"/>
        <v>#DIV/0!</v>
      </c>
      <c r="L116" s="186"/>
    </row>
    <row r="117" spans="1:12" s="6" customFormat="1" ht="135" customHeight="1" hidden="1">
      <c r="A117" s="65" t="s">
        <v>90</v>
      </c>
      <c r="B117" s="31" t="s">
        <v>164</v>
      </c>
      <c r="C117" s="10"/>
      <c r="D117" s="10"/>
      <c r="E117" s="18"/>
      <c r="F117" s="3">
        <v>1773165</v>
      </c>
      <c r="G117" s="82">
        <v>2618361.68</v>
      </c>
      <c r="H117" s="18">
        <f>G117/F117*100</f>
        <v>147.66599160258636</v>
      </c>
      <c r="I117" s="17">
        <f aca="true" t="shared" si="24" ref="I117:J127">SUM(C117,F117)</f>
        <v>1773165</v>
      </c>
      <c r="J117" s="17">
        <f t="shared" si="24"/>
        <v>2618361.68</v>
      </c>
      <c r="K117" s="18">
        <f t="shared" si="19"/>
        <v>147.66599160258636</v>
      </c>
      <c r="L117" s="186"/>
    </row>
    <row r="118" spans="1:12" s="15" customFormat="1" ht="18.75">
      <c r="A118" s="67" t="s">
        <v>109</v>
      </c>
      <c r="B118" s="32" t="s">
        <v>110</v>
      </c>
      <c r="C118" s="40">
        <f>C119</f>
        <v>68200</v>
      </c>
      <c r="D118" s="40">
        <f>D119</f>
        <v>140410.63</v>
      </c>
      <c r="E118" s="26">
        <f>D118/C118*100</f>
        <v>205.8806891495601</v>
      </c>
      <c r="F118" s="4">
        <f>F119+F124</f>
        <v>3600000</v>
      </c>
      <c r="G118" s="4">
        <f>G119+G124</f>
        <v>1749852.41</v>
      </c>
      <c r="H118" s="26">
        <f aca="true" t="shared" si="25" ref="H118:H146">G118/F118*100</f>
        <v>48.607011388888886</v>
      </c>
      <c r="I118" s="52">
        <f t="shared" si="24"/>
        <v>3668200</v>
      </c>
      <c r="J118" s="52">
        <f t="shared" si="24"/>
        <v>1890263.04</v>
      </c>
      <c r="K118" s="26">
        <f t="shared" si="19"/>
        <v>51.531079003325885</v>
      </c>
      <c r="L118" s="186"/>
    </row>
    <row r="119" spans="1:12" s="15" customFormat="1" ht="22.5" customHeight="1">
      <c r="A119" s="67" t="s">
        <v>111</v>
      </c>
      <c r="B119" s="32" t="s">
        <v>112</v>
      </c>
      <c r="C119" s="40">
        <f>C120+C122</f>
        <v>68200</v>
      </c>
      <c r="D119" s="4">
        <f>D120+D122</f>
        <v>140410.63</v>
      </c>
      <c r="E119" s="26">
        <f>D119/C119*100</f>
        <v>205.8806891495601</v>
      </c>
      <c r="F119" s="52">
        <f>F123</f>
        <v>1000000</v>
      </c>
      <c r="G119" s="52">
        <f>G123</f>
        <v>1453852.41</v>
      </c>
      <c r="H119" s="26">
        <f t="shared" si="25"/>
        <v>145.38524099999998</v>
      </c>
      <c r="I119" s="4">
        <f t="shared" si="24"/>
        <v>1068200</v>
      </c>
      <c r="J119" s="4">
        <f t="shared" si="24"/>
        <v>1594263.04</v>
      </c>
      <c r="K119" s="26">
        <f t="shared" si="19"/>
        <v>149.24761655120764</v>
      </c>
      <c r="L119" s="186"/>
    </row>
    <row r="120" spans="1:12" s="15" customFormat="1" ht="96" customHeight="1">
      <c r="A120" s="67" t="s">
        <v>91</v>
      </c>
      <c r="B120" s="32" t="s">
        <v>54</v>
      </c>
      <c r="C120" s="4">
        <f>C121</f>
        <v>65000</v>
      </c>
      <c r="D120" s="4">
        <f>D121</f>
        <v>138052</v>
      </c>
      <c r="E120" s="26">
        <f>D120/C120*100</f>
        <v>212.3876923076923</v>
      </c>
      <c r="F120" s="4"/>
      <c r="G120" s="4"/>
      <c r="H120" s="26"/>
      <c r="I120" s="4">
        <f t="shared" si="24"/>
        <v>65000</v>
      </c>
      <c r="J120" s="4">
        <f t="shared" si="24"/>
        <v>138052</v>
      </c>
      <c r="K120" s="26">
        <f t="shared" si="19"/>
        <v>212.3876923076923</v>
      </c>
      <c r="L120" s="186"/>
    </row>
    <row r="121" spans="1:12" s="6" customFormat="1" ht="76.5" customHeight="1">
      <c r="A121" s="97" t="s">
        <v>92</v>
      </c>
      <c r="B121" s="94" t="s">
        <v>55</v>
      </c>
      <c r="C121" s="10">
        <v>65000</v>
      </c>
      <c r="D121" s="10">
        <v>138052</v>
      </c>
      <c r="E121" s="90">
        <f>D121/C121*100</f>
        <v>212.3876923076923</v>
      </c>
      <c r="F121" s="89"/>
      <c r="G121" s="89"/>
      <c r="H121" s="90"/>
      <c r="I121" s="3">
        <f t="shared" si="24"/>
        <v>65000</v>
      </c>
      <c r="J121" s="3">
        <f t="shared" si="24"/>
        <v>138052</v>
      </c>
      <c r="K121" s="18">
        <f t="shared" si="19"/>
        <v>212.3876923076923</v>
      </c>
      <c r="L121" s="186"/>
    </row>
    <row r="122" spans="1:12" s="15" customFormat="1" ht="37.5" customHeight="1">
      <c r="A122" s="67" t="s">
        <v>113</v>
      </c>
      <c r="B122" s="32" t="s">
        <v>114</v>
      </c>
      <c r="C122" s="4">
        <v>3200</v>
      </c>
      <c r="D122" s="4">
        <v>2358.63</v>
      </c>
      <c r="E122" s="26">
        <f>D122/C122*100</f>
        <v>73.7071875</v>
      </c>
      <c r="F122" s="4"/>
      <c r="G122" s="4"/>
      <c r="H122" s="26"/>
      <c r="I122" s="4">
        <f t="shared" si="24"/>
        <v>3200</v>
      </c>
      <c r="J122" s="4">
        <f t="shared" si="24"/>
        <v>2358.63</v>
      </c>
      <c r="K122" s="26">
        <f t="shared" si="19"/>
        <v>73.7071875</v>
      </c>
      <c r="L122" s="186"/>
    </row>
    <row r="123" spans="1:12" s="14" customFormat="1" ht="57" customHeight="1">
      <c r="A123" s="67" t="s">
        <v>93</v>
      </c>
      <c r="B123" s="32" t="s">
        <v>56</v>
      </c>
      <c r="C123" s="1"/>
      <c r="D123" s="1"/>
      <c r="E123" s="28"/>
      <c r="F123" s="4">
        <v>1000000</v>
      </c>
      <c r="G123" s="4">
        <v>1453852.41</v>
      </c>
      <c r="H123" s="26">
        <f t="shared" si="25"/>
        <v>145.38524099999998</v>
      </c>
      <c r="I123" s="4">
        <f t="shared" si="24"/>
        <v>1000000</v>
      </c>
      <c r="J123" s="4">
        <f t="shared" si="24"/>
        <v>1453852.41</v>
      </c>
      <c r="K123" s="26">
        <f t="shared" si="19"/>
        <v>145.38524099999998</v>
      </c>
      <c r="L123" s="186"/>
    </row>
    <row r="124" spans="1:12" s="15" customFormat="1" ht="20.25" customHeight="1">
      <c r="A124" s="67" t="s">
        <v>94</v>
      </c>
      <c r="B124" s="32" t="s">
        <v>57</v>
      </c>
      <c r="C124" s="4"/>
      <c r="D124" s="4"/>
      <c r="E124" s="26"/>
      <c r="F124" s="4">
        <f>F125</f>
        <v>2600000</v>
      </c>
      <c r="G124" s="4">
        <f>G125</f>
        <v>296000</v>
      </c>
      <c r="H124" s="26">
        <f t="shared" si="25"/>
        <v>11.384615384615385</v>
      </c>
      <c r="I124" s="4">
        <f>SUM(C124,F124)</f>
        <v>2600000</v>
      </c>
      <c r="J124" s="4">
        <f t="shared" si="24"/>
        <v>296000</v>
      </c>
      <c r="K124" s="26">
        <f t="shared" si="19"/>
        <v>11.384615384615385</v>
      </c>
      <c r="L124" s="186"/>
    </row>
    <row r="125" spans="1:12" s="15" customFormat="1" ht="18.75">
      <c r="A125" s="67" t="s">
        <v>95</v>
      </c>
      <c r="B125" s="32" t="s">
        <v>58</v>
      </c>
      <c r="C125" s="4"/>
      <c r="D125" s="4"/>
      <c r="E125" s="26"/>
      <c r="F125" s="4">
        <f>F126+F127</f>
        <v>2600000</v>
      </c>
      <c r="G125" s="4">
        <f>G126+G127</f>
        <v>296000</v>
      </c>
      <c r="H125" s="26">
        <f t="shared" si="25"/>
        <v>11.384615384615385</v>
      </c>
      <c r="I125" s="4">
        <f t="shared" si="24"/>
        <v>2600000</v>
      </c>
      <c r="J125" s="4">
        <f t="shared" si="24"/>
        <v>296000</v>
      </c>
      <c r="K125" s="26">
        <f t="shared" si="19"/>
        <v>11.384615384615385</v>
      </c>
      <c r="L125" s="186"/>
    </row>
    <row r="126" spans="1:12" s="6" customFormat="1" ht="77.25" customHeight="1">
      <c r="A126" s="65" t="s">
        <v>96</v>
      </c>
      <c r="B126" s="31" t="s">
        <v>165</v>
      </c>
      <c r="C126" s="3"/>
      <c r="D126" s="3"/>
      <c r="E126" s="18"/>
      <c r="F126" s="3">
        <v>2600000</v>
      </c>
      <c r="G126" s="3">
        <v>296000</v>
      </c>
      <c r="H126" s="18">
        <f t="shared" si="25"/>
        <v>11.384615384615385</v>
      </c>
      <c r="I126" s="3">
        <f t="shared" si="24"/>
        <v>2600000</v>
      </c>
      <c r="J126" s="3">
        <f t="shared" si="24"/>
        <v>296000</v>
      </c>
      <c r="K126" s="18">
        <f t="shared" si="19"/>
        <v>11.384615384615385</v>
      </c>
      <c r="L126" s="186"/>
    </row>
    <row r="127" spans="1:12" s="43" customFormat="1" ht="93.75" customHeight="1" hidden="1">
      <c r="A127" s="65">
        <v>33010200</v>
      </c>
      <c r="B127" s="31" t="s">
        <v>166</v>
      </c>
      <c r="C127" s="3"/>
      <c r="D127" s="3"/>
      <c r="E127" s="18"/>
      <c r="F127" s="3"/>
      <c r="G127" s="3"/>
      <c r="H127" s="42" t="e">
        <f t="shared" si="25"/>
        <v>#DIV/0!</v>
      </c>
      <c r="I127" s="3">
        <f t="shared" si="24"/>
        <v>0</v>
      </c>
      <c r="J127" s="3">
        <f t="shared" si="24"/>
        <v>0</v>
      </c>
      <c r="K127" s="42" t="e">
        <f t="shared" si="19"/>
        <v>#DIV/0!</v>
      </c>
      <c r="L127" s="186"/>
    </row>
    <row r="128" spans="1:12" s="14" customFormat="1" ht="18.75">
      <c r="A128" s="63">
        <v>50000000</v>
      </c>
      <c r="B128" s="39" t="s">
        <v>13</v>
      </c>
      <c r="C128" s="38"/>
      <c r="D128" s="38"/>
      <c r="E128" s="26"/>
      <c r="F128" s="38">
        <f>F129</f>
        <v>919543</v>
      </c>
      <c r="G128" s="38">
        <f>G129</f>
        <v>567513.82</v>
      </c>
      <c r="H128" s="26">
        <f t="shared" si="25"/>
        <v>61.716942002712216</v>
      </c>
      <c r="I128" s="4">
        <f>SUM(C128:F128)</f>
        <v>919543</v>
      </c>
      <c r="J128" s="4">
        <f>SUM(D128,G128)</f>
        <v>567513.82</v>
      </c>
      <c r="K128" s="26">
        <f>J128/I128*100</f>
        <v>61.716942002712216</v>
      </c>
      <c r="L128" s="186"/>
    </row>
    <row r="129" spans="1:12" ht="18.75">
      <c r="A129" s="67" t="s">
        <v>97</v>
      </c>
      <c r="B129" s="32" t="s">
        <v>60</v>
      </c>
      <c r="C129" s="102"/>
      <c r="D129" s="102"/>
      <c r="E129" s="26"/>
      <c r="F129" s="101">
        <f>F130</f>
        <v>919543</v>
      </c>
      <c r="G129" s="101">
        <f>G130</f>
        <v>567513.82</v>
      </c>
      <c r="H129" s="26">
        <f t="shared" si="25"/>
        <v>61.716942002712216</v>
      </c>
      <c r="I129" s="4">
        <f>SUM(C129:F129)</f>
        <v>919543</v>
      </c>
      <c r="J129" s="101">
        <f>SUM(D129,G129)</f>
        <v>567513.82</v>
      </c>
      <c r="K129" s="26">
        <f>J129/I129*100</f>
        <v>61.716942002712216</v>
      </c>
      <c r="L129" s="186"/>
    </row>
    <row r="130" spans="1:12" s="6" customFormat="1" ht="61.5" customHeight="1">
      <c r="A130" s="64">
        <v>50110000</v>
      </c>
      <c r="B130" s="29" t="s">
        <v>61</v>
      </c>
      <c r="C130" s="103"/>
      <c r="D130" s="103"/>
      <c r="E130" s="18"/>
      <c r="F130" s="104">
        <v>919543</v>
      </c>
      <c r="G130" s="104">
        <v>567513.82</v>
      </c>
      <c r="H130" s="18">
        <f t="shared" si="25"/>
        <v>61.716942002712216</v>
      </c>
      <c r="I130" s="3">
        <f>SUM(C130:F130)</f>
        <v>919543</v>
      </c>
      <c r="J130" s="104">
        <f>SUM(D130,G130)</f>
        <v>567513.82</v>
      </c>
      <c r="K130" s="18">
        <f>J130/I130*100</f>
        <v>61.716942002712216</v>
      </c>
      <c r="L130" s="186"/>
    </row>
    <row r="131" spans="1:12" s="15" customFormat="1" ht="18.75">
      <c r="A131" s="63">
        <v>900101</v>
      </c>
      <c r="B131" s="25" t="s">
        <v>14</v>
      </c>
      <c r="C131" s="4">
        <f>C11+C72+C118</f>
        <v>869359642.96</v>
      </c>
      <c r="D131" s="4">
        <f>D11+D72+D118</f>
        <v>763949411.57</v>
      </c>
      <c r="E131" s="26">
        <f>D131/C131*100</f>
        <v>87.87495690148455</v>
      </c>
      <c r="F131" s="4">
        <f>F11+F72+F118+F129</f>
        <v>60592094.55</v>
      </c>
      <c r="G131" s="4">
        <f>G11+G72+G118+G129</f>
        <v>49700827.35999999</v>
      </c>
      <c r="H131" s="26">
        <f t="shared" si="25"/>
        <v>82.02526704038489</v>
      </c>
      <c r="I131" s="4">
        <f>SUM(C131,F131)</f>
        <v>929951737.51</v>
      </c>
      <c r="J131" s="4">
        <f>SUM(D131,G131)</f>
        <v>813650238.9300001</v>
      </c>
      <c r="K131" s="26">
        <f t="shared" si="19"/>
        <v>87.49381350784891</v>
      </c>
      <c r="L131" s="186"/>
    </row>
    <row r="132" spans="1:12" s="15" customFormat="1" ht="18.75">
      <c r="A132" s="63">
        <v>40000000</v>
      </c>
      <c r="B132" s="25" t="s">
        <v>15</v>
      </c>
      <c r="C132" s="40">
        <f>C133</f>
        <v>1081715608</v>
      </c>
      <c r="D132" s="40">
        <f>D133</f>
        <v>764579288.4600002</v>
      </c>
      <c r="E132" s="26">
        <f aca="true" t="shared" si="26" ref="E132:E150">D132/C132*100</f>
        <v>70.68209821559681</v>
      </c>
      <c r="F132" s="4">
        <f>F133</f>
        <v>160000</v>
      </c>
      <c r="G132" s="4">
        <f>G133</f>
        <v>75850</v>
      </c>
      <c r="H132" s="26">
        <f t="shared" si="25"/>
        <v>47.40625</v>
      </c>
      <c r="I132" s="4">
        <f>SUM(C132,F132)</f>
        <v>1081875608</v>
      </c>
      <c r="J132" s="4">
        <f>SUM(D132,G132)</f>
        <v>764655138.4600002</v>
      </c>
      <c r="K132" s="26">
        <f t="shared" si="19"/>
        <v>70.67865591993272</v>
      </c>
      <c r="L132" s="186"/>
    </row>
    <row r="133" spans="1:12" s="15" customFormat="1" ht="20.25" customHeight="1">
      <c r="A133" s="63">
        <v>41000000</v>
      </c>
      <c r="B133" s="25" t="s">
        <v>26</v>
      </c>
      <c r="C133" s="4">
        <f>C136+C146</f>
        <v>1081715608</v>
      </c>
      <c r="D133" s="4">
        <f>D136+D146</f>
        <v>764579288.4600002</v>
      </c>
      <c r="E133" s="26">
        <f t="shared" si="26"/>
        <v>70.68209821559681</v>
      </c>
      <c r="F133" s="4">
        <f>F146+F134</f>
        <v>160000</v>
      </c>
      <c r="G133" s="4">
        <f>G146+G134</f>
        <v>75850</v>
      </c>
      <c r="H133" s="26">
        <f t="shared" si="25"/>
        <v>47.40625</v>
      </c>
      <c r="I133" s="4">
        <f>I136+I146+I134</f>
        <v>1081875608</v>
      </c>
      <c r="J133" s="4">
        <f>J136+J146</f>
        <v>764655138.4600002</v>
      </c>
      <c r="K133" s="26">
        <f t="shared" si="19"/>
        <v>70.67865591993272</v>
      </c>
      <c r="L133" s="186"/>
    </row>
    <row r="134" spans="1:12" s="15" customFormat="1" ht="20.25" customHeight="1" hidden="1">
      <c r="A134" s="99">
        <v>41010000</v>
      </c>
      <c r="B134" s="25" t="s">
        <v>148</v>
      </c>
      <c r="C134" s="100"/>
      <c r="D134" s="4"/>
      <c r="E134" s="26" t="e">
        <f t="shared" si="26"/>
        <v>#DIV/0!</v>
      </c>
      <c r="F134" s="4">
        <f>F135</f>
        <v>0</v>
      </c>
      <c r="G134" s="4">
        <f>G135</f>
        <v>0</v>
      </c>
      <c r="H134" s="26" t="e">
        <f t="shared" si="25"/>
        <v>#DIV/0!</v>
      </c>
      <c r="I134" s="4">
        <f>SUM(C134,F134)</f>
        <v>0</v>
      </c>
      <c r="J134" s="4">
        <f>SUM(D134,G134)</f>
        <v>0</v>
      </c>
      <c r="K134" s="26" t="e">
        <f t="shared" si="19"/>
        <v>#DIV/0!</v>
      </c>
      <c r="L134" s="186"/>
    </row>
    <row r="135" spans="1:12" s="15" customFormat="1" ht="44.25" customHeight="1" hidden="1">
      <c r="A135" s="81">
        <v>41010900</v>
      </c>
      <c r="B135" s="35" t="s">
        <v>149</v>
      </c>
      <c r="C135" s="100"/>
      <c r="D135" s="4"/>
      <c r="E135" s="26" t="e">
        <f t="shared" si="26"/>
        <v>#DIV/0!</v>
      </c>
      <c r="F135" s="53"/>
      <c r="G135" s="53"/>
      <c r="H135" s="26" t="e">
        <f t="shared" si="25"/>
        <v>#DIV/0!</v>
      </c>
      <c r="I135" s="53">
        <f>SUM(C135,F135)</f>
        <v>0</v>
      </c>
      <c r="J135" s="53">
        <f>SUM(D135,G135)</f>
        <v>0</v>
      </c>
      <c r="K135" s="28" t="e">
        <f t="shared" si="19"/>
        <v>#DIV/0!</v>
      </c>
      <c r="L135" s="186"/>
    </row>
    <row r="136" spans="1:12" s="15" customFormat="1" ht="18.75" customHeight="1" hidden="1">
      <c r="A136" s="63">
        <v>41020000</v>
      </c>
      <c r="B136" s="76" t="s">
        <v>16</v>
      </c>
      <c r="C136" s="40">
        <f>SUM(C137:C145)</f>
        <v>0</v>
      </c>
      <c r="D136" s="40">
        <f>SUM(D137:D145)</f>
        <v>0</v>
      </c>
      <c r="E136" s="26" t="e">
        <f t="shared" si="26"/>
        <v>#DIV/0!</v>
      </c>
      <c r="F136" s="4"/>
      <c r="G136" s="4"/>
      <c r="H136" s="26" t="e">
        <f t="shared" si="25"/>
        <v>#DIV/0!</v>
      </c>
      <c r="I136" s="4">
        <f>SUM(I137:I145)</f>
        <v>0</v>
      </c>
      <c r="J136" s="4">
        <f>SUM(J137:J145)</f>
        <v>0</v>
      </c>
      <c r="K136" s="26" t="e">
        <f t="shared" si="19"/>
        <v>#DIV/0!</v>
      </c>
      <c r="L136" s="186"/>
    </row>
    <row r="137" spans="1:12" ht="45.75" customHeight="1" hidden="1">
      <c r="A137" s="72">
        <v>41020100</v>
      </c>
      <c r="B137" s="35" t="s">
        <v>171</v>
      </c>
      <c r="C137" s="34"/>
      <c r="D137" s="34"/>
      <c r="E137" s="26" t="e">
        <f t="shared" si="26"/>
        <v>#DIV/0!</v>
      </c>
      <c r="F137" s="1"/>
      <c r="G137" s="1"/>
      <c r="H137" s="26" t="e">
        <f t="shared" si="25"/>
        <v>#DIV/0!</v>
      </c>
      <c r="I137" s="1">
        <f aca="true" t="shared" si="27" ref="I137:J170">SUM(C137,F137)</f>
        <v>0</v>
      </c>
      <c r="J137" s="1">
        <f t="shared" si="27"/>
        <v>0</v>
      </c>
      <c r="K137" s="28" t="e">
        <f t="shared" si="19"/>
        <v>#DIV/0!</v>
      </c>
      <c r="L137" s="186"/>
    </row>
    <row r="138" spans="1:12" ht="43.5" customHeight="1" hidden="1">
      <c r="A138" s="72">
        <v>41020600</v>
      </c>
      <c r="B138" s="35" t="s">
        <v>177</v>
      </c>
      <c r="C138" s="34"/>
      <c r="D138" s="34"/>
      <c r="E138" s="26" t="e">
        <f t="shared" si="26"/>
        <v>#DIV/0!</v>
      </c>
      <c r="F138" s="1"/>
      <c r="G138" s="1"/>
      <c r="H138" s="26" t="e">
        <f t="shared" si="25"/>
        <v>#DIV/0!</v>
      </c>
      <c r="I138" s="1">
        <f t="shared" si="27"/>
        <v>0</v>
      </c>
      <c r="J138" s="1">
        <f t="shared" si="27"/>
        <v>0</v>
      </c>
      <c r="K138" s="28" t="e">
        <f t="shared" si="19"/>
        <v>#DIV/0!</v>
      </c>
      <c r="L138" s="186"/>
    </row>
    <row r="139" spans="1:12" ht="43.5" customHeight="1" hidden="1">
      <c r="A139" s="72">
        <v>41021100</v>
      </c>
      <c r="B139" s="35" t="s">
        <v>124</v>
      </c>
      <c r="C139" s="34"/>
      <c r="D139" s="1"/>
      <c r="E139" s="26" t="e">
        <f t="shared" si="26"/>
        <v>#DIV/0!</v>
      </c>
      <c r="F139" s="1"/>
      <c r="G139" s="1"/>
      <c r="H139" s="26" t="e">
        <f t="shared" si="25"/>
        <v>#DIV/0!</v>
      </c>
      <c r="I139" s="1">
        <f t="shared" si="27"/>
        <v>0</v>
      </c>
      <c r="J139" s="1">
        <f t="shared" si="27"/>
        <v>0</v>
      </c>
      <c r="K139" s="28" t="e">
        <f aca="true" t="shared" si="28" ref="K139:K182">J139/I139*100</f>
        <v>#DIV/0!</v>
      </c>
      <c r="L139" s="186"/>
    </row>
    <row r="140" spans="1:12" ht="43.5" customHeight="1" hidden="1">
      <c r="A140" s="72">
        <v>41021600</v>
      </c>
      <c r="B140" s="49" t="s">
        <v>125</v>
      </c>
      <c r="C140" s="34"/>
      <c r="D140" s="1"/>
      <c r="E140" s="26" t="e">
        <f t="shared" si="26"/>
        <v>#DIV/0!</v>
      </c>
      <c r="F140" s="1"/>
      <c r="G140" s="1"/>
      <c r="H140" s="26" t="e">
        <f t="shared" si="25"/>
        <v>#DIV/0!</v>
      </c>
      <c r="I140" s="1">
        <f t="shared" si="27"/>
        <v>0</v>
      </c>
      <c r="J140" s="1">
        <f t="shared" si="27"/>
        <v>0</v>
      </c>
      <c r="K140" s="28" t="e">
        <f t="shared" si="28"/>
        <v>#DIV/0!</v>
      </c>
      <c r="L140" s="186"/>
    </row>
    <row r="141" spans="1:12" ht="43.5" customHeight="1" hidden="1">
      <c r="A141" s="72">
        <v>41021700</v>
      </c>
      <c r="B141" s="77" t="s">
        <v>130</v>
      </c>
      <c r="C141" s="34"/>
      <c r="D141" s="1"/>
      <c r="E141" s="26" t="e">
        <f t="shared" si="26"/>
        <v>#DIV/0!</v>
      </c>
      <c r="F141" s="1"/>
      <c r="G141" s="1"/>
      <c r="H141" s="26" t="e">
        <f t="shared" si="25"/>
        <v>#DIV/0!</v>
      </c>
      <c r="I141" s="1">
        <f t="shared" si="27"/>
        <v>0</v>
      </c>
      <c r="J141" s="1">
        <f t="shared" si="27"/>
        <v>0</v>
      </c>
      <c r="K141" s="28" t="e">
        <f t="shared" si="28"/>
        <v>#DIV/0!</v>
      </c>
      <c r="L141" s="186"/>
    </row>
    <row r="142" spans="1:12" ht="43.5" customHeight="1" hidden="1">
      <c r="A142" s="81">
        <v>41021200</v>
      </c>
      <c r="B142" s="35" t="s">
        <v>150</v>
      </c>
      <c r="C142" s="84"/>
      <c r="D142" s="84"/>
      <c r="E142" s="26" t="e">
        <f t="shared" si="26"/>
        <v>#DIV/0!</v>
      </c>
      <c r="F142" s="1"/>
      <c r="G142" s="1"/>
      <c r="H142" s="26" t="e">
        <f t="shared" si="25"/>
        <v>#DIV/0!</v>
      </c>
      <c r="I142" s="1">
        <f t="shared" si="27"/>
        <v>0</v>
      </c>
      <c r="J142" s="1">
        <f t="shared" si="27"/>
        <v>0</v>
      </c>
      <c r="K142" s="28" t="e">
        <f t="shared" si="28"/>
        <v>#DIV/0!</v>
      </c>
      <c r="L142" s="186"/>
    </row>
    <row r="143" spans="1:12" ht="43.5" customHeight="1" hidden="1">
      <c r="A143" s="110">
        <v>41021300</v>
      </c>
      <c r="B143" s="35" t="s">
        <v>167</v>
      </c>
      <c r="C143" s="85"/>
      <c r="D143" s="85"/>
      <c r="E143" s="26" t="e">
        <f t="shared" si="26"/>
        <v>#DIV/0!</v>
      </c>
      <c r="F143" s="1"/>
      <c r="G143" s="1"/>
      <c r="H143" s="26" t="e">
        <f t="shared" si="25"/>
        <v>#DIV/0!</v>
      </c>
      <c r="I143" s="1">
        <f t="shared" si="27"/>
        <v>0</v>
      </c>
      <c r="J143" s="1">
        <f t="shared" si="27"/>
        <v>0</v>
      </c>
      <c r="K143" s="28" t="e">
        <f t="shared" si="28"/>
        <v>#DIV/0!</v>
      </c>
      <c r="L143" s="186"/>
    </row>
    <row r="144" spans="1:12" ht="43.5" customHeight="1" hidden="1">
      <c r="A144" s="81">
        <v>41021800</v>
      </c>
      <c r="B144" s="79" t="s">
        <v>152</v>
      </c>
      <c r="C144" s="34"/>
      <c r="D144" s="34"/>
      <c r="E144" s="26" t="e">
        <f t="shared" si="26"/>
        <v>#DIV/0!</v>
      </c>
      <c r="F144" s="1"/>
      <c r="G144" s="1"/>
      <c r="H144" s="26" t="e">
        <f t="shared" si="25"/>
        <v>#DIV/0!</v>
      </c>
      <c r="I144" s="1">
        <f t="shared" si="27"/>
        <v>0</v>
      </c>
      <c r="J144" s="1">
        <f>SUM(D144,G144)</f>
        <v>0</v>
      </c>
      <c r="K144" s="28" t="e">
        <f>J144/I144*100</f>
        <v>#DIV/0!</v>
      </c>
      <c r="L144" s="186"/>
    </row>
    <row r="145" spans="1:12" ht="43.5" customHeight="1" hidden="1">
      <c r="A145" s="81">
        <v>41021900</v>
      </c>
      <c r="B145" s="78" t="s">
        <v>151</v>
      </c>
      <c r="C145" s="86"/>
      <c r="D145" s="86"/>
      <c r="E145" s="26" t="e">
        <f t="shared" si="26"/>
        <v>#DIV/0!</v>
      </c>
      <c r="F145" s="1"/>
      <c r="G145" s="1"/>
      <c r="H145" s="26" t="e">
        <f t="shared" si="25"/>
        <v>#DIV/0!</v>
      </c>
      <c r="I145" s="1">
        <f t="shared" si="27"/>
        <v>0</v>
      </c>
      <c r="J145" s="1">
        <f t="shared" si="27"/>
        <v>0</v>
      </c>
      <c r="K145" s="28" t="e">
        <f t="shared" si="28"/>
        <v>#DIV/0!</v>
      </c>
      <c r="L145" s="186"/>
    </row>
    <row r="146" spans="1:12" s="15" customFormat="1" ht="18.75">
      <c r="A146" s="63">
        <v>41030000</v>
      </c>
      <c r="B146" s="76" t="s">
        <v>17</v>
      </c>
      <c r="C146" s="4">
        <f>C147+C149+C150+C151+C152+C153+C154+C165+C182+C159+C177+C179+C164</f>
        <v>1081715608</v>
      </c>
      <c r="D146" s="4">
        <f>D147+D149+D150+D151+D152+D153+D154+D165+D182+D159+D177+D179+D164</f>
        <v>764579288.4600002</v>
      </c>
      <c r="E146" s="26">
        <f t="shared" si="26"/>
        <v>70.68209821559681</v>
      </c>
      <c r="F146" s="4">
        <f>F147+F149+F150+F151+F152+F153+F154+F165+F182+F159+F177+F179+F164</f>
        <v>160000</v>
      </c>
      <c r="G146" s="4">
        <f>G147+G149+G150+G151+G152+G153+G154+G165+G182+G159+G177+G179+G164</f>
        <v>75850</v>
      </c>
      <c r="H146" s="26">
        <f t="shared" si="25"/>
        <v>47.40625</v>
      </c>
      <c r="I146" s="4">
        <f>SUM(C146,F146)</f>
        <v>1081875608</v>
      </c>
      <c r="J146" s="4">
        <f>SUM(D146,G146)</f>
        <v>764655138.4600002</v>
      </c>
      <c r="K146" s="26">
        <f t="shared" si="28"/>
        <v>70.67865591993272</v>
      </c>
      <c r="L146" s="186"/>
    </row>
    <row r="147" spans="1:13" s="6" customFormat="1" ht="60.75" customHeight="1">
      <c r="A147" s="72">
        <v>41030300</v>
      </c>
      <c r="B147" s="35" t="s">
        <v>0</v>
      </c>
      <c r="C147" s="1">
        <v>104000</v>
      </c>
      <c r="D147" s="1">
        <v>100400</v>
      </c>
      <c r="E147" s="80">
        <f t="shared" si="26"/>
        <v>96.53846153846153</v>
      </c>
      <c r="F147" s="1"/>
      <c r="G147" s="1"/>
      <c r="H147" s="26"/>
      <c r="I147" s="1">
        <f t="shared" si="27"/>
        <v>104000</v>
      </c>
      <c r="J147" s="1">
        <f t="shared" si="27"/>
        <v>100400</v>
      </c>
      <c r="K147" s="28">
        <f t="shared" si="28"/>
        <v>96.53846153846153</v>
      </c>
      <c r="L147" s="186"/>
      <c r="M147" s="130"/>
    </row>
    <row r="148" spans="1:12" s="6" customFormat="1" ht="37.5" customHeight="1" hidden="1">
      <c r="A148" s="72">
        <v>41030400</v>
      </c>
      <c r="B148" s="35" t="s">
        <v>131</v>
      </c>
      <c r="C148" s="1"/>
      <c r="D148" s="1"/>
      <c r="E148" s="80" t="e">
        <f t="shared" si="26"/>
        <v>#DIV/0!</v>
      </c>
      <c r="F148" s="1"/>
      <c r="G148" s="1"/>
      <c r="H148" s="26"/>
      <c r="I148" s="1">
        <f>SUM(C148,F148)</f>
        <v>0</v>
      </c>
      <c r="J148" s="1">
        <f>SUM(D148,G148)</f>
        <v>0</v>
      </c>
      <c r="K148" s="28" t="e">
        <f t="shared" si="28"/>
        <v>#DIV/0!</v>
      </c>
      <c r="L148" s="186"/>
    </row>
    <row r="149" spans="1:12" s="6" customFormat="1" ht="102" customHeight="1">
      <c r="A149" s="70">
        <v>41030600</v>
      </c>
      <c r="B149" s="116" t="s">
        <v>194</v>
      </c>
      <c r="C149" s="1">
        <v>259793100</v>
      </c>
      <c r="D149" s="1">
        <v>198001865.75</v>
      </c>
      <c r="E149" s="80">
        <f t="shared" si="26"/>
        <v>76.21521347179736</v>
      </c>
      <c r="F149" s="1"/>
      <c r="G149" s="1"/>
      <c r="H149" s="26"/>
      <c r="I149" s="1">
        <f t="shared" si="27"/>
        <v>259793100</v>
      </c>
      <c r="J149" s="1">
        <f t="shared" si="27"/>
        <v>198001865.75</v>
      </c>
      <c r="K149" s="28">
        <f t="shared" si="28"/>
        <v>76.21521347179736</v>
      </c>
      <c r="L149" s="186"/>
    </row>
    <row r="150" spans="1:12" s="6" customFormat="1" ht="123.75" customHeight="1">
      <c r="A150" s="75">
        <v>41030800</v>
      </c>
      <c r="B150" s="113" t="s">
        <v>59</v>
      </c>
      <c r="C150" s="1">
        <v>412917900</v>
      </c>
      <c r="D150" s="1">
        <v>264265658.59</v>
      </c>
      <c r="E150" s="112">
        <f t="shared" si="26"/>
        <v>63.99956470523559</v>
      </c>
      <c r="F150" s="98"/>
      <c r="G150" s="98"/>
      <c r="H150" s="93"/>
      <c r="I150" s="1">
        <f t="shared" si="27"/>
        <v>412917900</v>
      </c>
      <c r="J150" s="1">
        <f t="shared" si="27"/>
        <v>264265658.59</v>
      </c>
      <c r="K150" s="28">
        <f t="shared" si="28"/>
        <v>63.99956470523559</v>
      </c>
      <c r="L150" s="186">
        <v>8</v>
      </c>
    </row>
    <row r="151" spans="1:12" s="6" customFormat="1" ht="85.5" customHeight="1">
      <c r="A151" s="75">
        <v>41031000</v>
      </c>
      <c r="B151" s="35" t="s">
        <v>21</v>
      </c>
      <c r="C151" s="1">
        <v>164830</v>
      </c>
      <c r="D151" s="1">
        <v>149130.58</v>
      </c>
      <c r="E151" s="28">
        <f aca="true" t="shared" si="29" ref="E151:E164">D151/C151*100</f>
        <v>90.47538676211853</v>
      </c>
      <c r="F151" s="13"/>
      <c r="G151" s="13"/>
      <c r="H151" s="26"/>
      <c r="I151" s="1">
        <f t="shared" si="27"/>
        <v>164830</v>
      </c>
      <c r="J151" s="1">
        <f t="shared" si="27"/>
        <v>149130.58</v>
      </c>
      <c r="K151" s="28">
        <f t="shared" si="28"/>
        <v>90.47538676211853</v>
      </c>
      <c r="L151" s="186"/>
    </row>
    <row r="152" spans="1:12" s="6" customFormat="1" ht="43.5" customHeight="1">
      <c r="A152" s="70">
        <v>41033900</v>
      </c>
      <c r="B152" s="36" t="s">
        <v>195</v>
      </c>
      <c r="C152" s="1">
        <v>193061600</v>
      </c>
      <c r="D152" s="1">
        <v>146135600</v>
      </c>
      <c r="E152" s="28">
        <f t="shared" si="29"/>
        <v>75.69376820662421</v>
      </c>
      <c r="F152" s="13"/>
      <c r="G152" s="13"/>
      <c r="H152" s="26"/>
      <c r="I152" s="1">
        <f t="shared" si="27"/>
        <v>193061600</v>
      </c>
      <c r="J152" s="1">
        <f t="shared" si="27"/>
        <v>146135600</v>
      </c>
      <c r="K152" s="28">
        <f t="shared" si="28"/>
        <v>75.69376820662421</v>
      </c>
      <c r="L152" s="186"/>
    </row>
    <row r="153" spans="1:12" s="6" customFormat="1" ht="45" customHeight="1">
      <c r="A153" s="56">
        <v>41034200</v>
      </c>
      <c r="B153" s="35" t="s">
        <v>196</v>
      </c>
      <c r="C153" s="1">
        <v>178679800</v>
      </c>
      <c r="D153" s="1">
        <v>131852600</v>
      </c>
      <c r="E153" s="28">
        <f t="shared" si="29"/>
        <v>73.79267270279013</v>
      </c>
      <c r="F153" s="13"/>
      <c r="G153" s="13"/>
      <c r="H153" s="28"/>
      <c r="I153" s="1">
        <f t="shared" si="27"/>
        <v>178679800</v>
      </c>
      <c r="J153" s="1">
        <f t="shared" si="27"/>
        <v>131852600</v>
      </c>
      <c r="K153" s="28">
        <f t="shared" si="28"/>
        <v>73.79267270279013</v>
      </c>
      <c r="L153" s="186"/>
    </row>
    <row r="154" spans="1:12" s="6" customFormat="1" ht="80.25" customHeight="1" hidden="1">
      <c r="A154" s="126">
        <v>41034204</v>
      </c>
      <c r="B154" s="35" t="s">
        <v>2</v>
      </c>
      <c r="C154" s="1">
        <f>C155+C156+C157+C158</f>
        <v>0</v>
      </c>
      <c r="D154" s="1">
        <f>D155+D156+D157+D158</f>
        <v>0</v>
      </c>
      <c r="E154" s="28" t="e">
        <f t="shared" si="29"/>
        <v>#DIV/0!</v>
      </c>
      <c r="F154" s="13"/>
      <c r="G154" s="13"/>
      <c r="H154" s="28"/>
      <c r="I154" s="1">
        <f t="shared" si="27"/>
        <v>0</v>
      </c>
      <c r="J154" s="1">
        <f t="shared" si="27"/>
        <v>0</v>
      </c>
      <c r="K154" s="28" t="e">
        <f t="shared" si="28"/>
        <v>#DIV/0!</v>
      </c>
      <c r="L154" s="186"/>
    </row>
    <row r="155" spans="1:12" s="6" customFormat="1" ht="56.25" customHeight="1" hidden="1">
      <c r="A155" s="126"/>
      <c r="B155" s="35" t="s">
        <v>197</v>
      </c>
      <c r="C155" s="1"/>
      <c r="D155" s="1"/>
      <c r="E155" s="28" t="e">
        <f t="shared" si="29"/>
        <v>#DIV/0!</v>
      </c>
      <c r="F155" s="13"/>
      <c r="G155" s="13"/>
      <c r="H155" s="28"/>
      <c r="I155" s="1">
        <f t="shared" si="27"/>
        <v>0</v>
      </c>
      <c r="J155" s="1">
        <f t="shared" si="27"/>
        <v>0</v>
      </c>
      <c r="K155" s="28" t="e">
        <f t="shared" si="28"/>
        <v>#DIV/0!</v>
      </c>
      <c r="L155" s="186"/>
    </row>
    <row r="156" spans="1:12" s="6" customFormat="1" ht="78" customHeight="1" hidden="1">
      <c r="A156" s="126"/>
      <c r="B156" s="35" t="s">
        <v>198</v>
      </c>
      <c r="C156" s="1"/>
      <c r="D156" s="1"/>
      <c r="E156" s="28" t="e">
        <f t="shared" si="29"/>
        <v>#DIV/0!</v>
      </c>
      <c r="F156" s="13"/>
      <c r="G156" s="13"/>
      <c r="H156" s="28"/>
      <c r="I156" s="1">
        <f t="shared" si="27"/>
        <v>0</v>
      </c>
      <c r="J156" s="1">
        <f t="shared" si="27"/>
        <v>0</v>
      </c>
      <c r="K156" s="28" t="e">
        <f t="shared" si="28"/>
        <v>#DIV/0!</v>
      </c>
      <c r="L156" s="186"/>
    </row>
    <row r="157" spans="1:12" s="6" customFormat="1" ht="41.25" customHeight="1" hidden="1">
      <c r="A157" s="126"/>
      <c r="B157" s="35" t="s">
        <v>199</v>
      </c>
      <c r="C157" s="1"/>
      <c r="D157" s="1"/>
      <c r="E157" s="28" t="e">
        <f t="shared" si="29"/>
        <v>#DIV/0!</v>
      </c>
      <c r="F157" s="13"/>
      <c r="G157" s="13"/>
      <c r="H157" s="28"/>
      <c r="I157" s="1">
        <f t="shared" si="27"/>
        <v>0</v>
      </c>
      <c r="J157" s="1">
        <f t="shared" si="27"/>
        <v>0</v>
      </c>
      <c r="K157" s="28" t="e">
        <f t="shared" si="28"/>
        <v>#DIV/0!</v>
      </c>
      <c r="L157" s="186"/>
    </row>
    <row r="158" spans="1:12" s="6" customFormat="1" ht="59.25" customHeight="1" hidden="1">
      <c r="A158" s="126"/>
      <c r="B158" s="35" t="s">
        <v>3</v>
      </c>
      <c r="C158" s="1"/>
      <c r="D158" s="1"/>
      <c r="E158" s="28" t="e">
        <f t="shared" si="29"/>
        <v>#DIV/0!</v>
      </c>
      <c r="F158" s="13"/>
      <c r="G158" s="13"/>
      <c r="H158" s="28"/>
      <c r="I158" s="1">
        <f t="shared" si="27"/>
        <v>0</v>
      </c>
      <c r="J158" s="1">
        <f t="shared" si="27"/>
        <v>0</v>
      </c>
      <c r="K158" s="28" t="e">
        <f t="shared" si="28"/>
        <v>#DIV/0!</v>
      </c>
      <c r="L158" s="186"/>
    </row>
    <row r="159" spans="1:12" s="6" customFormat="1" ht="75">
      <c r="A159" s="56">
        <v>41034204</v>
      </c>
      <c r="B159" s="135" t="s">
        <v>2</v>
      </c>
      <c r="C159" s="132">
        <f>C160+C161+C162+C163</f>
        <v>14679245</v>
      </c>
      <c r="D159" s="132">
        <f>D160+D161+D162+D163</f>
        <v>10395003.719999999</v>
      </c>
      <c r="E159" s="28">
        <f t="shared" si="29"/>
        <v>70.81429405940155</v>
      </c>
      <c r="F159" s="132">
        <f>F160+F161+F162+F163</f>
        <v>0</v>
      </c>
      <c r="G159" s="132">
        <f>G160+G161+G162+G163</f>
        <v>0</v>
      </c>
      <c r="H159" s="152">
        <f>H160+H161+H162+H163</f>
        <v>0</v>
      </c>
      <c r="I159" s="1">
        <f t="shared" si="27"/>
        <v>14679245</v>
      </c>
      <c r="J159" s="1">
        <f t="shared" si="27"/>
        <v>10395003.719999999</v>
      </c>
      <c r="K159" s="28">
        <f t="shared" si="28"/>
        <v>70.81429405940155</v>
      </c>
      <c r="L159" s="186"/>
    </row>
    <row r="160" spans="1:12" s="6" customFormat="1" ht="56.25">
      <c r="A160" s="126"/>
      <c r="B160" s="135" t="s">
        <v>197</v>
      </c>
      <c r="C160" s="132">
        <v>176644</v>
      </c>
      <c r="D160" s="132">
        <v>154464.72</v>
      </c>
      <c r="E160" s="28">
        <f t="shared" si="29"/>
        <v>87.44407961776228</v>
      </c>
      <c r="F160" s="13"/>
      <c r="G160" s="13"/>
      <c r="H160" s="28"/>
      <c r="I160" s="1">
        <f aca="true" t="shared" si="30" ref="I160:J164">SUM(C160,F160)</f>
        <v>176644</v>
      </c>
      <c r="J160" s="1">
        <f t="shared" si="30"/>
        <v>154464.72</v>
      </c>
      <c r="K160" s="28">
        <f>J160/I160*100</f>
        <v>87.44407961776228</v>
      </c>
      <c r="L160" s="186"/>
    </row>
    <row r="161" spans="1:12" s="6" customFormat="1" ht="81.75" customHeight="1">
      <c r="A161" s="126"/>
      <c r="B161" s="135" t="s">
        <v>198</v>
      </c>
      <c r="C161" s="132">
        <v>443471</v>
      </c>
      <c r="D161" s="132">
        <v>211094</v>
      </c>
      <c r="E161" s="28">
        <f t="shared" si="29"/>
        <v>47.600406790973935</v>
      </c>
      <c r="F161" s="13"/>
      <c r="G161" s="13"/>
      <c r="H161" s="28"/>
      <c r="I161" s="1">
        <f t="shared" si="30"/>
        <v>443471</v>
      </c>
      <c r="J161" s="1">
        <f t="shared" si="30"/>
        <v>211094</v>
      </c>
      <c r="K161" s="28">
        <f>J161/I161*100</f>
        <v>47.600406790973935</v>
      </c>
      <c r="L161" s="186"/>
    </row>
    <row r="162" spans="1:12" s="6" customFormat="1" ht="57" customHeight="1">
      <c r="A162" s="126"/>
      <c r="B162" s="135" t="s">
        <v>199</v>
      </c>
      <c r="C162" s="132">
        <v>5218000</v>
      </c>
      <c r="D162" s="132">
        <v>3353214</v>
      </c>
      <c r="E162" s="28">
        <f t="shared" si="29"/>
        <v>64.26243771559984</v>
      </c>
      <c r="F162" s="13"/>
      <c r="G162" s="13"/>
      <c r="H162" s="28"/>
      <c r="I162" s="1">
        <f t="shared" si="30"/>
        <v>5218000</v>
      </c>
      <c r="J162" s="1">
        <f t="shared" si="30"/>
        <v>3353214</v>
      </c>
      <c r="K162" s="28">
        <f>J162/I162*100</f>
        <v>64.26243771559984</v>
      </c>
      <c r="L162" s="186"/>
    </row>
    <row r="163" spans="1:12" s="6" customFormat="1" ht="74.25" customHeight="1">
      <c r="A163" s="126"/>
      <c r="B163" s="135" t="s">
        <v>3</v>
      </c>
      <c r="C163" s="132">
        <v>8841130</v>
      </c>
      <c r="D163" s="132">
        <v>6676231</v>
      </c>
      <c r="E163" s="28">
        <f t="shared" si="29"/>
        <v>75.51332239204717</v>
      </c>
      <c r="F163" s="13"/>
      <c r="G163" s="13"/>
      <c r="H163" s="28"/>
      <c r="I163" s="1">
        <f t="shared" si="30"/>
        <v>8841130</v>
      </c>
      <c r="J163" s="1">
        <f t="shared" si="30"/>
        <v>6676231</v>
      </c>
      <c r="K163" s="28">
        <f>J163/I163*100</f>
        <v>75.51332239204717</v>
      </c>
      <c r="L163" s="186"/>
    </row>
    <row r="164" spans="1:12" s="6" customFormat="1" ht="63.75" customHeight="1">
      <c r="A164" s="126">
        <v>41034500</v>
      </c>
      <c r="B164" s="35" t="s">
        <v>233</v>
      </c>
      <c r="C164" s="132">
        <v>4589400</v>
      </c>
      <c r="D164" s="132">
        <v>3548500</v>
      </c>
      <c r="E164" s="28">
        <f t="shared" si="29"/>
        <v>77.31947531267703</v>
      </c>
      <c r="F164" s="163"/>
      <c r="G164" s="163"/>
      <c r="H164" s="164"/>
      <c r="I164" s="132">
        <f t="shared" si="30"/>
        <v>4589400</v>
      </c>
      <c r="J164" s="132">
        <f t="shared" si="30"/>
        <v>3548500</v>
      </c>
      <c r="K164" s="28">
        <f>J164/I164*100</f>
        <v>77.31947531267703</v>
      </c>
      <c r="L164" s="186"/>
    </row>
    <row r="165" spans="1:12" s="6" customFormat="1" ht="21.75" customHeight="1">
      <c r="A165" s="126">
        <v>41035000</v>
      </c>
      <c r="B165" s="36" t="s">
        <v>172</v>
      </c>
      <c r="C165" s="133">
        <f>C166+C167+C168+C169+C170+C171+C172+C173+C174+C175+C176</f>
        <v>3036663</v>
      </c>
      <c r="D165" s="133">
        <f>D166+D167+D168+D169+D170+D171+D172+D173+D174+D175+D176</f>
        <v>1835471.11</v>
      </c>
      <c r="E165" s="28">
        <f aca="true" t="shared" si="31" ref="E165:E181">D165/C165*100</f>
        <v>60.443688022016275</v>
      </c>
      <c r="F165" s="133">
        <f>SUM(F166:F176)</f>
        <v>160000</v>
      </c>
      <c r="G165" s="133">
        <f>SUM(G166:G176)</f>
        <v>75850</v>
      </c>
      <c r="H165" s="153"/>
      <c r="I165" s="133">
        <f>I166+I167+I168+I169+I170+I171+I172+I173+I174+I175+I176</f>
        <v>3196663</v>
      </c>
      <c r="J165" s="133">
        <f>J166+J167+J168+J169+J170+J171+J172+J173+J174+J175+J176</f>
        <v>1911321.11</v>
      </c>
      <c r="K165" s="28">
        <f t="shared" si="28"/>
        <v>59.791135631125336</v>
      </c>
      <c r="L165" s="186"/>
    </row>
    <row r="166" spans="1:12" s="6" customFormat="1" ht="78" customHeight="1">
      <c r="A166" s="172"/>
      <c r="B166" s="35" t="s">
        <v>200</v>
      </c>
      <c r="C166" s="131">
        <v>290300</v>
      </c>
      <c r="D166" s="131">
        <v>216000</v>
      </c>
      <c r="E166" s="28">
        <f t="shared" si="31"/>
        <v>74.40578711677574</v>
      </c>
      <c r="F166" s="13"/>
      <c r="G166" s="13"/>
      <c r="H166" s="88" t="e">
        <f>G166/F166*100</f>
        <v>#DIV/0!</v>
      </c>
      <c r="I166" s="1">
        <f t="shared" si="27"/>
        <v>290300</v>
      </c>
      <c r="J166" s="1">
        <f t="shared" si="27"/>
        <v>216000</v>
      </c>
      <c r="K166" s="28">
        <f t="shared" si="28"/>
        <v>74.40578711677574</v>
      </c>
      <c r="L166" s="186"/>
    </row>
    <row r="167" spans="1:12" s="6" customFormat="1" ht="36" customHeight="1">
      <c r="A167" s="173"/>
      <c r="B167" s="35" t="s">
        <v>4</v>
      </c>
      <c r="C167" s="131">
        <v>4800</v>
      </c>
      <c r="D167" s="131">
        <v>756</v>
      </c>
      <c r="E167" s="28">
        <f t="shared" si="31"/>
        <v>15.75</v>
      </c>
      <c r="F167" s="13"/>
      <c r="G167" s="13"/>
      <c r="H167" s="88" t="e">
        <f>G167/F167*100</f>
        <v>#DIV/0!</v>
      </c>
      <c r="I167" s="1">
        <f t="shared" si="27"/>
        <v>4800</v>
      </c>
      <c r="J167" s="1">
        <f t="shared" si="27"/>
        <v>756</v>
      </c>
      <c r="K167" s="28">
        <f t="shared" si="28"/>
        <v>15.75</v>
      </c>
      <c r="L167" s="186"/>
    </row>
    <row r="168" spans="1:12" s="6" customFormat="1" ht="44.25" customHeight="1">
      <c r="A168" s="175"/>
      <c r="B168" s="35" t="s">
        <v>169</v>
      </c>
      <c r="C168" s="131">
        <v>382700</v>
      </c>
      <c r="D168" s="131">
        <v>248167.48</v>
      </c>
      <c r="E168" s="28">
        <f t="shared" si="31"/>
        <v>64.84648027175334</v>
      </c>
      <c r="F168" s="13"/>
      <c r="G168" s="13"/>
      <c r="H168" s="88" t="e">
        <f>G168/F168*100</f>
        <v>#DIV/0!</v>
      </c>
      <c r="I168" s="1">
        <f t="shared" si="27"/>
        <v>382700</v>
      </c>
      <c r="J168" s="1">
        <f t="shared" si="27"/>
        <v>248167.48</v>
      </c>
      <c r="K168" s="28">
        <f t="shared" si="28"/>
        <v>64.84648027175334</v>
      </c>
      <c r="L168" s="176">
        <v>9</v>
      </c>
    </row>
    <row r="169" spans="1:12" s="6" customFormat="1" ht="27.75" customHeight="1">
      <c r="A169" s="172"/>
      <c r="B169" s="35" t="s">
        <v>170</v>
      </c>
      <c r="C169" s="131">
        <v>181400</v>
      </c>
      <c r="D169" s="131">
        <v>114977.34</v>
      </c>
      <c r="E169" s="28">
        <f t="shared" si="31"/>
        <v>63.38331863285557</v>
      </c>
      <c r="F169" s="13"/>
      <c r="G169" s="13"/>
      <c r="H169" s="88"/>
      <c r="I169" s="1">
        <f t="shared" si="27"/>
        <v>181400</v>
      </c>
      <c r="J169" s="1">
        <f aca="true" t="shared" si="32" ref="J169:J176">SUM(D169,G169)</f>
        <v>114977.34</v>
      </c>
      <c r="K169" s="28">
        <f aca="true" t="shared" si="33" ref="K169:K181">J169/I169*100</f>
        <v>63.38331863285557</v>
      </c>
      <c r="L169" s="176"/>
    </row>
    <row r="170" spans="1:12" s="6" customFormat="1" ht="38.25" customHeight="1">
      <c r="A170" s="172"/>
      <c r="B170" s="35" t="s">
        <v>168</v>
      </c>
      <c r="C170" s="131">
        <v>57300</v>
      </c>
      <c r="D170" s="131">
        <v>43090</v>
      </c>
      <c r="E170" s="157">
        <f t="shared" si="31"/>
        <v>75.20069808027922</v>
      </c>
      <c r="F170" s="166"/>
      <c r="G170" s="166"/>
      <c r="H170" s="167"/>
      <c r="I170" s="1">
        <f t="shared" si="27"/>
        <v>57300</v>
      </c>
      <c r="J170" s="1">
        <f t="shared" si="32"/>
        <v>43090</v>
      </c>
      <c r="K170" s="28">
        <f t="shared" si="33"/>
        <v>75.20069808027922</v>
      </c>
      <c r="L170" s="176"/>
    </row>
    <row r="171" spans="1:12" s="6" customFormat="1" ht="60" customHeight="1">
      <c r="A171" s="172"/>
      <c r="B171" s="35" t="s">
        <v>5</v>
      </c>
      <c r="C171" s="131">
        <v>162275</v>
      </c>
      <c r="D171" s="131">
        <v>142179.68</v>
      </c>
      <c r="E171" s="28">
        <f t="shared" si="31"/>
        <v>87.61650285010013</v>
      </c>
      <c r="F171" s="13"/>
      <c r="G171" s="13"/>
      <c r="H171" s="28"/>
      <c r="I171" s="1">
        <f aca="true" t="shared" si="34" ref="I171:I176">SUM(C171,F171)</f>
        <v>162275</v>
      </c>
      <c r="J171" s="1">
        <f t="shared" si="32"/>
        <v>142179.68</v>
      </c>
      <c r="K171" s="28">
        <f t="shared" si="33"/>
        <v>87.61650285010013</v>
      </c>
      <c r="L171" s="176"/>
    </row>
    <row r="172" spans="1:12" s="6" customFormat="1" ht="38.25" customHeight="1">
      <c r="A172" s="172"/>
      <c r="B172" s="35" t="s">
        <v>218</v>
      </c>
      <c r="C172" s="131">
        <v>40000</v>
      </c>
      <c r="D172" s="131">
        <v>40000</v>
      </c>
      <c r="E172" s="28">
        <f t="shared" si="31"/>
        <v>100</v>
      </c>
      <c r="F172" s="13"/>
      <c r="G172" s="13"/>
      <c r="H172" s="28"/>
      <c r="I172" s="1">
        <f t="shared" si="34"/>
        <v>40000</v>
      </c>
      <c r="J172" s="1">
        <f t="shared" si="32"/>
        <v>40000</v>
      </c>
      <c r="K172" s="28">
        <f t="shared" si="33"/>
        <v>100</v>
      </c>
      <c r="L172" s="176"/>
    </row>
    <row r="173" spans="1:12" s="6" customFormat="1" ht="58.5" customHeight="1" hidden="1">
      <c r="A173" s="172"/>
      <c r="B173" s="35" t="s">
        <v>216</v>
      </c>
      <c r="C173" s="131"/>
      <c r="D173" s="131"/>
      <c r="E173" s="28" t="e">
        <f t="shared" si="31"/>
        <v>#DIV/0!</v>
      </c>
      <c r="F173" s="13"/>
      <c r="G173" s="13"/>
      <c r="H173" s="28"/>
      <c r="I173" s="1">
        <f t="shared" si="34"/>
        <v>0</v>
      </c>
      <c r="J173" s="1">
        <f t="shared" si="32"/>
        <v>0</v>
      </c>
      <c r="K173" s="28" t="e">
        <f t="shared" si="33"/>
        <v>#DIV/0!</v>
      </c>
      <c r="L173" s="176"/>
    </row>
    <row r="174" spans="1:12" s="6" customFormat="1" ht="78" customHeight="1">
      <c r="A174" s="172"/>
      <c r="B174" s="159" t="s">
        <v>216</v>
      </c>
      <c r="C174" s="160">
        <v>917888</v>
      </c>
      <c r="D174" s="131">
        <v>893540</v>
      </c>
      <c r="E174" s="165">
        <f t="shared" si="31"/>
        <v>97.3473887881746</v>
      </c>
      <c r="F174" s="168"/>
      <c r="G174" s="168"/>
      <c r="H174" s="165"/>
      <c r="I174" s="169">
        <f t="shared" si="34"/>
        <v>917888</v>
      </c>
      <c r="J174" s="169">
        <f t="shared" si="32"/>
        <v>893540</v>
      </c>
      <c r="K174" s="165">
        <f t="shared" si="33"/>
        <v>97.3473887881746</v>
      </c>
      <c r="L174" s="176"/>
    </row>
    <row r="175" spans="1:12" s="6" customFormat="1" ht="63" customHeight="1">
      <c r="A175" s="172"/>
      <c r="B175" s="159" t="s">
        <v>228</v>
      </c>
      <c r="C175" s="131">
        <v>1000000</v>
      </c>
      <c r="D175" s="131">
        <v>32610.61</v>
      </c>
      <c r="E175" s="165">
        <f t="shared" si="31"/>
        <v>3.2610609999999998</v>
      </c>
      <c r="F175" s="13"/>
      <c r="G175" s="13"/>
      <c r="H175" s="28"/>
      <c r="I175" s="1">
        <f t="shared" si="34"/>
        <v>1000000</v>
      </c>
      <c r="J175" s="169">
        <f t="shared" si="32"/>
        <v>32610.61</v>
      </c>
      <c r="K175" s="165">
        <f t="shared" si="33"/>
        <v>3.2610609999999998</v>
      </c>
      <c r="L175" s="176"/>
    </row>
    <row r="176" spans="1:12" s="6" customFormat="1" ht="41.25" customHeight="1">
      <c r="A176" s="173"/>
      <c r="B176" s="159" t="s">
        <v>229</v>
      </c>
      <c r="C176" s="131"/>
      <c r="D176" s="131">
        <v>104150</v>
      </c>
      <c r="E176" s="165"/>
      <c r="F176" s="162">
        <v>160000</v>
      </c>
      <c r="G176" s="13">
        <v>75850</v>
      </c>
      <c r="H176" s="28">
        <f>G176/F176*100</f>
        <v>47.40625</v>
      </c>
      <c r="I176" s="1">
        <f t="shared" si="34"/>
        <v>160000</v>
      </c>
      <c r="J176" s="165">
        <f t="shared" si="32"/>
        <v>180000</v>
      </c>
      <c r="K176" s="165">
        <f t="shared" si="33"/>
        <v>112.5</v>
      </c>
      <c r="L176" s="176"/>
    </row>
    <row r="177" spans="1:12" s="6" customFormat="1" ht="41.25" customHeight="1">
      <c r="A177" s="188">
        <v>41035200</v>
      </c>
      <c r="B177" s="159" t="s">
        <v>232</v>
      </c>
      <c r="C177" s="161">
        <f>C178</f>
        <v>344410</v>
      </c>
      <c r="D177" s="161">
        <f aca="true" t="shared" si="35" ref="D177:J177">D178</f>
        <v>344410</v>
      </c>
      <c r="E177" s="165">
        <f t="shared" si="31"/>
        <v>100</v>
      </c>
      <c r="F177" s="161">
        <f t="shared" si="35"/>
        <v>0</v>
      </c>
      <c r="G177" s="161">
        <f t="shared" si="35"/>
        <v>0</v>
      </c>
      <c r="H177" s="161">
        <f t="shared" si="35"/>
        <v>0</v>
      </c>
      <c r="I177" s="161">
        <f t="shared" si="35"/>
        <v>344410</v>
      </c>
      <c r="J177" s="131">
        <f t="shared" si="35"/>
        <v>344410</v>
      </c>
      <c r="K177" s="165">
        <f t="shared" si="33"/>
        <v>100</v>
      </c>
      <c r="L177" s="176"/>
    </row>
    <row r="178" spans="1:12" s="6" customFormat="1" ht="41.25" customHeight="1">
      <c r="A178" s="189"/>
      <c r="B178" s="159" t="s">
        <v>227</v>
      </c>
      <c r="C178" s="98">
        <v>344410</v>
      </c>
      <c r="D178" s="170">
        <v>344410</v>
      </c>
      <c r="E178" s="165">
        <f t="shared" si="31"/>
        <v>100</v>
      </c>
      <c r="F178" s="166"/>
      <c r="G178" s="166"/>
      <c r="H178" s="157"/>
      <c r="I178" s="98">
        <f>C178+F178</f>
        <v>344410</v>
      </c>
      <c r="J178" s="98">
        <f>D178+G178</f>
        <v>344410</v>
      </c>
      <c r="K178" s="165">
        <f t="shared" si="33"/>
        <v>100</v>
      </c>
      <c r="L178" s="176"/>
    </row>
    <row r="179" spans="1:12" s="6" customFormat="1" ht="41.25" customHeight="1">
      <c r="A179" s="188">
        <v>41035300</v>
      </c>
      <c r="B179" s="159" t="s">
        <v>230</v>
      </c>
      <c r="C179" s="161">
        <f>C180+C181</f>
        <v>12665760</v>
      </c>
      <c r="D179" s="161">
        <f aca="true" t="shared" si="36" ref="D179:J179">D180+D181</f>
        <v>6908360</v>
      </c>
      <c r="E179" s="165">
        <f t="shared" si="31"/>
        <v>54.54358838316848</v>
      </c>
      <c r="F179" s="161">
        <f t="shared" si="36"/>
        <v>0</v>
      </c>
      <c r="G179" s="161">
        <f t="shared" si="36"/>
        <v>0</v>
      </c>
      <c r="H179" s="161">
        <f t="shared" si="36"/>
        <v>0</v>
      </c>
      <c r="I179" s="161">
        <f t="shared" si="36"/>
        <v>12665760</v>
      </c>
      <c r="J179" s="161">
        <f t="shared" si="36"/>
        <v>6908360</v>
      </c>
      <c r="K179" s="165">
        <f t="shared" si="33"/>
        <v>54.54358838316848</v>
      </c>
      <c r="L179" s="176"/>
    </row>
    <row r="180" spans="1:12" s="6" customFormat="1" ht="41.25" customHeight="1">
      <c r="A180" s="190"/>
      <c r="B180" s="159" t="s">
        <v>231</v>
      </c>
      <c r="C180" s="161">
        <v>7536470</v>
      </c>
      <c r="D180" s="161">
        <v>5070000</v>
      </c>
      <c r="E180" s="165">
        <f t="shared" si="31"/>
        <v>67.27287443590964</v>
      </c>
      <c r="F180" s="166"/>
      <c r="G180" s="166"/>
      <c r="H180" s="157"/>
      <c r="I180" s="98">
        <f>C180+F180</f>
        <v>7536470</v>
      </c>
      <c r="J180" s="98">
        <f>D180+G180</f>
        <v>5070000</v>
      </c>
      <c r="K180" s="165">
        <f t="shared" si="33"/>
        <v>67.27287443590964</v>
      </c>
      <c r="L180" s="176"/>
    </row>
    <row r="181" spans="1:12" s="6" customFormat="1" ht="41.25" customHeight="1">
      <c r="A181" s="189"/>
      <c r="B181" s="35" t="s">
        <v>199</v>
      </c>
      <c r="C181" s="161">
        <v>5129290</v>
      </c>
      <c r="D181" s="161">
        <v>1838360</v>
      </c>
      <c r="E181" s="28">
        <f t="shared" si="31"/>
        <v>35.840437955350545</v>
      </c>
      <c r="F181" s="166"/>
      <c r="G181" s="166"/>
      <c r="H181" s="157"/>
      <c r="I181" s="98">
        <f>C181+F181</f>
        <v>5129290</v>
      </c>
      <c r="J181" s="98">
        <f>D181+G181</f>
        <v>1838360</v>
      </c>
      <c r="K181" s="28">
        <f t="shared" si="33"/>
        <v>35.840437955350545</v>
      </c>
      <c r="L181" s="176"/>
    </row>
    <row r="182" spans="1:12" s="14" customFormat="1" ht="131.25" customHeight="1">
      <c r="A182" s="154">
        <v>41035800</v>
      </c>
      <c r="B182" s="155" t="s">
        <v>1</v>
      </c>
      <c r="C182" s="156">
        <v>1678900</v>
      </c>
      <c r="D182" s="156">
        <v>1042288.71</v>
      </c>
      <c r="E182" s="157">
        <f>D182/C182*100</f>
        <v>62.08164333789982</v>
      </c>
      <c r="F182" s="98"/>
      <c r="G182" s="98"/>
      <c r="H182" s="157"/>
      <c r="I182" s="158">
        <f aca="true" t="shared" si="37" ref="I182:J184">SUM(C182,F182)</f>
        <v>1678900</v>
      </c>
      <c r="J182" s="98">
        <f t="shared" si="37"/>
        <v>1042288.71</v>
      </c>
      <c r="K182" s="157">
        <f t="shared" si="28"/>
        <v>62.08164333789982</v>
      </c>
      <c r="L182" s="176"/>
    </row>
    <row r="183" spans="1:12" s="14" customFormat="1" ht="169.5" customHeight="1" hidden="1">
      <c r="A183" s="73">
        <v>41036600</v>
      </c>
      <c r="B183" s="37" t="s">
        <v>153</v>
      </c>
      <c r="C183" s="1"/>
      <c r="D183" s="1"/>
      <c r="E183" s="88" t="e">
        <f>D183/C183*100</f>
        <v>#DIV/0!</v>
      </c>
      <c r="F183" s="1"/>
      <c r="G183" s="1"/>
      <c r="H183" s="28" t="e">
        <f>G183/F183*100</f>
        <v>#DIV/0!</v>
      </c>
      <c r="I183" s="53">
        <f t="shared" si="37"/>
        <v>0</v>
      </c>
      <c r="J183" s="1">
        <f t="shared" si="37"/>
        <v>0</v>
      </c>
      <c r="K183" s="28" t="e">
        <f>J183/I183*100</f>
        <v>#DIV/0!</v>
      </c>
      <c r="L183" s="176"/>
    </row>
    <row r="184" spans="1:12" s="14" customFormat="1" ht="56.25" customHeight="1" hidden="1">
      <c r="A184" s="73">
        <v>41037000</v>
      </c>
      <c r="B184" s="37" t="s">
        <v>173</v>
      </c>
      <c r="C184" s="1"/>
      <c r="D184" s="1"/>
      <c r="E184" s="28" t="e">
        <f>D184/C184*100</f>
        <v>#DIV/0!</v>
      </c>
      <c r="F184" s="1"/>
      <c r="G184" s="1"/>
      <c r="H184" s="28"/>
      <c r="I184" s="53">
        <f t="shared" si="37"/>
        <v>0</v>
      </c>
      <c r="J184" s="1">
        <f t="shared" si="37"/>
        <v>0</v>
      </c>
      <c r="K184" s="28" t="e">
        <f>J184/I184*100</f>
        <v>#DIV/0!</v>
      </c>
      <c r="L184" s="176"/>
    </row>
    <row r="185" spans="1:12" ht="18.75">
      <c r="A185" s="74"/>
      <c r="B185" s="87" t="s">
        <v>18</v>
      </c>
      <c r="C185" s="127">
        <f>C131+C132</f>
        <v>1951075250.96</v>
      </c>
      <c r="D185" s="125">
        <f>D131+D132</f>
        <v>1528528700.0300002</v>
      </c>
      <c r="E185" s="26">
        <f>D185/C185*100</f>
        <v>78.34288807045799</v>
      </c>
      <c r="F185" s="114">
        <f>F131+F132</f>
        <v>60752094.55</v>
      </c>
      <c r="G185" s="101">
        <f>G131+G132</f>
        <v>49776677.35999999</v>
      </c>
      <c r="H185" s="26">
        <f>G185/F185*100</f>
        <v>81.93409252586831</v>
      </c>
      <c r="I185" s="128">
        <f>I131+I132</f>
        <v>2011827345.51</v>
      </c>
      <c r="J185" s="115">
        <f>J131+J132</f>
        <v>1578305377.3900003</v>
      </c>
      <c r="K185" s="26">
        <f>J185/I185*100</f>
        <v>78.45133335683428</v>
      </c>
      <c r="L185" s="176"/>
    </row>
    <row r="186" spans="1:12" s="139" customFormat="1" ht="37.5">
      <c r="A186" s="74"/>
      <c r="B186" s="171" t="s">
        <v>19</v>
      </c>
      <c r="C186" s="4">
        <v>154495236.02</v>
      </c>
      <c r="D186" s="4"/>
      <c r="E186" s="4"/>
      <c r="F186" s="4">
        <v>28365282.83</v>
      </c>
      <c r="G186" s="4"/>
      <c r="H186" s="4"/>
      <c r="I186" s="4">
        <f>F186+C186</f>
        <v>182860518.85000002</v>
      </c>
      <c r="J186" s="4"/>
      <c r="K186" s="26"/>
      <c r="L186" s="176"/>
    </row>
    <row r="187" spans="1:12" s="14" customFormat="1" ht="18.75">
      <c r="A187" s="118"/>
      <c r="B187" s="119"/>
      <c r="C187" s="120"/>
      <c r="D187" s="120"/>
      <c r="E187" s="121"/>
      <c r="F187" s="120"/>
      <c r="G187" s="120"/>
      <c r="H187" s="121"/>
      <c r="I187" s="122"/>
      <c r="J187" s="122"/>
      <c r="K187" s="121"/>
      <c r="L187" s="176"/>
    </row>
    <row r="188" spans="1:12" s="14" customFormat="1" ht="18.75">
      <c r="A188" s="118"/>
      <c r="B188" s="119"/>
      <c r="C188" s="120"/>
      <c r="D188" s="120"/>
      <c r="E188" s="121"/>
      <c r="F188" s="120"/>
      <c r="G188" s="120"/>
      <c r="H188" s="121"/>
      <c r="I188" s="122"/>
      <c r="J188" s="122"/>
      <c r="K188" s="121"/>
      <c r="L188" s="176"/>
    </row>
    <row r="189" spans="1:12" s="14" customFormat="1" ht="18.75">
      <c r="A189" s="118"/>
      <c r="B189" s="119"/>
      <c r="C189" s="120"/>
      <c r="D189" s="120"/>
      <c r="E189" s="121"/>
      <c r="F189" s="120"/>
      <c r="G189" s="120"/>
      <c r="H189" s="121"/>
      <c r="I189" s="122"/>
      <c r="J189" s="122"/>
      <c r="K189" s="121"/>
      <c r="L189" s="176"/>
    </row>
    <row r="190" spans="1:12" s="129" customFormat="1" ht="26.25" customHeight="1">
      <c r="A190" s="185" t="s">
        <v>237</v>
      </c>
      <c r="B190" s="185"/>
      <c r="C190" s="185"/>
      <c r="D190" s="185"/>
      <c r="E190" s="185"/>
      <c r="F190" s="185"/>
      <c r="G190" s="187" t="s">
        <v>238</v>
      </c>
      <c r="H190" s="187"/>
      <c r="L190" s="176"/>
    </row>
    <row r="191" ht="18.75">
      <c r="L191" s="176"/>
    </row>
    <row r="192" ht="18.75">
      <c r="L192" s="176"/>
    </row>
    <row r="193" ht="18.75">
      <c r="L193" s="176"/>
    </row>
    <row r="194" ht="18.75">
      <c r="L194" s="176"/>
    </row>
    <row r="195" ht="18.75">
      <c r="L195" s="176"/>
    </row>
    <row r="196" ht="18.75">
      <c r="L196" s="176"/>
    </row>
    <row r="197" ht="18.75">
      <c r="L197" s="176"/>
    </row>
    <row r="198" ht="18.75">
      <c r="L198" s="176"/>
    </row>
  </sheetData>
  <sheetProtection/>
  <mergeCells count="19">
    <mergeCell ref="L30:L54"/>
    <mergeCell ref="L55:L72"/>
    <mergeCell ref="L73:L90"/>
    <mergeCell ref="L91:L108"/>
    <mergeCell ref="G190:H190"/>
    <mergeCell ref="A177:A178"/>
    <mergeCell ref="A179:A181"/>
    <mergeCell ref="L109:L149"/>
    <mergeCell ref="L150:L167"/>
    <mergeCell ref="L168:L190"/>
    <mergeCell ref="L191:L198"/>
    <mergeCell ref="L1:L29"/>
    <mergeCell ref="A6:K6"/>
    <mergeCell ref="F8:H8"/>
    <mergeCell ref="I8:K8"/>
    <mergeCell ref="A8:A9"/>
    <mergeCell ref="B8:B9"/>
    <mergeCell ref="C8:E8"/>
    <mergeCell ref="A190:F190"/>
  </mergeCells>
  <printOptions/>
  <pageMargins left="0.31" right="0.2362204724409449" top="1.1811023622047245" bottom="0.5905511811023623" header="0.5118110236220472" footer="0.1968503937007874"/>
  <pageSetup fitToHeight="10" horizontalDpi="600" verticalDpi="600" orientation="landscape" paperSize="9" scale="53" r:id="rId1"/>
  <headerFooter alignWithMargins="0">
    <oddHeader>&amp;R
&amp;11Продовження додатку 1</oddHeader>
  </headerFooter>
  <rowBreaks count="5" manualBreakCount="5">
    <brk id="29" max="11" man="1"/>
    <brk id="72" max="11" man="1"/>
    <brk id="90" max="11" man="1"/>
    <brk id="108" max="11" man="1"/>
    <brk id="1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</dc:creator>
  <cp:keywords/>
  <dc:description/>
  <cp:lastModifiedBy>Шуліпа Ольга Василівна</cp:lastModifiedBy>
  <cp:lastPrinted>2016-10-17T13:57:50Z</cp:lastPrinted>
  <dcterms:created xsi:type="dcterms:W3CDTF">2005-04-18T13:28:41Z</dcterms:created>
  <dcterms:modified xsi:type="dcterms:W3CDTF">2016-11-23T08:14:19Z</dcterms:modified>
  <cp:category/>
  <cp:version/>
  <cp:contentType/>
  <cp:contentStatus/>
</cp:coreProperties>
</file>