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(в)'!$A$1:$G$159</definedName>
  </definedNames>
  <calcPr fullCalcOnLoad="1"/>
</workbook>
</file>

<file path=xl/sharedStrings.xml><?xml version="1.0" encoding="utf-8"?>
<sst xmlns="http://schemas.openxmlformats.org/spreadsheetml/2006/main" count="193" uniqueCount="187">
  <si>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</si>
  <si>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</si>
  <si>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</si>
  <si>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</si>
  <si>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</si>
  <si>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</si>
  <si>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</si>
  <si>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</si>
  <si>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</si>
  <si>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</si>
  <si>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</si>
  <si>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</si>
  <si>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</si>
  <si>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</si>
  <si>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</si>
  <si>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</si>
  <si>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</si>
  <si>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</si>
  <si>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</si>
  <si>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</si>
  <si>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</si>
  <si>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</si>
  <si>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</si>
  <si>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</si>
  <si>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</si>
  <si>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</si>
  <si>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</si>
  <si>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</si>
  <si>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</si>
  <si>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</si>
  <si>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</si>
  <si>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</si>
  <si>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</si>
  <si>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</si>
  <si>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</si>
  <si>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</si>
  <si>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</si>
  <si>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</si>
  <si>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</si>
  <si>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</si>
  <si>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</si>
  <si>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</si>
  <si>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</si>
  <si>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</si>
  <si>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</si>
  <si>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</si>
  <si>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</si>
  <si>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</si>
  <si>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</si>
  <si>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</si>
  <si>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</si>
  <si>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</si>
  <si>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</si>
  <si>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</si>
  <si>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</si>
  <si>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</si>
  <si>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</si>
  <si>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</si>
  <si>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</si>
  <si>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</si>
  <si>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</si>
  <si>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</si>
  <si>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</si>
  <si>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</si>
  <si>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</si>
  <si>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</si>
  <si>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</si>
  <si>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</si>
  <si>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</si>
  <si>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</si>
  <si>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</si>
  <si>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</si>
  <si>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</si>
  <si>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</si>
  <si>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</si>
  <si>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</si>
  <si>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</si>
  <si>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</si>
  <si>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</si>
  <si>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</si>
  <si>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</si>
  <si>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</si>
  <si>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</si>
  <si>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</si>
  <si>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</si>
  <si>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</si>
  <si>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</si>
  <si>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</si>
  <si>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</si>
  <si>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</si>
  <si>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</si>
  <si>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</si>
  <si>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</si>
  <si>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</si>
  <si>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</si>
  <si>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</si>
  <si>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</si>
  <si>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</si>
  <si>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</si>
  <si>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</si>
  <si>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</si>
  <si>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</si>
  <si>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</si>
  <si>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</si>
  <si>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</si>
  <si>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</si>
  <si>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</si>
  <si>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</si>
  <si>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</si>
  <si>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</si>
  <si>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</si>
  <si>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</si>
  <si>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</si>
  <si>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</si>
  <si>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</si>
  <si>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</si>
  <si>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</si>
  <si>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</si>
  <si>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</si>
  <si>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</si>
  <si>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</si>
  <si>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</si>
  <si>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</si>
  <si>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</si>
  <si>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</si>
  <si>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</si>
  <si>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</si>
  <si>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</si>
  <si>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</si>
  <si>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</si>
  <si>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</si>
  <si>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</si>
  <si>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</si>
  <si>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</si>
  <si>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</si>
  <si>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</si>
  <si>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</si>
  <si>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</si>
  <si>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</si>
  <si>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</si>
  <si>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</si>
  <si>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</si>
  <si>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</si>
  <si>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</si>
  <si>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</si>
  <si>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</si>
  <si>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</si>
  <si>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</si>
  <si>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</si>
  <si>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</si>
  <si>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</si>
  <si>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</si>
  <si>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</si>
  <si>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</si>
  <si>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</si>
  <si>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</si>
  <si>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</si>
  <si>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</si>
  <si>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</si>
  <si>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</si>
  <si>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</si>
  <si>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Доходи міського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</si>
  <si>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</si>
  <si>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</si>
  <si>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</si>
  <si>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</si>
  <si>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</si>
  <si>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</si>
  <si>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</si>
  <si>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</si>
  <si>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</si>
  <si>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</si>
  <si>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</si>
  <si>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</si>
  <si>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Пальне</t>
  </si>
  <si>
    <t>для компенсаційних виплат за пільговий проїзд окремих категорій громадян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</si>
  <si>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</si>
  <si>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</si>
  <si>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</si>
  <si>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на 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катострофи)</t>
  </si>
  <si>
    <t>до рішення виконавчого комітету</t>
  </si>
  <si>
    <t xml:space="preserve">Директор департаменту фінансів, економіки та </t>
  </si>
  <si>
    <t>С.А.Липова</t>
  </si>
  <si>
    <t>інвестицій</t>
  </si>
  <si>
    <t>на забезпечення твердим паливом (дровами, торфобрикетами) сімей учасників антитерористичної операції</t>
  </si>
  <si>
    <t xml:space="preserve">                     Додаток  1</t>
  </si>
  <si>
    <r>
      <t xml:space="preserve">від 16.05.2017 № 244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</si>
</sst>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 vertical="center" textRotation="180"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0" fontId="37" fillId="26" borderId="14" xfId="0" applyFont="1" applyFill="1" applyBorder="1" applyAlignment="1">
      <alignment vertical="center" textRotation="180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192" fontId="0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7" fillId="26" borderId="0" xfId="0" applyFont="1" applyFill="1" applyAlignment="1">
      <alignment horizontal="center" vertical="center" textRotation="180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4" fontId="36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Border="1" applyAlignment="1">
      <alignment horizontal="left" vertical="center" wrapText="1"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26" borderId="17" xfId="0" applyNumberFormat="1" applyFont="1" applyFill="1" applyBorder="1" applyAlignment="1" applyProtection="1">
      <alignment vertical="center" wrapText="1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0" fontId="37" fillId="26" borderId="0" xfId="0" applyFont="1" applyFill="1" applyAlignment="1">
      <alignment vertical="center"/>
    </xf>
    <xf numFmtId="0" fontId="39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29" fillId="26" borderId="18" xfId="0" applyNumberFormat="1" applyFont="1" applyFill="1" applyBorder="1" applyAlignment="1" applyProtection="1">
      <alignment vertical="top" wrapText="1"/>
      <protection/>
    </xf>
    <xf numFmtId="0" fontId="29" fillId="26" borderId="16" xfId="0" applyNumberFormat="1" applyFont="1" applyFill="1" applyBorder="1" applyAlignment="1" applyProtection="1">
      <alignment vertical="top" wrapText="1"/>
      <protection/>
    </xf>
    <xf numFmtId="0" fontId="37" fillId="26" borderId="0" xfId="0" applyFont="1" applyFill="1" applyAlignment="1">
      <alignment horizontal="center" vertical="center" textRotation="180"/>
    </xf>
    <xf numFmtId="0" fontId="37" fillId="26" borderId="14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vertical="center" textRotation="180"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8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3"/>
  <sheetViews>
    <sheetView showGridLines="0" showZeros="0" tabSelected="1" view="pageBreakPreview" zoomScale="65" zoomScaleNormal="75" zoomScaleSheetLayoutView="6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6" sqref="D6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65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185</v>
      </c>
      <c r="E1" s="3"/>
      <c r="G1" s="93">
        <v>8</v>
      </c>
    </row>
    <row r="2" spans="4:7" ht="18.75" customHeight="1">
      <c r="D2" s="87" t="s">
        <v>180</v>
      </c>
      <c r="E2" s="3"/>
      <c r="G2" s="93"/>
    </row>
    <row r="3" spans="4:7" ht="18.75" customHeight="1">
      <c r="D3" s="75" t="s">
        <v>186</v>
      </c>
      <c r="E3" s="3"/>
      <c r="G3" s="93"/>
    </row>
    <row r="4" spans="4:7" ht="18.75" customHeight="1" hidden="1">
      <c r="D4" s="6"/>
      <c r="E4" s="3"/>
      <c r="G4" s="93"/>
    </row>
    <row r="5" spans="1:253" s="77" customFormat="1" ht="18.75" customHeight="1" hidden="1">
      <c r="A5" s="73"/>
      <c r="B5" s="74"/>
      <c r="C5" s="74"/>
      <c r="D5" s="75"/>
      <c r="E5" s="76"/>
      <c r="F5" s="74"/>
      <c r="G5" s="93"/>
      <c r="H5" s="74"/>
      <c r="I5" s="74"/>
      <c r="J5" s="74"/>
      <c r="K5" s="74"/>
      <c r="L5" s="74"/>
      <c r="IK5" s="74"/>
      <c r="IL5" s="74"/>
      <c r="IM5" s="74"/>
      <c r="IN5" s="74"/>
      <c r="IO5" s="74"/>
      <c r="IP5" s="74"/>
      <c r="IQ5" s="74"/>
      <c r="IR5" s="74"/>
      <c r="IS5" s="74"/>
    </row>
    <row r="6" spans="4:7" ht="18.75" customHeight="1">
      <c r="D6" s="6"/>
      <c r="E6" s="3"/>
      <c r="G6" s="93"/>
    </row>
    <row r="7" spans="3:7" ht="15.75">
      <c r="C7" s="7"/>
      <c r="G7" s="93"/>
    </row>
    <row r="8" spans="1:7" ht="20.25">
      <c r="A8" s="101" t="s">
        <v>161</v>
      </c>
      <c r="B8" s="101"/>
      <c r="C8" s="101"/>
      <c r="D8" s="101"/>
      <c r="E8" s="101"/>
      <c r="F8" s="101"/>
      <c r="G8" s="93"/>
    </row>
    <row r="9" spans="2:7" ht="15.75">
      <c r="B9" s="8"/>
      <c r="C9" s="8"/>
      <c r="D9" s="8"/>
      <c r="E9" s="8"/>
      <c r="F9" s="9" t="s">
        <v>27</v>
      </c>
      <c r="G9" s="93"/>
    </row>
    <row r="10" spans="1:7" ht="21.75" customHeight="1">
      <c r="A10" s="102" t="s">
        <v>0</v>
      </c>
      <c r="B10" s="103" t="s">
        <v>1</v>
      </c>
      <c r="C10" s="103" t="s">
        <v>17</v>
      </c>
      <c r="D10" s="104" t="s">
        <v>15</v>
      </c>
      <c r="E10" s="103" t="s">
        <v>16</v>
      </c>
      <c r="F10" s="103"/>
      <c r="G10" s="93"/>
    </row>
    <row r="11" spans="1:7" ht="35.25" customHeight="1">
      <c r="A11" s="102"/>
      <c r="B11" s="103"/>
      <c r="C11" s="103"/>
      <c r="D11" s="105"/>
      <c r="E11" s="11" t="s">
        <v>17</v>
      </c>
      <c r="F11" s="12" t="s">
        <v>18</v>
      </c>
      <c r="G11" s="93"/>
    </row>
    <row r="12" spans="1:253" s="14" customFormat="1" ht="17.25" customHeigh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93"/>
      <c r="H12" s="13"/>
      <c r="I12" s="13"/>
      <c r="J12" s="13"/>
      <c r="K12" s="13"/>
      <c r="L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9" customFormat="1" ht="14.25">
      <c r="A13" s="10">
        <v>10000000</v>
      </c>
      <c r="B13" s="15" t="s">
        <v>3</v>
      </c>
      <c r="C13" s="16">
        <f>D13+E13</f>
        <v>1252958996</v>
      </c>
      <c r="D13" s="17">
        <f>D14+D24++D29+D33+D52</f>
        <v>1249507896</v>
      </c>
      <c r="E13" s="17">
        <f>E14+E24++E29+E33+E52</f>
        <v>3451100</v>
      </c>
      <c r="F13" s="17">
        <f>F14+F24++F29+F33+F52</f>
        <v>0</v>
      </c>
      <c r="G13" s="93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25" customFormat="1" ht="30">
      <c r="A14" s="20">
        <v>11000000</v>
      </c>
      <c r="B14" s="21" t="s">
        <v>4</v>
      </c>
      <c r="C14" s="22">
        <f aca="true" t="shared" si="0" ref="C14:C90">D14+E14</f>
        <v>801090263</v>
      </c>
      <c r="D14" s="23">
        <f>D15+D21</f>
        <v>801090263</v>
      </c>
      <c r="E14" s="23"/>
      <c r="F14" s="23"/>
      <c r="G14" s="93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15">
      <c r="A15" s="20">
        <v>11010000</v>
      </c>
      <c r="B15" s="21" t="s">
        <v>135</v>
      </c>
      <c r="C15" s="22">
        <f t="shared" si="0"/>
        <v>800526163</v>
      </c>
      <c r="D15" s="22">
        <f>D16+D17+D18+D19+D20</f>
        <v>800526163</v>
      </c>
      <c r="E15" s="23"/>
      <c r="F15" s="23"/>
      <c r="G15" s="93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45">
      <c r="A16" s="20">
        <v>11010100</v>
      </c>
      <c r="B16" s="21" t="s">
        <v>23</v>
      </c>
      <c r="C16" s="23">
        <f t="shared" si="0"/>
        <v>686680408</v>
      </c>
      <c r="D16" s="68">
        <f>656687600+13459508+16533300</f>
        <v>686680408</v>
      </c>
      <c r="E16" s="23"/>
      <c r="F16" s="23"/>
      <c r="G16" s="93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75">
      <c r="A17" s="20">
        <v>11010200</v>
      </c>
      <c r="B17" s="21" t="s">
        <v>24</v>
      </c>
      <c r="C17" s="22">
        <f t="shared" si="0"/>
        <v>74476600</v>
      </c>
      <c r="D17" s="68">
        <f>72788500+129000+1409100+150000</f>
        <v>74476600</v>
      </c>
      <c r="E17" s="23"/>
      <c r="F17" s="23"/>
      <c r="G17" s="93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45" customHeight="1">
      <c r="A18" s="20">
        <v>11010400</v>
      </c>
      <c r="B18" s="21" t="s">
        <v>25</v>
      </c>
      <c r="C18" s="22">
        <f t="shared" si="0"/>
        <v>25539155</v>
      </c>
      <c r="D18" s="68">
        <f>25096500+442655</f>
        <v>25539155</v>
      </c>
      <c r="E18" s="23"/>
      <c r="F18" s="23"/>
      <c r="G18" s="93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33.75" customHeight="1">
      <c r="A19" s="20">
        <v>11010500</v>
      </c>
      <c r="B19" s="21" t="s">
        <v>26</v>
      </c>
      <c r="C19" s="22">
        <f t="shared" si="0"/>
        <v>12330000</v>
      </c>
      <c r="D19" s="23">
        <v>12330000</v>
      </c>
      <c r="E19" s="23"/>
      <c r="F19" s="23"/>
      <c r="G19" s="93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63.75" customHeight="1">
      <c r="A20" s="20">
        <v>11010900</v>
      </c>
      <c r="B20" s="21" t="s">
        <v>159</v>
      </c>
      <c r="C20" s="22">
        <f t="shared" si="0"/>
        <v>1500000</v>
      </c>
      <c r="D20" s="23">
        <v>1500000</v>
      </c>
      <c r="E20" s="23"/>
      <c r="F20" s="23"/>
      <c r="G20" s="94">
        <v>9</v>
      </c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7" s="24" customFormat="1" ht="15">
      <c r="A21" s="20">
        <v>11020000</v>
      </c>
      <c r="B21" s="21" t="s">
        <v>5</v>
      </c>
      <c r="C21" s="22">
        <f t="shared" si="0"/>
        <v>564100</v>
      </c>
      <c r="D21" s="22">
        <f>D22+D23</f>
        <v>564100</v>
      </c>
      <c r="E21" s="22"/>
      <c r="F21" s="22"/>
      <c r="G21" s="94"/>
    </row>
    <row r="22" spans="1:253" s="25" customFormat="1" ht="30">
      <c r="A22" s="20">
        <v>11020200</v>
      </c>
      <c r="B22" s="21" t="s">
        <v>28</v>
      </c>
      <c r="C22" s="22">
        <f t="shared" si="0"/>
        <v>564100</v>
      </c>
      <c r="D22" s="23">
        <v>564100</v>
      </c>
      <c r="E22" s="23"/>
      <c r="F22" s="23"/>
      <c r="G22" s="94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30" customHeight="1" hidden="1">
      <c r="A23" s="20">
        <v>11023200</v>
      </c>
      <c r="B23" s="21" t="s">
        <v>29</v>
      </c>
      <c r="C23" s="22">
        <f t="shared" si="0"/>
        <v>0</v>
      </c>
      <c r="D23" s="23"/>
      <c r="E23" s="23"/>
      <c r="F23" s="23"/>
      <c r="G23" s="94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5" customFormat="1" ht="30">
      <c r="A24" s="20">
        <v>13000000</v>
      </c>
      <c r="B24" s="21" t="s">
        <v>30</v>
      </c>
      <c r="C24" s="22">
        <f t="shared" si="0"/>
        <v>199733</v>
      </c>
      <c r="D24" s="23">
        <f>D25+D27</f>
        <v>199733</v>
      </c>
      <c r="E24" s="23"/>
      <c r="F24" s="23"/>
      <c r="G24" s="94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16.5" customHeight="1">
      <c r="A25" s="20">
        <v>13010000</v>
      </c>
      <c r="B25" s="21" t="s">
        <v>31</v>
      </c>
      <c r="C25" s="22">
        <f t="shared" si="0"/>
        <v>98633</v>
      </c>
      <c r="D25" s="23">
        <f>D26</f>
        <v>98633</v>
      </c>
      <c r="E25" s="23"/>
      <c r="F25" s="23"/>
      <c r="G25" s="94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60.75" customHeight="1">
      <c r="A26" s="20">
        <v>13010200</v>
      </c>
      <c r="B26" s="21" t="s">
        <v>32</v>
      </c>
      <c r="C26" s="22">
        <f t="shared" si="0"/>
        <v>98633</v>
      </c>
      <c r="D26" s="23">
        <v>98633</v>
      </c>
      <c r="E26" s="23"/>
      <c r="F26" s="23"/>
      <c r="G26" s="94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15">
      <c r="A27" s="20">
        <v>13030000</v>
      </c>
      <c r="B27" s="21" t="s">
        <v>33</v>
      </c>
      <c r="C27" s="22">
        <f t="shared" si="0"/>
        <v>101100</v>
      </c>
      <c r="D27" s="23">
        <f>D28</f>
        <v>101100</v>
      </c>
      <c r="E27" s="23"/>
      <c r="F27" s="23"/>
      <c r="G27" s="94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35.25" customHeight="1">
      <c r="A28" s="20">
        <v>13030200</v>
      </c>
      <c r="B28" s="21" t="s">
        <v>34</v>
      </c>
      <c r="C28" s="22">
        <f t="shared" si="0"/>
        <v>101100</v>
      </c>
      <c r="D28" s="23">
        <v>101100</v>
      </c>
      <c r="E28" s="23"/>
      <c r="F28" s="23"/>
      <c r="G28" s="94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15">
      <c r="A29" s="20">
        <v>14000000</v>
      </c>
      <c r="B29" s="21" t="s">
        <v>11</v>
      </c>
      <c r="C29" s="22">
        <f t="shared" si="0"/>
        <v>136672300</v>
      </c>
      <c r="D29" s="23">
        <f>D32+D30+D31</f>
        <v>136672300</v>
      </c>
      <c r="E29" s="23"/>
      <c r="F29" s="23"/>
      <c r="G29" s="94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15.75">
      <c r="A30" s="20">
        <v>14021900</v>
      </c>
      <c r="B30" s="79" t="s">
        <v>174</v>
      </c>
      <c r="C30" s="22">
        <f t="shared" si="0"/>
        <v>27936150</v>
      </c>
      <c r="D30" s="23">
        <f>50000000/2+5872300/2</f>
        <v>27936150</v>
      </c>
      <c r="E30" s="23"/>
      <c r="F30" s="23"/>
      <c r="G30" s="94"/>
      <c r="H30" s="24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15.75">
      <c r="A31" s="20">
        <v>14031900</v>
      </c>
      <c r="B31" s="79" t="s">
        <v>174</v>
      </c>
      <c r="C31" s="22">
        <f t="shared" si="0"/>
        <v>27936150</v>
      </c>
      <c r="D31" s="23">
        <f>50000000/2+5872300/2</f>
        <v>27936150</v>
      </c>
      <c r="E31" s="23"/>
      <c r="F31" s="23"/>
      <c r="G31" s="94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33.75" customHeight="1">
      <c r="A32" s="20">
        <v>14040000</v>
      </c>
      <c r="B32" s="21" t="s">
        <v>35</v>
      </c>
      <c r="C32" s="22">
        <f t="shared" si="0"/>
        <v>80800000</v>
      </c>
      <c r="D32" s="23">
        <f>130800000-50000000</f>
        <v>80800000</v>
      </c>
      <c r="E32" s="23"/>
      <c r="F32" s="23"/>
      <c r="G32" s="94"/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15">
      <c r="A33" s="20">
        <v>18000000</v>
      </c>
      <c r="B33" s="21" t="s">
        <v>136</v>
      </c>
      <c r="C33" s="22">
        <f t="shared" si="0"/>
        <v>311545600</v>
      </c>
      <c r="D33" s="23">
        <f>D34+D45+D48</f>
        <v>311545600</v>
      </c>
      <c r="E33" s="23"/>
      <c r="F33" s="23"/>
      <c r="G33" s="94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15">
      <c r="A34" s="20" t="s">
        <v>36</v>
      </c>
      <c r="B34" s="21" t="s">
        <v>137</v>
      </c>
      <c r="C34" s="22">
        <f t="shared" si="0"/>
        <v>173612200</v>
      </c>
      <c r="D34" s="23">
        <f>D35+D36+D38+D39+D40+D41+D42+D43+D44+D37</f>
        <v>173612200</v>
      </c>
      <c r="E34" s="23"/>
      <c r="F34" s="23"/>
      <c r="G34" s="94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47.25" customHeight="1">
      <c r="A35" s="20" t="s">
        <v>37</v>
      </c>
      <c r="B35" s="21" t="s">
        <v>39</v>
      </c>
      <c r="C35" s="22">
        <f t="shared" si="0"/>
        <v>93500</v>
      </c>
      <c r="D35" s="23">
        <f>173100-79600</f>
        <v>93500</v>
      </c>
      <c r="E35" s="23"/>
      <c r="F35" s="23"/>
      <c r="G35" s="94"/>
      <c r="H35" s="27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39.75" customHeight="1">
      <c r="A36" s="20" t="s">
        <v>38</v>
      </c>
      <c r="B36" s="21" t="s">
        <v>40</v>
      </c>
      <c r="C36" s="22">
        <f t="shared" si="0"/>
        <v>1017000</v>
      </c>
      <c r="D36" s="23">
        <f>2009500-992500</f>
        <v>1017000</v>
      </c>
      <c r="E36" s="23"/>
      <c r="F36" s="23"/>
      <c r="G36" s="94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60" customHeight="1">
      <c r="A37" s="20" t="s">
        <v>41</v>
      </c>
      <c r="B37" s="21" t="s">
        <v>43</v>
      </c>
      <c r="C37" s="22">
        <f t="shared" si="0"/>
        <v>483000</v>
      </c>
      <c r="D37" s="23">
        <f>1015800-532800</f>
        <v>483000</v>
      </c>
      <c r="E37" s="23"/>
      <c r="F37" s="23"/>
      <c r="G37" s="94">
        <v>10</v>
      </c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48" customHeight="1">
      <c r="A38" s="20" t="s">
        <v>42</v>
      </c>
      <c r="B38" s="21" t="s">
        <v>44</v>
      </c>
      <c r="C38" s="22">
        <f t="shared" si="0"/>
        <v>4834200</v>
      </c>
      <c r="D38" s="23">
        <f>9101600-4267400</f>
        <v>4834200</v>
      </c>
      <c r="E38" s="23"/>
      <c r="F38" s="23"/>
      <c r="G38" s="94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5">
      <c r="A39" s="20">
        <v>18010500</v>
      </c>
      <c r="B39" s="21" t="s">
        <v>45</v>
      </c>
      <c r="C39" s="22">
        <f t="shared" si="0"/>
        <v>47110600</v>
      </c>
      <c r="D39" s="68">
        <f>45902600+1208000</f>
        <v>47110600</v>
      </c>
      <c r="E39" s="23"/>
      <c r="F39" s="23"/>
      <c r="G39" s="94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25" customFormat="1" ht="15">
      <c r="A40" s="20">
        <v>18010600</v>
      </c>
      <c r="B40" s="21" t="s">
        <v>46</v>
      </c>
      <c r="C40" s="22">
        <f t="shared" si="0"/>
        <v>102091400</v>
      </c>
      <c r="D40" s="68">
        <f>99366400+2725000</f>
        <v>102091400</v>
      </c>
      <c r="E40" s="23"/>
      <c r="F40" s="23"/>
      <c r="G40" s="94"/>
      <c r="H40" s="24"/>
      <c r="I40" s="24"/>
      <c r="J40" s="24"/>
      <c r="K40" s="24"/>
      <c r="L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25" customFormat="1" ht="15">
      <c r="A41" s="20">
        <v>18010700</v>
      </c>
      <c r="B41" s="21" t="s">
        <v>47</v>
      </c>
      <c r="C41" s="22">
        <f t="shared" si="0"/>
        <v>3902800</v>
      </c>
      <c r="D41" s="68">
        <f>3792800+110000</f>
        <v>3902800</v>
      </c>
      <c r="E41" s="23"/>
      <c r="F41" s="23"/>
      <c r="G41" s="94"/>
      <c r="H41" s="24"/>
      <c r="I41" s="24"/>
      <c r="J41" s="24"/>
      <c r="K41" s="24"/>
      <c r="L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25" customFormat="1" ht="17.25" customHeight="1">
      <c r="A42" s="20">
        <v>18010900</v>
      </c>
      <c r="B42" s="21" t="s">
        <v>48</v>
      </c>
      <c r="C42" s="22">
        <f t="shared" si="0"/>
        <v>13490200</v>
      </c>
      <c r="D42" s="68">
        <f>13138200+352000</f>
        <v>13490200</v>
      </c>
      <c r="E42" s="23"/>
      <c r="F42" s="23"/>
      <c r="G42" s="94"/>
      <c r="H42" s="24"/>
      <c r="I42" s="24"/>
      <c r="J42" s="24"/>
      <c r="K42" s="24"/>
      <c r="L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5" customFormat="1" ht="15" customHeight="1">
      <c r="A43" s="20">
        <v>18011000</v>
      </c>
      <c r="B43" s="21" t="s">
        <v>49</v>
      </c>
      <c r="C43" s="22">
        <f t="shared" si="0"/>
        <v>350000</v>
      </c>
      <c r="D43" s="23">
        <v>350000</v>
      </c>
      <c r="E43" s="23"/>
      <c r="F43" s="23"/>
      <c r="G43" s="94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" customHeight="1">
      <c r="A44" s="20">
        <v>18011100</v>
      </c>
      <c r="B44" s="21" t="s">
        <v>50</v>
      </c>
      <c r="C44" s="22">
        <f t="shared" si="0"/>
        <v>239500</v>
      </c>
      <c r="D44" s="23">
        <v>239500</v>
      </c>
      <c r="E44" s="23"/>
      <c r="F44" s="23"/>
      <c r="G44" s="94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>
      <c r="A45" s="20">
        <v>18030000</v>
      </c>
      <c r="B45" s="21" t="s">
        <v>53</v>
      </c>
      <c r="C45" s="22">
        <f t="shared" si="0"/>
        <v>130000</v>
      </c>
      <c r="D45" s="23">
        <f>D46+D47</f>
        <v>130000</v>
      </c>
      <c r="E45" s="23"/>
      <c r="F45" s="23"/>
      <c r="G45" s="94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17.25" customHeight="1">
      <c r="A46" s="20">
        <v>18030100</v>
      </c>
      <c r="B46" s="21" t="s">
        <v>51</v>
      </c>
      <c r="C46" s="22">
        <f t="shared" si="0"/>
        <v>96200</v>
      </c>
      <c r="D46" s="23">
        <v>96200</v>
      </c>
      <c r="E46" s="23"/>
      <c r="F46" s="23"/>
      <c r="G46" s="94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.75" customHeight="1">
      <c r="A47" s="20">
        <v>18030200</v>
      </c>
      <c r="B47" s="21" t="s">
        <v>52</v>
      </c>
      <c r="C47" s="22">
        <f t="shared" si="0"/>
        <v>33800</v>
      </c>
      <c r="D47" s="23">
        <v>33800</v>
      </c>
      <c r="E47" s="23"/>
      <c r="F47" s="23"/>
      <c r="G47" s="94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15">
      <c r="A48" s="20" t="s">
        <v>54</v>
      </c>
      <c r="B48" s="21" t="s">
        <v>55</v>
      </c>
      <c r="C48" s="22">
        <f>D48+E48</f>
        <v>137803400</v>
      </c>
      <c r="D48" s="23">
        <f>D49+D50+D51</f>
        <v>137803400</v>
      </c>
      <c r="E48" s="23"/>
      <c r="F48" s="23"/>
      <c r="G48" s="94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15">
      <c r="A49" s="20" t="s">
        <v>56</v>
      </c>
      <c r="B49" s="21" t="s">
        <v>57</v>
      </c>
      <c r="C49" s="22">
        <f t="shared" si="0"/>
        <v>38540000</v>
      </c>
      <c r="D49" s="68">
        <f>36876000+1664000</f>
        <v>38540000</v>
      </c>
      <c r="E49" s="23"/>
      <c r="F49" s="23"/>
      <c r="G49" s="94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15">
      <c r="A50" s="20" t="s">
        <v>58</v>
      </c>
      <c r="B50" s="21" t="s">
        <v>59</v>
      </c>
      <c r="C50" s="22">
        <f t="shared" si="0"/>
        <v>99101400</v>
      </c>
      <c r="D50" s="68">
        <f>94824000+4277400</f>
        <v>99101400</v>
      </c>
      <c r="E50" s="23"/>
      <c r="F50" s="23"/>
      <c r="G50" s="94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60.75" customHeight="1">
      <c r="A51" s="20">
        <v>18050500</v>
      </c>
      <c r="B51" s="21" t="s">
        <v>141</v>
      </c>
      <c r="C51" s="22">
        <f t="shared" si="0"/>
        <v>162000</v>
      </c>
      <c r="D51" s="68">
        <v>162000</v>
      </c>
      <c r="E51" s="23"/>
      <c r="F51" s="23"/>
      <c r="G51" s="94"/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5" customFormat="1" ht="15">
      <c r="A52" s="20">
        <v>19000000</v>
      </c>
      <c r="B52" s="21" t="s">
        <v>6</v>
      </c>
      <c r="C52" s="22">
        <f t="shared" si="0"/>
        <v>3451100</v>
      </c>
      <c r="D52" s="23">
        <f>D53</f>
        <v>0</v>
      </c>
      <c r="E52" s="23">
        <f>E53</f>
        <v>3451100</v>
      </c>
      <c r="F52" s="23"/>
      <c r="G52" s="94"/>
      <c r="H52" s="24"/>
      <c r="I52" s="24"/>
      <c r="J52" s="24"/>
      <c r="K52" s="24"/>
      <c r="L52" s="24"/>
      <c r="IK52" s="24"/>
      <c r="IL52" s="24"/>
      <c r="IM52" s="24"/>
      <c r="IN52" s="24"/>
      <c r="IO52" s="24"/>
      <c r="IP52" s="24"/>
      <c r="IQ52" s="24"/>
      <c r="IR52" s="24"/>
      <c r="IS52" s="24"/>
    </row>
    <row r="53" spans="1:253" s="25" customFormat="1" ht="15">
      <c r="A53" s="20" t="s">
        <v>60</v>
      </c>
      <c r="B53" s="21" t="s">
        <v>61</v>
      </c>
      <c r="C53" s="22">
        <f t="shared" si="0"/>
        <v>3451100</v>
      </c>
      <c r="D53" s="23">
        <f>D54+D55+D56</f>
        <v>0</v>
      </c>
      <c r="E53" s="23">
        <f>E54+E55+E56</f>
        <v>3451100</v>
      </c>
      <c r="F53" s="23"/>
      <c r="G53" s="94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33.75" customHeight="1">
      <c r="A54" s="20" t="s">
        <v>62</v>
      </c>
      <c r="B54" s="21" t="s">
        <v>63</v>
      </c>
      <c r="C54" s="22">
        <f t="shared" si="0"/>
        <v>2604700</v>
      </c>
      <c r="D54" s="23"/>
      <c r="E54" s="23">
        <v>2604700</v>
      </c>
      <c r="F54" s="23"/>
      <c r="G54" s="94"/>
      <c r="H54" s="24"/>
      <c r="I54" s="24"/>
      <c r="J54" s="24"/>
      <c r="K54" s="24"/>
      <c r="L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30">
      <c r="A55" s="20">
        <v>19010200</v>
      </c>
      <c r="B55" s="21" t="s">
        <v>64</v>
      </c>
      <c r="C55" s="22">
        <f t="shared" si="0"/>
        <v>225600</v>
      </c>
      <c r="D55" s="23"/>
      <c r="E55" s="23">
        <v>225600</v>
      </c>
      <c r="F55" s="23"/>
      <c r="G55" s="94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48.75" customHeight="1">
      <c r="A56" s="20">
        <v>19010300</v>
      </c>
      <c r="B56" s="21" t="s">
        <v>65</v>
      </c>
      <c r="C56" s="22">
        <f t="shared" si="0"/>
        <v>620800</v>
      </c>
      <c r="D56" s="23"/>
      <c r="E56" s="23">
        <v>620800</v>
      </c>
      <c r="F56" s="23"/>
      <c r="G56" s="94">
        <v>11</v>
      </c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30" customFormat="1" ht="23.25" customHeight="1">
      <c r="A57" s="10">
        <v>20000000</v>
      </c>
      <c r="B57" s="15" t="s">
        <v>7</v>
      </c>
      <c r="C57" s="28">
        <f t="shared" si="0"/>
        <v>113750157</v>
      </c>
      <c r="D57" s="17">
        <f>D58+D67+D80+D90</f>
        <v>54079086</v>
      </c>
      <c r="E57" s="17">
        <f>E82+E89+E90+E86</f>
        <v>59671071</v>
      </c>
      <c r="F57" s="17">
        <f>F82+F89+F90+F86</f>
        <v>1288541</v>
      </c>
      <c r="G57" s="94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25" customFormat="1" ht="20.25" customHeight="1">
      <c r="A58" s="20">
        <v>21000000</v>
      </c>
      <c r="B58" s="21" t="s">
        <v>8</v>
      </c>
      <c r="C58" s="22">
        <f t="shared" si="0"/>
        <v>20211920</v>
      </c>
      <c r="D58" s="23">
        <f>D59+D62+D61</f>
        <v>20211920</v>
      </c>
      <c r="E58" s="23"/>
      <c r="F58" s="23"/>
      <c r="G58" s="94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90.75" customHeight="1">
      <c r="A59" s="20" t="s">
        <v>66</v>
      </c>
      <c r="B59" s="21" t="s">
        <v>67</v>
      </c>
      <c r="C59" s="22">
        <f t="shared" si="0"/>
        <v>100820</v>
      </c>
      <c r="D59" s="23">
        <f>D60</f>
        <v>100820</v>
      </c>
      <c r="E59" s="23"/>
      <c r="F59" s="23"/>
      <c r="G59" s="94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47.25" customHeight="1">
      <c r="A60" s="20" t="s">
        <v>68</v>
      </c>
      <c r="B60" s="21" t="s">
        <v>69</v>
      </c>
      <c r="C60" s="22">
        <f t="shared" si="0"/>
        <v>100820</v>
      </c>
      <c r="D60" s="23">
        <v>100820</v>
      </c>
      <c r="E60" s="23"/>
      <c r="F60" s="23"/>
      <c r="G60" s="94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27" customHeight="1">
      <c r="A61" s="20">
        <v>21050000</v>
      </c>
      <c r="B61" s="21" t="s">
        <v>155</v>
      </c>
      <c r="C61" s="22">
        <f t="shared" si="0"/>
        <v>19551000</v>
      </c>
      <c r="D61" s="23">
        <v>19551000</v>
      </c>
      <c r="E61" s="23"/>
      <c r="F61" s="23"/>
      <c r="G61" s="94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15">
      <c r="A62" s="20" t="s">
        <v>70</v>
      </c>
      <c r="B62" s="21" t="s">
        <v>71</v>
      </c>
      <c r="C62" s="22">
        <f t="shared" si="0"/>
        <v>560100</v>
      </c>
      <c r="D62" s="23">
        <f>D65+D64+D63+D66</f>
        <v>560100</v>
      </c>
      <c r="E62" s="23"/>
      <c r="F62" s="23"/>
      <c r="G62" s="94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15" customHeight="1" hidden="1">
      <c r="A63" s="20">
        <v>21080500</v>
      </c>
      <c r="B63" s="21" t="s">
        <v>75</v>
      </c>
      <c r="C63" s="22">
        <f t="shared" si="0"/>
        <v>0</v>
      </c>
      <c r="D63" s="23"/>
      <c r="E63" s="23"/>
      <c r="F63" s="23"/>
      <c r="G63" s="94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63.75" customHeight="1" hidden="1">
      <c r="A64" s="20">
        <v>21080900</v>
      </c>
      <c r="B64" s="21" t="s">
        <v>72</v>
      </c>
      <c r="C64" s="22">
        <f t="shared" si="0"/>
        <v>0</v>
      </c>
      <c r="D64" s="23"/>
      <c r="E64" s="23"/>
      <c r="F64" s="23"/>
      <c r="G64" s="94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15">
      <c r="A65" s="20" t="s">
        <v>73</v>
      </c>
      <c r="B65" s="21" t="s">
        <v>74</v>
      </c>
      <c r="C65" s="22">
        <f t="shared" si="0"/>
        <v>282000</v>
      </c>
      <c r="D65" s="23">
        <v>282000</v>
      </c>
      <c r="E65" s="23"/>
      <c r="F65" s="23"/>
      <c r="G65" s="94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45">
      <c r="A66" s="20">
        <v>21081500</v>
      </c>
      <c r="B66" s="21" t="s">
        <v>154</v>
      </c>
      <c r="C66" s="22">
        <f t="shared" si="0"/>
        <v>278100</v>
      </c>
      <c r="D66" s="23">
        <v>278100</v>
      </c>
      <c r="E66" s="23"/>
      <c r="F66" s="23"/>
      <c r="G66" s="94"/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30">
      <c r="A67" s="20">
        <v>22000000</v>
      </c>
      <c r="B67" s="21" t="s">
        <v>9</v>
      </c>
      <c r="C67" s="22">
        <f>D67+E67</f>
        <v>31593000</v>
      </c>
      <c r="D67" s="23">
        <f>D73+D75+D68</f>
        <v>31593000</v>
      </c>
      <c r="E67" s="23"/>
      <c r="F67" s="23"/>
      <c r="G67" s="94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18" customHeight="1">
      <c r="A68" s="31" t="s">
        <v>149</v>
      </c>
      <c r="B68" s="21" t="s">
        <v>150</v>
      </c>
      <c r="C68" s="22">
        <f>C70+C69+C71+C72</f>
        <v>14423000</v>
      </c>
      <c r="D68" s="23">
        <f>D70+D69+D71+D72</f>
        <v>14423000</v>
      </c>
      <c r="E68" s="23"/>
      <c r="F68" s="23"/>
      <c r="G68" s="94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50.25" customHeight="1">
      <c r="A69" s="31">
        <v>22010300</v>
      </c>
      <c r="B69" s="32" t="s">
        <v>156</v>
      </c>
      <c r="C69" s="22">
        <f>D69+E69</f>
        <v>400000</v>
      </c>
      <c r="D69" s="23">
        <v>400000</v>
      </c>
      <c r="E69" s="23"/>
      <c r="F69" s="23"/>
      <c r="G69" s="94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24" customHeight="1">
      <c r="A70" s="20">
        <v>22012500</v>
      </c>
      <c r="B70" s="21" t="s">
        <v>151</v>
      </c>
      <c r="C70" s="22">
        <f>D70+E70</f>
        <v>13365000</v>
      </c>
      <c r="D70" s="23">
        <v>13365000</v>
      </c>
      <c r="E70" s="23"/>
      <c r="F70" s="23"/>
      <c r="G70" s="94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35.25" customHeight="1">
      <c r="A71" s="20">
        <v>22012600</v>
      </c>
      <c r="B71" s="32" t="s">
        <v>157</v>
      </c>
      <c r="C71" s="22">
        <f>D71+E71</f>
        <v>650000</v>
      </c>
      <c r="D71" s="23">
        <v>650000</v>
      </c>
      <c r="E71" s="23"/>
      <c r="F71" s="23"/>
      <c r="G71" s="94">
        <v>12</v>
      </c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90" customHeight="1">
      <c r="A72" s="20">
        <v>22012900</v>
      </c>
      <c r="B72" s="32" t="s">
        <v>158</v>
      </c>
      <c r="C72" s="22">
        <f>D72+E72</f>
        <v>8000</v>
      </c>
      <c r="D72" s="23">
        <v>8000</v>
      </c>
      <c r="E72" s="23"/>
      <c r="F72" s="23"/>
      <c r="G72" s="94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33" customHeight="1">
      <c r="A73" s="20" t="s">
        <v>76</v>
      </c>
      <c r="B73" s="21" t="s">
        <v>77</v>
      </c>
      <c r="C73" s="22">
        <f t="shared" si="0"/>
        <v>17000000</v>
      </c>
      <c r="D73" s="23">
        <f>D74</f>
        <v>17000000</v>
      </c>
      <c r="E73" s="23"/>
      <c r="F73" s="23"/>
      <c r="G73" s="94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48.75" customHeight="1">
      <c r="A74" s="20" t="s">
        <v>78</v>
      </c>
      <c r="B74" s="21" t="s">
        <v>79</v>
      </c>
      <c r="C74" s="22">
        <f t="shared" si="0"/>
        <v>17000000</v>
      </c>
      <c r="D74" s="23">
        <v>17000000</v>
      </c>
      <c r="E74" s="23"/>
      <c r="F74" s="23"/>
      <c r="G74" s="94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15">
      <c r="A75" s="20" t="s">
        <v>80</v>
      </c>
      <c r="B75" s="21" t="s">
        <v>81</v>
      </c>
      <c r="C75" s="22">
        <f>C76+C77+C78+C79</f>
        <v>170000</v>
      </c>
      <c r="D75" s="22">
        <f>D76+D77+D78+D79</f>
        <v>170000</v>
      </c>
      <c r="E75" s="23"/>
      <c r="F75" s="23"/>
      <c r="G75" s="94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5" customHeight="1">
      <c r="A76" s="20" t="s">
        <v>82</v>
      </c>
      <c r="B76" s="21" t="s">
        <v>83</v>
      </c>
      <c r="C76" s="22">
        <f t="shared" si="0"/>
        <v>170000</v>
      </c>
      <c r="D76" s="23">
        <v>170000</v>
      </c>
      <c r="E76" s="23"/>
      <c r="F76" s="23"/>
      <c r="G76" s="94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22.5" customHeight="1" hidden="1">
      <c r="A77" s="20">
        <v>22090200</v>
      </c>
      <c r="B77" s="21" t="s">
        <v>152</v>
      </c>
      <c r="C77" s="22">
        <f t="shared" si="0"/>
        <v>0</v>
      </c>
      <c r="D77" s="23"/>
      <c r="E77" s="23"/>
      <c r="F77" s="23"/>
      <c r="G77" s="94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45" customHeight="1" hidden="1">
      <c r="A78" s="20">
        <v>22090300</v>
      </c>
      <c r="B78" s="21" t="s">
        <v>153</v>
      </c>
      <c r="C78" s="22">
        <f t="shared" si="0"/>
        <v>0</v>
      </c>
      <c r="D78" s="23"/>
      <c r="E78" s="23"/>
      <c r="F78" s="23"/>
      <c r="G78" s="94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45" customHeight="1" hidden="1">
      <c r="A79" s="20" t="s">
        <v>84</v>
      </c>
      <c r="B79" s="21" t="s">
        <v>85</v>
      </c>
      <c r="C79" s="22">
        <f t="shared" si="0"/>
        <v>0</v>
      </c>
      <c r="D79" s="23"/>
      <c r="E79" s="23"/>
      <c r="F79" s="23"/>
      <c r="G79" s="94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15" customHeight="1">
      <c r="A80" s="20">
        <v>24000000</v>
      </c>
      <c r="B80" s="21" t="s">
        <v>12</v>
      </c>
      <c r="C80" s="22">
        <f t="shared" si="0"/>
        <v>3794138</v>
      </c>
      <c r="D80" s="23">
        <f>D81+D82</f>
        <v>2274166</v>
      </c>
      <c r="E80" s="23">
        <f>E82+E86+E89</f>
        <v>1519972</v>
      </c>
      <c r="F80" s="23">
        <f>F89+F86</f>
        <v>1288541</v>
      </c>
      <c r="G80" s="94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48.75" customHeight="1">
      <c r="A81" s="20" t="s">
        <v>86</v>
      </c>
      <c r="B81" s="21" t="s">
        <v>87</v>
      </c>
      <c r="C81" s="22">
        <f t="shared" si="0"/>
        <v>2300</v>
      </c>
      <c r="D81" s="23">
        <v>2300</v>
      </c>
      <c r="E81" s="23"/>
      <c r="F81" s="23"/>
      <c r="G81" s="94"/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15">
      <c r="A82" s="20" t="s">
        <v>88</v>
      </c>
      <c r="B82" s="21" t="s">
        <v>71</v>
      </c>
      <c r="C82" s="22">
        <f t="shared" si="0"/>
        <v>2501866</v>
      </c>
      <c r="D82" s="23">
        <f>D83+D84+D85</f>
        <v>2271866</v>
      </c>
      <c r="E82" s="23">
        <f>E84+E85</f>
        <v>230000</v>
      </c>
      <c r="F82" s="23"/>
      <c r="G82" s="94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15">
      <c r="A83" s="20" t="s">
        <v>89</v>
      </c>
      <c r="B83" s="21" t="s">
        <v>71</v>
      </c>
      <c r="C83" s="22">
        <f t="shared" si="0"/>
        <v>2271866</v>
      </c>
      <c r="D83" s="23">
        <v>2271866</v>
      </c>
      <c r="E83" s="23"/>
      <c r="F83" s="23"/>
      <c r="G83" s="94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>
      <c r="A84" s="20">
        <v>24061600</v>
      </c>
      <c r="B84" s="21" t="s">
        <v>90</v>
      </c>
      <c r="C84" s="22">
        <f t="shared" si="0"/>
        <v>200000</v>
      </c>
      <c r="D84" s="23"/>
      <c r="E84" s="23">
        <v>200000</v>
      </c>
      <c r="F84" s="23"/>
      <c r="G84" s="94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48" customHeight="1">
      <c r="A85" s="20" t="s">
        <v>91</v>
      </c>
      <c r="B85" s="21" t="s">
        <v>92</v>
      </c>
      <c r="C85" s="22">
        <f t="shared" si="0"/>
        <v>30000</v>
      </c>
      <c r="D85" s="23"/>
      <c r="E85" s="23">
        <v>30000</v>
      </c>
      <c r="F85" s="23"/>
      <c r="G85" s="94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18.75" customHeight="1">
      <c r="A86" s="20" t="s">
        <v>93</v>
      </c>
      <c r="B86" s="21" t="s">
        <v>94</v>
      </c>
      <c r="C86" s="22">
        <f t="shared" si="0"/>
        <v>189972</v>
      </c>
      <c r="D86" s="23">
        <f>D88</f>
        <v>0</v>
      </c>
      <c r="E86" s="23">
        <f>E88+E87</f>
        <v>189972</v>
      </c>
      <c r="F86" s="23">
        <f>F87</f>
        <v>188541</v>
      </c>
      <c r="G86" s="94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30" customHeight="1">
      <c r="A87" s="20">
        <v>24110600</v>
      </c>
      <c r="B87" s="21" t="s">
        <v>147</v>
      </c>
      <c r="C87" s="22">
        <f t="shared" si="0"/>
        <v>188541</v>
      </c>
      <c r="D87" s="23"/>
      <c r="E87" s="23">
        <v>188541</v>
      </c>
      <c r="F87" s="23">
        <f>E87</f>
        <v>188541</v>
      </c>
      <c r="G87" s="94">
        <v>13</v>
      </c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60" customHeight="1">
      <c r="A88" s="20" t="s">
        <v>95</v>
      </c>
      <c r="B88" s="21" t="s">
        <v>96</v>
      </c>
      <c r="C88" s="22">
        <f t="shared" si="0"/>
        <v>1431</v>
      </c>
      <c r="D88" s="23"/>
      <c r="E88" s="23">
        <v>1431</v>
      </c>
      <c r="F88" s="23"/>
      <c r="G88" s="94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30">
      <c r="A89" s="20">
        <v>24170000</v>
      </c>
      <c r="B89" s="21" t="s">
        <v>97</v>
      </c>
      <c r="C89" s="22">
        <f t="shared" si="0"/>
        <v>1100000</v>
      </c>
      <c r="D89" s="22"/>
      <c r="E89" s="22">
        <v>1100000</v>
      </c>
      <c r="F89" s="22">
        <f>E89</f>
        <v>1100000</v>
      </c>
      <c r="G89" s="94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15">
      <c r="A90" s="20">
        <v>25000000</v>
      </c>
      <c r="B90" s="21" t="s">
        <v>19</v>
      </c>
      <c r="C90" s="22">
        <f t="shared" si="0"/>
        <v>58151099</v>
      </c>
      <c r="D90" s="22"/>
      <c r="E90" s="22">
        <f>E91+E96</f>
        <v>58151099</v>
      </c>
      <c r="F90" s="22"/>
      <c r="G90" s="94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36" customHeight="1">
      <c r="A91" s="20" t="s">
        <v>98</v>
      </c>
      <c r="B91" s="21" t="s">
        <v>99</v>
      </c>
      <c r="C91" s="22">
        <f aca="true" t="shared" si="1" ref="C91:C149">D91+E91</f>
        <v>55582833</v>
      </c>
      <c r="D91" s="22"/>
      <c r="E91" s="22">
        <f>E92+E93+E94+E95</f>
        <v>55582833</v>
      </c>
      <c r="F91" s="22"/>
      <c r="G91" s="94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36.75" customHeight="1">
      <c r="A92" s="20" t="s">
        <v>100</v>
      </c>
      <c r="B92" s="21" t="s">
        <v>101</v>
      </c>
      <c r="C92" s="22">
        <f t="shared" si="1"/>
        <v>49139136</v>
      </c>
      <c r="D92" s="22"/>
      <c r="E92" s="22">
        <v>49139136</v>
      </c>
      <c r="F92" s="22"/>
      <c r="G92" s="94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30">
      <c r="A93" s="20" t="s">
        <v>102</v>
      </c>
      <c r="B93" s="21" t="s">
        <v>103</v>
      </c>
      <c r="C93" s="22">
        <f t="shared" si="1"/>
        <v>6106814</v>
      </c>
      <c r="D93" s="22"/>
      <c r="E93" s="22">
        <v>6106814</v>
      </c>
      <c r="F93" s="22"/>
      <c r="G93" s="94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5" customFormat="1" ht="15" customHeight="1">
      <c r="A94" s="20" t="s">
        <v>104</v>
      </c>
      <c r="B94" s="21" t="s">
        <v>105</v>
      </c>
      <c r="C94" s="22">
        <f t="shared" si="1"/>
        <v>274587</v>
      </c>
      <c r="D94" s="22"/>
      <c r="E94" s="22">
        <v>274587</v>
      </c>
      <c r="F94" s="22"/>
      <c r="G94" s="94"/>
      <c r="H94" s="24"/>
      <c r="I94" s="24"/>
      <c r="J94" s="24"/>
      <c r="K94" s="24"/>
      <c r="L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25" customFormat="1" ht="30" customHeight="1">
      <c r="A95" s="20" t="s">
        <v>106</v>
      </c>
      <c r="B95" s="21" t="s">
        <v>107</v>
      </c>
      <c r="C95" s="22">
        <f t="shared" si="1"/>
        <v>62296</v>
      </c>
      <c r="D95" s="22"/>
      <c r="E95" s="22">
        <v>62296</v>
      </c>
      <c r="F95" s="22"/>
      <c r="G95" s="94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25" customFormat="1" ht="18" customHeight="1">
      <c r="A96" s="31" t="s">
        <v>108</v>
      </c>
      <c r="B96" s="33" t="s">
        <v>109</v>
      </c>
      <c r="C96" s="22">
        <f t="shared" si="1"/>
        <v>2568266</v>
      </c>
      <c r="D96" s="22"/>
      <c r="E96" s="22">
        <f>E98</f>
        <v>2568266</v>
      </c>
      <c r="F96" s="22"/>
      <c r="G96" s="94"/>
      <c r="H96" s="24"/>
      <c r="I96" s="24"/>
      <c r="J96" s="24"/>
      <c r="K96" s="24"/>
      <c r="L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s="25" customFormat="1" ht="24.75" customHeight="1" hidden="1">
      <c r="A97" s="20">
        <v>25020100</v>
      </c>
      <c r="B97" s="21" t="s">
        <v>110</v>
      </c>
      <c r="C97" s="22">
        <f t="shared" si="1"/>
        <v>0</v>
      </c>
      <c r="D97" s="22"/>
      <c r="E97" s="22"/>
      <c r="F97" s="22"/>
      <c r="G97" s="94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103.5" customHeight="1">
      <c r="A98" s="20" t="s">
        <v>111</v>
      </c>
      <c r="B98" s="21" t="s">
        <v>112</v>
      </c>
      <c r="C98" s="22">
        <f t="shared" si="1"/>
        <v>2568266</v>
      </c>
      <c r="D98" s="22"/>
      <c r="E98" s="22">
        <v>2568266</v>
      </c>
      <c r="F98" s="22"/>
      <c r="G98" s="94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30" customFormat="1" ht="14.25">
      <c r="A99" s="10">
        <v>30000000</v>
      </c>
      <c r="B99" s="15" t="s">
        <v>13</v>
      </c>
      <c r="C99" s="28">
        <f t="shared" si="1"/>
        <v>2156600</v>
      </c>
      <c r="D99" s="28">
        <f>D100</f>
        <v>69000</v>
      </c>
      <c r="E99" s="28">
        <f>E104+E105</f>
        <v>2087600</v>
      </c>
      <c r="F99" s="28">
        <f>F104+F105</f>
        <v>2087600</v>
      </c>
      <c r="G99" s="94"/>
      <c r="H99" s="29"/>
      <c r="I99" s="29"/>
      <c r="J99" s="29"/>
      <c r="K99" s="29"/>
      <c r="L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s="25" customFormat="1" ht="15">
      <c r="A100" s="20">
        <v>31000000</v>
      </c>
      <c r="B100" s="21" t="s">
        <v>14</v>
      </c>
      <c r="C100" s="22">
        <f t="shared" si="1"/>
        <v>1069000</v>
      </c>
      <c r="D100" s="23">
        <f>D101+D103</f>
        <v>69000</v>
      </c>
      <c r="E100" s="23">
        <f>E104</f>
        <v>1000000</v>
      </c>
      <c r="F100" s="23">
        <f>F104</f>
        <v>1000000</v>
      </c>
      <c r="G100" s="94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64.5" customHeight="1">
      <c r="A101" s="20" t="s">
        <v>113</v>
      </c>
      <c r="B101" s="21" t="s">
        <v>114</v>
      </c>
      <c r="C101" s="22">
        <f t="shared" si="1"/>
        <v>65000</v>
      </c>
      <c r="D101" s="23">
        <f>D102</f>
        <v>65000</v>
      </c>
      <c r="E101" s="23"/>
      <c r="F101" s="23"/>
      <c r="G101" s="94">
        <v>14</v>
      </c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57.75" customHeight="1">
      <c r="A102" s="20" t="s">
        <v>115</v>
      </c>
      <c r="B102" s="21" t="s">
        <v>116</v>
      </c>
      <c r="C102" s="22">
        <f t="shared" si="1"/>
        <v>65000</v>
      </c>
      <c r="D102" s="23">
        <v>65000</v>
      </c>
      <c r="E102" s="23"/>
      <c r="F102" s="23"/>
      <c r="G102" s="94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25" customFormat="1" ht="30">
      <c r="A103" s="20" t="s">
        <v>117</v>
      </c>
      <c r="B103" s="21" t="s">
        <v>118</v>
      </c>
      <c r="C103" s="22">
        <f t="shared" si="1"/>
        <v>4000</v>
      </c>
      <c r="D103" s="23">
        <v>4000</v>
      </c>
      <c r="E103" s="23"/>
      <c r="F103" s="23"/>
      <c r="G103" s="94"/>
      <c r="H103" s="24"/>
      <c r="I103" s="24"/>
      <c r="J103" s="24"/>
      <c r="K103" s="24"/>
      <c r="L103" s="24"/>
      <c r="IK103" s="24"/>
      <c r="IL103" s="24"/>
      <c r="IM103" s="24"/>
      <c r="IN103" s="24"/>
      <c r="IO103" s="24"/>
      <c r="IP103" s="24"/>
      <c r="IQ103" s="24"/>
      <c r="IR103" s="24"/>
      <c r="IS103" s="24"/>
    </row>
    <row r="104" spans="1:253" s="25" customFormat="1" ht="45">
      <c r="A104" s="20" t="s">
        <v>119</v>
      </c>
      <c r="B104" s="21" t="s">
        <v>120</v>
      </c>
      <c r="C104" s="22">
        <f t="shared" si="1"/>
        <v>1000000</v>
      </c>
      <c r="D104" s="23"/>
      <c r="E104" s="23">
        <v>1000000</v>
      </c>
      <c r="F104" s="23">
        <f>E104</f>
        <v>1000000</v>
      </c>
      <c r="G104" s="94"/>
      <c r="H104" s="24"/>
      <c r="I104" s="24"/>
      <c r="J104" s="24"/>
      <c r="K104" s="24"/>
      <c r="L104" s="24"/>
      <c r="IK104" s="24"/>
      <c r="IL104" s="24"/>
      <c r="IM104" s="24"/>
      <c r="IN104" s="24"/>
      <c r="IO104" s="24"/>
      <c r="IP104" s="24"/>
      <c r="IQ104" s="24"/>
      <c r="IR104" s="24"/>
      <c r="IS104" s="24"/>
    </row>
    <row r="105" spans="1:253" s="25" customFormat="1" ht="18" customHeight="1">
      <c r="A105" s="20">
        <v>33000000</v>
      </c>
      <c r="B105" s="34" t="s">
        <v>142</v>
      </c>
      <c r="C105" s="22">
        <f t="shared" si="1"/>
        <v>1087600</v>
      </c>
      <c r="D105" s="23"/>
      <c r="E105" s="23">
        <f>E106</f>
        <v>1087600</v>
      </c>
      <c r="F105" s="23">
        <f>F106</f>
        <v>1087600</v>
      </c>
      <c r="G105" s="94"/>
      <c r="H105" s="24"/>
      <c r="I105" s="24"/>
      <c r="J105" s="24"/>
      <c r="K105" s="24"/>
      <c r="L105" s="24"/>
      <c r="IK105" s="24"/>
      <c r="IL105" s="24"/>
      <c r="IM105" s="24"/>
      <c r="IN105" s="24"/>
      <c r="IO105" s="24"/>
      <c r="IP105" s="24"/>
      <c r="IQ105" s="24"/>
      <c r="IR105" s="24"/>
      <c r="IS105" s="24"/>
    </row>
    <row r="106" spans="1:253" s="25" customFormat="1" ht="15">
      <c r="A106" s="20" t="s">
        <v>121</v>
      </c>
      <c r="B106" s="21" t="s">
        <v>122</v>
      </c>
      <c r="C106" s="22">
        <f t="shared" si="1"/>
        <v>1087600</v>
      </c>
      <c r="D106" s="23"/>
      <c r="E106" s="23">
        <f>E107</f>
        <v>1087600</v>
      </c>
      <c r="F106" s="23">
        <f>F107</f>
        <v>1087600</v>
      </c>
      <c r="G106" s="94"/>
      <c r="H106" s="24"/>
      <c r="I106" s="24"/>
      <c r="J106" s="24"/>
      <c r="K106" s="24"/>
      <c r="L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s="25" customFormat="1" ht="63" customHeight="1">
      <c r="A107" s="20" t="s">
        <v>123</v>
      </c>
      <c r="B107" s="21" t="s">
        <v>124</v>
      </c>
      <c r="C107" s="22">
        <f t="shared" si="1"/>
        <v>1087600</v>
      </c>
      <c r="D107" s="23"/>
      <c r="E107" s="23">
        <v>1087600</v>
      </c>
      <c r="F107" s="23">
        <f>E107</f>
        <v>1087600</v>
      </c>
      <c r="G107" s="94"/>
      <c r="H107" s="24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39" customFormat="1" ht="14.25">
      <c r="A108" s="35">
        <v>40000000</v>
      </c>
      <c r="B108" s="36" t="s">
        <v>2</v>
      </c>
      <c r="C108" s="28">
        <f aca="true" t="shared" si="2" ref="C108:F109">C109</f>
        <v>1253511359.2</v>
      </c>
      <c r="D108" s="17">
        <f>D109</f>
        <v>1253286139.2</v>
      </c>
      <c r="E108" s="17">
        <f t="shared" si="2"/>
        <v>225220</v>
      </c>
      <c r="F108" s="17">
        <f t="shared" si="2"/>
        <v>225220</v>
      </c>
      <c r="G108" s="94"/>
      <c r="H108" s="37"/>
      <c r="I108" s="38"/>
      <c r="J108" s="38"/>
      <c r="K108" s="38"/>
      <c r="L108" s="38"/>
      <c r="IK108" s="38"/>
      <c r="IL108" s="38"/>
      <c r="IM108" s="38"/>
      <c r="IN108" s="38"/>
      <c r="IO108" s="38"/>
      <c r="IP108" s="38"/>
      <c r="IQ108" s="38"/>
      <c r="IR108" s="38"/>
      <c r="IS108" s="38"/>
    </row>
    <row r="109" spans="1:253" s="42" customFormat="1" ht="14.25">
      <c r="A109" s="35">
        <v>41000000</v>
      </c>
      <c r="B109" s="40" t="s">
        <v>20</v>
      </c>
      <c r="C109" s="28">
        <f t="shared" si="2"/>
        <v>1253511359.2</v>
      </c>
      <c r="D109" s="17">
        <f t="shared" si="2"/>
        <v>1253286139.2</v>
      </c>
      <c r="E109" s="17">
        <f t="shared" si="2"/>
        <v>225220</v>
      </c>
      <c r="F109" s="17">
        <f t="shared" si="2"/>
        <v>225220</v>
      </c>
      <c r="G109" s="94"/>
      <c r="H109" s="41"/>
      <c r="I109" s="41"/>
      <c r="J109" s="41"/>
      <c r="K109" s="41"/>
      <c r="L109" s="41"/>
      <c r="IK109" s="41"/>
      <c r="IL109" s="41"/>
      <c r="IM109" s="41"/>
      <c r="IN109" s="41"/>
      <c r="IO109" s="41"/>
      <c r="IP109" s="41"/>
      <c r="IQ109" s="41"/>
      <c r="IR109" s="41"/>
      <c r="IS109" s="41"/>
    </row>
    <row r="110" spans="1:253" s="42" customFormat="1" ht="14.25">
      <c r="A110" s="35">
        <v>41030000</v>
      </c>
      <c r="B110" s="40" t="s">
        <v>21</v>
      </c>
      <c r="C110" s="28">
        <f t="shared" si="1"/>
        <v>1253511359.2</v>
      </c>
      <c r="D110" s="17">
        <f>D112+D113+D114+D118+D121+D122+D129+D146+D111+D128+D123+D145+D119+D120</f>
        <v>1253286139.2</v>
      </c>
      <c r="E110" s="17">
        <f>E129</f>
        <v>225220</v>
      </c>
      <c r="F110" s="17">
        <f>F129</f>
        <v>225220</v>
      </c>
      <c r="G110" s="94"/>
      <c r="H110" s="41"/>
      <c r="I110" s="41"/>
      <c r="J110" s="41"/>
      <c r="K110" s="41"/>
      <c r="L110" s="41"/>
      <c r="IK110" s="41"/>
      <c r="IL110" s="41"/>
      <c r="IM110" s="41"/>
      <c r="IN110" s="41"/>
      <c r="IO110" s="41"/>
      <c r="IP110" s="41"/>
      <c r="IQ110" s="41"/>
      <c r="IR110" s="41"/>
      <c r="IS110" s="41"/>
    </row>
    <row r="111" spans="1:253" s="25" customFormat="1" ht="46.5" customHeight="1">
      <c r="A111" s="20">
        <v>41030300</v>
      </c>
      <c r="B111" s="21" t="s">
        <v>143</v>
      </c>
      <c r="C111" s="22">
        <f t="shared" si="1"/>
        <v>127100</v>
      </c>
      <c r="D111" s="68">
        <f>22000+15100+40000+50000</f>
        <v>127100</v>
      </c>
      <c r="E111" s="23"/>
      <c r="F111" s="23"/>
      <c r="G111" s="94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75.75" customHeight="1">
      <c r="A112" s="20">
        <v>41030600</v>
      </c>
      <c r="B112" s="21" t="s">
        <v>138</v>
      </c>
      <c r="C112" s="22">
        <f t="shared" si="1"/>
        <v>316704100</v>
      </c>
      <c r="D112" s="23">
        <v>316704100</v>
      </c>
      <c r="E112" s="23"/>
      <c r="F112" s="23"/>
      <c r="G112" s="94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94.5" customHeight="1">
      <c r="A113" s="20">
        <v>41030800</v>
      </c>
      <c r="B113" s="21" t="s">
        <v>128</v>
      </c>
      <c r="C113" s="22">
        <f t="shared" si="1"/>
        <v>461900900</v>
      </c>
      <c r="D113" s="23">
        <f>266900900+195000000</f>
        <v>461900900</v>
      </c>
      <c r="E113" s="23"/>
      <c r="F113" s="23"/>
      <c r="G113" s="94">
        <v>15</v>
      </c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25" customFormat="1" ht="204.75" customHeight="1" hidden="1">
      <c r="A114" s="20">
        <v>41030900</v>
      </c>
      <c r="B114" s="21" t="s">
        <v>129</v>
      </c>
      <c r="C114" s="22">
        <f t="shared" si="1"/>
        <v>0</v>
      </c>
      <c r="D114" s="23">
        <f>D115+D116+D117</f>
        <v>0</v>
      </c>
      <c r="E114" s="23"/>
      <c r="F114" s="23"/>
      <c r="G114" s="94"/>
      <c r="H114" s="24"/>
      <c r="I114" s="24"/>
      <c r="J114" s="24"/>
      <c r="K114" s="24"/>
      <c r="L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s="25" customFormat="1" ht="16.5" customHeight="1" hidden="1">
      <c r="A115" s="98"/>
      <c r="B115" s="21" t="s">
        <v>132</v>
      </c>
      <c r="C115" s="22">
        <f t="shared" si="1"/>
        <v>0</v>
      </c>
      <c r="D115" s="23"/>
      <c r="E115" s="23"/>
      <c r="F115" s="23"/>
      <c r="G115" s="94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15" customHeight="1" hidden="1">
      <c r="A116" s="99"/>
      <c r="B116" s="21" t="s">
        <v>130</v>
      </c>
      <c r="C116" s="22">
        <f t="shared" si="1"/>
        <v>0</v>
      </c>
      <c r="D116" s="23"/>
      <c r="E116" s="23"/>
      <c r="F116" s="23"/>
      <c r="G116" s="94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25" customFormat="1" ht="15" customHeight="1" hidden="1">
      <c r="A117" s="100"/>
      <c r="B117" s="21" t="s">
        <v>131</v>
      </c>
      <c r="C117" s="22">
        <f t="shared" si="1"/>
        <v>0</v>
      </c>
      <c r="D117" s="23"/>
      <c r="E117" s="23"/>
      <c r="F117" s="23"/>
      <c r="G117" s="94"/>
      <c r="H117" s="24"/>
      <c r="I117" s="24"/>
      <c r="J117" s="24"/>
      <c r="K117" s="24"/>
      <c r="L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25" customFormat="1" ht="54.75" customHeight="1">
      <c r="A118" s="20">
        <v>41031000</v>
      </c>
      <c r="B118" s="21" t="s">
        <v>133</v>
      </c>
      <c r="C118" s="22">
        <f t="shared" si="1"/>
        <v>313500</v>
      </c>
      <c r="D118" s="23">
        <v>313500</v>
      </c>
      <c r="E118" s="23"/>
      <c r="F118" s="23"/>
      <c r="G118" s="94"/>
      <c r="H118" s="24"/>
      <c r="I118" s="24"/>
      <c r="J118" s="24"/>
      <c r="K118" s="24"/>
      <c r="L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70" customFormat="1" ht="54.75" customHeight="1" hidden="1">
      <c r="A119" s="71">
        <v>41033600</v>
      </c>
      <c r="B119" s="66" t="s">
        <v>176</v>
      </c>
      <c r="C119" s="67">
        <f t="shared" si="1"/>
        <v>0</v>
      </c>
      <c r="D119" s="68"/>
      <c r="E119" s="68"/>
      <c r="F119" s="68"/>
      <c r="G119" s="94"/>
      <c r="H119" s="69"/>
      <c r="I119" s="69"/>
      <c r="J119" s="69"/>
      <c r="K119" s="69"/>
      <c r="L119" s="69"/>
      <c r="IK119" s="69"/>
      <c r="IL119" s="69"/>
      <c r="IM119" s="69"/>
      <c r="IN119" s="69"/>
      <c r="IO119" s="69"/>
      <c r="IP119" s="69"/>
      <c r="IQ119" s="69"/>
      <c r="IR119" s="69"/>
      <c r="IS119" s="69"/>
    </row>
    <row r="120" spans="1:253" s="25" customFormat="1" ht="54.75" customHeight="1" hidden="1">
      <c r="A120" s="20">
        <v>41033800</v>
      </c>
      <c r="B120" s="21" t="s">
        <v>177</v>
      </c>
      <c r="C120" s="67">
        <f t="shared" si="1"/>
        <v>0</v>
      </c>
      <c r="D120" s="68"/>
      <c r="E120" s="23"/>
      <c r="F120" s="23"/>
      <c r="G120" s="94"/>
      <c r="H120" s="24"/>
      <c r="I120" s="24"/>
      <c r="J120" s="24"/>
      <c r="K120" s="24"/>
      <c r="L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25" customFormat="1" ht="30">
      <c r="A121" s="20">
        <v>41033900</v>
      </c>
      <c r="B121" s="21" t="s">
        <v>160</v>
      </c>
      <c r="C121" s="22">
        <f t="shared" si="1"/>
        <v>224563900</v>
      </c>
      <c r="D121" s="23">
        <v>224563900</v>
      </c>
      <c r="E121" s="23"/>
      <c r="F121" s="23"/>
      <c r="G121" s="94"/>
      <c r="H121" s="24"/>
      <c r="I121" s="24"/>
      <c r="J121" s="24"/>
      <c r="K121" s="24"/>
      <c r="L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s="25" customFormat="1" ht="30">
      <c r="A122" s="78">
        <v>41034200</v>
      </c>
      <c r="B122" s="21" t="s">
        <v>134</v>
      </c>
      <c r="C122" s="22">
        <f t="shared" si="1"/>
        <v>225757500</v>
      </c>
      <c r="D122" s="23">
        <v>225757500</v>
      </c>
      <c r="E122" s="23"/>
      <c r="F122" s="23"/>
      <c r="G122" s="94"/>
      <c r="H122" s="24"/>
      <c r="I122" s="24"/>
      <c r="J122" s="24"/>
      <c r="K122" s="24"/>
      <c r="L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s="70" customFormat="1" ht="61.5" customHeight="1">
      <c r="A123" s="78">
        <v>41034204</v>
      </c>
      <c r="B123" s="81" t="s">
        <v>164</v>
      </c>
      <c r="C123" s="67">
        <f t="shared" si="1"/>
        <v>17419856</v>
      </c>
      <c r="D123" s="68">
        <f>D124+D125+D126+D127</f>
        <v>17419856</v>
      </c>
      <c r="E123" s="68"/>
      <c r="F123" s="68"/>
      <c r="G123" s="94"/>
      <c r="H123" s="69"/>
      <c r="I123" s="69"/>
      <c r="J123" s="69"/>
      <c r="K123" s="69"/>
      <c r="L123" s="69"/>
      <c r="IK123" s="69"/>
      <c r="IL123" s="69"/>
      <c r="IM123" s="69"/>
      <c r="IN123" s="69"/>
      <c r="IO123" s="69"/>
      <c r="IP123" s="69"/>
      <c r="IQ123" s="69"/>
      <c r="IR123" s="69"/>
      <c r="IS123" s="69"/>
    </row>
    <row r="124" spans="1:253" s="70" customFormat="1" ht="45.75" customHeight="1">
      <c r="A124" s="83"/>
      <c r="B124" s="81" t="s">
        <v>139</v>
      </c>
      <c r="C124" s="67">
        <f t="shared" si="1"/>
        <v>215072</v>
      </c>
      <c r="D124" s="68">
        <v>215072</v>
      </c>
      <c r="E124" s="68"/>
      <c r="F124" s="68"/>
      <c r="G124" s="94"/>
      <c r="H124" s="69"/>
      <c r="I124" s="69"/>
      <c r="J124" s="69"/>
      <c r="K124" s="69"/>
      <c r="L124" s="69"/>
      <c r="IK124" s="69"/>
      <c r="IL124" s="69"/>
      <c r="IM124" s="69"/>
      <c r="IN124" s="69"/>
      <c r="IO124" s="69"/>
      <c r="IP124" s="69"/>
      <c r="IQ124" s="69"/>
      <c r="IR124" s="69"/>
      <c r="IS124" s="69"/>
    </row>
    <row r="125" spans="1:253" s="70" customFormat="1" ht="43.5" customHeight="1">
      <c r="A125" s="84"/>
      <c r="B125" s="81" t="s">
        <v>165</v>
      </c>
      <c r="C125" s="67">
        <f t="shared" si="1"/>
        <v>471219</v>
      </c>
      <c r="D125" s="68">
        <v>471219</v>
      </c>
      <c r="E125" s="68"/>
      <c r="F125" s="68"/>
      <c r="G125" s="94"/>
      <c r="H125" s="69"/>
      <c r="I125" s="69"/>
      <c r="J125" s="69"/>
      <c r="K125" s="69"/>
      <c r="L125" s="69"/>
      <c r="IK125" s="69"/>
      <c r="IL125" s="69"/>
      <c r="IM125" s="69"/>
      <c r="IN125" s="69"/>
      <c r="IO125" s="69"/>
      <c r="IP125" s="69"/>
      <c r="IQ125" s="69"/>
      <c r="IR125" s="69"/>
      <c r="IS125" s="69"/>
    </row>
    <row r="126" spans="1:253" s="70" customFormat="1" ht="33" customHeight="1">
      <c r="A126" s="85"/>
      <c r="B126" s="81" t="s">
        <v>145</v>
      </c>
      <c r="C126" s="67">
        <f t="shared" si="1"/>
        <v>5312308</v>
      </c>
      <c r="D126" s="68">
        <v>5312308</v>
      </c>
      <c r="E126" s="68"/>
      <c r="F126" s="68"/>
      <c r="G126" s="94">
        <v>16</v>
      </c>
      <c r="H126" s="69"/>
      <c r="I126" s="69"/>
      <c r="J126" s="69"/>
      <c r="K126" s="69"/>
      <c r="L126" s="69"/>
      <c r="IK126" s="69"/>
      <c r="IL126" s="69"/>
      <c r="IM126" s="69"/>
      <c r="IN126" s="69"/>
      <c r="IO126" s="69"/>
      <c r="IP126" s="69"/>
      <c r="IQ126" s="69"/>
      <c r="IR126" s="69"/>
      <c r="IS126" s="69"/>
    </row>
    <row r="127" spans="1:253" s="70" customFormat="1" ht="41.25" customHeight="1">
      <c r="A127" s="84"/>
      <c r="B127" s="82" t="s">
        <v>166</v>
      </c>
      <c r="C127" s="67">
        <f t="shared" si="1"/>
        <v>11421257</v>
      </c>
      <c r="D127" s="68">
        <v>11421257</v>
      </c>
      <c r="E127" s="68"/>
      <c r="F127" s="68"/>
      <c r="G127" s="94"/>
      <c r="H127" s="69"/>
      <c r="I127" s="69"/>
      <c r="J127" s="69"/>
      <c r="K127" s="69"/>
      <c r="L127" s="69"/>
      <c r="IK127" s="69"/>
      <c r="IL127" s="69"/>
      <c r="IM127" s="69"/>
      <c r="IN127" s="69"/>
      <c r="IO127" s="69"/>
      <c r="IP127" s="69"/>
      <c r="IQ127" s="69"/>
      <c r="IR127" s="69"/>
      <c r="IS127" s="69"/>
    </row>
    <row r="128" spans="1:253" s="25" customFormat="1" ht="45" customHeight="1" hidden="1">
      <c r="A128" s="80">
        <v>41034500</v>
      </c>
      <c r="B128" s="21" t="s">
        <v>148</v>
      </c>
      <c r="C128" s="22">
        <f t="shared" si="1"/>
        <v>0</v>
      </c>
      <c r="D128" s="23"/>
      <c r="E128" s="23"/>
      <c r="F128" s="23"/>
      <c r="G128" s="94"/>
      <c r="H128" s="24"/>
      <c r="I128" s="24"/>
      <c r="J128" s="24"/>
      <c r="K128" s="24"/>
      <c r="L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25" customFormat="1" ht="15" customHeight="1">
      <c r="A129" s="86">
        <v>41035000</v>
      </c>
      <c r="B129" s="21" t="s">
        <v>167</v>
      </c>
      <c r="C129" s="22">
        <f>D129+E129</f>
        <v>3681804.2</v>
      </c>
      <c r="D129" s="68">
        <f>D130+D131+D132+D133+D134+D135+D136+D137+D138+D141+D144+D140+D139+D143</f>
        <v>3456584.2</v>
      </c>
      <c r="E129" s="23">
        <f>E142+E144+E143</f>
        <v>225220</v>
      </c>
      <c r="F129" s="23">
        <f>F143</f>
        <v>225220</v>
      </c>
      <c r="G129" s="94"/>
      <c r="H129" s="24"/>
      <c r="I129" s="24"/>
      <c r="J129" s="24"/>
      <c r="K129" s="24"/>
      <c r="L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25" customFormat="1" ht="47.25" customHeight="1" hidden="1">
      <c r="A130" s="91"/>
      <c r="B130" s="21" t="s">
        <v>139</v>
      </c>
      <c r="C130" s="22">
        <f t="shared" si="1"/>
        <v>0</v>
      </c>
      <c r="D130" s="23"/>
      <c r="E130" s="23"/>
      <c r="F130" s="23"/>
      <c r="G130" s="94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51" customHeight="1" hidden="1">
      <c r="A131" s="91"/>
      <c r="B131" s="21" t="s">
        <v>140</v>
      </c>
      <c r="C131" s="22">
        <f t="shared" si="1"/>
        <v>0</v>
      </c>
      <c r="D131" s="23"/>
      <c r="E131" s="23"/>
      <c r="F131" s="23"/>
      <c r="G131" s="94"/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27" customHeight="1" hidden="1">
      <c r="A132" s="91"/>
      <c r="B132" s="21" t="s">
        <v>145</v>
      </c>
      <c r="C132" s="22">
        <f t="shared" si="1"/>
        <v>0</v>
      </c>
      <c r="D132" s="23"/>
      <c r="E132" s="23"/>
      <c r="F132" s="23"/>
      <c r="G132" s="94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59.25" customHeight="1">
      <c r="A133" s="91"/>
      <c r="B133" s="21" t="s">
        <v>168</v>
      </c>
      <c r="C133" s="22">
        <f t="shared" si="1"/>
        <v>288000</v>
      </c>
      <c r="D133" s="23">
        <v>288000</v>
      </c>
      <c r="E133" s="23"/>
      <c r="F133" s="23"/>
      <c r="G133" s="94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17.25" customHeight="1">
      <c r="A134" s="91"/>
      <c r="B134" s="21" t="s">
        <v>169</v>
      </c>
      <c r="C134" s="22">
        <f t="shared" si="1"/>
        <v>5200</v>
      </c>
      <c r="D134" s="23">
        <v>5200</v>
      </c>
      <c r="E134" s="23"/>
      <c r="F134" s="23"/>
      <c r="G134" s="94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27" customHeight="1">
      <c r="A135" s="91"/>
      <c r="B135" s="21" t="s">
        <v>170</v>
      </c>
      <c r="C135" s="22">
        <f t="shared" si="1"/>
        <v>390000</v>
      </c>
      <c r="D135" s="23">
        <v>390000</v>
      </c>
      <c r="E135" s="23"/>
      <c r="F135" s="23"/>
      <c r="G135" s="94"/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5" customFormat="1" ht="27.75" customHeight="1">
      <c r="A136" s="91"/>
      <c r="B136" s="21" t="s">
        <v>171</v>
      </c>
      <c r="C136" s="22">
        <f t="shared" si="1"/>
        <v>196100</v>
      </c>
      <c r="D136" s="23">
        <v>196100</v>
      </c>
      <c r="E136" s="23"/>
      <c r="F136" s="23"/>
      <c r="G136" s="94"/>
      <c r="H136" s="24"/>
      <c r="I136" s="24"/>
      <c r="J136" s="24"/>
      <c r="K136" s="24"/>
      <c r="L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25" customFormat="1" ht="27" customHeight="1" hidden="1">
      <c r="A137" s="91"/>
      <c r="B137" s="21" t="s">
        <v>144</v>
      </c>
      <c r="C137" s="22">
        <f t="shared" si="1"/>
        <v>0</v>
      </c>
      <c r="D137" s="23"/>
      <c r="E137" s="23"/>
      <c r="F137" s="23"/>
      <c r="G137" s="94"/>
      <c r="H137" s="24"/>
      <c r="I137" s="24"/>
      <c r="J137" s="24"/>
      <c r="K137" s="24"/>
      <c r="L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25" customFormat="1" ht="45" customHeight="1">
      <c r="A138" s="91"/>
      <c r="B138" s="21" t="s">
        <v>172</v>
      </c>
      <c r="C138" s="22">
        <f t="shared" si="1"/>
        <v>176637</v>
      </c>
      <c r="D138" s="23">
        <v>176637</v>
      </c>
      <c r="E138" s="23"/>
      <c r="F138" s="23"/>
      <c r="G138" s="94"/>
      <c r="H138" s="24"/>
      <c r="I138" s="24"/>
      <c r="J138" s="24"/>
      <c r="K138" s="24"/>
      <c r="L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s="25" customFormat="1" ht="101.25" customHeight="1">
      <c r="A139" s="91"/>
      <c r="B139" s="21" t="s">
        <v>173</v>
      </c>
      <c r="C139" s="22">
        <f t="shared" si="1"/>
        <v>733477.22</v>
      </c>
      <c r="D139" s="68">
        <f>68400+662597.22+2480</f>
        <v>733477.22</v>
      </c>
      <c r="E139" s="23"/>
      <c r="F139" s="23"/>
      <c r="G139" s="94"/>
      <c r="H139" s="24"/>
      <c r="I139" s="24"/>
      <c r="J139" s="24"/>
      <c r="K139" s="24"/>
      <c r="L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s="25" customFormat="1" ht="26.25" customHeight="1">
      <c r="A140" s="91"/>
      <c r="B140" s="21" t="s">
        <v>184</v>
      </c>
      <c r="C140" s="22">
        <f t="shared" si="1"/>
        <v>35000</v>
      </c>
      <c r="D140" s="68">
        <v>35000</v>
      </c>
      <c r="E140" s="23"/>
      <c r="F140" s="23"/>
      <c r="G140" s="94"/>
      <c r="H140" s="24"/>
      <c r="I140" s="24"/>
      <c r="J140" s="24"/>
      <c r="K140" s="24"/>
      <c r="L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s="25" customFormat="1" ht="63.75" customHeight="1">
      <c r="A141" s="92"/>
      <c r="B141" s="66" t="s">
        <v>179</v>
      </c>
      <c r="C141" s="22">
        <f t="shared" si="1"/>
        <v>1169600</v>
      </c>
      <c r="D141" s="68">
        <v>1169600</v>
      </c>
      <c r="E141" s="68"/>
      <c r="F141" s="68"/>
      <c r="G141" s="94"/>
      <c r="H141" s="24"/>
      <c r="I141" s="24"/>
      <c r="J141" s="24"/>
      <c r="K141" s="24"/>
      <c r="L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s="25" customFormat="1" ht="31.5" customHeight="1" hidden="1">
      <c r="A142" s="91"/>
      <c r="B142" s="21" t="s">
        <v>146</v>
      </c>
      <c r="C142" s="22">
        <f t="shared" si="1"/>
        <v>0</v>
      </c>
      <c r="D142" s="68"/>
      <c r="E142" s="68"/>
      <c r="F142" s="68"/>
      <c r="G142" s="26"/>
      <c r="H142" s="24"/>
      <c r="I142" s="24"/>
      <c r="J142" s="24"/>
      <c r="K142" s="24"/>
      <c r="L142" s="24"/>
      <c r="IK142" s="24"/>
      <c r="IL142" s="24"/>
      <c r="IM142" s="24"/>
      <c r="IN142" s="24"/>
      <c r="IO142" s="24"/>
      <c r="IP142" s="24"/>
      <c r="IQ142" s="24"/>
      <c r="IR142" s="24"/>
      <c r="IS142" s="24"/>
    </row>
    <row r="143" spans="1:253" s="25" customFormat="1" ht="32.25" customHeight="1">
      <c r="A143" s="91"/>
      <c r="B143" s="21" t="s">
        <v>178</v>
      </c>
      <c r="C143" s="22">
        <f t="shared" si="1"/>
        <v>455400</v>
      </c>
      <c r="D143" s="68">
        <v>230180</v>
      </c>
      <c r="E143" s="68">
        <v>225220</v>
      </c>
      <c r="F143" s="68">
        <f>225220</f>
        <v>225220</v>
      </c>
      <c r="G143" s="95">
        <v>17</v>
      </c>
      <c r="H143" s="24"/>
      <c r="I143" s="24"/>
      <c r="J143" s="24"/>
      <c r="K143" s="24"/>
      <c r="L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pans="1:253" s="25" customFormat="1" ht="30" customHeight="1">
      <c r="A144" s="92"/>
      <c r="B144" s="21" t="s">
        <v>175</v>
      </c>
      <c r="C144" s="22">
        <f t="shared" si="1"/>
        <v>232389.98</v>
      </c>
      <c r="D144" s="23">
        <v>232389.98</v>
      </c>
      <c r="E144" s="23"/>
      <c r="F144" s="23">
        <f>E144</f>
        <v>0</v>
      </c>
      <c r="G144" s="95"/>
      <c r="H144" s="24"/>
      <c r="I144" s="24"/>
      <c r="J144" s="24"/>
      <c r="K144" s="24"/>
      <c r="L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pans="1:253" s="25" customFormat="1" ht="48" customHeight="1">
      <c r="A145" s="71">
        <v>41035400</v>
      </c>
      <c r="B145" s="66" t="s">
        <v>162</v>
      </c>
      <c r="C145" s="67">
        <f>D145+E145</f>
        <v>627599</v>
      </c>
      <c r="D145" s="68">
        <f>533346+94253</f>
        <v>627599</v>
      </c>
      <c r="E145" s="68"/>
      <c r="F145" s="68"/>
      <c r="G145" s="95"/>
      <c r="H145" s="24"/>
      <c r="I145" s="24"/>
      <c r="J145" s="24"/>
      <c r="K145" s="24"/>
      <c r="L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pans="1:253" s="25" customFormat="1" ht="125.25" customHeight="1">
      <c r="A146" s="20">
        <v>41035800</v>
      </c>
      <c r="B146" s="66" t="s">
        <v>163</v>
      </c>
      <c r="C146" s="22">
        <f t="shared" si="1"/>
        <v>2415100</v>
      </c>
      <c r="D146" s="68">
        <v>2415100</v>
      </c>
      <c r="E146" s="23"/>
      <c r="F146" s="23"/>
      <c r="G146" s="95"/>
      <c r="H146" s="24"/>
      <c r="I146" s="24"/>
      <c r="J146" s="24"/>
      <c r="K146" s="24"/>
      <c r="L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pans="1:253" s="30" customFormat="1" ht="15">
      <c r="A147" s="10">
        <v>50000000</v>
      </c>
      <c r="B147" s="15" t="s">
        <v>10</v>
      </c>
      <c r="C147" s="28">
        <f t="shared" si="1"/>
        <v>5361336</v>
      </c>
      <c r="D147" s="23"/>
      <c r="E147" s="17">
        <f>E148</f>
        <v>5361336</v>
      </c>
      <c r="F147" s="43"/>
      <c r="G147" s="95"/>
      <c r="H147" s="29"/>
      <c r="I147" s="29"/>
      <c r="J147" s="29"/>
      <c r="K147" s="29"/>
      <c r="L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s="30" customFormat="1" ht="18.75" customHeight="1">
      <c r="A148" s="44" t="s">
        <v>125</v>
      </c>
      <c r="B148" s="15" t="s">
        <v>126</v>
      </c>
      <c r="C148" s="28">
        <f t="shared" si="1"/>
        <v>5361336</v>
      </c>
      <c r="D148" s="45"/>
      <c r="E148" s="46">
        <f>E149</f>
        <v>5361336</v>
      </c>
      <c r="F148" s="45"/>
      <c r="G148" s="95"/>
      <c r="H148" s="29"/>
      <c r="I148" s="29"/>
      <c r="J148" s="29"/>
      <c r="K148" s="29"/>
      <c r="L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s="30" customFormat="1" ht="63" customHeight="1">
      <c r="A149" s="20">
        <v>50110000</v>
      </c>
      <c r="B149" s="47" t="s">
        <v>127</v>
      </c>
      <c r="C149" s="22">
        <f t="shared" si="1"/>
        <v>5361336</v>
      </c>
      <c r="D149" s="48"/>
      <c r="E149" s="23">
        <v>5361336</v>
      </c>
      <c r="F149" s="48"/>
      <c r="G149" s="95"/>
      <c r="H149" s="29"/>
      <c r="I149" s="29"/>
      <c r="J149" s="29"/>
      <c r="K149" s="29"/>
      <c r="L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s="55" customFormat="1" ht="15.75">
      <c r="A150" s="49"/>
      <c r="B150" s="50" t="s">
        <v>22</v>
      </c>
      <c r="C150" s="51">
        <f>C13+C57+C99+C147+C108</f>
        <v>2627738448.2</v>
      </c>
      <c r="D150" s="52">
        <f>D13+D57+D99+D108</f>
        <v>2556942121.2</v>
      </c>
      <c r="E150" s="52">
        <f>E13+E57+E99+E148+E108</f>
        <v>70796327</v>
      </c>
      <c r="F150" s="52">
        <f>F13+F57+F99+F108</f>
        <v>3601361</v>
      </c>
      <c r="G150" s="95"/>
      <c r="H150" s="53"/>
      <c r="I150" s="53"/>
      <c r="J150" s="54"/>
      <c r="K150" s="54"/>
      <c r="L150" s="54"/>
      <c r="IK150" s="54"/>
      <c r="IL150" s="54"/>
      <c r="IM150" s="54"/>
      <c r="IN150" s="54"/>
      <c r="IO150" s="54"/>
      <c r="IP150" s="54"/>
      <c r="IQ150" s="54"/>
      <c r="IR150" s="54"/>
      <c r="IS150" s="54"/>
    </row>
    <row r="151" spans="1:253" s="55" customFormat="1" ht="15.75">
      <c r="A151" s="56"/>
      <c r="B151" s="57"/>
      <c r="C151" s="58"/>
      <c r="D151" s="59"/>
      <c r="E151" s="59"/>
      <c r="F151" s="59"/>
      <c r="G151" s="95"/>
      <c r="H151" s="53"/>
      <c r="I151" s="54"/>
      <c r="J151" s="54"/>
      <c r="K151" s="54"/>
      <c r="L151" s="54"/>
      <c r="IK151" s="54"/>
      <c r="IL151" s="54"/>
      <c r="IM151" s="54"/>
      <c r="IN151" s="54"/>
      <c r="IO151" s="54"/>
      <c r="IP151" s="54"/>
      <c r="IQ151" s="54"/>
      <c r="IR151" s="54"/>
      <c r="IS151" s="54"/>
    </row>
    <row r="152" spans="1:253" s="55" customFormat="1" ht="15.75" customHeight="1" hidden="1">
      <c r="A152" s="56"/>
      <c r="B152" s="57"/>
      <c r="C152" s="58"/>
      <c r="D152" s="59"/>
      <c r="E152" s="59"/>
      <c r="F152" s="59"/>
      <c r="G152" s="95"/>
      <c r="H152" s="54"/>
      <c r="I152" s="54"/>
      <c r="J152" s="54"/>
      <c r="K152" s="54"/>
      <c r="L152" s="54"/>
      <c r="IK152" s="54"/>
      <c r="IL152" s="54"/>
      <c r="IM152" s="54"/>
      <c r="IN152" s="54"/>
      <c r="IO152" s="54"/>
      <c r="IP152" s="54"/>
      <c r="IQ152" s="54"/>
      <c r="IR152" s="54"/>
      <c r="IS152" s="54"/>
    </row>
    <row r="153" spans="1:253" s="55" customFormat="1" ht="15.75" customHeight="1" hidden="1">
      <c r="A153" s="56"/>
      <c r="B153" s="57"/>
      <c r="C153" s="58"/>
      <c r="D153" s="59"/>
      <c r="E153" s="59"/>
      <c r="F153" s="59"/>
      <c r="G153" s="95"/>
      <c r="H153" s="54"/>
      <c r="I153" s="54"/>
      <c r="J153" s="54"/>
      <c r="K153" s="54"/>
      <c r="L153" s="54"/>
      <c r="IK153" s="54"/>
      <c r="IL153" s="54"/>
      <c r="IM153" s="54"/>
      <c r="IN153" s="54"/>
      <c r="IO153" s="54"/>
      <c r="IP153" s="54"/>
      <c r="IQ153" s="54"/>
      <c r="IR153" s="54"/>
      <c r="IS153" s="54"/>
    </row>
    <row r="154" spans="1:253" s="55" customFormat="1" ht="15.75">
      <c r="A154" s="56"/>
      <c r="B154" s="57"/>
      <c r="C154" s="58"/>
      <c r="D154" s="59"/>
      <c r="E154" s="59"/>
      <c r="F154" s="59"/>
      <c r="G154" s="95"/>
      <c r="H154" s="54"/>
      <c r="I154" s="54"/>
      <c r="J154" s="54"/>
      <c r="K154" s="54"/>
      <c r="L154" s="54"/>
      <c r="IK154" s="54"/>
      <c r="IL154" s="54"/>
      <c r="IM154" s="54"/>
      <c r="IN154" s="54"/>
      <c r="IO154" s="54"/>
      <c r="IP154" s="54"/>
      <c r="IQ154" s="54"/>
      <c r="IR154" s="54"/>
      <c r="IS154" s="54"/>
    </row>
    <row r="155" spans="1:253" s="55" customFormat="1" ht="15.75">
      <c r="A155" s="56"/>
      <c r="B155" s="57"/>
      <c r="C155" s="58"/>
      <c r="D155" s="72"/>
      <c r="E155" s="59"/>
      <c r="F155" s="59"/>
      <c r="G155" s="95"/>
      <c r="H155" s="54"/>
      <c r="I155" s="54"/>
      <c r="J155" s="54"/>
      <c r="K155" s="54"/>
      <c r="L155" s="54"/>
      <c r="IK155" s="54"/>
      <c r="IL155" s="54"/>
      <c r="IM155" s="54"/>
      <c r="IN155" s="54"/>
      <c r="IO155" s="54"/>
      <c r="IP155" s="54"/>
      <c r="IQ155" s="54"/>
      <c r="IR155" s="54"/>
      <c r="IS155" s="54"/>
    </row>
    <row r="156" spans="3:7" ht="16.5" customHeight="1">
      <c r="C156" s="60"/>
      <c r="D156" s="60"/>
      <c r="G156" s="95"/>
    </row>
    <row r="157" spans="1:253" s="90" customFormat="1" ht="20.25">
      <c r="A157" s="88" t="s">
        <v>181</v>
      </c>
      <c r="B157" s="89"/>
      <c r="C157" s="89"/>
      <c r="D157" s="89"/>
      <c r="E157" s="96" t="s">
        <v>182</v>
      </c>
      <c r="F157" s="97"/>
      <c r="G157" s="95"/>
      <c r="H157" s="89"/>
      <c r="I157" s="89"/>
      <c r="J157" s="89"/>
      <c r="K157" s="89"/>
      <c r="L157" s="89"/>
      <c r="IK157" s="89"/>
      <c r="IL157" s="89"/>
      <c r="IM157" s="89"/>
      <c r="IN157" s="89"/>
      <c r="IO157" s="89"/>
      <c r="IP157" s="89"/>
      <c r="IQ157" s="89"/>
      <c r="IR157" s="89"/>
      <c r="IS157" s="89"/>
    </row>
    <row r="158" spans="1:253" s="61" customFormat="1" ht="20.25">
      <c r="A158" s="88" t="s">
        <v>183</v>
      </c>
      <c r="B158" s="62"/>
      <c r="C158" s="62"/>
      <c r="D158" s="62"/>
      <c r="E158" s="62"/>
      <c r="F158" s="62"/>
      <c r="G158" s="95"/>
      <c r="H158" s="62"/>
      <c r="I158" s="62"/>
      <c r="J158" s="62"/>
      <c r="K158" s="62"/>
      <c r="L158" s="62"/>
      <c r="IK158" s="62"/>
      <c r="IL158" s="62"/>
      <c r="IM158" s="62"/>
      <c r="IN158" s="62"/>
      <c r="IO158" s="62"/>
      <c r="IP158" s="62"/>
      <c r="IQ158" s="62"/>
      <c r="IR158" s="62"/>
      <c r="IS158" s="62"/>
    </row>
    <row r="159" spans="2:253" s="61" customFormat="1" ht="16.5" customHeight="1">
      <c r="B159" s="62"/>
      <c r="C159" s="62"/>
      <c r="D159" s="62"/>
      <c r="E159" s="62"/>
      <c r="F159" s="62"/>
      <c r="G159" s="95"/>
      <c r="H159" s="62"/>
      <c r="I159" s="62"/>
      <c r="J159" s="62"/>
      <c r="K159" s="62"/>
      <c r="L159" s="62"/>
      <c r="IK159" s="62"/>
      <c r="IL159" s="62"/>
      <c r="IM159" s="62"/>
      <c r="IN159" s="62"/>
      <c r="IO159" s="62"/>
      <c r="IP159" s="62"/>
      <c r="IQ159" s="62"/>
      <c r="IR159" s="62"/>
      <c r="IS159" s="62"/>
    </row>
    <row r="160" spans="1:253" s="64" customFormat="1" ht="20.25" customHeight="1">
      <c r="A160" s="1"/>
      <c r="B160" s="63"/>
      <c r="C160" s="63"/>
      <c r="D160" s="63"/>
      <c r="E160" s="63"/>
      <c r="F160" s="63"/>
      <c r="G160" s="4"/>
      <c r="H160" s="63"/>
      <c r="I160" s="63"/>
      <c r="J160" s="63"/>
      <c r="K160" s="63"/>
      <c r="L160" s="63"/>
      <c r="IK160" s="63"/>
      <c r="IL160" s="63"/>
      <c r="IM160" s="63"/>
      <c r="IN160" s="63"/>
      <c r="IO160" s="63"/>
      <c r="IP160" s="63"/>
      <c r="IQ160" s="63"/>
      <c r="IR160" s="63"/>
      <c r="IS160" s="63"/>
    </row>
    <row r="161" spans="1:253" s="64" customFormat="1" ht="20.25" customHeight="1">
      <c r="A161" s="1"/>
      <c r="B161" s="63"/>
      <c r="C161" s="63"/>
      <c r="D161" s="63"/>
      <c r="E161" s="63"/>
      <c r="F161" s="63"/>
      <c r="G161" s="4"/>
      <c r="H161" s="63"/>
      <c r="I161" s="63"/>
      <c r="J161" s="63"/>
      <c r="K161" s="63"/>
      <c r="L161" s="63"/>
      <c r="IK161" s="63"/>
      <c r="IL161" s="63"/>
      <c r="IM161" s="63"/>
      <c r="IN161" s="63"/>
      <c r="IO161" s="63"/>
      <c r="IP161" s="63"/>
      <c r="IQ161" s="63"/>
      <c r="IR161" s="63"/>
      <c r="IS161" s="63"/>
    </row>
    <row r="162" spans="1:253" s="64" customFormat="1" ht="20.25" customHeight="1">
      <c r="A162" s="1"/>
      <c r="B162" s="63"/>
      <c r="C162" s="63"/>
      <c r="D162" s="63"/>
      <c r="E162" s="63"/>
      <c r="F162" s="63"/>
      <c r="G162" s="4"/>
      <c r="H162" s="63"/>
      <c r="I162" s="63"/>
      <c r="J162" s="63"/>
      <c r="K162" s="63"/>
      <c r="L162" s="63"/>
      <c r="IK162" s="63"/>
      <c r="IL162" s="63"/>
      <c r="IM162" s="63"/>
      <c r="IN162" s="63"/>
      <c r="IO162" s="63"/>
      <c r="IP162" s="63"/>
      <c r="IQ162" s="63"/>
      <c r="IR162" s="63"/>
      <c r="IS162" s="63"/>
    </row>
    <row r="163" spans="1:253" s="64" customFormat="1" ht="20.25" customHeight="1">
      <c r="A163" s="1"/>
      <c r="B163" s="63"/>
      <c r="C163" s="63"/>
      <c r="D163" s="63"/>
      <c r="E163" s="63"/>
      <c r="F163" s="63"/>
      <c r="G163" s="4"/>
      <c r="H163" s="63"/>
      <c r="I163" s="63"/>
      <c r="J163" s="63"/>
      <c r="K163" s="63"/>
      <c r="L163" s="63"/>
      <c r="IK163" s="63"/>
      <c r="IL163" s="63"/>
      <c r="IM163" s="63"/>
      <c r="IN163" s="63"/>
      <c r="IO163" s="63"/>
      <c r="IP163" s="63"/>
      <c r="IQ163" s="63"/>
      <c r="IR163" s="63"/>
      <c r="IS163" s="63"/>
    </row>
    <row r="164" ht="15" customHeight="1">
      <c r="G164" s="4"/>
    </row>
    <row r="165" ht="15" customHeight="1">
      <c r="G165" s="4"/>
    </row>
    <row r="166" ht="15" customHeight="1">
      <c r="G166" s="4"/>
    </row>
    <row r="167" ht="15" customHeight="1">
      <c r="G167" s="4"/>
    </row>
    <row r="168" ht="15" customHeight="1">
      <c r="G168" s="4"/>
    </row>
    <row r="169" ht="15" customHeight="1">
      <c r="G169" s="4"/>
    </row>
    <row r="170" ht="15" customHeight="1">
      <c r="G170" s="4"/>
    </row>
    <row r="171" ht="15" customHeight="1">
      <c r="G171" s="4"/>
    </row>
    <row r="172" ht="15" customHeight="1">
      <c r="G172" s="4"/>
    </row>
    <row r="173" ht="15" customHeight="1">
      <c r="G173" s="4"/>
    </row>
    <row r="174" ht="15" customHeight="1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</sheetData>
  <sheetProtection/>
  <mergeCells count="18">
    <mergeCell ref="E157:F157"/>
    <mergeCell ref="A115:A117"/>
    <mergeCell ref="A8:F8"/>
    <mergeCell ref="A10:A11"/>
    <mergeCell ref="B10:B11"/>
    <mergeCell ref="C10:C11"/>
    <mergeCell ref="D10:D11"/>
    <mergeCell ref="E10:F10"/>
    <mergeCell ref="G126:G141"/>
    <mergeCell ref="G143:G159"/>
    <mergeCell ref="G71:G86"/>
    <mergeCell ref="G87:G100"/>
    <mergeCell ref="G101:G112"/>
    <mergeCell ref="G113:G125"/>
    <mergeCell ref="G1:G19"/>
    <mergeCell ref="G20:G36"/>
    <mergeCell ref="G37:G55"/>
    <mergeCell ref="G56:G70"/>
  </mergeCells>
  <printOptions horizontalCentered="1"/>
  <pageMargins left="0.5511811023622047" right="0.1968503937007874" top="0.8661417322834646" bottom="0.5905511811023623" header="0.6692913385826772" footer="0.4724409448818898"/>
  <pageSetup fitToHeight="12" horizontalDpi="600" verticalDpi="600" orientation="landscape" paperSize="9" r:id="rId1"/>
  <headerFooter alignWithMargins="0">
    <oddHeader>&amp;RПродовження додатку 1
</oddHeader>
  </headerFooter>
  <rowBreaks count="1" manualBreakCount="1"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2017-05-18T14:00:17Z</cp:lastPrinted>
  <dcterms:created xsi:type="dcterms:W3CDTF">2014-01-17T10:52:16Z</dcterms:created>
  <dcterms:modified xsi:type="dcterms:W3CDTF">2017-05-23T12:15:40Z</dcterms:modified>
  <cp:category/>
  <cp:version/>
  <cp:contentType/>
  <cp:contentStatus/>
</cp:coreProperties>
</file>