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120" windowHeight="9120" activeTab="0"/>
  </bookViews>
  <sheets>
    <sheet name=" дод 1 (в)" sheetId="1" r:id="rId1"/>
  </sheets>
  <definedNames>
    <definedName name="_xlfn.AGGREGATE" hidden="1">#NAME?</definedName>
    <definedName name="_xlnm.Print_Titles" localSheetId="0">' дод 1 (в)'!$12:$12</definedName>
    <definedName name="_xlnm.Print_Area" localSheetId="0">' дод 1 (в)'!$A$1:$L$183</definedName>
  </definedNames>
  <calcPr fullCalcOnLoad="1"/>
</workbook>
</file>

<file path=xl/sharedStrings.xml><?xml version="1.0" encoding="utf-8"?>
<sst xmlns="http://schemas.openxmlformats.org/spreadsheetml/2006/main" count="222" uniqueCount="211">
  <si>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</si>
  <si>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</si>
  <si>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</si>
  <si>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</si>
  <si>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</si>
  <si>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</si>
  <si>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</si>
  <si>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</si>
  <si>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</si>
  <si>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</si>
  <si>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</si>
  <si>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</si>
  <si>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</si>
  <si>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</si>
  <si>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</si>
  <si>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</si>
  <si>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</si>
  <si>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Власні надходження бюджетних установ</t>
  </si>
  <si>
    <t>Від органів державного управління</t>
  </si>
  <si>
    <t>Субвенції</t>
  </si>
  <si>
    <t>Всього доходів</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</si>
  <si>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</si>
  <si>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</si>
  <si>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</si>
  <si>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</si>
  <si>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</si>
  <si>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</si>
  <si>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</si>
  <si>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</si>
  <si>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</si>
  <si>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корисних копалин місцевого значення</t>
  </si>
  <si>
    <t>Акцизний податок з реалізації суб'єктами господарювання роздрібної торгівлі підакцизних товарів</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</si>
  <si>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</si>
  <si>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</si>
  <si>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</si>
  <si>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</si>
  <si>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</si>
  <si>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</si>
  <si>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</si>
  <si>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</si>
  <si>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</si>
  <si>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</si>
  <si>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</si>
  <si>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</si>
  <si>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</si>
  <si>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</si>
  <si>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</si>
  <si>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</si>
  <si>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</si>
  <si>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</si>
  <si>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</si>
  <si>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</si>
  <si>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</si>
  <si>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</si>
  <si>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</si>
  <si>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</si>
  <si>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</si>
  <si>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</si>
  <si>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</si>
  <si>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Надходження від викидів забруднюючих речовин в атмосферне повітря стаціонарними джерелами забруднення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</si>
  <si>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</si>
  <si>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</si>
  <si>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</si>
  <si>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</si>
  <si>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</si>
  <si>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</si>
  <si>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</si>
  <si>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</si>
  <si>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</si>
  <si>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</si>
  <si>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</si>
  <si>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</si>
  <si>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</si>
  <si>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</si>
  <si>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</si>
  <si>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Надходження від орендної плати за користування цілісним майновим комплексом та іншим майном, що перебуває в комунальній власності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</si>
  <si>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</si>
  <si>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</si>
  <si>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</si>
  <si>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</si>
  <si>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</si>
  <si>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</si>
  <si>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</si>
  <si>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</si>
  <si>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</si>
  <si>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</si>
  <si>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</si>
  <si>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</si>
  <si>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</si>
  <si>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</si>
  <si>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</si>
  <si>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</si>
  <si>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</si>
  <si>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</si>
  <si>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</si>
  <si>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</si>
  <si>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</si>
  <si>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</si>
  <si>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</si>
  <si>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</si>
  <si>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</si>
  <si>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Плата за оренду майна бюджетних установ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</si>
  <si>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</si>
  <si>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</si>
  <si>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</si>
  <si>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</si>
  <si>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 xml:space="preserve">Благодійні внески, гранти та дарунки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</si>
  <si>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</si>
  <si>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</si>
  <si>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</si>
  <si>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</si>
  <si>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</si>
  <si>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</si>
  <si>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</si>
  <si>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</si>
  <si>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</si>
  <si>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</si>
  <si>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</si>
  <si>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</si>
  <si>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</si>
  <si>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</si>
  <si>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</si>
  <si>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</si>
  <si>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</si>
  <si>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</si>
  <si>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</si>
  <si>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пільги на послуги зв`язку</t>
  </si>
  <si>
    <t>інші пільги</t>
  </si>
  <si>
    <t>компенсація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</si>
  <si>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</si>
  <si>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Податок та збір на доходи фізичних осіб  </t>
  </si>
  <si>
    <t xml:space="preserve">Місцеві податки </t>
  </si>
  <si>
    <t>Податок на майно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</si>
  <si>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</si>
  <si>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відшкодування витрат за лікування мешканців районів області у гінекологічному відділенні комунальної установи  «Сумська міська клінічна лікарня № 5»</t>
  </si>
  <si>
    <t>відшкодування витрат за лікування мешканців районів області у туберкульозному відділенні  комунальної установи «Сумська міська дитяча клінична лікарня Святої Зінаїди»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</si>
  <si>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</si>
  <si>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</si>
  <si>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</si>
  <si>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обробку інформації з нарахування та виплати допомог і компенсацій</t>
  </si>
  <si>
    <t>забезпечення лікування хворих на цукровий та нецукровий діабет</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</si>
  <si>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</si>
  <si>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брали участь у зазначеній операції, та потребують поліпшення житлових умов</t>
  </si>
  <si>
    <t xml:space="preserve">Відсотки за користування позиками, які надавалися з місцевих бюджетів  </t>
  </si>
  <si>
    <t>Субвенція з державного бюджету місцевим бюджетам на здійснення заходів щодо соціально-економічного розвитку окремих територій</t>
  </si>
  <si>
    <t>22010000 </t>
  </si>
  <si>
    <t>Плата за надання адміністративних послуг</t>
  </si>
  <si>
    <t>Плата за надання інших адміністративних послуг</t>
  </si>
  <si>
    <t>Субвенція з державного бюджету місцевим бюджетам на проведення виборів депутатів місцевих рад та сільських, селещних, міських голів</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</si>
  <si>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</si>
  <si>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</si>
  <si>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Адміністративні штрафи та штрафні санкції за порушення законодавства у сфері виробництва та обігу алкогольних напоїв та тютюнових виробів</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</si>
  <si>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</si>
  <si>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</si>
  <si>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</si>
  <si>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</si>
  <si>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</si>
  <si>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Освітня субвенція з державного бюджету місцевим бюджетам</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</si>
  <si>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</si>
  <si>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</si>
  <si>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відшкодування витрат за лікування мешканців районів області у туберкульозному відділенні  комунальної установи «Сумська міська дитяча клінічна лікарня Святої Зінаїди»</t>
  </si>
  <si>
    <t>забезпечення лікування хворих на хронічну ниркову недостатність методом гемодіалізу</t>
  </si>
  <si>
    <t>Інші субвенції:</t>
  </si>
  <si>
    <t>на виплату допомоги інвалідам І групи з числа учасників бойових дій на території інших держав та сім'ям загиблих учасників бойових дій на території інших держав, які проживають у Сумській області</t>
  </si>
  <si>
    <t>на встановлення телефонів інвалідам І та ІІ груп</t>
  </si>
  <si>
    <t>на пільгове медичне обслуговування громадян, які постраждали внаслідок Чорнобильської катастрофи</t>
  </si>
  <si>
    <t>на поховання учасників бойових дій та інвалідів війни</t>
  </si>
  <si>
    <t>на оплату компенсаційних виплат інвалідам на бензин, ремонт, техобслуговування автотранспорту та транспортне обслуговування</t>
  </si>
  <si>
    <t>для компенсаційних виплат за пільговий проїзд інвалідам війни та учасникам бойових дій з числа учасників антитерористичної операції, добровольцям, членам сімей загиблих (померлих) учасників антитерористичної операції, особам, що супроводжують інваліда війни I групи з числа учасників антитерористичної операції</t>
  </si>
  <si>
    <t xml:space="preserve">Затверджено по бюджету з урахуванням змін </t>
  </si>
  <si>
    <t xml:space="preserve">Фактично надійшло </t>
  </si>
  <si>
    <t>% виконання</t>
  </si>
  <si>
    <t>Разом</t>
  </si>
  <si>
    <t>Пальне</t>
  </si>
  <si>
    <t>Єдиний податок з фізичних осіб, нарахований до 1 січня 2011 року</t>
  </si>
  <si>
    <t>18040000 </t>
  </si>
  <si>
    <t>Збір за провадження деяких видів підприємницької діяльності, що справлявся до 1 січня 2015 року</t>
  </si>
  <si>
    <t xml:space="preserve">Збір за провадження торговельної діяльності (роздрібна торгівля), сплачений фізичними особами, що справлявся до 1 січня 2015 року </t>
  </si>
  <si>
    <t xml:space="preserve">Збір за провадження торговельної діяльності (роздрібна торгівля), сплачений юридичними особами,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</si>
  <si>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t>
  </si>
  <si>
    <t xml:space="preserve">Збір за провадження торговельної діяльності (ресторанне господарство), сплачений фізичними особами, що справлявся до 1 січня 2015 року </t>
  </si>
  <si>
    <t xml:space="preserve">Збір за провадження торговельної діяльності (оптова торгівля), сплачений юридичними особами, що справлявся до 1 січня 2015 року </t>
  </si>
  <si>
    <t xml:space="preserve">Збір за провадження торговельної діяльності (ресторанне господарство), сплачений юридичними особами, що справлявся до 1 січня 2015 року </t>
  </si>
  <si>
    <t xml:space="preserve">Надходження коштів з рахунків виборчих фондів  </t>
  </si>
  <si>
    <t>Податки на власність</t>
  </si>
  <si>
    <t>Податок з власників транспортних засобів та інших самохідних машин і механізмів</t>
  </si>
  <si>
    <t>Податок з власників наземних транспортних засобів та інших самохідних машин і механізмів (юридичних осіб)</t>
  </si>
  <si>
    <t xml:space="preserve">Разом доходів </t>
  </si>
  <si>
    <t>Вільний залишок коштів направлений на проведення видатків</t>
  </si>
  <si>
    <t>(грн.)</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</si>
  <si>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</si>
  <si>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</si>
  <si>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Кошти отримані з обласного бюджету  на:</t>
  </si>
  <si>
    <t>на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катострофи)</t>
  </si>
  <si>
    <t>на виконання депутатських повноважень депутатів Сумської обласної ради</t>
  </si>
  <si>
    <t>для компенсаційних виплат за пільговий проїзд окремих категорій громадян</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</si>
  <si>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 внутрішньо будинкових систем), що вироблялися, транспортувалися та постачалися населенню та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</si>
  <si>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Рентна плата за спеціальне використання води</t>
  </si>
  <si>
    <t xml:space="preserve">Надходження збору за спеціальне використання води від підприємств житлово-комунального господарства </t>
  </si>
  <si>
    <t>Медична субвенція з державного бюджету місцевим бюджетам, з них:</t>
  </si>
  <si>
    <t>на забезпечення твердим паливом (дровами, торфобрикетами) сімей учасників антитерористичної операції</t>
  </si>
  <si>
    <t>Звіт про виконання доходної частини міського бюджету за 9 місяців 2017 року</t>
  </si>
  <si>
    <t xml:space="preserve">Акцизний податок з вироблених в Україні підакцизних товарів (продукції) </t>
  </si>
  <si>
    <t xml:space="preserve">Акцизний податок з ввезених на митну територію України підакцизних товарів (продукції) </t>
  </si>
  <si>
    <t>Кошти отримані з Миколаївської селищної ради Білопільського району Сумської області на:</t>
  </si>
  <si>
    <t>відшкодування витрат за надання вторинної медичної допомоги мешканцям Миколаївської об'єднаної територіальної громади у лікувально-профілактичних закладах міста Суми</t>
  </si>
  <si>
    <t>до рішення виконавчого комітету</t>
  </si>
  <si>
    <t xml:space="preserve">                     Додаток  1</t>
  </si>
  <si>
    <t>Директор департаменту фінансів, екноміки та інвестицій</t>
  </si>
  <si>
    <t>С.А. Липова</t>
  </si>
  <si>
    <t xml:space="preserve">від 22.11.2017 № 641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</si>
</sst>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 _г_р_н_.;[Red]#,##0.00\ _г_р_н_."/>
    <numFmt numFmtId="206" formatCode="#,##0.00\ _г_р_н_."/>
  </numFmts>
  <fonts count="50">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sz val="11"/>
      <name val="Times New Roman"/>
      <family val="1"/>
    </font>
    <font>
      <sz val="10"/>
      <color indexed="8"/>
      <name val="Arial"/>
      <family val="2"/>
    </font>
    <font>
      <sz val="16"/>
      <name val="Times New Roman"/>
      <family val="1"/>
    </font>
    <font>
      <b/>
      <sz val="12"/>
      <name val="Times New Roman"/>
      <family val="1"/>
    </font>
    <font>
      <b/>
      <sz val="12"/>
      <color indexed="8"/>
      <name val="Times New Roman"/>
      <family val="1"/>
    </font>
    <font>
      <sz val="14"/>
      <name val="Times New Roman"/>
      <family val="1"/>
    </font>
    <font>
      <i/>
      <sz val="12"/>
      <name val="Times New Roman"/>
      <family val="1"/>
    </font>
    <font>
      <i/>
      <sz val="11"/>
      <name val="Times New Roman"/>
      <family val="1"/>
    </font>
    <font>
      <sz val="10"/>
      <name val="Times"/>
      <family val="0"/>
    </font>
    <font>
      <i/>
      <sz val="12"/>
      <color indexed="8"/>
      <name val="Times New Roman"/>
      <family val="1"/>
    </font>
    <font>
      <b/>
      <i/>
      <sz val="12"/>
      <color indexed="8"/>
      <name val="Times New Roman"/>
      <family val="1"/>
    </font>
    <font>
      <i/>
      <sz val="12"/>
      <color indexed="9"/>
      <name val="Times New Roman"/>
      <family val="1"/>
    </font>
    <font>
      <sz val="12"/>
      <color indexed="8"/>
      <name val="Times New Roman"/>
      <family val="1"/>
    </font>
    <font>
      <sz val="12"/>
      <name val="Times"/>
      <family val="0"/>
    </font>
    <font>
      <sz val="18"/>
      <name val="Times New Roman"/>
      <family val="1"/>
    </font>
    <font>
      <b/>
      <sz val="20"/>
      <name val="Times New Roman"/>
      <family val="1"/>
    </font>
    <font>
      <b/>
      <sz val="12"/>
      <color indexed="9"/>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8"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48" fillId="26" borderId="1" applyNumberFormat="0" applyAlignment="0" applyProtection="0"/>
    <xf numFmtId="0" fontId="21" fillId="0" borderId="0">
      <alignment/>
      <protection/>
    </xf>
    <xf numFmtId="0" fontId="21" fillId="0" borderId="0">
      <alignment/>
      <protection/>
    </xf>
    <xf numFmtId="0" fontId="35"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49"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40">
    <xf numFmtId="0" fontId="0" fillId="0" borderId="0" xfId="0" applyAlignment="1">
      <alignment/>
    </xf>
    <xf numFmtId="0" fontId="27" fillId="26" borderId="0" xfId="0" applyNumberFormat="1" applyFont="1" applyFill="1" applyAlignment="1" applyProtection="1">
      <alignment/>
      <protection/>
    </xf>
    <xf numFmtId="0" fontId="0" fillId="26" borderId="0" xfId="0" applyNumberFormat="1" applyFont="1" applyFill="1" applyAlignment="1" applyProtection="1">
      <alignment/>
      <protection/>
    </xf>
    <xf numFmtId="0" fontId="32" fillId="26" borderId="0" xfId="0" applyNumberFormat="1" applyFont="1" applyFill="1" applyAlignment="1" applyProtection="1">
      <alignment/>
      <protection/>
    </xf>
    <xf numFmtId="0" fontId="0" fillId="26" borderId="0" xfId="0" applyFont="1" applyFill="1" applyAlignment="1">
      <alignment/>
    </xf>
    <xf numFmtId="0" fontId="32" fillId="26" borderId="0" xfId="0" applyFont="1" applyFill="1" applyAlignment="1">
      <alignment vertical="center"/>
    </xf>
    <xf numFmtId="0" fontId="4" fillId="26" borderId="12" xfId="0" applyNumberFormat="1" applyFont="1" applyFill="1" applyBorder="1" applyAlignment="1" applyProtection="1">
      <alignment vertical="center"/>
      <protection/>
    </xf>
    <xf numFmtId="0" fontId="25" fillId="26" borderId="0" xfId="0" applyFont="1" applyFill="1" applyAlignment="1">
      <alignment/>
    </xf>
    <xf numFmtId="0" fontId="27" fillId="26" borderId="0" xfId="0" applyFont="1" applyFill="1" applyAlignment="1">
      <alignment wrapText="1"/>
    </xf>
    <xf numFmtId="0" fontId="26" fillId="26" borderId="0" xfId="0" applyFont="1" applyFill="1" applyAlignment="1">
      <alignment wrapText="1"/>
    </xf>
    <xf numFmtId="4" fontId="31" fillId="26" borderId="13" xfId="0" applyNumberFormat="1" applyFont="1" applyFill="1" applyBorder="1" applyAlignment="1">
      <alignment vertical="center" wrapText="1"/>
    </xf>
    <xf numFmtId="0" fontId="25" fillId="26" borderId="0" xfId="0" applyFont="1" applyFill="1" applyAlignment="1">
      <alignment wrapText="1"/>
    </xf>
    <xf numFmtId="0" fontId="25" fillId="26" borderId="0" xfId="0" applyNumberFormat="1" applyFont="1" applyFill="1" applyBorder="1" applyAlignment="1" applyProtection="1">
      <alignment horizontal="center" vertical="center" wrapText="1"/>
      <protection/>
    </xf>
    <xf numFmtId="0" fontId="30" fillId="26" borderId="0" xfId="0" applyFont="1" applyFill="1" applyBorder="1" applyAlignment="1">
      <alignment vertical="center" wrapText="1"/>
    </xf>
    <xf numFmtId="4" fontId="31" fillId="26" borderId="0" xfId="0" applyNumberFormat="1" applyFont="1" applyFill="1" applyBorder="1" applyAlignment="1">
      <alignment vertical="center" wrapText="1"/>
    </xf>
    <xf numFmtId="192" fontId="0" fillId="26" borderId="0" xfId="0" applyNumberFormat="1" applyFont="1" applyFill="1" applyAlignment="1" applyProtection="1">
      <alignment/>
      <protection/>
    </xf>
    <xf numFmtId="0" fontId="29" fillId="26" borderId="0" xfId="0" applyFont="1" applyFill="1" applyAlignment="1">
      <alignment/>
    </xf>
    <xf numFmtId="0" fontId="29" fillId="26" borderId="0" xfId="0" applyNumberFormat="1" applyFont="1" applyFill="1" applyAlignment="1" applyProtection="1">
      <alignment/>
      <protection/>
    </xf>
    <xf numFmtId="0" fontId="29" fillId="26" borderId="0" xfId="0" applyNumberFormat="1" applyFont="1" applyFill="1" applyAlignment="1" applyProtection="1">
      <alignment/>
      <protection/>
    </xf>
    <xf numFmtId="0" fontId="29" fillId="26" borderId="0" xfId="0" applyFont="1" applyFill="1" applyAlignment="1">
      <alignment/>
    </xf>
    <xf numFmtId="0" fontId="27" fillId="0" borderId="0" xfId="0" applyFont="1" applyFill="1" applyAlignment="1">
      <alignment wrapText="1"/>
    </xf>
    <xf numFmtId="0" fontId="27"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2" fillId="0" borderId="0" xfId="0" applyNumberFormat="1" applyFont="1" applyFill="1" applyAlignment="1" applyProtection="1">
      <alignment/>
      <protection/>
    </xf>
    <xf numFmtId="0" fontId="0" fillId="0" borderId="0" xfId="0" applyFont="1" applyFill="1" applyAlignment="1">
      <alignment/>
    </xf>
    <xf numFmtId="205" fontId="32" fillId="0" borderId="13" xfId="105" applyNumberFormat="1" applyFont="1" applyFill="1" applyBorder="1" applyAlignment="1">
      <alignment horizontal="center" vertical="center" wrapText="1"/>
      <protection/>
    </xf>
    <xf numFmtId="0" fontId="32" fillId="0" borderId="13" xfId="105" applyFont="1" applyFill="1" applyBorder="1" applyAlignment="1">
      <alignment horizontal="center" vertical="center" wrapText="1"/>
      <protection/>
    </xf>
    <xf numFmtId="0" fontId="25" fillId="26" borderId="13" xfId="0" applyNumberFormat="1" applyFont="1" applyFill="1" applyBorder="1" applyAlignment="1" applyProtection="1">
      <alignment horizontal="center" vertical="center" wrapText="1"/>
      <protection/>
    </xf>
    <xf numFmtId="0" fontId="34" fillId="26" borderId="0" xfId="0" applyFont="1" applyFill="1" applyAlignment="1">
      <alignment wrapText="1"/>
    </xf>
    <xf numFmtId="0" fontId="26" fillId="26" borderId="0" xfId="0" applyNumberFormat="1" applyFont="1" applyFill="1" applyAlignment="1" applyProtection="1">
      <alignment wrapText="1"/>
      <protection/>
    </xf>
    <xf numFmtId="49" fontId="33" fillId="0" borderId="13" xfId="0" applyNumberFormat="1" applyFont="1" applyBorder="1" applyAlignment="1">
      <alignment horizontal="left" vertical="center" wrapText="1"/>
    </xf>
    <xf numFmtId="0" fontId="34" fillId="0" borderId="0" xfId="0" applyFont="1" applyFill="1" applyAlignment="1">
      <alignment wrapText="1"/>
    </xf>
    <xf numFmtId="2" fontId="29" fillId="26" borderId="0" xfId="0" applyNumberFormat="1" applyFont="1" applyFill="1" applyAlignment="1" applyProtection="1">
      <alignment/>
      <protection/>
    </xf>
    <xf numFmtId="0" fontId="30" fillId="0" borderId="13" xfId="0" applyNumberFormat="1" applyFont="1" applyFill="1" applyBorder="1" applyAlignment="1" applyProtection="1">
      <alignment horizontal="left" vertical="center" wrapText="1"/>
      <protection/>
    </xf>
    <xf numFmtId="0" fontId="33" fillId="0" borderId="13" xfId="0" applyNumberFormat="1" applyFont="1" applyFill="1" applyBorder="1" applyAlignment="1" applyProtection="1">
      <alignment horizontal="center" vertical="center" wrapText="1"/>
      <protection/>
    </xf>
    <xf numFmtId="0" fontId="33" fillId="0" borderId="13" xfId="0" applyNumberFormat="1" applyFont="1" applyFill="1" applyBorder="1" applyAlignment="1" applyProtection="1">
      <alignment horizontal="left" vertical="center" wrapText="1"/>
      <protection/>
    </xf>
    <xf numFmtId="4" fontId="31" fillId="26" borderId="14" xfId="0" applyNumberFormat="1" applyFont="1" applyFill="1" applyBorder="1" applyAlignment="1">
      <alignment vertical="center" wrapText="1"/>
    </xf>
    <xf numFmtId="192" fontId="31"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center" vertical="center" wrapText="1"/>
      <protection/>
    </xf>
    <xf numFmtId="0" fontId="30" fillId="26" borderId="13" xfId="0" applyNumberFormat="1" applyFont="1" applyFill="1" applyBorder="1" applyAlignment="1" applyProtection="1">
      <alignment vertical="center" wrapText="1"/>
      <protection/>
    </xf>
    <xf numFmtId="4" fontId="30" fillId="26" borderId="13" xfId="0" applyNumberFormat="1" applyFont="1" applyFill="1" applyBorder="1" applyAlignment="1" applyProtection="1">
      <alignment horizontal="right" vertical="center" wrapText="1"/>
      <protection/>
    </xf>
    <xf numFmtId="0" fontId="33" fillId="26" borderId="13" xfId="0" applyNumberFormat="1" applyFont="1" applyFill="1" applyBorder="1" applyAlignment="1" applyProtection="1">
      <alignment horizontal="center" vertical="center" wrapText="1"/>
      <protection/>
    </xf>
    <xf numFmtId="0" fontId="33" fillId="26" borderId="13" xfId="0" applyNumberFormat="1" applyFont="1" applyFill="1" applyBorder="1" applyAlignment="1" applyProtection="1">
      <alignment vertical="center" wrapText="1"/>
      <protection/>
    </xf>
    <xf numFmtId="4" fontId="36" fillId="0" borderId="13" xfId="0" applyNumberFormat="1" applyFont="1" applyFill="1" applyBorder="1" applyAlignment="1">
      <alignment vertical="center" wrapText="1"/>
    </xf>
    <xf numFmtId="192" fontId="36" fillId="26" borderId="14" xfId="0" applyNumberFormat="1" applyFont="1" applyFill="1" applyBorder="1" applyAlignment="1">
      <alignment vertical="center" wrapText="1"/>
    </xf>
    <xf numFmtId="4" fontId="36" fillId="26" borderId="13" xfId="0" applyNumberFormat="1" applyFont="1" applyFill="1" applyBorder="1" applyAlignment="1">
      <alignment vertical="center" wrapText="1"/>
    </xf>
    <xf numFmtId="4" fontId="36" fillId="26" borderId="14" xfId="0" applyNumberFormat="1" applyFont="1" applyFill="1" applyBorder="1" applyAlignment="1">
      <alignment vertical="center" wrapText="1"/>
    </xf>
    <xf numFmtId="4" fontId="31" fillId="0" borderId="13" xfId="0" applyNumberFormat="1" applyFont="1" applyFill="1" applyBorder="1" applyAlignment="1">
      <alignment vertical="center" wrapText="1"/>
    </xf>
    <xf numFmtId="0" fontId="30" fillId="0" borderId="13" xfId="0" applyNumberFormat="1" applyFont="1" applyFill="1" applyBorder="1" applyAlignment="1" applyProtection="1">
      <alignment horizontal="center" vertical="center" wrapText="1"/>
      <protection/>
    </xf>
    <xf numFmtId="192" fontId="37" fillId="26" borderId="14" xfId="0" applyNumberFormat="1" applyFont="1" applyFill="1" applyBorder="1" applyAlignment="1">
      <alignment vertical="center" wrapText="1"/>
    </xf>
    <xf numFmtId="4" fontId="37" fillId="26" borderId="14" xfId="0" applyNumberFormat="1" applyFont="1" applyFill="1" applyBorder="1" applyAlignment="1">
      <alignment vertical="center" wrapText="1"/>
    </xf>
    <xf numFmtId="0" fontId="33" fillId="0" borderId="13" xfId="0" applyNumberFormat="1" applyFont="1" applyFill="1" applyBorder="1" applyAlignment="1" applyProtection="1">
      <alignment vertical="center" wrapText="1"/>
      <protection/>
    </xf>
    <xf numFmtId="192" fontId="38"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left" vertical="center" wrapText="1"/>
      <protection/>
    </xf>
    <xf numFmtId="0" fontId="25" fillId="26" borderId="13" xfId="0" applyNumberFormat="1" applyFont="1" applyFill="1" applyBorder="1" applyAlignment="1" applyProtection="1">
      <alignment vertical="center" wrapText="1"/>
      <protection/>
    </xf>
    <xf numFmtId="4" fontId="39" fillId="26" borderId="13" xfId="0" applyNumberFormat="1" applyFont="1" applyFill="1" applyBorder="1" applyAlignment="1">
      <alignment vertical="center" wrapText="1"/>
    </xf>
    <xf numFmtId="192" fontId="39" fillId="26" borderId="14" xfId="0" applyNumberFormat="1" applyFont="1" applyFill="1" applyBorder="1" applyAlignment="1">
      <alignment vertical="center" wrapText="1"/>
    </xf>
    <xf numFmtId="4" fontId="39"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center" vertical="center"/>
      <protection/>
    </xf>
    <xf numFmtId="0" fontId="33" fillId="26" borderId="13" xfId="0" applyNumberFormat="1" applyFont="1" applyFill="1" applyBorder="1" applyAlignment="1" applyProtection="1">
      <alignment horizontal="center" vertical="center"/>
      <protection/>
    </xf>
    <xf numFmtId="0" fontId="33" fillId="26" borderId="13" xfId="0" applyNumberFormat="1" applyFont="1" applyFill="1" applyBorder="1" applyAlignment="1" applyProtection="1">
      <alignment vertical="top" wrapText="1"/>
      <protection/>
    </xf>
    <xf numFmtId="4" fontId="33" fillId="26" borderId="13" xfId="0" applyNumberFormat="1" applyFont="1" applyFill="1" applyBorder="1" applyAlignment="1" applyProtection="1">
      <alignment horizontal="right" vertical="center" wrapText="1"/>
      <protection/>
    </xf>
    <xf numFmtId="49" fontId="30" fillId="26" borderId="13" xfId="0" applyNumberFormat="1" applyFont="1" applyFill="1" applyBorder="1" applyAlignment="1" applyProtection="1">
      <alignment vertical="center" wrapText="1" readingOrder="1"/>
      <protection/>
    </xf>
    <xf numFmtId="0" fontId="33" fillId="26" borderId="13" xfId="0" applyNumberFormat="1" applyFont="1" applyFill="1" applyBorder="1" applyAlignment="1" applyProtection="1">
      <alignment horizontal="left" vertical="center" wrapText="1"/>
      <protection/>
    </xf>
    <xf numFmtId="1" fontId="30" fillId="0" borderId="13" xfId="0" applyNumberFormat="1" applyFont="1" applyFill="1" applyBorder="1" applyAlignment="1">
      <alignment horizontal="center" vertical="center" wrapText="1"/>
    </xf>
    <xf numFmtId="49" fontId="30" fillId="0" borderId="13" xfId="0" applyNumberFormat="1" applyFont="1" applyFill="1" applyBorder="1" applyAlignment="1" applyProtection="1">
      <alignment horizontal="justify" vertical="top" wrapText="1"/>
      <protection/>
    </xf>
    <xf numFmtId="4" fontId="39" fillId="0" borderId="13" xfId="0" applyNumberFormat="1" applyFont="1" applyFill="1" applyBorder="1" applyAlignment="1">
      <alignment vertical="center" wrapText="1"/>
    </xf>
    <xf numFmtId="0" fontId="25" fillId="26" borderId="15"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vertical="center" wrapText="1"/>
      <protection/>
    </xf>
    <xf numFmtId="0" fontId="33" fillId="0" borderId="17" xfId="0" applyNumberFormat="1" applyFont="1" applyFill="1" applyBorder="1" applyAlignment="1" applyProtection="1">
      <alignment vertical="top" wrapText="1"/>
      <protection/>
    </xf>
    <xf numFmtId="0" fontId="33" fillId="0" borderId="16" xfId="0" applyNumberFormat="1" applyFont="1" applyFill="1" applyBorder="1" applyAlignment="1" applyProtection="1">
      <alignment vertical="center" wrapText="1"/>
      <protection/>
    </xf>
    <xf numFmtId="0" fontId="33" fillId="26" borderId="16" xfId="0" applyNumberFormat="1" applyFont="1" applyFill="1" applyBorder="1" applyAlignment="1" applyProtection="1">
      <alignment vertical="center" wrapText="1"/>
      <protection/>
    </xf>
    <xf numFmtId="0" fontId="25" fillId="0" borderId="13"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vertical="center" wrapText="1"/>
      <protection/>
    </xf>
    <xf numFmtId="0" fontId="41" fillId="26" borderId="0" xfId="0" applyNumberFormat="1" applyFont="1" applyFill="1" applyAlignment="1" applyProtection="1">
      <alignment/>
      <protection/>
    </xf>
    <xf numFmtId="0" fontId="32" fillId="26" borderId="12" xfId="0" applyNumberFormat="1" applyFont="1" applyFill="1" applyBorder="1" applyAlignment="1" applyProtection="1">
      <alignment horizontal="center" vertical="center"/>
      <protection/>
    </xf>
    <xf numFmtId="192" fontId="39" fillId="0" borderId="14" xfId="0" applyNumberFormat="1" applyFont="1" applyFill="1" applyBorder="1" applyAlignment="1">
      <alignment vertical="center" wrapText="1"/>
    </xf>
    <xf numFmtId="4" fontId="39" fillId="0" borderId="14" xfId="0" applyNumberFormat="1" applyFont="1" applyFill="1" applyBorder="1" applyAlignment="1">
      <alignment vertical="center" wrapText="1"/>
    </xf>
    <xf numFmtId="192" fontId="36" fillId="0" borderId="14" xfId="0" applyNumberFormat="1" applyFont="1" applyFill="1" applyBorder="1" applyAlignment="1">
      <alignment vertical="center" wrapText="1"/>
    </xf>
    <xf numFmtId="4" fontId="36" fillId="0" borderId="14" xfId="0" applyNumberFormat="1" applyFont="1" applyFill="1" applyBorder="1" applyAlignment="1">
      <alignment vertical="center" wrapText="1"/>
    </xf>
    <xf numFmtId="0" fontId="25" fillId="0" borderId="14"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vertical="center" wrapText="1"/>
      <protection/>
    </xf>
    <xf numFmtId="192" fontId="31" fillId="0" borderId="14" xfId="0" applyNumberFormat="1" applyFont="1" applyFill="1" applyBorder="1" applyAlignment="1">
      <alignment vertical="center" wrapText="1"/>
    </xf>
    <xf numFmtId="4" fontId="31" fillId="0" borderId="14" xfId="0" applyNumberFormat="1" applyFont="1" applyFill="1" applyBorder="1" applyAlignment="1">
      <alignment vertical="center" wrapText="1"/>
    </xf>
    <xf numFmtId="192" fontId="43" fillId="0" borderId="14" xfId="0" applyNumberFormat="1" applyFont="1" applyFill="1" applyBorder="1" applyAlignment="1">
      <alignment vertical="center" wrapText="1"/>
    </xf>
    <xf numFmtId="0" fontId="26" fillId="0" borderId="0" xfId="0" applyFont="1" applyFill="1" applyAlignment="1">
      <alignment wrapText="1"/>
    </xf>
    <xf numFmtId="192" fontId="38" fillId="0" borderId="14" xfId="0" applyNumberFormat="1" applyFont="1" applyFill="1" applyBorder="1" applyAlignment="1">
      <alignment vertical="center" wrapText="1"/>
    </xf>
    <xf numFmtId="0" fontId="30"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19" fillId="0" borderId="0" xfId="0" applyFont="1" applyFill="1" applyBorder="1" applyAlignment="1">
      <alignment vertical="center" wrapText="1"/>
    </xf>
    <xf numFmtId="206" fontId="0" fillId="26" borderId="0" xfId="122" applyNumberFormat="1" applyFont="1" applyFill="1" applyAlignment="1" applyProtection="1">
      <alignment/>
      <protection/>
    </xf>
    <xf numFmtId="206" fontId="4" fillId="26" borderId="0" xfId="122" applyNumberFormat="1" applyFont="1" applyFill="1" applyAlignment="1" applyProtection="1">
      <alignment/>
      <protection/>
    </xf>
    <xf numFmtId="0" fontId="33" fillId="0" borderId="14" xfId="0" applyNumberFormat="1" applyFont="1" applyFill="1" applyBorder="1" applyAlignment="1" applyProtection="1">
      <alignment horizontal="center" vertical="top" wrapText="1"/>
      <protection/>
    </xf>
    <xf numFmtId="49" fontId="30" fillId="0" borderId="13" xfId="0" applyNumberFormat="1" applyFont="1" applyBorder="1" applyAlignment="1">
      <alignment horizontal="left" vertical="center" wrapText="1"/>
    </xf>
    <xf numFmtId="192" fontId="31" fillId="26" borderId="13" xfId="0" applyNumberFormat="1" applyFont="1" applyFill="1" applyBorder="1" applyAlignment="1">
      <alignment vertical="center" wrapText="1"/>
    </xf>
    <xf numFmtId="0" fontId="25" fillId="0" borderId="15" xfId="0" applyNumberFormat="1" applyFont="1" applyFill="1" applyBorder="1" applyAlignment="1" applyProtection="1">
      <alignment horizontal="center" vertical="top" wrapText="1"/>
      <protection/>
    </xf>
    <xf numFmtId="0" fontId="25" fillId="26" borderId="16" xfId="0" applyNumberFormat="1" applyFont="1" applyFill="1" applyBorder="1" applyAlignment="1" applyProtection="1">
      <alignment vertical="center" wrapText="1"/>
      <protection/>
    </xf>
    <xf numFmtId="0" fontId="25" fillId="26" borderId="13" xfId="0" applyNumberFormat="1" applyFont="1" applyFill="1" applyBorder="1" applyAlignment="1" applyProtection="1">
      <alignment horizontal="center" vertical="center" wrapText="1"/>
      <protection/>
    </xf>
    <xf numFmtId="0" fontId="30" fillId="26" borderId="13" xfId="0" applyFont="1" applyFill="1" applyBorder="1" applyAlignment="1">
      <alignment vertical="center" wrapText="1"/>
    </xf>
    <xf numFmtId="4" fontId="31" fillId="26" borderId="13" xfId="0" applyNumberFormat="1" applyFont="1" applyFill="1" applyBorder="1" applyAlignment="1">
      <alignment vertical="center" wrapText="1"/>
    </xf>
    <xf numFmtId="192" fontId="31" fillId="26" borderId="14" xfId="0" applyNumberFormat="1" applyFont="1" applyFill="1" applyBorder="1" applyAlignment="1">
      <alignment vertical="center" wrapText="1"/>
    </xf>
    <xf numFmtId="4" fontId="30" fillId="26" borderId="13" xfId="0" applyNumberFormat="1" applyFont="1" applyFill="1" applyBorder="1" applyAlignment="1">
      <alignment vertical="center" wrapText="1"/>
    </xf>
    <xf numFmtId="4" fontId="31" fillId="26" borderId="14" xfId="0" applyNumberFormat="1" applyFont="1" applyFill="1" applyBorder="1" applyAlignment="1">
      <alignment vertical="center" wrapText="1"/>
    </xf>
    <xf numFmtId="0" fontId="25" fillId="26" borderId="0" xfId="0" applyFont="1" applyFill="1" applyAlignment="1">
      <alignment wrapText="1"/>
    </xf>
    <xf numFmtId="0" fontId="25" fillId="26" borderId="13" xfId="0" applyFont="1" applyFill="1" applyBorder="1" applyAlignment="1">
      <alignment horizontal="center" vertical="center"/>
    </xf>
    <xf numFmtId="0" fontId="40" fillId="26" borderId="13" xfId="106" applyFont="1" applyFill="1" applyBorder="1" applyAlignment="1">
      <alignment horizontal="justify" vertical="center" wrapText="1"/>
      <protection/>
    </xf>
    <xf numFmtId="4" fontId="39" fillId="26" borderId="13" xfId="0" applyNumberFormat="1" applyFont="1" applyFill="1" applyBorder="1" applyAlignment="1">
      <alignment vertical="center" wrapText="1"/>
    </xf>
    <xf numFmtId="4" fontId="39" fillId="26" borderId="14" xfId="0" applyNumberFormat="1" applyFont="1" applyFill="1" applyBorder="1" applyAlignment="1">
      <alignment vertical="center" wrapText="1"/>
    </xf>
    <xf numFmtId="4" fontId="30" fillId="0" borderId="13" xfId="0" applyNumberFormat="1" applyFont="1" applyFill="1" applyBorder="1" applyAlignment="1" applyProtection="1">
      <alignment horizontal="right" vertical="center" wrapText="1"/>
      <protection/>
    </xf>
    <xf numFmtId="0" fontId="19" fillId="0" borderId="0" xfId="0" applyFont="1" applyFill="1" applyAlignment="1">
      <alignment wrapText="1"/>
    </xf>
    <xf numFmtId="0" fontId="41" fillId="0" borderId="0" xfId="0" applyFont="1" applyFill="1" applyAlignment="1">
      <alignment horizontal="center" vertical="center" textRotation="180"/>
    </xf>
    <xf numFmtId="0" fontId="41" fillId="0" borderId="0" xfId="0" applyFont="1" applyFill="1" applyAlignment="1">
      <alignment/>
    </xf>
    <xf numFmtId="0" fontId="41" fillId="26" borderId="0" xfId="0" applyNumberFormat="1" applyFont="1" applyFill="1" applyBorder="1" applyAlignment="1" applyProtection="1">
      <alignment/>
      <protection/>
    </xf>
    <xf numFmtId="0" fontId="29" fillId="26" borderId="0" xfId="0" applyNumberFormat="1" applyFont="1" applyFill="1" applyBorder="1" applyAlignment="1" applyProtection="1">
      <alignment/>
      <protection/>
    </xf>
    <xf numFmtId="0" fontId="29" fillId="26" borderId="0" xfId="0" applyFont="1" applyFill="1" applyBorder="1" applyAlignment="1">
      <alignment/>
    </xf>
    <xf numFmtId="0" fontId="41" fillId="0" borderId="0" xfId="0" applyFont="1" applyFill="1" applyBorder="1" applyAlignment="1">
      <alignment vertical="center" textRotation="180"/>
    </xf>
    <xf numFmtId="0" fontId="41" fillId="0" borderId="18" xfId="0" applyFont="1" applyFill="1" applyBorder="1" applyAlignment="1">
      <alignment vertical="center" textRotation="180"/>
    </xf>
    <xf numFmtId="0" fontId="41" fillId="0" borderId="18" xfId="0" applyFont="1" applyFill="1" applyBorder="1" applyAlignment="1">
      <alignment horizontal="center" vertical="center" textRotation="180"/>
    </xf>
    <xf numFmtId="0" fontId="41" fillId="0" borderId="0" xfId="0" applyFont="1" applyFill="1" applyBorder="1" applyAlignment="1">
      <alignment horizontal="left" vertical="distributed" wrapText="1"/>
    </xf>
    <xf numFmtId="2" fontId="41" fillId="0" borderId="0" xfId="0" applyNumberFormat="1" applyFont="1" applyFill="1" applyBorder="1" applyAlignment="1">
      <alignment horizontal="left" vertical="center" wrapText="1"/>
    </xf>
    <xf numFmtId="0" fontId="41" fillId="0" borderId="0" xfId="0" applyFont="1" applyFill="1" applyBorder="1" applyAlignment="1">
      <alignment horizontal="center" vertical="center" textRotation="180"/>
    </xf>
    <xf numFmtId="0" fontId="25" fillId="26" borderId="19" xfId="0" applyNumberFormat="1" applyFont="1" applyFill="1" applyBorder="1" applyAlignment="1" applyProtection="1">
      <alignment horizontal="center" vertical="center" wrapText="1"/>
      <protection/>
    </xf>
    <xf numFmtId="0" fontId="25" fillId="26" borderId="20"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41" fillId="0" borderId="0" xfId="0" applyFont="1" applyFill="1" applyAlignment="1">
      <alignment horizontal="center" vertical="center"/>
    </xf>
    <xf numFmtId="0" fontId="41" fillId="26" borderId="0" xfId="0" applyFont="1" applyFill="1" applyAlignment="1">
      <alignment horizontal="left" vertical="center"/>
    </xf>
    <xf numFmtId="0" fontId="41" fillId="26" borderId="0" xfId="0" applyFont="1" applyFill="1" applyAlignment="1">
      <alignment horizontal="center" vertical="center"/>
    </xf>
    <xf numFmtId="0" fontId="42" fillId="26" borderId="0" xfId="0" applyNumberFormat="1" applyFont="1" applyFill="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5" fillId="26" borderId="13" xfId="0" applyNumberFormat="1" applyFont="1" applyFill="1" applyBorder="1" applyAlignment="1" applyProtection="1">
      <alignment horizontal="center" vertical="center" wrapText="1"/>
      <protection/>
    </xf>
    <xf numFmtId="0" fontId="25" fillId="26" borderId="16" xfId="0" applyNumberFormat="1" applyFont="1" applyFill="1" applyBorder="1" applyAlignment="1" applyProtection="1">
      <alignment horizontal="center" vertical="center" wrapText="1"/>
      <protection/>
    </xf>
    <xf numFmtId="14" fontId="41" fillId="26" borderId="0" xfId="0" applyNumberFormat="1" applyFont="1" applyFill="1" applyBorder="1" applyAlignment="1">
      <alignment horizontal="left"/>
    </xf>
    <xf numFmtId="0" fontId="25" fillId="26" borderId="15" xfId="0" applyNumberFormat="1" applyFont="1" applyFill="1" applyBorder="1" applyAlignment="1" applyProtection="1">
      <alignment horizontal="center" vertical="center" wrapText="1"/>
      <protection/>
    </xf>
    <xf numFmtId="0" fontId="25" fillId="26" borderId="17" xfId="0" applyNumberFormat="1" applyFont="1" applyFill="1" applyBorder="1" applyAlignment="1" applyProtection="1">
      <alignment horizontal="center" vertical="center" wrapText="1"/>
      <protection/>
    </xf>
    <xf numFmtId="0" fontId="25" fillId="26" borderId="14" xfId="0" applyNumberFormat="1" applyFont="1" applyFill="1" applyBorder="1" applyAlignment="1" applyProtection="1">
      <alignment horizontal="center" vertical="center" wrapText="1"/>
      <protection/>
    </xf>
    <xf numFmtId="0" fontId="25" fillId="26" borderId="15" xfId="0" applyNumberFormat="1" applyFont="1" applyFill="1" applyBorder="1" applyAlignment="1" applyProtection="1">
      <alignment horizontal="center" vertical="top" wrapText="1"/>
      <protection/>
    </xf>
    <xf numFmtId="0" fontId="25" fillId="26" borderId="17" xfId="0" applyNumberFormat="1" applyFont="1" applyFill="1" applyBorder="1" applyAlignment="1" applyProtection="1">
      <alignment horizontal="center" vertical="top" wrapText="1"/>
      <protection/>
    </xf>
    <xf numFmtId="0" fontId="25" fillId="26" borderId="14" xfId="0" applyNumberFormat="1" applyFont="1" applyFill="1" applyBorder="1" applyAlignment="1" applyProtection="1">
      <alignment horizontal="center" vertical="top" wrapText="1"/>
      <protection/>
    </xf>
    <xf numFmtId="0" fontId="33" fillId="0" borderId="17" xfId="0" applyNumberFormat="1" applyFont="1" applyFill="1" applyBorder="1" applyAlignment="1" applyProtection="1">
      <alignment horizontal="center" vertical="top" wrapText="1"/>
      <protection/>
    </xf>
    <xf numFmtId="0" fontId="33" fillId="0" borderId="14" xfId="0" applyNumberFormat="1" applyFont="1" applyFill="1" applyBorder="1" applyAlignment="1" applyProtection="1">
      <alignment horizontal="center" vertical="top" wrapText="1"/>
      <protection/>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4 міс.2001 р." xfId="105"/>
    <cellStyle name="Обычный_Уточнення доходів"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8"/>
  <sheetViews>
    <sheetView showGridLines="0" showZeros="0" tabSelected="1" view="pageBreakPreview" zoomScale="55" zoomScaleNormal="75" zoomScaleSheetLayoutView="55" zoomScalePageLayoutView="0" workbookViewId="0" topLeftCell="A1">
      <selection activeCell="H4" sqref="H4:K4"/>
    </sheetView>
  </sheetViews>
  <sheetFormatPr defaultColWidth="9.16015625" defaultRowHeight="12.75"/>
  <cols>
    <col min="1" max="1" width="13.16015625" style="1" customWidth="1"/>
    <col min="2" max="2" width="58.66015625" style="2" customWidth="1"/>
    <col min="3" max="3" width="21.5" style="2" customWidth="1"/>
    <col min="4" max="4" width="19.83203125" style="2" customWidth="1"/>
    <col min="5" max="5" width="16.5" style="2" customWidth="1"/>
    <col min="6" max="6" width="19.66015625" style="2" customWidth="1"/>
    <col min="7" max="7" width="18.66015625" style="2" customWidth="1"/>
    <col min="8" max="8" width="14.66015625" style="2" customWidth="1"/>
    <col min="9" max="9" width="21.5" style="2" customWidth="1"/>
    <col min="10" max="10" width="19.16015625" style="2" customWidth="1"/>
    <col min="11" max="11" width="15.66015625" style="2" customWidth="1"/>
    <col min="12" max="12" width="7.5" style="110" customWidth="1"/>
    <col min="13" max="16384" width="9.16015625" style="4" customWidth="1"/>
  </cols>
  <sheetData>
    <row r="1" spans="6:12" ht="23.25">
      <c r="F1" s="3"/>
      <c r="G1" s="3"/>
      <c r="H1" s="74" t="s">
        <v>207</v>
      </c>
      <c r="I1" s="74"/>
      <c r="J1" s="74"/>
      <c r="K1" s="74"/>
      <c r="L1" s="120">
        <v>2</v>
      </c>
    </row>
    <row r="2" spans="6:12" ht="23.25">
      <c r="F2" s="3"/>
      <c r="G2" s="3"/>
      <c r="H2" s="125" t="s">
        <v>206</v>
      </c>
      <c r="I2" s="125"/>
      <c r="J2" s="125"/>
      <c r="K2" s="125"/>
      <c r="L2" s="120"/>
    </row>
    <row r="3" spans="6:12" ht="21.75" customHeight="1">
      <c r="F3" s="3"/>
      <c r="G3" s="3"/>
      <c r="H3" s="125" t="s">
        <v>210</v>
      </c>
      <c r="I3" s="125"/>
      <c r="J3" s="125"/>
      <c r="K3" s="125"/>
      <c r="L3" s="120"/>
    </row>
    <row r="4" spans="6:12" ht="24.75" customHeight="1">
      <c r="F4" s="3"/>
      <c r="G4" s="3"/>
      <c r="H4" s="126"/>
      <c r="I4" s="126"/>
      <c r="J4" s="126"/>
      <c r="K4" s="126"/>
      <c r="L4" s="120"/>
    </row>
    <row r="5" spans="1:12" s="24" customFormat="1" ht="19.5" customHeight="1" hidden="1">
      <c r="A5" s="21"/>
      <c r="B5" s="22"/>
      <c r="F5" s="23"/>
      <c r="G5" s="23"/>
      <c r="H5" s="124"/>
      <c r="I5" s="124"/>
      <c r="J5" s="124"/>
      <c r="K5" s="124"/>
      <c r="L5" s="120"/>
    </row>
    <row r="6" spans="3:12" ht="18.75" customHeight="1">
      <c r="C6" s="5"/>
      <c r="D6" s="5"/>
      <c r="E6" s="5"/>
      <c r="F6" s="3"/>
      <c r="G6" s="3"/>
      <c r="H6" s="3"/>
      <c r="I6" s="3"/>
      <c r="J6" s="3"/>
      <c r="L6" s="120"/>
    </row>
    <row r="7" ht="30" customHeight="1">
      <c r="L7" s="120"/>
    </row>
    <row r="8" spans="1:12" ht="25.5">
      <c r="A8" s="127" t="s">
        <v>201</v>
      </c>
      <c r="B8" s="127"/>
      <c r="C8" s="127"/>
      <c r="D8" s="127"/>
      <c r="E8" s="127"/>
      <c r="F8" s="127"/>
      <c r="G8" s="127"/>
      <c r="H8" s="127"/>
      <c r="I8" s="127"/>
      <c r="J8" s="127"/>
      <c r="K8" s="127"/>
      <c r="L8" s="120"/>
    </row>
    <row r="9" spans="2:12" ht="18.75">
      <c r="B9" s="6"/>
      <c r="C9" s="6"/>
      <c r="D9" s="6"/>
      <c r="E9" s="6"/>
      <c r="F9" s="6"/>
      <c r="G9" s="6"/>
      <c r="H9" s="6"/>
      <c r="I9" s="6"/>
      <c r="J9" s="6"/>
      <c r="K9" s="75" t="s">
        <v>189</v>
      </c>
      <c r="L9" s="120"/>
    </row>
    <row r="10" spans="1:12" ht="21.75" customHeight="1">
      <c r="A10" s="128" t="s">
        <v>0</v>
      </c>
      <c r="B10" s="129" t="s">
        <v>1</v>
      </c>
      <c r="C10" s="121" t="s">
        <v>15</v>
      </c>
      <c r="D10" s="122"/>
      <c r="E10" s="130"/>
      <c r="F10" s="121" t="s">
        <v>16</v>
      </c>
      <c r="G10" s="122"/>
      <c r="H10" s="122"/>
      <c r="I10" s="123" t="s">
        <v>172</v>
      </c>
      <c r="J10" s="123"/>
      <c r="K10" s="123"/>
      <c r="L10" s="120"/>
    </row>
    <row r="11" spans="1:12" ht="84.75" customHeight="1">
      <c r="A11" s="128"/>
      <c r="B11" s="129"/>
      <c r="C11" s="25" t="s">
        <v>169</v>
      </c>
      <c r="D11" s="25" t="s">
        <v>170</v>
      </c>
      <c r="E11" s="26" t="s">
        <v>171</v>
      </c>
      <c r="F11" s="25" t="s">
        <v>169</v>
      </c>
      <c r="G11" s="25" t="s">
        <v>170</v>
      </c>
      <c r="H11" s="26" t="s">
        <v>171</v>
      </c>
      <c r="I11" s="25" t="s">
        <v>169</v>
      </c>
      <c r="J11" s="25" t="s">
        <v>170</v>
      </c>
      <c r="K11" s="26" t="s">
        <v>171</v>
      </c>
      <c r="L11" s="120"/>
    </row>
    <row r="12" spans="1:12" s="7" customFormat="1" ht="17.25" customHeight="1">
      <c r="A12" s="27">
        <v>1</v>
      </c>
      <c r="B12" s="27">
        <v>2</v>
      </c>
      <c r="C12" s="27">
        <v>3</v>
      </c>
      <c r="D12" s="27">
        <v>4</v>
      </c>
      <c r="E12" s="27">
        <v>5</v>
      </c>
      <c r="F12" s="27">
        <v>6</v>
      </c>
      <c r="G12" s="27">
        <v>7</v>
      </c>
      <c r="H12" s="27">
        <v>8</v>
      </c>
      <c r="I12" s="27">
        <v>9</v>
      </c>
      <c r="J12" s="27">
        <v>10</v>
      </c>
      <c r="K12" s="27">
        <v>11</v>
      </c>
      <c r="L12" s="120"/>
    </row>
    <row r="13" spans="1:12" s="89" customFormat="1" ht="15.75">
      <c r="A13" s="87">
        <v>10000000</v>
      </c>
      <c r="B13" s="88" t="s">
        <v>3</v>
      </c>
      <c r="C13" s="83">
        <f>C14+C26++C33+C39+C66</f>
        <v>1280317722</v>
      </c>
      <c r="D13" s="83">
        <f>D14+D26++D33+D39+D66</f>
        <v>912786584.13</v>
      </c>
      <c r="E13" s="82">
        <f>D13/C13*100</f>
        <v>71.2937553269297</v>
      </c>
      <c r="F13" s="83">
        <f>F14+F26++F33+F39+F66</f>
        <v>3451100</v>
      </c>
      <c r="G13" s="83">
        <f>G14+G26++G33+G39+G66+G23</f>
        <v>2796255.08</v>
      </c>
      <c r="H13" s="82">
        <f>G13/F13*100</f>
        <v>81.02503781403031</v>
      </c>
      <c r="I13" s="83">
        <f>C13+F13</f>
        <v>1283768822</v>
      </c>
      <c r="J13" s="83">
        <f>D13+G13</f>
        <v>915582839.21</v>
      </c>
      <c r="K13" s="82">
        <f>J13/I13*100</f>
        <v>71.31991551123681</v>
      </c>
      <c r="L13" s="120"/>
    </row>
    <row r="14" spans="1:12" s="9" customFormat="1" ht="31.5">
      <c r="A14" s="38">
        <v>11000000</v>
      </c>
      <c r="B14" s="39" t="s">
        <v>4</v>
      </c>
      <c r="C14" s="10">
        <f>C15+C21</f>
        <v>825900089</v>
      </c>
      <c r="D14" s="10">
        <f>D15+D21</f>
        <v>597509553.1</v>
      </c>
      <c r="E14" s="37">
        <f aca="true" t="shared" si="0" ref="E14:E81">D14/C14*100</f>
        <v>72.34646915021703</v>
      </c>
      <c r="F14" s="10"/>
      <c r="G14" s="10"/>
      <c r="H14" s="37"/>
      <c r="I14" s="83">
        <f aca="true" t="shared" si="1" ref="I14:I81">C14+F14</f>
        <v>825900089</v>
      </c>
      <c r="J14" s="36">
        <f aca="true" t="shared" si="2" ref="J14:J81">D14+G14</f>
        <v>597509553.1</v>
      </c>
      <c r="K14" s="37">
        <f aca="true" t="shared" si="3" ref="K14:K81">J14/I14*100</f>
        <v>72.34646915021703</v>
      </c>
      <c r="L14" s="120"/>
    </row>
    <row r="15" spans="1:12" s="9" customFormat="1" ht="15.75">
      <c r="A15" s="38">
        <v>11010000</v>
      </c>
      <c r="B15" s="39" t="s">
        <v>130</v>
      </c>
      <c r="C15" s="40">
        <f>C16+C17+C18+C19+C20</f>
        <v>825335989</v>
      </c>
      <c r="D15" s="40">
        <f>D16+D17+D18+D19+D20</f>
        <v>597120826.4</v>
      </c>
      <c r="E15" s="37">
        <f t="shared" si="0"/>
        <v>72.34881725241233</v>
      </c>
      <c r="F15" s="10"/>
      <c r="G15" s="10"/>
      <c r="H15" s="37"/>
      <c r="I15" s="83">
        <f t="shared" si="1"/>
        <v>825335989</v>
      </c>
      <c r="J15" s="36">
        <f t="shared" si="2"/>
        <v>597120826.4</v>
      </c>
      <c r="K15" s="37">
        <f t="shared" si="3"/>
        <v>72.34881725241233</v>
      </c>
      <c r="L15" s="120"/>
    </row>
    <row r="16" spans="1:12" s="28" customFormat="1" ht="47.25">
      <c r="A16" s="41">
        <v>11010100</v>
      </c>
      <c r="B16" s="42" t="s">
        <v>21</v>
      </c>
      <c r="C16" s="43">
        <v>710490234</v>
      </c>
      <c r="D16" s="43">
        <v>522292018.69</v>
      </c>
      <c r="E16" s="44">
        <f t="shared" si="0"/>
        <v>73.51149863799536</v>
      </c>
      <c r="F16" s="45"/>
      <c r="G16" s="45"/>
      <c r="H16" s="44"/>
      <c r="I16" s="46">
        <f t="shared" si="1"/>
        <v>710490234</v>
      </c>
      <c r="J16" s="46">
        <f t="shared" si="2"/>
        <v>522292018.69</v>
      </c>
      <c r="K16" s="44">
        <f t="shared" si="3"/>
        <v>73.51149863799536</v>
      </c>
      <c r="L16" s="120"/>
    </row>
    <row r="17" spans="1:12" s="28" customFormat="1" ht="78.75">
      <c r="A17" s="41">
        <v>11010200</v>
      </c>
      <c r="B17" s="42" t="s">
        <v>22</v>
      </c>
      <c r="C17" s="43">
        <f>72788500+129000+1409100+150000</f>
        <v>74476600</v>
      </c>
      <c r="D17" s="43">
        <v>45197227.21</v>
      </c>
      <c r="E17" s="44">
        <f t="shared" si="0"/>
        <v>60.68648033073476</v>
      </c>
      <c r="F17" s="45"/>
      <c r="G17" s="45"/>
      <c r="H17" s="44"/>
      <c r="I17" s="46">
        <f t="shared" si="1"/>
        <v>74476600</v>
      </c>
      <c r="J17" s="46">
        <f t="shared" si="2"/>
        <v>45197227.21</v>
      </c>
      <c r="K17" s="44">
        <f t="shared" si="3"/>
        <v>60.68648033073476</v>
      </c>
      <c r="L17" s="120"/>
    </row>
    <row r="18" spans="1:12" s="28" customFormat="1" ht="47.25">
      <c r="A18" s="41">
        <v>11010400</v>
      </c>
      <c r="B18" s="42" t="s">
        <v>23</v>
      </c>
      <c r="C18" s="43">
        <f>25096500+442655</f>
        <v>25539155</v>
      </c>
      <c r="D18" s="43">
        <v>16543873.72</v>
      </c>
      <c r="E18" s="44">
        <f t="shared" si="0"/>
        <v>64.77846945210209</v>
      </c>
      <c r="F18" s="45"/>
      <c r="G18" s="45"/>
      <c r="H18" s="44"/>
      <c r="I18" s="46">
        <f t="shared" si="1"/>
        <v>25539155</v>
      </c>
      <c r="J18" s="46">
        <f t="shared" si="2"/>
        <v>16543873.72</v>
      </c>
      <c r="K18" s="44">
        <f t="shared" si="3"/>
        <v>64.77846945210209</v>
      </c>
      <c r="L18" s="120"/>
    </row>
    <row r="19" spans="1:12" s="28" customFormat="1" ht="47.25">
      <c r="A19" s="41">
        <v>11010500</v>
      </c>
      <c r="B19" s="42" t="s">
        <v>24</v>
      </c>
      <c r="C19" s="45">
        <v>13330000</v>
      </c>
      <c r="D19" s="43">
        <v>12067294.24</v>
      </c>
      <c r="E19" s="44">
        <f t="shared" si="0"/>
        <v>90.52733863465868</v>
      </c>
      <c r="F19" s="45"/>
      <c r="G19" s="45"/>
      <c r="H19" s="44"/>
      <c r="I19" s="46">
        <f t="shared" si="1"/>
        <v>13330000</v>
      </c>
      <c r="J19" s="46">
        <f t="shared" si="2"/>
        <v>12067294.24</v>
      </c>
      <c r="K19" s="44">
        <f t="shared" si="3"/>
        <v>90.52733863465868</v>
      </c>
      <c r="L19" s="120"/>
    </row>
    <row r="20" spans="1:12" s="28" customFormat="1" ht="78.75">
      <c r="A20" s="41">
        <v>11010900</v>
      </c>
      <c r="B20" s="42" t="s">
        <v>156</v>
      </c>
      <c r="C20" s="45">
        <v>1500000</v>
      </c>
      <c r="D20" s="43">
        <v>1020412.54</v>
      </c>
      <c r="E20" s="44">
        <f t="shared" si="0"/>
        <v>68.02750266666668</v>
      </c>
      <c r="F20" s="45"/>
      <c r="G20" s="45"/>
      <c r="H20" s="44"/>
      <c r="I20" s="46">
        <f t="shared" si="1"/>
        <v>1500000</v>
      </c>
      <c r="J20" s="46">
        <f t="shared" si="2"/>
        <v>1020412.54</v>
      </c>
      <c r="K20" s="44">
        <f t="shared" si="3"/>
        <v>68.02750266666668</v>
      </c>
      <c r="L20" s="120"/>
    </row>
    <row r="21" spans="1:12" s="29" customFormat="1" ht="15.75">
      <c r="A21" s="38">
        <v>11020000</v>
      </c>
      <c r="B21" s="39" t="s">
        <v>5</v>
      </c>
      <c r="C21" s="40">
        <f>C22+C25</f>
        <v>564100</v>
      </c>
      <c r="D21" s="47">
        <f>D22+D25</f>
        <v>388726.7</v>
      </c>
      <c r="E21" s="37">
        <f t="shared" si="0"/>
        <v>68.9109555043432</v>
      </c>
      <c r="F21" s="40"/>
      <c r="G21" s="40"/>
      <c r="H21" s="37"/>
      <c r="I21" s="83">
        <f t="shared" si="1"/>
        <v>564100</v>
      </c>
      <c r="J21" s="36">
        <f t="shared" si="2"/>
        <v>388726.7</v>
      </c>
      <c r="K21" s="37">
        <f t="shared" si="3"/>
        <v>68.9109555043432</v>
      </c>
      <c r="L21" s="120"/>
    </row>
    <row r="22" spans="1:12" s="28" customFormat="1" ht="31.5">
      <c r="A22" s="41">
        <v>11020200</v>
      </c>
      <c r="B22" s="42" t="s">
        <v>25</v>
      </c>
      <c r="C22" s="45">
        <v>564100</v>
      </c>
      <c r="D22" s="43">
        <v>388726.7</v>
      </c>
      <c r="E22" s="44">
        <f t="shared" si="0"/>
        <v>68.9109555043432</v>
      </c>
      <c r="F22" s="45"/>
      <c r="G22" s="45"/>
      <c r="H22" s="44"/>
      <c r="I22" s="46">
        <f t="shared" si="1"/>
        <v>564100</v>
      </c>
      <c r="J22" s="46">
        <f t="shared" si="2"/>
        <v>388726.7</v>
      </c>
      <c r="K22" s="44">
        <f t="shared" si="3"/>
        <v>68.9109555043432</v>
      </c>
      <c r="L22" s="120"/>
    </row>
    <row r="23" spans="1:12" s="9" customFormat="1" ht="15.75">
      <c r="A23" s="48">
        <v>12000000</v>
      </c>
      <c r="B23" s="33" t="s">
        <v>184</v>
      </c>
      <c r="C23" s="10"/>
      <c r="D23" s="47"/>
      <c r="E23" s="37"/>
      <c r="F23" s="10"/>
      <c r="G23" s="10">
        <f>G24</f>
        <v>660.87</v>
      </c>
      <c r="H23" s="37"/>
      <c r="I23" s="36">
        <f t="shared" si="1"/>
        <v>0</v>
      </c>
      <c r="J23" s="36">
        <f t="shared" si="2"/>
        <v>660.87</v>
      </c>
      <c r="K23" s="37"/>
      <c r="L23" s="120"/>
    </row>
    <row r="24" spans="1:12" s="9" customFormat="1" ht="31.5">
      <c r="A24" s="48">
        <v>12020000</v>
      </c>
      <c r="B24" s="33" t="s">
        <v>185</v>
      </c>
      <c r="C24" s="10"/>
      <c r="D24" s="47"/>
      <c r="E24" s="37"/>
      <c r="F24" s="10"/>
      <c r="G24" s="10">
        <f>G25</f>
        <v>660.87</v>
      </c>
      <c r="H24" s="37"/>
      <c r="I24" s="36">
        <f t="shared" si="1"/>
        <v>0</v>
      </c>
      <c r="J24" s="36">
        <f t="shared" si="2"/>
        <v>660.87</v>
      </c>
      <c r="K24" s="37"/>
      <c r="L24" s="120"/>
    </row>
    <row r="25" spans="1:12" s="28" customFormat="1" ht="47.25">
      <c r="A25" s="34">
        <v>12020100</v>
      </c>
      <c r="B25" s="35" t="s">
        <v>186</v>
      </c>
      <c r="C25" s="45"/>
      <c r="D25" s="43"/>
      <c r="E25" s="49"/>
      <c r="F25" s="45"/>
      <c r="G25" s="45">
        <v>660.87</v>
      </c>
      <c r="H25" s="49"/>
      <c r="I25" s="50">
        <f t="shared" si="1"/>
        <v>0</v>
      </c>
      <c r="J25" s="50">
        <f t="shared" si="2"/>
        <v>660.87</v>
      </c>
      <c r="K25" s="49"/>
      <c r="L25" s="117">
        <v>3</v>
      </c>
    </row>
    <row r="26" spans="1:12" s="9" customFormat="1" ht="31.5">
      <c r="A26" s="38">
        <v>13000000</v>
      </c>
      <c r="B26" s="39" t="s">
        <v>26</v>
      </c>
      <c r="C26" s="10">
        <f>C27+C31+C29</f>
        <v>199733</v>
      </c>
      <c r="D26" s="10">
        <f>D27+D31+D29</f>
        <v>46601.880000000005</v>
      </c>
      <c r="E26" s="37">
        <f t="shared" si="0"/>
        <v>23.33208833793114</v>
      </c>
      <c r="F26" s="10"/>
      <c r="G26" s="10"/>
      <c r="H26" s="37"/>
      <c r="I26" s="83">
        <f t="shared" si="1"/>
        <v>199733</v>
      </c>
      <c r="J26" s="36">
        <f t="shared" si="2"/>
        <v>46601.880000000005</v>
      </c>
      <c r="K26" s="37">
        <f t="shared" si="3"/>
        <v>23.33208833793114</v>
      </c>
      <c r="L26" s="117"/>
    </row>
    <row r="27" spans="1:12" s="9" customFormat="1" ht="34.5" customHeight="1">
      <c r="A27" s="38">
        <v>13010000</v>
      </c>
      <c r="B27" s="39" t="s">
        <v>27</v>
      </c>
      <c r="C27" s="10">
        <f>C28</f>
        <v>98633</v>
      </c>
      <c r="D27" s="47">
        <f>D28</f>
        <v>35596.93</v>
      </c>
      <c r="E27" s="37">
        <f t="shared" si="0"/>
        <v>36.0902841848063</v>
      </c>
      <c r="F27" s="10"/>
      <c r="G27" s="10"/>
      <c r="H27" s="37"/>
      <c r="I27" s="36">
        <f t="shared" si="1"/>
        <v>98633</v>
      </c>
      <c r="J27" s="36">
        <f t="shared" si="2"/>
        <v>35596.93</v>
      </c>
      <c r="K27" s="37">
        <f t="shared" si="3"/>
        <v>36.0902841848063</v>
      </c>
      <c r="L27" s="117"/>
    </row>
    <row r="28" spans="1:12" s="28" customFormat="1" ht="78.75">
      <c r="A28" s="41">
        <v>13010200</v>
      </c>
      <c r="B28" s="42" t="s">
        <v>28</v>
      </c>
      <c r="C28" s="45">
        <v>98633</v>
      </c>
      <c r="D28" s="43">
        <v>35596.93</v>
      </c>
      <c r="E28" s="44">
        <f t="shared" si="0"/>
        <v>36.0902841848063</v>
      </c>
      <c r="F28" s="45"/>
      <c r="G28" s="45"/>
      <c r="H28" s="44"/>
      <c r="I28" s="46">
        <f t="shared" si="1"/>
        <v>98633</v>
      </c>
      <c r="J28" s="46">
        <f t="shared" si="2"/>
        <v>35596.93</v>
      </c>
      <c r="K28" s="44">
        <f t="shared" si="3"/>
        <v>36.0902841848063</v>
      </c>
      <c r="L28" s="117"/>
    </row>
    <row r="29" spans="1:12" s="85" customFormat="1" ht="31.5" customHeight="1" hidden="1">
      <c r="A29" s="48">
        <v>13020000</v>
      </c>
      <c r="B29" s="81" t="s">
        <v>197</v>
      </c>
      <c r="C29" s="47"/>
      <c r="D29" s="47">
        <f>D30</f>
        <v>0</v>
      </c>
      <c r="E29" s="82"/>
      <c r="F29" s="47"/>
      <c r="G29" s="47"/>
      <c r="H29" s="82"/>
      <c r="I29" s="83">
        <f>C29+F29</f>
        <v>0</v>
      </c>
      <c r="J29" s="83">
        <f>D29+G29</f>
        <v>0</v>
      </c>
      <c r="K29" s="84"/>
      <c r="L29" s="117"/>
    </row>
    <row r="30" spans="1:12" s="31" customFormat="1" ht="47.25" customHeight="1" hidden="1">
      <c r="A30" s="34">
        <v>13020400</v>
      </c>
      <c r="B30" s="51" t="s">
        <v>198</v>
      </c>
      <c r="C30" s="43"/>
      <c r="D30" s="43"/>
      <c r="E30" s="78"/>
      <c r="F30" s="43"/>
      <c r="G30" s="43"/>
      <c r="H30" s="78"/>
      <c r="I30" s="79">
        <f>C30+F30</f>
        <v>0</v>
      </c>
      <c r="J30" s="79">
        <f>D30+G30</f>
        <v>0</v>
      </c>
      <c r="K30" s="86"/>
      <c r="L30" s="117"/>
    </row>
    <row r="31" spans="1:12" s="9" customFormat="1" ht="15.75">
      <c r="A31" s="38">
        <v>13030000</v>
      </c>
      <c r="B31" s="39" t="s">
        <v>29</v>
      </c>
      <c r="C31" s="10">
        <f>C32</f>
        <v>101100</v>
      </c>
      <c r="D31" s="47">
        <f>D32</f>
        <v>11004.95</v>
      </c>
      <c r="E31" s="37">
        <f t="shared" si="0"/>
        <v>10.88521266073195</v>
      </c>
      <c r="F31" s="10"/>
      <c r="G31" s="10"/>
      <c r="H31" s="37"/>
      <c r="I31" s="36">
        <f t="shared" si="1"/>
        <v>101100</v>
      </c>
      <c r="J31" s="36">
        <f t="shared" si="2"/>
        <v>11004.95</v>
      </c>
      <c r="K31" s="37">
        <f t="shared" si="3"/>
        <v>10.88521266073195</v>
      </c>
      <c r="L31" s="117"/>
    </row>
    <row r="32" spans="1:12" s="28" customFormat="1" ht="47.25">
      <c r="A32" s="41">
        <v>13030200</v>
      </c>
      <c r="B32" s="42" t="s">
        <v>30</v>
      </c>
      <c r="C32" s="45">
        <v>101100</v>
      </c>
      <c r="D32" s="43">
        <v>11004.95</v>
      </c>
      <c r="E32" s="44">
        <f t="shared" si="0"/>
        <v>10.88521266073195</v>
      </c>
      <c r="F32" s="45"/>
      <c r="G32" s="45"/>
      <c r="H32" s="44"/>
      <c r="I32" s="46">
        <f t="shared" si="1"/>
        <v>101100</v>
      </c>
      <c r="J32" s="46">
        <f t="shared" si="2"/>
        <v>11004.95</v>
      </c>
      <c r="K32" s="44">
        <f t="shared" si="3"/>
        <v>10.88521266073195</v>
      </c>
      <c r="L32" s="117"/>
    </row>
    <row r="33" spans="1:12" s="9" customFormat="1" ht="15.75">
      <c r="A33" s="38">
        <v>14000000</v>
      </c>
      <c r="B33" s="39" t="s">
        <v>11</v>
      </c>
      <c r="C33" s="10">
        <f>C38+C35+C37</f>
        <v>136672300</v>
      </c>
      <c r="D33" s="47">
        <f>D38+D35+D37</f>
        <v>77487468.02000001</v>
      </c>
      <c r="E33" s="37">
        <f t="shared" si="0"/>
        <v>56.69581035806086</v>
      </c>
      <c r="F33" s="10"/>
      <c r="G33" s="10"/>
      <c r="H33" s="37"/>
      <c r="I33" s="83">
        <f t="shared" si="1"/>
        <v>136672300</v>
      </c>
      <c r="J33" s="36">
        <f t="shared" si="2"/>
        <v>77487468.02000001</v>
      </c>
      <c r="K33" s="37">
        <f t="shared" si="3"/>
        <v>56.69581035806086</v>
      </c>
      <c r="L33" s="117"/>
    </row>
    <row r="34" spans="1:12" s="9" customFormat="1" ht="31.5">
      <c r="A34" s="38">
        <v>14020000</v>
      </c>
      <c r="B34" s="39" t="s">
        <v>202</v>
      </c>
      <c r="C34" s="10">
        <f>C35</f>
        <v>27936150</v>
      </c>
      <c r="D34" s="10">
        <f>D35</f>
        <v>4863669.07</v>
      </c>
      <c r="E34" s="94">
        <f>E35</f>
        <v>17.40994757688515</v>
      </c>
      <c r="F34" s="10"/>
      <c r="G34" s="10"/>
      <c r="H34" s="37"/>
      <c r="I34" s="36">
        <f>I35</f>
        <v>27936150</v>
      </c>
      <c r="J34" s="36">
        <f>J35</f>
        <v>4863669.07</v>
      </c>
      <c r="K34" s="37">
        <f>K35</f>
        <v>17.40994757688515</v>
      </c>
      <c r="L34" s="117"/>
    </row>
    <row r="35" spans="1:12" s="28" customFormat="1" ht="15.75">
      <c r="A35" s="41">
        <v>14021900</v>
      </c>
      <c r="B35" s="30" t="s">
        <v>173</v>
      </c>
      <c r="C35" s="45">
        <v>27936150</v>
      </c>
      <c r="D35" s="43">
        <v>4863669.07</v>
      </c>
      <c r="E35" s="44">
        <f t="shared" si="0"/>
        <v>17.40994757688515</v>
      </c>
      <c r="F35" s="45"/>
      <c r="G35" s="45"/>
      <c r="H35" s="44"/>
      <c r="I35" s="46">
        <f t="shared" si="1"/>
        <v>27936150</v>
      </c>
      <c r="J35" s="46">
        <f t="shared" si="2"/>
        <v>4863669.07</v>
      </c>
      <c r="K35" s="44">
        <f t="shared" si="3"/>
        <v>17.40994757688515</v>
      </c>
      <c r="L35" s="117"/>
    </row>
    <row r="36" spans="1:12" s="9" customFormat="1" ht="54" customHeight="1">
      <c r="A36" s="38">
        <v>14030000</v>
      </c>
      <c r="B36" s="93" t="s">
        <v>203</v>
      </c>
      <c r="C36" s="10">
        <f>C37</f>
        <v>35231450</v>
      </c>
      <c r="D36" s="10">
        <f>D37</f>
        <v>17821841.25</v>
      </c>
      <c r="E36" s="94">
        <f>E37</f>
        <v>50.58503481974203</v>
      </c>
      <c r="F36" s="10"/>
      <c r="G36" s="10"/>
      <c r="H36" s="37"/>
      <c r="I36" s="36">
        <f>I37</f>
        <v>35231450</v>
      </c>
      <c r="J36" s="36">
        <f>J37</f>
        <v>17821841.25</v>
      </c>
      <c r="K36" s="37">
        <f>K37</f>
        <v>50.58503481974203</v>
      </c>
      <c r="L36" s="117"/>
    </row>
    <row r="37" spans="1:12" s="28" customFormat="1" ht="15.75">
      <c r="A37" s="41">
        <v>14031900</v>
      </c>
      <c r="B37" s="30" t="s">
        <v>173</v>
      </c>
      <c r="C37" s="45">
        <v>35231450</v>
      </c>
      <c r="D37" s="43">
        <v>17821841.25</v>
      </c>
      <c r="E37" s="44">
        <f t="shared" si="0"/>
        <v>50.58503481974203</v>
      </c>
      <c r="F37" s="45"/>
      <c r="G37" s="45"/>
      <c r="H37" s="44"/>
      <c r="I37" s="46">
        <f t="shared" si="1"/>
        <v>35231450</v>
      </c>
      <c r="J37" s="46">
        <f t="shared" si="2"/>
        <v>17821841.25</v>
      </c>
      <c r="K37" s="44">
        <f t="shared" si="3"/>
        <v>50.58503481974203</v>
      </c>
      <c r="L37" s="117"/>
    </row>
    <row r="38" spans="1:12" s="9" customFormat="1" ht="52.5" customHeight="1">
      <c r="A38" s="38">
        <v>14040000</v>
      </c>
      <c r="B38" s="39" t="s">
        <v>31</v>
      </c>
      <c r="C38" s="10">
        <v>73504700</v>
      </c>
      <c r="D38" s="47">
        <v>54801957.7</v>
      </c>
      <c r="E38" s="37">
        <f t="shared" si="0"/>
        <v>74.55571915809466</v>
      </c>
      <c r="F38" s="10"/>
      <c r="G38" s="10"/>
      <c r="H38" s="37"/>
      <c r="I38" s="36">
        <f t="shared" si="1"/>
        <v>73504700</v>
      </c>
      <c r="J38" s="36">
        <f t="shared" si="2"/>
        <v>54801957.7</v>
      </c>
      <c r="K38" s="37">
        <f t="shared" si="3"/>
        <v>74.55571915809466</v>
      </c>
      <c r="L38" s="117"/>
    </row>
    <row r="39" spans="1:12" s="9" customFormat="1" ht="15.75">
      <c r="A39" s="38">
        <v>18000000</v>
      </c>
      <c r="B39" s="39" t="s">
        <v>131</v>
      </c>
      <c r="C39" s="10">
        <f>C40+C51+C61</f>
        <v>317545600</v>
      </c>
      <c r="D39" s="10">
        <f>D40+D51+D61+D54</f>
        <v>237742961.13</v>
      </c>
      <c r="E39" s="37">
        <f t="shared" si="0"/>
        <v>74.86891996928945</v>
      </c>
      <c r="F39" s="10"/>
      <c r="G39" s="10"/>
      <c r="H39" s="37"/>
      <c r="I39" s="83">
        <f t="shared" si="1"/>
        <v>317545600</v>
      </c>
      <c r="J39" s="36">
        <f t="shared" si="2"/>
        <v>237742961.13</v>
      </c>
      <c r="K39" s="37">
        <f t="shared" si="3"/>
        <v>74.86891996928945</v>
      </c>
      <c r="L39" s="117"/>
    </row>
    <row r="40" spans="1:12" s="9" customFormat="1" ht="15.75">
      <c r="A40" s="38" t="s">
        <v>32</v>
      </c>
      <c r="B40" s="39" t="s">
        <v>132</v>
      </c>
      <c r="C40" s="10">
        <f>C41+C42+C44+C45+C46+C47+C48+C49+C50+C43</f>
        <v>173612200</v>
      </c>
      <c r="D40" s="10">
        <f>D41+D42+D44+D45+D46+D47+D48+D49+D50+D43</f>
        <v>128378137.35</v>
      </c>
      <c r="E40" s="37">
        <f t="shared" si="0"/>
        <v>73.94534332840664</v>
      </c>
      <c r="F40" s="10"/>
      <c r="G40" s="10"/>
      <c r="H40" s="37"/>
      <c r="I40" s="36">
        <f t="shared" si="1"/>
        <v>173612200</v>
      </c>
      <c r="J40" s="36">
        <f t="shared" si="2"/>
        <v>128378137.35</v>
      </c>
      <c r="K40" s="37">
        <f t="shared" si="3"/>
        <v>73.94534332840664</v>
      </c>
      <c r="L40" s="117"/>
    </row>
    <row r="41" spans="1:12" s="28" customFormat="1" ht="63">
      <c r="A41" s="41" t="s">
        <v>33</v>
      </c>
      <c r="B41" s="42" t="s">
        <v>35</v>
      </c>
      <c r="C41" s="45">
        <v>93500</v>
      </c>
      <c r="D41" s="43">
        <v>91271.17</v>
      </c>
      <c r="E41" s="44">
        <f t="shared" si="0"/>
        <v>97.61622459893047</v>
      </c>
      <c r="F41" s="45"/>
      <c r="G41" s="45"/>
      <c r="H41" s="44"/>
      <c r="I41" s="46">
        <f t="shared" si="1"/>
        <v>93500</v>
      </c>
      <c r="J41" s="46">
        <f t="shared" si="2"/>
        <v>91271.17</v>
      </c>
      <c r="K41" s="44">
        <f t="shared" si="3"/>
        <v>97.61622459893047</v>
      </c>
      <c r="L41" s="117"/>
    </row>
    <row r="42" spans="1:12" s="28" customFormat="1" ht="63">
      <c r="A42" s="41" t="s">
        <v>34</v>
      </c>
      <c r="B42" s="42" t="s">
        <v>36</v>
      </c>
      <c r="C42" s="45">
        <v>1017000</v>
      </c>
      <c r="D42" s="45">
        <v>721937.13</v>
      </c>
      <c r="E42" s="44">
        <f t="shared" si="0"/>
        <v>70.98693510324485</v>
      </c>
      <c r="F42" s="45"/>
      <c r="G42" s="45"/>
      <c r="H42" s="44"/>
      <c r="I42" s="46">
        <f t="shared" si="1"/>
        <v>1017000</v>
      </c>
      <c r="J42" s="46">
        <f t="shared" si="2"/>
        <v>721937.13</v>
      </c>
      <c r="K42" s="44">
        <f t="shared" si="3"/>
        <v>70.98693510324485</v>
      </c>
      <c r="L42" s="117"/>
    </row>
    <row r="43" spans="1:12" s="28" customFormat="1" ht="60" customHeight="1">
      <c r="A43" s="41" t="s">
        <v>37</v>
      </c>
      <c r="B43" s="42" t="s">
        <v>39</v>
      </c>
      <c r="C43" s="45">
        <v>483000</v>
      </c>
      <c r="D43" s="45">
        <v>536261.54</v>
      </c>
      <c r="E43" s="44">
        <f t="shared" si="0"/>
        <v>111.02723395445136</v>
      </c>
      <c r="F43" s="45"/>
      <c r="G43" s="45"/>
      <c r="H43" s="44"/>
      <c r="I43" s="46">
        <f t="shared" si="1"/>
        <v>483000</v>
      </c>
      <c r="J43" s="46">
        <f t="shared" si="2"/>
        <v>536261.54</v>
      </c>
      <c r="K43" s="44">
        <f t="shared" si="3"/>
        <v>111.02723395445136</v>
      </c>
      <c r="L43" s="117"/>
    </row>
    <row r="44" spans="1:12" s="28" customFormat="1" ht="63">
      <c r="A44" s="41" t="s">
        <v>38</v>
      </c>
      <c r="B44" s="42" t="s">
        <v>40</v>
      </c>
      <c r="C44" s="45">
        <v>4834200</v>
      </c>
      <c r="D44" s="45">
        <v>3474504.09</v>
      </c>
      <c r="E44" s="44">
        <f t="shared" si="0"/>
        <v>71.87340387240909</v>
      </c>
      <c r="F44" s="45"/>
      <c r="G44" s="45"/>
      <c r="H44" s="44"/>
      <c r="I44" s="46">
        <f t="shared" si="1"/>
        <v>4834200</v>
      </c>
      <c r="J44" s="46">
        <f t="shared" si="2"/>
        <v>3474504.09</v>
      </c>
      <c r="K44" s="44">
        <f t="shared" si="3"/>
        <v>71.87340387240909</v>
      </c>
      <c r="L44" s="117"/>
    </row>
    <row r="45" spans="1:12" s="28" customFormat="1" ht="15.75">
      <c r="A45" s="41">
        <v>18010500</v>
      </c>
      <c r="B45" s="42" t="s">
        <v>41</v>
      </c>
      <c r="C45" s="43">
        <f>45902600+1208000</f>
        <v>47110600</v>
      </c>
      <c r="D45" s="43">
        <v>37161279.21</v>
      </c>
      <c r="E45" s="44">
        <f t="shared" si="0"/>
        <v>78.88092957848127</v>
      </c>
      <c r="F45" s="45"/>
      <c r="G45" s="45"/>
      <c r="H45" s="44"/>
      <c r="I45" s="46">
        <f t="shared" si="1"/>
        <v>47110600</v>
      </c>
      <c r="J45" s="46">
        <f t="shared" si="2"/>
        <v>37161279.21</v>
      </c>
      <c r="K45" s="44">
        <f t="shared" si="3"/>
        <v>78.88092957848127</v>
      </c>
      <c r="L45" s="117"/>
    </row>
    <row r="46" spans="1:12" s="28" customFormat="1" ht="15.75">
      <c r="A46" s="41">
        <v>18010600</v>
      </c>
      <c r="B46" s="42" t="s">
        <v>42</v>
      </c>
      <c r="C46" s="43">
        <f>99366400+2725000</f>
        <v>102091400</v>
      </c>
      <c r="D46" s="43">
        <v>71745395.57</v>
      </c>
      <c r="E46" s="44">
        <f t="shared" si="0"/>
        <v>70.27565061307808</v>
      </c>
      <c r="F46" s="45"/>
      <c r="G46" s="45"/>
      <c r="H46" s="44"/>
      <c r="I46" s="46">
        <f t="shared" si="1"/>
        <v>102091400</v>
      </c>
      <c r="J46" s="46">
        <f t="shared" si="2"/>
        <v>71745395.57</v>
      </c>
      <c r="K46" s="44">
        <f t="shared" si="3"/>
        <v>70.27565061307808</v>
      </c>
      <c r="L46" s="117"/>
    </row>
    <row r="47" spans="1:12" s="28" customFormat="1" ht="15.75">
      <c r="A47" s="41">
        <v>18010700</v>
      </c>
      <c r="B47" s="42" t="s">
        <v>43</v>
      </c>
      <c r="C47" s="43">
        <f>3792800+110000</f>
        <v>3902800</v>
      </c>
      <c r="D47" s="43">
        <v>3597363.87</v>
      </c>
      <c r="E47" s="44">
        <f t="shared" si="0"/>
        <v>92.17392308086502</v>
      </c>
      <c r="F47" s="45"/>
      <c r="G47" s="45"/>
      <c r="H47" s="44"/>
      <c r="I47" s="46">
        <f t="shared" si="1"/>
        <v>3902800</v>
      </c>
      <c r="J47" s="46">
        <f t="shared" si="2"/>
        <v>3597363.87</v>
      </c>
      <c r="K47" s="44">
        <f t="shared" si="3"/>
        <v>92.17392308086502</v>
      </c>
      <c r="L47" s="117">
        <v>4</v>
      </c>
    </row>
    <row r="48" spans="1:12" s="28" customFormat="1" ht="17.25" customHeight="1">
      <c r="A48" s="41">
        <v>18010900</v>
      </c>
      <c r="B48" s="42" t="s">
        <v>44</v>
      </c>
      <c r="C48" s="43">
        <f>13138200+352000</f>
        <v>13490200</v>
      </c>
      <c r="D48" s="43">
        <v>10132619.07</v>
      </c>
      <c r="E48" s="44">
        <f t="shared" si="0"/>
        <v>75.11096255059229</v>
      </c>
      <c r="F48" s="45"/>
      <c r="G48" s="45"/>
      <c r="H48" s="44"/>
      <c r="I48" s="46">
        <f t="shared" si="1"/>
        <v>13490200</v>
      </c>
      <c r="J48" s="46">
        <f t="shared" si="2"/>
        <v>10132619.07</v>
      </c>
      <c r="K48" s="44">
        <f t="shared" si="3"/>
        <v>75.11096255059229</v>
      </c>
      <c r="L48" s="117"/>
    </row>
    <row r="49" spans="1:12" s="28" customFormat="1" ht="15" customHeight="1">
      <c r="A49" s="41">
        <v>18011000</v>
      </c>
      <c r="B49" s="42" t="s">
        <v>45</v>
      </c>
      <c r="C49" s="45">
        <v>350000</v>
      </c>
      <c r="D49" s="45">
        <v>535685.68</v>
      </c>
      <c r="E49" s="44">
        <f t="shared" si="0"/>
        <v>153.05305142857145</v>
      </c>
      <c r="F49" s="45"/>
      <c r="G49" s="45"/>
      <c r="H49" s="44"/>
      <c r="I49" s="46">
        <f t="shared" si="1"/>
        <v>350000</v>
      </c>
      <c r="J49" s="46">
        <f t="shared" si="2"/>
        <v>535685.68</v>
      </c>
      <c r="K49" s="44">
        <f t="shared" si="3"/>
        <v>153.05305142857145</v>
      </c>
      <c r="L49" s="117"/>
    </row>
    <row r="50" spans="1:12" s="28" customFormat="1" ht="15" customHeight="1">
      <c r="A50" s="41">
        <v>18011100</v>
      </c>
      <c r="B50" s="42" t="s">
        <v>46</v>
      </c>
      <c r="C50" s="45">
        <v>239500</v>
      </c>
      <c r="D50" s="45">
        <v>381820.02</v>
      </c>
      <c r="E50" s="44">
        <f t="shared" si="0"/>
        <v>159.42380793319418</v>
      </c>
      <c r="F50" s="45"/>
      <c r="G50" s="45"/>
      <c r="H50" s="44"/>
      <c r="I50" s="46">
        <f t="shared" si="1"/>
        <v>239500</v>
      </c>
      <c r="J50" s="46">
        <f t="shared" si="2"/>
        <v>381820.02</v>
      </c>
      <c r="K50" s="44">
        <f t="shared" si="3"/>
        <v>159.42380793319418</v>
      </c>
      <c r="L50" s="117"/>
    </row>
    <row r="51" spans="1:12" s="9" customFormat="1" ht="15.75">
      <c r="A51" s="38">
        <v>18030000</v>
      </c>
      <c r="B51" s="39" t="s">
        <v>49</v>
      </c>
      <c r="C51" s="10">
        <f>C52+C53</f>
        <v>130000</v>
      </c>
      <c r="D51" s="10">
        <f>D52+D53</f>
        <v>139108.94</v>
      </c>
      <c r="E51" s="37">
        <f t="shared" si="0"/>
        <v>107.00687692307693</v>
      </c>
      <c r="F51" s="10"/>
      <c r="G51" s="10"/>
      <c r="H51" s="37"/>
      <c r="I51" s="36">
        <f t="shared" si="1"/>
        <v>130000</v>
      </c>
      <c r="J51" s="36">
        <f t="shared" si="2"/>
        <v>139108.94</v>
      </c>
      <c r="K51" s="37">
        <f t="shared" si="3"/>
        <v>107.00687692307693</v>
      </c>
      <c r="L51" s="117"/>
    </row>
    <row r="52" spans="1:12" s="28" customFormat="1" ht="31.5">
      <c r="A52" s="41">
        <v>18030100</v>
      </c>
      <c r="B52" s="42" t="s">
        <v>47</v>
      </c>
      <c r="C52" s="45">
        <v>96200</v>
      </c>
      <c r="D52" s="45">
        <v>93104.52</v>
      </c>
      <c r="E52" s="44">
        <f t="shared" si="0"/>
        <v>96.78224532224533</v>
      </c>
      <c r="F52" s="45"/>
      <c r="G52" s="45"/>
      <c r="H52" s="44"/>
      <c r="I52" s="46">
        <f t="shared" si="1"/>
        <v>96200</v>
      </c>
      <c r="J52" s="46">
        <f t="shared" si="2"/>
        <v>93104.52</v>
      </c>
      <c r="K52" s="44">
        <f t="shared" si="3"/>
        <v>96.78224532224533</v>
      </c>
      <c r="L52" s="117"/>
    </row>
    <row r="53" spans="1:12" s="28" customFormat="1" ht="31.5">
      <c r="A53" s="41">
        <v>18030200</v>
      </c>
      <c r="B53" s="42" t="s">
        <v>48</v>
      </c>
      <c r="C53" s="45">
        <v>33800</v>
      </c>
      <c r="D53" s="45">
        <v>46004.42</v>
      </c>
      <c r="E53" s="44">
        <f t="shared" si="0"/>
        <v>136.10775147928993</v>
      </c>
      <c r="F53" s="45"/>
      <c r="G53" s="45"/>
      <c r="H53" s="44"/>
      <c r="I53" s="46">
        <f t="shared" si="1"/>
        <v>33800</v>
      </c>
      <c r="J53" s="46">
        <f t="shared" si="2"/>
        <v>46004.42</v>
      </c>
      <c r="K53" s="44">
        <f t="shared" si="3"/>
        <v>136.10775147928993</v>
      </c>
      <c r="L53" s="117"/>
    </row>
    <row r="54" spans="1:12" s="9" customFormat="1" ht="47.25">
      <c r="A54" s="38" t="s">
        <v>175</v>
      </c>
      <c r="B54" s="39" t="s">
        <v>176</v>
      </c>
      <c r="C54" s="10"/>
      <c r="D54" s="10">
        <f>D55+D56+D57+D58+D59+D60</f>
        <v>-35862.63999999999</v>
      </c>
      <c r="E54" s="37"/>
      <c r="F54" s="10"/>
      <c r="G54" s="10"/>
      <c r="H54" s="37"/>
      <c r="I54" s="36">
        <f t="shared" si="1"/>
        <v>0</v>
      </c>
      <c r="J54" s="36">
        <f t="shared" si="2"/>
        <v>-35862.63999999999</v>
      </c>
      <c r="K54" s="37"/>
      <c r="L54" s="117"/>
    </row>
    <row r="55" spans="1:12" s="28" customFormat="1" ht="47.25">
      <c r="A55" s="41">
        <v>18040100</v>
      </c>
      <c r="B55" s="42" t="s">
        <v>177</v>
      </c>
      <c r="C55" s="44"/>
      <c r="D55" s="45">
        <v>-1790.46</v>
      </c>
      <c r="E55" s="44"/>
      <c r="F55" s="45"/>
      <c r="G55" s="45"/>
      <c r="H55" s="44"/>
      <c r="I55" s="46">
        <f t="shared" si="1"/>
        <v>0</v>
      </c>
      <c r="J55" s="46">
        <f t="shared" si="2"/>
        <v>-1790.46</v>
      </c>
      <c r="K55" s="44"/>
      <c r="L55" s="117"/>
    </row>
    <row r="56" spans="1:12" s="28" customFormat="1" ht="47.25">
      <c r="A56" s="41">
        <v>18040200</v>
      </c>
      <c r="B56" s="42" t="s">
        <v>178</v>
      </c>
      <c r="C56" s="44"/>
      <c r="D56" s="45">
        <v>-21924.48</v>
      </c>
      <c r="E56" s="44"/>
      <c r="F56" s="45"/>
      <c r="G56" s="45"/>
      <c r="H56" s="44"/>
      <c r="I56" s="46">
        <f t="shared" si="1"/>
        <v>0</v>
      </c>
      <c r="J56" s="46">
        <f t="shared" si="2"/>
        <v>-21924.48</v>
      </c>
      <c r="K56" s="44"/>
      <c r="L56" s="117"/>
    </row>
    <row r="57" spans="1:12" s="28" customFormat="1" ht="47.25">
      <c r="A57" s="41">
        <v>18040500</v>
      </c>
      <c r="B57" s="42" t="s">
        <v>179</v>
      </c>
      <c r="C57" s="44"/>
      <c r="D57" s="45">
        <v>-1535.2</v>
      </c>
      <c r="E57" s="44"/>
      <c r="F57" s="45"/>
      <c r="G57" s="45"/>
      <c r="H57" s="44"/>
      <c r="I57" s="46">
        <f t="shared" si="1"/>
        <v>0</v>
      </c>
      <c r="J57" s="46">
        <f t="shared" si="2"/>
        <v>-1535.2</v>
      </c>
      <c r="K57" s="44"/>
      <c r="L57" s="117"/>
    </row>
    <row r="58" spans="1:12" s="28" customFormat="1" ht="63">
      <c r="A58" s="41">
        <v>18040600</v>
      </c>
      <c r="B58" s="42" t="s">
        <v>180</v>
      </c>
      <c r="C58" s="44"/>
      <c r="D58" s="45">
        <v>-200.64</v>
      </c>
      <c r="E58" s="44"/>
      <c r="F58" s="45"/>
      <c r="G58" s="45"/>
      <c r="H58" s="44"/>
      <c r="I58" s="46">
        <f t="shared" si="1"/>
        <v>0</v>
      </c>
      <c r="J58" s="46">
        <f t="shared" si="2"/>
        <v>-200.64</v>
      </c>
      <c r="K58" s="44"/>
      <c r="L58" s="117"/>
    </row>
    <row r="59" spans="1:12" s="28" customFormat="1" ht="47.25">
      <c r="A59" s="41">
        <v>18040700</v>
      </c>
      <c r="B59" s="42" t="s">
        <v>181</v>
      </c>
      <c r="C59" s="44"/>
      <c r="D59" s="45">
        <v>-8442.09</v>
      </c>
      <c r="E59" s="44"/>
      <c r="F59" s="45"/>
      <c r="G59" s="45"/>
      <c r="H59" s="44"/>
      <c r="I59" s="46">
        <f t="shared" si="1"/>
        <v>0</v>
      </c>
      <c r="J59" s="46">
        <f t="shared" si="2"/>
        <v>-8442.09</v>
      </c>
      <c r="K59" s="44"/>
      <c r="L59" s="117"/>
    </row>
    <row r="60" spans="1:12" s="28" customFormat="1" ht="63">
      <c r="A60" s="41">
        <v>18040800</v>
      </c>
      <c r="B60" s="42" t="s">
        <v>182</v>
      </c>
      <c r="C60" s="44"/>
      <c r="D60" s="45">
        <v>-1969.77</v>
      </c>
      <c r="E60" s="44"/>
      <c r="F60" s="45"/>
      <c r="G60" s="45"/>
      <c r="H60" s="44"/>
      <c r="I60" s="46">
        <f t="shared" si="1"/>
        <v>0</v>
      </c>
      <c r="J60" s="46">
        <f t="shared" si="2"/>
        <v>-1969.77</v>
      </c>
      <c r="K60" s="44"/>
      <c r="L60" s="117"/>
    </row>
    <row r="61" spans="1:12" s="9" customFormat="1" ht="15.75">
      <c r="A61" s="38" t="s">
        <v>50</v>
      </c>
      <c r="B61" s="39" t="s">
        <v>51</v>
      </c>
      <c r="C61" s="10">
        <f>C63+C64+C65</f>
        <v>143803400</v>
      </c>
      <c r="D61" s="10">
        <f>D63+D64+D65+D62</f>
        <v>109261577.47999999</v>
      </c>
      <c r="E61" s="37">
        <f t="shared" si="0"/>
        <v>75.97982904437586</v>
      </c>
      <c r="F61" s="10"/>
      <c r="G61" s="10"/>
      <c r="H61" s="37"/>
      <c r="I61" s="36">
        <f t="shared" si="1"/>
        <v>143803400</v>
      </c>
      <c r="J61" s="36">
        <f t="shared" si="2"/>
        <v>109261577.47999999</v>
      </c>
      <c r="K61" s="37">
        <f t="shared" si="3"/>
        <v>75.97982904437586</v>
      </c>
      <c r="L61" s="117"/>
    </row>
    <row r="62" spans="1:12" s="28" customFormat="1" ht="31.5">
      <c r="A62" s="34">
        <v>18050200</v>
      </c>
      <c r="B62" s="51" t="s">
        <v>174</v>
      </c>
      <c r="C62" s="45"/>
      <c r="D62" s="45">
        <v>2264.27</v>
      </c>
      <c r="E62" s="44"/>
      <c r="F62" s="45"/>
      <c r="G62" s="45"/>
      <c r="H62" s="44"/>
      <c r="I62" s="46">
        <f t="shared" si="1"/>
        <v>0</v>
      </c>
      <c r="J62" s="46">
        <f t="shared" si="2"/>
        <v>2264.27</v>
      </c>
      <c r="K62" s="52"/>
      <c r="L62" s="117"/>
    </row>
    <row r="63" spans="1:12" s="28" customFormat="1" ht="15.75">
      <c r="A63" s="41" t="s">
        <v>52</v>
      </c>
      <c r="B63" s="42" t="s">
        <v>53</v>
      </c>
      <c r="C63" s="43">
        <f>36876000+1664000</f>
        <v>38540000</v>
      </c>
      <c r="D63" s="43">
        <v>23785759.66</v>
      </c>
      <c r="E63" s="44">
        <f t="shared" si="0"/>
        <v>61.71707228853139</v>
      </c>
      <c r="F63" s="45"/>
      <c r="G63" s="45"/>
      <c r="H63" s="44"/>
      <c r="I63" s="46">
        <f t="shared" si="1"/>
        <v>38540000</v>
      </c>
      <c r="J63" s="46">
        <f t="shared" si="2"/>
        <v>23785759.66</v>
      </c>
      <c r="K63" s="44">
        <f t="shared" si="3"/>
        <v>61.71707228853139</v>
      </c>
      <c r="L63" s="117"/>
    </row>
    <row r="64" spans="1:12" s="28" customFormat="1" ht="15.75">
      <c r="A64" s="41" t="s">
        <v>54</v>
      </c>
      <c r="B64" s="42" t="s">
        <v>55</v>
      </c>
      <c r="C64" s="43">
        <v>105101400</v>
      </c>
      <c r="D64" s="43">
        <v>85382231.86</v>
      </c>
      <c r="E64" s="44">
        <f t="shared" si="0"/>
        <v>81.23795863803907</v>
      </c>
      <c r="F64" s="45"/>
      <c r="G64" s="45"/>
      <c r="H64" s="44"/>
      <c r="I64" s="46">
        <f t="shared" si="1"/>
        <v>105101400</v>
      </c>
      <c r="J64" s="46">
        <f t="shared" si="2"/>
        <v>85382231.86</v>
      </c>
      <c r="K64" s="44">
        <f t="shared" si="3"/>
        <v>81.23795863803907</v>
      </c>
      <c r="L64" s="117"/>
    </row>
    <row r="65" spans="1:12" s="28" customFormat="1" ht="78.75">
      <c r="A65" s="41">
        <v>18050500</v>
      </c>
      <c r="B65" s="42" t="s">
        <v>136</v>
      </c>
      <c r="C65" s="43">
        <v>162000</v>
      </c>
      <c r="D65" s="43">
        <v>91321.69</v>
      </c>
      <c r="E65" s="44">
        <f t="shared" si="0"/>
        <v>56.37141358024691</v>
      </c>
      <c r="F65" s="45"/>
      <c r="G65" s="45"/>
      <c r="H65" s="44"/>
      <c r="I65" s="46">
        <f t="shared" si="1"/>
        <v>162000</v>
      </c>
      <c r="J65" s="46">
        <f t="shared" si="2"/>
        <v>91321.69</v>
      </c>
      <c r="K65" s="44">
        <f t="shared" si="3"/>
        <v>56.37141358024691</v>
      </c>
      <c r="L65" s="117"/>
    </row>
    <row r="66" spans="1:12" s="85" customFormat="1" ht="15.75">
      <c r="A66" s="48">
        <v>19000000</v>
      </c>
      <c r="B66" s="81" t="s">
        <v>6</v>
      </c>
      <c r="C66" s="47">
        <f>C67</f>
        <v>0</v>
      </c>
      <c r="D66" s="47"/>
      <c r="E66" s="82"/>
      <c r="F66" s="47">
        <f>F67</f>
        <v>3451100</v>
      </c>
      <c r="G66" s="47">
        <f>G67</f>
        <v>2795594.21</v>
      </c>
      <c r="H66" s="82">
        <f aca="true" t="shared" si="4" ref="H66:H71">G66/F66*100</f>
        <v>81.00588826750891</v>
      </c>
      <c r="I66" s="83">
        <f t="shared" si="1"/>
        <v>3451100</v>
      </c>
      <c r="J66" s="83">
        <f t="shared" si="2"/>
        <v>2795594.21</v>
      </c>
      <c r="K66" s="82">
        <f t="shared" si="3"/>
        <v>81.00588826750891</v>
      </c>
      <c r="L66" s="117"/>
    </row>
    <row r="67" spans="1:12" s="9" customFormat="1" ht="15.75">
      <c r="A67" s="38" t="s">
        <v>56</v>
      </c>
      <c r="B67" s="39" t="s">
        <v>57</v>
      </c>
      <c r="C67" s="10">
        <f>C68+C69+C70</f>
        <v>0</v>
      </c>
      <c r="D67" s="10"/>
      <c r="E67" s="37"/>
      <c r="F67" s="10">
        <f>F68+F69+F70</f>
        <v>3451100</v>
      </c>
      <c r="G67" s="10">
        <f>G68+G69+G70</f>
        <v>2795594.21</v>
      </c>
      <c r="H67" s="37">
        <f t="shared" si="4"/>
        <v>81.00588826750891</v>
      </c>
      <c r="I67" s="36">
        <f t="shared" si="1"/>
        <v>3451100</v>
      </c>
      <c r="J67" s="36">
        <f t="shared" si="2"/>
        <v>2795594.21</v>
      </c>
      <c r="K67" s="37">
        <f t="shared" si="3"/>
        <v>81.00588826750891</v>
      </c>
      <c r="L67" s="117"/>
    </row>
    <row r="68" spans="1:12" s="28" customFormat="1" ht="47.25">
      <c r="A68" s="41" t="s">
        <v>58</v>
      </c>
      <c r="B68" s="42" t="s">
        <v>59</v>
      </c>
      <c r="C68" s="45"/>
      <c r="D68" s="45"/>
      <c r="E68" s="44"/>
      <c r="F68" s="45">
        <v>2604700</v>
      </c>
      <c r="G68" s="45">
        <v>2044745.57</v>
      </c>
      <c r="H68" s="44">
        <f t="shared" si="4"/>
        <v>78.50215264713786</v>
      </c>
      <c r="I68" s="46">
        <f t="shared" si="1"/>
        <v>2604700</v>
      </c>
      <c r="J68" s="46">
        <f t="shared" si="2"/>
        <v>2044745.57</v>
      </c>
      <c r="K68" s="44">
        <f t="shared" si="3"/>
        <v>78.50215264713786</v>
      </c>
      <c r="L68" s="117"/>
    </row>
    <row r="69" spans="1:12" s="28" customFormat="1" ht="36.75" customHeight="1">
      <c r="A69" s="41">
        <v>19010200</v>
      </c>
      <c r="B69" s="42" t="s">
        <v>60</v>
      </c>
      <c r="C69" s="45"/>
      <c r="D69" s="45"/>
      <c r="E69" s="44"/>
      <c r="F69" s="45">
        <v>225600</v>
      </c>
      <c r="G69" s="45">
        <v>202017.41</v>
      </c>
      <c r="H69" s="44">
        <f t="shared" si="4"/>
        <v>89.54672429078015</v>
      </c>
      <c r="I69" s="46">
        <f t="shared" si="1"/>
        <v>225600</v>
      </c>
      <c r="J69" s="46">
        <f t="shared" si="2"/>
        <v>202017.41</v>
      </c>
      <c r="K69" s="44">
        <f t="shared" si="3"/>
        <v>89.54672429078015</v>
      </c>
      <c r="L69" s="117">
        <v>5</v>
      </c>
    </row>
    <row r="70" spans="1:12" s="28" customFormat="1" ht="63">
      <c r="A70" s="41">
        <v>19010300</v>
      </c>
      <c r="B70" s="42" t="s">
        <v>61</v>
      </c>
      <c r="C70" s="45"/>
      <c r="D70" s="45"/>
      <c r="E70" s="44"/>
      <c r="F70" s="45">
        <v>620800</v>
      </c>
      <c r="G70" s="45">
        <v>548831.23</v>
      </c>
      <c r="H70" s="44">
        <f t="shared" si="4"/>
        <v>88.40709246134021</v>
      </c>
      <c r="I70" s="46">
        <f t="shared" si="1"/>
        <v>620800</v>
      </c>
      <c r="J70" s="46">
        <f t="shared" si="2"/>
        <v>548831.23</v>
      </c>
      <c r="K70" s="44">
        <f t="shared" si="3"/>
        <v>88.40709246134021</v>
      </c>
      <c r="L70" s="117"/>
    </row>
    <row r="71" spans="1:12" s="109" customFormat="1" ht="23.25" customHeight="1">
      <c r="A71" s="48">
        <v>20000000</v>
      </c>
      <c r="B71" s="33" t="s">
        <v>7</v>
      </c>
      <c r="C71" s="47">
        <f>C72+C81+C94+C105</f>
        <v>58119986</v>
      </c>
      <c r="D71" s="47">
        <f>D72+D81+D94+D105</f>
        <v>57476389.27</v>
      </c>
      <c r="E71" s="82">
        <f t="shared" si="0"/>
        <v>98.89264128521987</v>
      </c>
      <c r="F71" s="47">
        <f>F96+F104+F105+F101</f>
        <v>61092170</v>
      </c>
      <c r="G71" s="47">
        <f>G96+G104+G105+G101</f>
        <v>47713030.559999995</v>
      </c>
      <c r="H71" s="82">
        <f t="shared" si="4"/>
        <v>78.10007495232203</v>
      </c>
      <c r="I71" s="83">
        <f t="shared" si="1"/>
        <v>119212156</v>
      </c>
      <c r="J71" s="83">
        <f t="shared" si="2"/>
        <v>105189419.83</v>
      </c>
      <c r="K71" s="82">
        <f t="shared" si="3"/>
        <v>88.23715916185594</v>
      </c>
      <c r="L71" s="117"/>
    </row>
    <row r="72" spans="1:12" s="9" customFormat="1" ht="31.5">
      <c r="A72" s="38">
        <v>21000000</v>
      </c>
      <c r="B72" s="39" t="s">
        <v>8</v>
      </c>
      <c r="C72" s="10">
        <f>C73+C76+C75</f>
        <v>24252820</v>
      </c>
      <c r="D72" s="10">
        <f>D73+D76+D75</f>
        <v>27922136.47</v>
      </c>
      <c r="E72" s="37">
        <f t="shared" si="0"/>
        <v>115.12944255554612</v>
      </c>
      <c r="F72" s="10"/>
      <c r="G72" s="10"/>
      <c r="H72" s="37"/>
      <c r="I72" s="36">
        <f t="shared" si="1"/>
        <v>24252820</v>
      </c>
      <c r="J72" s="36">
        <f t="shared" si="2"/>
        <v>27922136.47</v>
      </c>
      <c r="K72" s="37">
        <f t="shared" si="3"/>
        <v>115.12944255554612</v>
      </c>
      <c r="L72" s="117"/>
    </row>
    <row r="73" spans="1:12" s="8" customFormat="1" ht="110.25">
      <c r="A73" s="27" t="s">
        <v>62</v>
      </c>
      <c r="B73" s="54" t="s">
        <v>63</v>
      </c>
      <c r="C73" s="55">
        <f>C74</f>
        <v>100820</v>
      </c>
      <c r="D73" s="55">
        <f>D74</f>
        <v>46165.3</v>
      </c>
      <c r="E73" s="56">
        <f t="shared" si="0"/>
        <v>45.78982344772863</v>
      </c>
      <c r="F73" s="55"/>
      <c r="G73" s="55"/>
      <c r="H73" s="56"/>
      <c r="I73" s="57">
        <f t="shared" si="1"/>
        <v>100820</v>
      </c>
      <c r="J73" s="57">
        <f t="shared" si="2"/>
        <v>46165.3</v>
      </c>
      <c r="K73" s="56">
        <f t="shared" si="3"/>
        <v>45.78982344772863</v>
      </c>
      <c r="L73" s="117"/>
    </row>
    <row r="74" spans="1:12" s="28" customFormat="1" ht="63">
      <c r="A74" s="41" t="s">
        <v>64</v>
      </c>
      <c r="B74" s="42" t="s">
        <v>65</v>
      </c>
      <c r="C74" s="45">
        <v>100820</v>
      </c>
      <c r="D74" s="45">
        <v>46165.3</v>
      </c>
      <c r="E74" s="44">
        <f t="shared" si="0"/>
        <v>45.78982344772863</v>
      </c>
      <c r="F74" s="45"/>
      <c r="G74" s="45"/>
      <c r="H74" s="44"/>
      <c r="I74" s="46">
        <f t="shared" si="1"/>
        <v>100820</v>
      </c>
      <c r="J74" s="46">
        <f t="shared" si="2"/>
        <v>46165.3</v>
      </c>
      <c r="K74" s="44">
        <f t="shared" si="3"/>
        <v>45.78982344772863</v>
      </c>
      <c r="L74" s="117"/>
    </row>
    <row r="75" spans="1:12" s="9" customFormat="1" ht="31.5">
      <c r="A75" s="38">
        <v>21050000</v>
      </c>
      <c r="B75" s="39" t="s">
        <v>152</v>
      </c>
      <c r="C75" s="10">
        <v>23591900</v>
      </c>
      <c r="D75" s="10">
        <v>27297927.02</v>
      </c>
      <c r="E75" s="37">
        <f t="shared" si="0"/>
        <v>115.70889593462164</v>
      </c>
      <c r="F75" s="10"/>
      <c r="G75" s="10"/>
      <c r="H75" s="37"/>
      <c r="I75" s="36">
        <f t="shared" si="1"/>
        <v>23591900</v>
      </c>
      <c r="J75" s="36">
        <f t="shared" si="2"/>
        <v>27297927.02</v>
      </c>
      <c r="K75" s="37">
        <f t="shared" si="3"/>
        <v>115.70889593462164</v>
      </c>
      <c r="L75" s="117"/>
    </row>
    <row r="76" spans="1:12" s="9" customFormat="1" ht="15.75">
      <c r="A76" s="38" t="s">
        <v>66</v>
      </c>
      <c r="B76" s="39" t="s">
        <v>67</v>
      </c>
      <c r="C76" s="10">
        <f>C79+C78+C77+C80</f>
        <v>560100</v>
      </c>
      <c r="D76" s="10">
        <f>D79+D78+D77+D80</f>
        <v>578044.15</v>
      </c>
      <c r="E76" s="37">
        <f t="shared" si="0"/>
        <v>103.20374040349938</v>
      </c>
      <c r="F76" s="10"/>
      <c r="G76" s="10"/>
      <c r="H76" s="37"/>
      <c r="I76" s="36">
        <f t="shared" si="1"/>
        <v>560100</v>
      </c>
      <c r="J76" s="36">
        <f t="shared" si="2"/>
        <v>578044.15</v>
      </c>
      <c r="K76" s="37">
        <f t="shared" si="3"/>
        <v>103.20374040349938</v>
      </c>
      <c r="L76" s="117"/>
    </row>
    <row r="77" spans="1:12" s="8" customFormat="1" ht="15.75" customHeight="1" hidden="1">
      <c r="A77" s="27">
        <v>21080500</v>
      </c>
      <c r="B77" s="54" t="s">
        <v>71</v>
      </c>
      <c r="C77" s="55"/>
      <c r="D77" s="55"/>
      <c r="E77" s="56" t="e">
        <f t="shared" si="0"/>
        <v>#DIV/0!</v>
      </c>
      <c r="F77" s="55"/>
      <c r="G77" s="55"/>
      <c r="H77" s="56"/>
      <c r="I77" s="57">
        <f t="shared" si="1"/>
        <v>0</v>
      </c>
      <c r="J77" s="57">
        <f t="shared" si="2"/>
        <v>0</v>
      </c>
      <c r="K77" s="56" t="e">
        <f t="shared" si="3"/>
        <v>#DIV/0!</v>
      </c>
      <c r="L77" s="117"/>
    </row>
    <row r="78" spans="1:12" s="8" customFormat="1" ht="63.75" customHeight="1" hidden="1">
      <c r="A78" s="27">
        <v>21080900</v>
      </c>
      <c r="B78" s="54" t="s">
        <v>68</v>
      </c>
      <c r="C78" s="55"/>
      <c r="D78" s="55"/>
      <c r="E78" s="56" t="e">
        <f t="shared" si="0"/>
        <v>#DIV/0!</v>
      </c>
      <c r="F78" s="55"/>
      <c r="G78" s="55"/>
      <c r="H78" s="56"/>
      <c r="I78" s="57">
        <f t="shared" si="1"/>
        <v>0</v>
      </c>
      <c r="J78" s="57">
        <f t="shared" si="2"/>
        <v>0</v>
      </c>
      <c r="K78" s="56" t="e">
        <f t="shared" si="3"/>
        <v>#DIV/0!</v>
      </c>
      <c r="L78" s="117"/>
    </row>
    <row r="79" spans="1:12" s="28" customFormat="1" ht="15.75">
      <c r="A79" s="41" t="s">
        <v>69</v>
      </c>
      <c r="B79" s="42" t="s">
        <v>70</v>
      </c>
      <c r="C79" s="45">
        <v>282000</v>
      </c>
      <c r="D79" s="45">
        <v>444382.23</v>
      </c>
      <c r="E79" s="44">
        <f t="shared" si="0"/>
        <v>157.58235106382978</v>
      </c>
      <c r="F79" s="45"/>
      <c r="G79" s="45"/>
      <c r="H79" s="44"/>
      <c r="I79" s="46">
        <f t="shared" si="1"/>
        <v>282000</v>
      </c>
      <c r="J79" s="46">
        <f t="shared" si="2"/>
        <v>444382.23</v>
      </c>
      <c r="K79" s="44">
        <f t="shared" si="3"/>
        <v>157.58235106382978</v>
      </c>
      <c r="L79" s="117"/>
    </row>
    <row r="80" spans="1:12" s="28" customFormat="1" ht="63">
      <c r="A80" s="41">
        <v>21081500</v>
      </c>
      <c r="B80" s="42" t="s">
        <v>151</v>
      </c>
      <c r="C80" s="45">
        <v>278100</v>
      </c>
      <c r="D80" s="45">
        <v>133661.92</v>
      </c>
      <c r="E80" s="44">
        <f t="shared" si="0"/>
        <v>48.06253865516002</v>
      </c>
      <c r="F80" s="45"/>
      <c r="G80" s="45"/>
      <c r="H80" s="44"/>
      <c r="I80" s="46">
        <f t="shared" si="1"/>
        <v>278100</v>
      </c>
      <c r="J80" s="46">
        <f t="shared" si="2"/>
        <v>133661.92</v>
      </c>
      <c r="K80" s="44">
        <f t="shared" si="3"/>
        <v>48.06253865516002</v>
      </c>
      <c r="L80" s="117"/>
    </row>
    <row r="81" spans="1:12" s="9" customFormat="1" ht="31.5">
      <c r="A81" s="38">
        <v>22000000</v>
      </c>
      <c r="B81" s="39" t="s">
        <v>9</v>
      </c>
      <c r="C81" s="10">
        <f>C87+C89+C82</f>
        <v>31593000</v>
      </c>
      <c r="D81" s="10">
        <f>D87+D89+D82</f>
        <v>27457411.03</v>
      </c>
      <c r="E81" s="37">
        <f t="shared" si="0"/>
        <v>86.90979340360207</v>
      </c>
      <c r="F81" s="10"/>
      <c r="G81" s="10"/>
      <c r="H81" s="37"/>
      <c r="I81" s="36">
        <f t="shared" si="1"/>
        <v>31593000</v>
      </c>
      <c r="J81" s="36">
        <f t="shared" si="2"/>
        <v>27457411.03</v>
      </c>
      <c r="K81" s="37">
        <f t="shared" si="3"/>
        <v>86.90979340360207</v>
      </c>
      <c r="L81" s="117"/>
    </row>
    <row r="82" spans="1:12" s="9" customFormat="1" ht="18" customHeight="1">
      <c r="A82" s="58" t="s">
        <v>145</v>
      </c>
      <c r="B82" s="39" t="s">
        <v>146</v>
      </c>
      <c r="C82" s="10">
        <f>C84+C83+C85+C86</f>
        <v>14423000</v>
      </c>
      <c r="D82" s="10">
        <f>D84+D83+D85+D86</f>
        <v>11991677.11</v>
      </c>
      <c r="E82" s="37">
        <f aca="true" t="shared" si="5" ref="E82:E153">D82/C82*100</f>
        <v>83.14273805726964</v>
      </c>
      <c r="F82" s="10"/>
      <c r="G82" s="10"/>
      <c r="H82" s="37"/>
      <c r="I82" s="36">
        <f aca="true" t="shared" si="6" ref="I82:I153">C82+F82</f>
        <v>14423000</v>
      </c>
      <c r="J82" s="36">
        <f aca="true" t="shared" si="7" ref="J82:J153">D82+G82</f>
        <v>11991677.11</v>
      </c>
      <c r="K82" s="37">
        <f aca="true" t="shared" si="8" ref="K82:K153">J82/I82*100</f>
        <v>83.14273805726964</v>
      </c>
      <c r="L82" s="117"/>
    </row>
    <row r="83" spans="1:12" s="28" customFormat="1" ht="50.25" customHeight="1">
      <c r="A83" s="59">
        <v>22010300</v>
      </c>
      <c r="B83" s="60" t="s">
        <v>153</v>
      </c>
      <c r="C83" s="45">
        <v>400000</v>
      </c>
      <c r="D83" s="45">
        <v>519054.41</v>
      </c>
      <c r="E83" s="44">
        <f t="shared" si="5"/>
        <v>129.7636025</v>
      </c>
      <c r="F83" s="45"/>
      <c r="G83" s="45"/>
      <c r="H83" s="44"/>
      <c r="I83" s="46">
        <f t="shared" si="6"/>
        <v>400000</v>
      </c>
      <c r="J83" s="46">
        <f t="shared" si="7"/>
        <v>519054.41</v>
      </c>
      <c r="K83" s="44">
        <f t="shared" si="8"/>
        <v>129.7636025</v>
      </c>
      <c r="L83" s="117"/>
    </row>
    <row r="84" spans="1:12" s="28" customFormat="1" ht="24" customHeight="1">
      <c r="A84" s="41">
        <v>22012500</v>
      </c>
      <c r="B84" s="42" t="s">
        <v>147</v>
      </c>
      <c r="C84" s="45">
        <v>13365000</v>
      </c>
      <c r="D84" s="45">
        <v>10687663.5</v>
      </c>
      <c r="E84" s="44">
        <f t="shared" si="5"/>
        <v>79.96755331088664</v>
      </c>
      <c r="F84" s="45"/>
      <c r="G84" s="45"/>
      <c r="H84" s="44"/>
      <c r="I84" s="46">
        <f t="shared" si="6"/>
        <v>13365000</v>
      </c>
      <c r="J84" s="46">
        <f t="shared" si="7"/>
        <v>10687663.5</v>
      </c>
      <c r="K84" s="44">
        <f t="shared" si="8"/>
        <v>79.96755331088664</v>
      </c>
      <c r="L84" s="117"/>
    </row>
    <row r="85" spans="1:12" s="28" customFormat="1" ht="35.25" customHeight="1">
      <c r="A85" s="41">
        <v>22012600</v>
      </c>
      <c r="B85" s="60" t="s">
        <v>154</v>
      </c>
      <c r="C85" s="45">
        <v>650000</v>
      </c>
      <c r="D85" s="45">
        <v>749759.2</v>
      </c>
      <c r="E85" s="44">
        <f t="shared" si="5"/>
        <v>115.34756923076924</v>
      </c>
      <c r="F85" s="45"/>
      <c r="G85" s="45"/>
      <c r="H85" s="44"/>
      <c r="I85" s="46">
        <f t="shared" si="6"/>
        <v>650000</v>
      </c>
      <c r="J85" s="46">
        <f t="shared" si="7"/>
        <v>749759.2</v>
      </c>
      <c r="K85" s="44">
        <f t="shared" si="8"/>
        <v>115.34756923076924</v>
      </c>
      <c r="L85" s="117"/>
    </row>
    <row r="86" spans="1:12" s="28" customFormat="1" ht="109.5" customHeight="1">
      <c r="A86" s="41">
        <v>22012900</v>
      </c>
      <c r="B86" s="60" t="s">
        <v>155</v>
      </c>
      <c r="C86" s="45">
        <v>8000</v>
      </c>
      <c r="D86" s="45">
        <v>35200</v>
      </c>
      <c r="E86" s="44">
        <f t="shared" si="5"/>
        <v>440.00000000000006</v>
      </c>
      <c r="F86" s="45"/>
      <c r="G86" s="45"/>
      <c r="H86" s="44"/>
      <c r="I86" s="46">
        <f t="shared" si="6"/>
        <v>8000</v>
      </c>
      <c r="J86" s="46">
        <f t="shared" si="7"/>
        <v>35200</v>
      </c>
      <c r="K86" s="44">
        <f t="shared" si="8"/>
        <v>440.00000000000006</v>
      </c>
      <c r="L86" s="117"/>
    </row>
    <row r="87" spans="1:12" s="9" customFormat="1" ht="47.25">
      <c r="A87" s="38" t="s">
        <v>72</v>
      </c>
      <c r="B87" s="39" t="s">
        <v>73</v>
      </c>
      <c r="C87" s="10">
        <f>C88</f>
        <v>17000000</v>
      </c>
      <c r="D87" s="10">
        <f>D88</f>
        <v>15116447.25</v>
      </c>
      <c r="E87" s="37">
        <f t="shared" si="5"/>
        <v>88.92027794117648</v>
      </c>
      <c r="F87" s="10"/>
      <c r="G87" s="10"/>
      <c r="H87" s="37"/>
      <c r="I87" s="36">
        <f t="shared" si="6"/>
        <v>17000000</v>
      </c>
      <c r="J87" s="36">
        <f t="shared" si="7"/>
        <v>15116447.25</v>
      </c>
      <c r="K87" s="37">
        <f t="shared" si="8"/>
        <v>88.92027794117648</v>
      </c>
      <c r="L87" s="117">
        <v>6</v>
      </c>
    </row>
    <row r="88" spans="1:12" s="28" customFormat="1" ht="63">
      <c r="A88" s="41" t="s">
        <v>74</v>
      </c>
      <c r="B88" s="42" t="s">
        <v>75</v>
      </c>
      <c r="C88" s="45">
        <v>17000000</v>
      </c>
      <c r="D88" s="45">
        <v>15116447.25</v>
      </c>
      <c r="E88" s="44">
        <f t="shared" si="5"/>
        <v>88.92027794117648</v>
      </c>
      <c r="F88" s="45"/>
      <c r="G88" s="45"/>
      <c r="H88" s="44"/>
      <c r="I88" s="46">
        <f t="shared" si="6"/>
        <v>17000000</v>
      </c>
      <c r="J88" s="46">
        <f t="shared" si="7"/>
        <v>15116447.25</v>
      </c>
      <c r="K88" s="44">
        <f t="shared" si="8"/>
        <v>88.92027794117648</v>
      </c>
      <c r="L88" s="117"/>
    </row>
    <row r="89" spans="1:12" s="9" customFormat="1" ht="15.75">
      <c r="A89" s="38" t="s">
        <v>76</v>
      </c>
      <c r="B89" s="39" t="s">
        <v>77</v>
      </c>
      <c r="C89" s="40">
        <f>C90+C91+C92+C93</f>
        <v>170000</v>
      </c>
      <c r="D89" s="40">
        <f>D90+D91+D92+D93</f>
        <v>349286.67</v>
      </c>
      <c r="E89" s="37">
        <f t="shared" si="5"/>
        <v>205.4627470588235</v>
      </c>
      <c r="F89" s="10"/>
      <c r="G89" s="10"/>
      <c r="H89" s="37"/>
      <c r="I89" s="36">
        <f t="shared" si="6"/>
        <v>170000</v>
      </c>
      <c r="J89" s="36">
        <f t="shared" si="7"/>
        <v>349286.67</v>
      </c>
      <c r="K89" s="37">
        <f t="shared" si="8"/>
        <v>205.4627470588235</v>
      </c>
      <c r="L89" s="117"/>
    </row>
    <row r="90" spans="1:12" s="28" customFormat="1" ht="63">
      <c r="A90" s="41" t="s">
        <v>78</v>
      </c>
      <c r="B90" s="42" t="s">
        <v>79</v>
      </c>
      <c r="C90" s="45">
        <v>170000</v>
      </c>
      <c r="D90" s="45">
        <v>234582.46</v>
      </c>
      <c r="E90" s="44">
        <f t="shared" si="5"/>
        <v>137.98968235294117</v>
      </c>
      <c r="F90" s="45"/>
      <c r="G90" s="45"/>
      <c r="H90" s="44"/>
      <c r="I90" s="46">
        <f t="shared" si="6"/>
        <v>170000</v>
      </c>
      <c r="J90" s="46">
        <f t="shared" si="7"/>
        <v>234582.46</v>
      </c>
      <c r="K90" s="44">
        <f t="shared" si="8"/>
        <v>137.98968235294117</v>
      </c>
      <c r="L90" s="117"/>
    </row>
    <row r="91" spans="1:12" s="28" customFormat="1" ht="22.5" customHeight="1">
      <c r="A91" s="41">
        <v>22090200</v>
      </c>
      <c r="B91" s="42" t="s">
        <v>149</v>
      </c>
      <c r="C91" s="45"/>
      <c r="D91" s="45">
        <v>57.8</v>
      </c>
      <c r="E91" s="44"/>
      <c r="F91" s="45"/>
      <c r="G91" s="45"/>
      <c r="H91" s="44"/>
      <c r="I91" s="46">
        <f t="shared" si="6"/>
        <v>0</v>
      </c>
      <c r="J91" s="46">
        <f t="shared" si="7"/>
        <v>57.8</v>
      </c>
      <c r="K91" s="44"/>
      <c r="L91" s="117"/>
    </row>
    <row r="92" spans="1:12" s="28" customFormat="1" ht="45" customHeight="1" hidden="1">
      <c r="A92" s="41">
        <v>22090300</v>
      </c>
      <c r="B92" s="42" t="s">
        <v>150</v>
      </c>
      <c r="C92" s="45"/>
      <c r="D92" s="45"/>
      <c r="E92" s="44"/>
      <c r="F92" s="45"/>
      <c r="G92" s="45"/>
      <c r="H92" s="44"/>
      <c r="I92" s="46">
        <f t="shared" si="6"/>
        <v>0</v>
      </c>
      <c r="J92" s="46">
        <f t="shared" si="7"/>
        <v>0</v>
      </c>
      <c r="K92" s="44"/>
      <c r="L92" s="117"/>
    </row>
    <row r="93" spans="1:12" s="28" customFormat="1" ht="47.25">
      <c r="A93" s="41" t="s">
        <v>80</v>
      </c>
      <c r="B93" s="42" t="s">
        <v>81</v>
      </c>
      <c r="C93" s="45"/>
      <c r="D93" s="45">
        <v>114646.41</v>
      </c>
      <c r="E93" s="44"/>
      <c r="F93" s="45"/>
      <c r="G93" s="45"/>
      <c r="H93" s="44"/>
      <c r="I93" s="46">
        <f t="shared" si="6"/>
        <v>0</v>
      </c>
      <c r="J93" s="46">
        <f t="shared" si="7"/>
        <v>114646.41</v>
      </c>
      <c r="K93" s="44"/>
      <c r="L93" s="117"/>
    </row>
    <row r="94" spans="1:12" s="9" customFormat="1" ht="15.75">
      <c r="A94" s="38">
        <v>24000000</v>
      </c>
      <c r="B94" s="39" t="s">
        <v>12</v>
      </c>
      <c r="C94" s="10">
        <f>C95+C96</f>
        <v>2274166</v>
      </c>
      <c r="D94" s="10">
        <f>D95+D96</f>
        <v>2096841.77</v>
      </c>
      <c r="E94" s="37">
        <f t="shared" si="5"/>
        <v>92.20266990184534</v>
      </c>
      <c r="F94" s="10">
        <f>F96+F101+F104</f>
        <v>2941071</v>
      </c>
      <c r="G94" s="10">
        <f>G96+G101+G104</f>
        <v>3866096.1700000004</v>
      </c>
      <c r="H94" s="37">
        <f aca="true" t="shared" si="9" ref="H94:H122">G94/F94*100</f>
        <v>131.45198364813365</v>
      </c>
      <c r="I94" s="36">
        <f t="shared" si="6"/>
        <v>5215237</v>
      </c>
      <c r="J94" s="36">
        <f t="shared" si="7"/>
        <v>5962937.94</v>
      </c>
      <c r="K94" s="37">
        <f t="shared" si="8"/>
        <v>114.33685449002607</v>
      </c>
      <c r="L94" s="117"/>
    </row>
    <row r="95" spans="1:12" s="28" customFormat="1" ht="63">
      <c r="A95" s="41" t="s">
        <v>82</v>
      </c>
      <c r="B95" s="42" t="s">
        <v>83</v>
      </c>
      <c r="C95" s="45">
        <v>2300</v>
      </c>
      <c r="D95" s="45">
        <v>236.27</v>
      </c>
      <c r="E95" s="44">
        <f t="shared" si="5"/>
        <v>10.272608695652174</v>
      </c>
      <c r="F95" s="45"/>
      <c r="G95" s="45"/>
      <c r="H95" s="44"/>
      <c r="I95" s="46">
        <f t="shared" si="6"/>
        <v>2300</v>
      </c>
      <c r="J95" s="46">
        <f t="shared" si="7"/>
        <v>236.27</v>
      </c>
      <c r="K95" s="44">
        <f t="shared" si="8"/>
        <v>10.272608695652174</v>
      </c>
      <c r="L95" s="117"/>
    </row>
    <row r="96" spans="1:12" s="9" customFormat="1" ht="15.75">
      <c r="A96" s="38" t="s">
        <v>84</v>
      </c>
      <c r="B96" s="39" t="s">
        <v>67</v>
      </c>
      <c r="C96" s="10">
        <f>C97+C99+C100</f>
        <v>2271866</v>
      </c>
      <c r="D96" s="10">
        <f>D97+D99+D100+D98</f>
        <v>2096605.5</v>
      </c>
      <c r="E96" s="37">
        <f t="shared" si="5"/>
        <v>92.28561455649232</v>
      </c>
      <c r="F96" s="10">
        <f>F99+F100</f>
        <v>230000</v>
      </c>
      <c r="G96" s="10">
        <f>G99+G100</f>
        <v>145286.94</v>
      </c>
      <c r="H96" s="37">
        <f t="shared" si="9"/>
        <v>63.1682347826087</v>
      </c>
      <c r="I96" s="36">
        <f t="shared" si="6"/>
        <v>2501866</v>
      </c>
      <c r="J96" s="36">
        <f t="shared" si="7"/>
        <v>2241892.44</v>
      </c>
      <c r="K96" s="37">
        <f t="shared" si="8"/>
        <v>89.60881358154273</v>
      </c>
      <c r="L96" s="117"/>
    </row>
    <row r="97" spans="1:12" s="28" customFormat="1" ht="15.75">
      <c r="A97" s="41" t="s">
        <v>85</v>
      </c>
      <c r="B97" s="42" t="s">
        <v>67</v>
      </c>
      <c r="C97" s="45">
        <v>2271866</v>
      </c>
      <c r="D97" s="45">
        <v>2096055.5</v>
      </c>
      <c r="E97" s="44">
        <f t="shared" si="5"/>
        <v>92.26140538218364</v>
      </c>
      <c r="F97" s="45"/>
      <c r="G97" s="45"/>
      <c r="H97" s="44"/>
      <c r="I97" s="46">
        <f t="shared" si="6"/>
        <v>2271866</v>
      </c>
      <c r="J97" s="46">
        <f t="shared" si="7"/>
        <v>2096055.5</v>
      </c>
      <c r="K97" s="44">
        <f t="shared" si="8"/>
        <v>92.26140538218364</v>
      </c>
      <c r="L97" s="117"/>
    </row>
    <row r="98" spans="1:12" s="28" customFormat="1" ht="21" customHeight="1">
      <c r="A98" s="41">
        <v>24060600</v>
      </c>
      <c r="B98" s="42" t="s">
        <v>183</v>
      </c>
      <c r="C98" s="45"/>
      <c r="D98" s="45">
        <v>550</v>
      </c>
      <c r="E98" s="44"/>
      <c r="F98" s="45"/>
      <c r="G98" s="45"/>
      <c r="H98" s="44"/>
      <c r="I98" s="46">
        <f t="shared" si="6"/>
        <v>0</v>
      </c>
      <c r="J98" s="46">
        <f t="shared" si="7"/>
        <v>550</v>
      </c>
      <c r="K98" s="44"/>
      <c r="L98" s="117"/>
    </row>
    <row r="99" spans="1:12" s="28" customFormat="1" ht="31.5">
      <c r="A99" s="41">
        <v>24061600</v>
      </c>
      <c r="B99" s="42" t="s">
        <v>86</v>
      </c>
      <c r="C99" s="45"/>
      <c r="D99" s="45"/>
      <c r="E99" s="44"/>
      <c r="F99" s="45">
        <v>200000</v>
      </c>
      <c r="G99" s="45">
        <v>124811.51</v>
      </c>
      <c r="H99" s="44">
        <f t="shared" si="9"/>
        <v>62.405755</v>
      </c>
      <c r="I99" s="46">
        <f t="shared" si="6"/>
        <v>200000</v>
      </c>
      <c r="J99" s="46">
        <f t="shared" si="7"/>
        <v>124811.51</v>
      </c>
      <c r="K99" s="44">
        <f t="shared" si="8"/>
        <v>62.405755</v>
      </c>
      <c r="L99" s="117"/>
    </row>
    <row r="100" spans="1:12" s="28" customFormat="1" ht="72" customHeight="1">
      <c r="A100" s="41" t="s">
        <v>87</v>
      </c>
      <c r="B100" s="42" t="s">
        <v>88</v>
      </c>
      <c r="C100" s="45"/>
      <c r="D100" s="45"/>
      <c r="E100" s="44"/>
      <c r="F100" s="45">
        <v>30000</v>
      </c>
      <c r="G100" s="45">
        <v>20475.43</v>
      </c>
      <c r="H100" s="44">
        <f t="shared" si="9"/>
        <v>68.25143333333334</v>
      </c>
      <c r="I100" s="46">
        <f t="shared" si="6"/>
        <v>30000</v>
      </c>
      <c r="J100" s="46">
        <f t="shared" si="7"/>
        <v>20475.43</v>
      </c>
      <c r="K100" s="44">
        <f t="shared" si="8"/>
        <v>68.25143333333334</v>
      </c>
      <c r="L100" s="117"/>
    </row>
    <row r="101" spans="1:12" s="9" customFormat="1" ht="28.5" customHeight="1">
      <c r="A101" s="38" t="s">
        <v>89</v>
      </c>
      <c r="B101" s="39" t="s">
        <v>90</v>
      </c>
      <c r="C101" s="10">
        <f>C103</f>
        <v>0</v>
      </c>
      <c r="D101" s="10"/>
      <c r="E101" s="37"/>
      <c r="F101" s="10">
        <f>F103+F102</f>
        <v>189972</v>
      </c>
      <c r="G101" s="10">
        <f>G103+G102</f>
        <v>166693.01</v>
      </c>
      <c r="H101" s="37">
        <f t="shared" si="9"/>
        <v>87.74609416124483</v>
      </c>
      <c r="I101" s="36">
        <f t="shared" si="6"/>
        <v>189972</v>
      </c>
      <c r="J101" s="36">
        <f t="shared" si="7"/>
        <v>166693.01</v>
      </c>
      <c r="K101" s="37">
        <f t="shared" si="8"/>
        <v>87.74609416124483</v>
      </c>
      <c r="L101" s="117"/>
    </row>
    <row r="102" spans="1:12" s="28" customFormat="1" ht="30" customHeight="1">
      <c r="A102" s="41">
        <v>24110600</v>
      </c>
      <c r="B102" s="42" t="s">
        <v>143</v>
      </c>
      <c r="C102" s="45"/>
      <c r="D102" s="45"/>
      <c r="E102" s="44"/>
      <c r="F102" s="45">
        <v>188541</v>
      </c>
      <c r="G102" s="45">
        <v>159051.37</v>
      </c>
      <c r="H102" s="44">
        <f t="shared" si="9"/>
        <v>84.35903596565203</v>
      </c>
      <c r="I102" s="46">
        <f t="shared" si="6"/>
        <v>188541</v>
      </c>
      <c r="J102" s="46">
        <f t="shared" si="7"/>
        <v>159051.37</v>
      </c>
      <c r="K102" s="44">
        <f t="shared" si="8"/>
        <v>84.35903596565203</v>
      </c>
      <c r="L102" s="117"/>
    </row>
    <row r="103" spans="1:12" s="28" customFormat="1" ht="78.75">
      <c r="A103" s="41" t="s">
        <v>91</v>
      </c>
      <c r="B103" s="42" t="s">
        <v>92</v>
      </c>
      <c r="C103" s="45"/>
      <c r="D103" s="45"/>
      <c r="E103" s="44"/>
      <c r="F103" s="45">
        <v>1431</v>
      </c>
      <c r="G103" s="45">
        <v>7641.64</v>
      </c>
      <c r="H103" s="44">
        <f t="shared" si="9"/>
        <v>534.0069881201956</v>
      </c>
      <c r="I103" s="46">
        <f t="shared" si="6"/>
        <v>1431</v>
      </c>
      <c r="J103" s="46">
        <f t="shared" si="7"/>
        <v>7641.64</v>
      </c>
      <c r="K103" s="44">
        <f t="shared" si="8"/>
        <v>534.0069881201956</v>
      </c>
      <c r="L103" s="117"/>
    </row>
    <row r="104" spans="1:12" s="9" customFormat="1" ht="31.5">
      <c r="A104" s="38">
        <v>24170000</v>
      </c>
      <c r="B104" s="39" t="s">
        <v>93</v>
      </c>
      <c r="C104" s="40"/>
      <c r="D104" s="40"/>
      <c r="E104" s="37"/>
      <c r="F104" s="40">
        <v>2521099</v>
      </c>
      <c r="G104" s="40">
        <v>3554116.22</v>
      </c>
      <c r="H104" s="37">
        <f t="shared" si="9"/>
        <v>140.97487722616208</v>
      </c>
      <c r="I104" s="36">
        <f t="shared" si="6"/>
        <v>2521099</v>
      </c>
      <c r="J104" s="36">
        <f t="shared" si="7"/>
        <v>3554116.22</v>
      </c>
      <c r="K104" s="37">
        <f t="shared" si="8"/>
        <v>140.97487722616208</v>
      </c>
      <c r="L104" s="117"/>
    </row>
    <row r="105" spans="1:12" s="9" customFormat="1" ht="15.75">
      <c r="A105" s="38">
        <v>25000000</v>
      </c>
      <c r="B105" s="39" t="s">
        <v>17</v>
      </c>
      <c r="C105" s="40"/>
      <c r="D105" s="40"/>
      <c r="E105" s="37"/>
      <c r="F105" s="40">
        <f>F106+F111</f>
        <v>58151099</v>
      </c>
      <c r="G105" s="40">
        <f>G106+G111</f>
        <v>43846934.39</v>
      </c>
      <c r="H105" s="37">
        <f t="shared" si="9"/>
        <v>75.40172953567051</v>
      </c>
      <c r="I105" s="36">
        <f t="shared" si="6"/>
        <v>58151099</v>
      </c>
      <c r="J105" s="36">
        <f t="shared" si="7"/>
        <v>43846934.39</v>
      </c>
      <c r="K105" s="37">
        <f t="shared" si="8"/>
        <v>75.40172953567051</v>
      </c>
      <c r="L105" s="117"/>
    </row>
    <row r="106" spans="1:12" s="9" customFormat="1" ht="47.25">
      <c r="A106" s="38" t="s">
        <v>94</v>
      </c>
      <c r="B106" s="39" t="s">
        <v>95</v>
      </c>
      <c r="C106" s="40"/>
      <c r="D106" s="40"/>
      <c r="E106" s="37"/>
      <c r="F106" s="40">
        <f>F107+F108+F109+F110</f>
        <v>55582833</v>
      </c>
      <c r="G106" s="40">
        <v>32042830.15</v>
      </c>
      <c r="H106" s="37">
        <f t="shared" si="9"/>
        <v>57.64878906046405</v>
      </c>
      <c r="I106" s="36">
        <f t="shared" si="6"/>
        <v>55582833</v>
      </c>
      <c r="J106" s="36">
        <f t="shared" si="7"/>
        <v>32042830.15</v>
      </c>
      <c r="K106" s="37">
        <f t="shared" si="8"/>
        <v>57.64878906046405</v>
      </c>
      <c r="L106" s="117"/>
    </row>
    <row r="107" spans="1:12" s="28" customFormat="1" ht="36.75" customHeight="1" hidden="1">
      <c r="A107" s="41" t="s">
        <v>96</v>
      </c>
      <c r="B107" s="42" t="s">
        <v>97</v>
      </c>
      <c r="C107" s="61"/>
      <c r="D107" s="61"/>
      <c r="E107" s="44"/>
      <c r="F107" s="61">
        <v>49139136</v>
      </c>
      <c r="G107" s="61">
        <v>21584794.450000003</v>
      </c>
      <c r="H107" s="44">
        <f t="shared" si="9"/>
        <v>43.925872953891584</v>
      </c>
      <c r="I107" s="46">
        <f t="shared" si="6"/>
        <v>49139136</v>
      </c>
      <c r="J107" s="46">
        <f t="shared" si="7"/>
        <v>21584794.450000003</v>
      </c>
      <c r="K107" s="44">
        <f t="shared" si="8"/>
        <v>43.925872953891584</v>
      </c>
      <c r="L107" s="116"/>
    </row>
    <row r="108" spans="1:12" s="28" customFormat="1" ht="31.5" customHeight="1" hidden="1">
      <c r="A108" s="41" t="s">
        <v>98</v>
      </c>
      <c r="B108" s="42" t="s">
        <v>99</v>
      </c>
      <c r="C108" s="61"/>
      <c r="D108" s="61"/>
      <c r="E108" s="44"/>
      <c r="F108" s="61">
        <v>6106814</v>
      </c>
      <c r="G108" s="61">
        <v>1391933.85</v>
      </c>
      <c r="H108" s="44">
        <f t="shared" si="9"/>
        <v>22.793126661463738</v>
      </c>
      <c r="I108" s="46">
        <f t="shared" si="6"/>
        <v>6106814</v>
      </c>
      <c r="J108" s="46">
        <f t="shared" si="7"/>
        <v>1391933.85</v>
      </c>
      <c r="K108" s="44">
        <f t="shared" si="8"/>
        <v>22.793126661463738</v>
      </c>
      <c r="L108" s="116"/>
    </row>
    <row r="109" spans="1:12" s="28" customFormat="1" ht="15" customHeight="1" hidden="1">
      <c r="A109" s="41" t="s">
        <v>100</v>
      </c>
      <c r="B109" s="42" t="s">
        <v>101</v>
      </c>
      <c r="C109" s="61"/>
      <c r="D109" s="61"/>
      <c r="E109" s="44"/>
      <c r="F109" s="61">
        <v>274587</v>
      </c>
      <c r="G109" s="61">
        <v>57348.23</v>
      </c>
      <c r="H109" s="44">
        <f t="shared" si="9"/>
        <v>20.88526769293521</v>
      </c>
      <c r="I109" s="46">
        <f t="shared" si="6"/>
        <v>274587</v>
      </c>
      <c r="J109" s="46">
        <f t="shared" si="7"/>
        <v>57348.23</v>
      </c>
      <c r="K109" s="44">
        <f t="shared" si="8"/>
        <v>20.88526769293521</v>
      </c>
      <c r="L109" s="116">
        <v>7</v>
      </c>
    </row>
    <row r="110" spans="1:12" s="28" customFormat="1" ht="30" customHeight="1" hidden="1">
      <c r="A110" s="41" t="s">
        <v>102</v>
      </c>
      <c r="B110" s="42" t="s">
        <v>103</v>
      </c>
      <c r="C110" s="61"/>
      <c r="D110" s="61"/>
      <c r="E110" s="44"/>
      <c r="F110" s="61">
        <v>62296</v>
      </c>
      <c r="G110" s="61">
        <v>37368.19</v>
      </c>
      <c r="H110" s="44">
        <f t="shared" si="9"/>
        <v>59.98489469628869</v>
      </c>
      <c r="I110" s="46">
        <f t="shared" si="6"/>
        <v>62296</v>
      </c>
      <c r="J110" s="46">
        <f t="shared" si="7"/>
        <v>37368.19</v>
      </c>
      <c r="K110" s="44">
        <f t="shared" si="8"/>
        <v>59.98489469628869</v>
      </c>
      <c r="L110" s="116"/>
    </row>
    <row r="111" spans="1:12" s="9" customFormat="1" ht="31.5">
      <c r="A111" s="58" t="s">
        <v>104</v>
      </c>
      <c r="B111" s="62" t="s">
        <v>105</v>
      </c>
      <c r="C111" s="40"/>
      <c r="D111" s="40"/>
      <c r="E111" s="37"/>
      <c r="F111" s="40">
        <f>F113</f>
        <v>2568266</v>
      </c>
      <c r="G111" s="40">
        <v>11804104.24</v>
      </c>
      <c r="H111" s="37">
        <f t="shared" si="9"/>
        <v>459.61377209370056</v>
      </c>
      <c r="I111" s="36">
        <f t="shared" si="6"/>
        <v>2568266</v>
      </c>
      <c r="J111" s="36">
        <f t="shared" si="7"/>
        <v>11804104.24</v>
      </c>
      <c r="K111" s="37">
        <f t="shared" si="8"/>
        <v>459.61377209370056</v>
      </c>
      <c r="L111" s="117">
        <v>7</v>
      </c>
    </row>
    <row r="112" spans="1:12" s="28" customFormat="1" ht="24.75" customHeight="1" hidden="1">
      <c r="A112" s="41">
        <v>25020100</v>
      </c>
      <c r="B112" s="42" t="s">
        <v>106</v>
      </c>
      <c r="C112" s="61"/>
      <c r="D112" s="61"/>
      <c r="E112" s="44"/>
      <c r="F112" s="61"/>
      <c r="G112" s="61">
        <v>1994854.52</v>
      </c>
      <c r="H112" s="44"/>
      <c r="I112" s="46">
        <f t="shared" si="6"/>
        <v>0</v>
      </c>
      <c r="J112" s="46">
        <f t="shared" si="7"/>
        <v>1994854.52</v>
      </c>
      <c r="K112" s="44"/>
      <c r="L112" s="117"/>
    </row>
    <row r="113" spans="1:12" s="28" customFormat="1" ht="103.5" customHeight="1" hidden="1">
      <c r="A113" s="41" t="s">
        <v>107</v>
      </c>
      <c r="B113" s="42" t="s">
        <v>108</v>
      </c>
      <c r="C113" s="61"/>
      <c r="D113" s="61"/>
      <c r="E113" s="44"/>
      <c r="F113" s="61">
        <v>2568266</v>
      </c>
      <c r="G113" s="61">
        <v>743021.43</v>
      </c>
      <c r="H113" s="44">
        <f t="shared" si="9"/>
        <v>28.93085957607195</v>
      </c>
      <c r="I113" s="46">
        <f t="shared" si="6"/>
        <v>2568266</v>
      </c>
      <c r="J113" s="46">
        <f t="shared" si="7"/>
        <v>743021.43</v>
      </c>
      <c r="K113" s="44">
        <f t="shared" si="8"/>
        <v>28.93085957607195</v>
      </c>
      <c r="L113" s="117"/>
    </row>
    <row r="114" spans="1:12" s="109" customFormat="1" ht="15.75">
      <c r="A114" s="48">
        <v>30000000</v>
      </c>
      <c r="B114" s="33" t="s">
        <v>13</v>
      </c>
      <c r="C114" s="108">
        <f>C115</f>
        <v>69000</v>
      </c>
      <c r="D114" s="108">
        <f>D115</f>
        <v>4630.46</v>
      </c>
      <c r="E114" s="82">
        <f t="shared" si="5"/>
        <v>6.710811594202899</v>
      </c>
      <c r="F114" s="108">
        <f>F119+F120</f>
        <v>2087600</v>
      </c>
      <c r="G114" s="108">
        <f>G119+G120</f>
        <v>4531003.51</v>
      </c>
      <c r="H114" s="82">
        <f t="shared" si="9"/>
        <v>217.0436630580571</v>
      </c>
      <c r="I114" s="83">
        <f t="shared" si="6"/>
        <v>2156600</v>
      </c>
      <c r="J114" s="83">
        <f t="shared" si="7"/>
        <v>4535633.97</v>
      </c>
      <c r="K114" s="82">
        <f t="shared" si="8"/>
        <v>210.31410414541403</v>
      </c>
      <c r="L114" s="117"/>
    </row>
    <row r="115" spans="1:12" s="9" customFormat="1" ht="15.75">
      <c r="A115" s="38">
        <v>31000000</v>
      </c>
      <c r="B115" s="39" t="s">
        <v>14</v>
      </c>
      <c r="C115" s="10">
        <f>C116+C118</f>
        <v>69000</v>
      </c>
      <c r="D115" s="10">
        <f>D116+D118</f>
        <v>4630.46</v>
      </c>
      <c r="E115" s="37">
        <f t="shared" si="5"/>
        <v>6.710811594202899</v>
      </c>
      <c r="F115" s="10">
        <f>F119</f>
        <v>1000000</v>
      </c>
      <c r="G115" s="10">
        <f>G119</f>
        <v>3620423.51</v>
      </c>
      <c r="H115" s="37">
        <f t="shared" si="9"/>
        <v>362.042351</v>
      </c>
      <c r="I115" s="36">
        <f t="shared" si="6"/>
        <v>1069000</v>
      </c>
      <c r="J115" s="36">
        <f t="shared" si="7"/>
        <v>3625053.9699999997</v>
      </c>
      <c r="K115" s="37">
        <f t="shared" si="8"/>
        <v>339.1070130963517</v>
      </c>
      <c r="L115" s="117"/>
    </row>
    <row r="116" spans="1:12" s="9" customFormat="1" ht="94.5">
      <c r="A116" s="38" t="s">
        <v>109</v>
      </c>
      <c r="B116" s="39" t="s">
        <v>110</v>
      </c>
      <c r="C116" s="10">
        <f>C117</f>
        <v>65000</v>
      </c>
      <c r="D116" s="10">
        <f>D117</f>
        <v>785.92</v>
      </c>
      <c r="E116" s="37">
        <f t="shared" si="5"/>
        <v>1.2091076923076922</v>
      </c>
      <c r="F116" s="10"/>
      <c r="G116" s="10"/>
      <c r="H116" s="37"/>
      <c r="I116" s="36">
        <f t="shared" si="6"/>
        <v>65000</v>
      </c>
      <c r="J116" s="36">
        <f t="shared" si="7"/>
        <v>785.92</v>
      </c>
      <c r="K116" s="37">
        <f t="shared" si="8"/>
        <v>1.2091076923076922</v>
      </c>
      <c r="L116" s="117"/>
    </row>
    <row r="117" spans="1:12" s="28" customFormat="1" ht="94.5">
      <c r="A117" s="41" t="s">
        <v>111</v>
      </c>
      <c r="B117" s="42" t="s">
        <v>112</v>
      </c>
      <c r="C117" s="45">
        <v>65000</v>
      </c>
      <c r="D117" s="45">
        <v>785.92</v>
      </c>
      <c r="E117" s="44">
        <f t="shared" si="5"/>
        <v>1.2091076923076922</v>
      </c>
      <c r="F117" s="45"/>
      <c r="G117" s="45"/>
      <c r="H117" s="44"/>
      <c r="I117" s="46">
        <f t="shared" si="6"/>
        <v>65000</v>
      </c>
      <c r="J117" s="46">
        <f t="shared" si="7"/>
        <v>785.92</v>
      </c>
      <c r="K117" s="44">
        <f t="shared" si="8"/>
        <v>1.2091076923076922</v>
      </c>
      <c r="L117" s="117"/>
    </row>
    <row r="118" spans="1:12" s="9" customFormat="1" ht="47.25">
      <c r="A118" s="38" t="s">
        <v>113</v>
      </c>
      <c r="B118" s="39" t="s">
        <v>114</v>
      </c>
      <c r="C118" s="10">
        <v>4000</v>
      </c>
      <c r="D118" s="10">
        <v>3844.54</v>
      </c>
      <c r="E118" s="37">
        <f t="shared" si="5"/>
        <v>96.1135</v>
      </c>
      <c r="F118" s="10"/>
      <c r="G118" s="10"/>
      <c r="H118" s="37"/>
      <c r="I118" s="36">
        <f t="shared" si="6"/>
        <v>4000</v>
      </c>
      <c r="J118" s="36">
        <f t="shared" si="7"/>
        <v>3844.54</v>
      </c>
      <c r="K118" s="37">
        <f t="shared" si="8"/>
        <v>96.1135</v>
      </c>
      <c r="L118" s="117"/>
    </row>
    <row r="119" spans="1:12" s="9" customFormat="1" ht="47.25">
      <c r="A119" s="38" t="s">
        <v>115</v>
      </c>
      <c r="B119" s="39" t="s">
        <v>116</v>
      </c>
      <c r="C119" s="10"/>
      <c r="D119" s="10"/>
      <c r="E119" s="37"/>
      <c r="F119" s="10">
        <v>1000000</v>
      </c>
      <c r="G119" s="10">
        <v>3620423.51</v>
      </c>
      <c r="H119" s="37">
        <f t="shared" si="9"/>
        <v>362.042351</v>
      </c>
      <c r="I119" s="36">
        <f t="shared" si="6"/>
        <v>1000000</v>
      </c>
      <c r="J119" s="36">
        <f t="shared" si="7"/>
        <v>3620423.51</v>
      </c>
      <c r="K119" s="37">
        <f t="shared" si="8"/>
        <v>362.042351</v>
      </c>
      <c r="L119" s="117"/>
    </row>
    <row r="120" spans="1:12" s="9" customFormat="1" ht="31.5">
      <c r="A120" s="38">
        <v>33000000</v>
      </c>
      <c r="B120" s="39" t="s">
        <v>137</v>
      </c>
      <c r="C120" s="10"/>
      <c r="D120" s="10"/>
      <c r="E120" s="37"/>
      <c r="F120" s="10">
        <f>F121</f>
        <v>1087600</v>
      </c>
      <c r="G120" s="10">
        <f>G121</f>
        <v>910580</v>
      </c>
      <c r="H120" s="37">
        <f t="shared" si="9"/>
        <v>83.72379551305627</v>
      </c>
      <c r="I120" s="36">
        <f t="shared" si="6"/>
        <v>1087600</v>
      </c>
      <c r="J120" s="36">
        <f t="shared" si="7"/>
        <v>910580</v>
      </c>
      <c r="K120" s="37">
        <f t="shared" si="8"/>
        <v>83.72379551305627</v>
      </c>
      <c r="L120" s="117"/>
    </row>
    <row r="121" spans="1:12" s="9" customFormat="1" ht="15.75">
      <c r="A121" s="38" t="s">
        <v>117</v>
      </c>
      <c r="B121" s="39" t="s">
        <v>118</v>
      </c>
      <c r="C121" s="10"/>
      <c r="D121" s="10"/>
      <c r="E121" s="37"/>
      <c r="F121" s="10">
        <f>F122</f>
        <v>1087600</v>
      </c>
      <c r="G121" s="10">
        <f>G122</f>
        <v>910580</v>
      </c>
      <c r="H121" s="37">
        <f t="shared" si="9"/>
        <v>83.72379551305627</v>
      </c>
      <c r="I121" s="36">
        <f t="shared" si="6"/>
        <v>1087600</v>
      </c>
      <c r="J121" s="36">
        <f t="shared" si="7"/>
        <v>910580</v>
      </c>
      <c r="K121" s="37">
        <f t="shared" si="8"/>
        <v>83.72379551305627</v>
      </c>
      <c r="L121" s="117"/>
    </row>
    <row r="122" spans="1:12" s="28" customFormat="1" ht="94.5">
      <c r="A122" s="41" t="s">
        <v>119</v>
      </c>
      <c r="B122" s="42" t="s">
        <v>120</v>
      </c>
      <c r="C122" s="45"/>
      <c r="D122" s="45"/>
      <c r="E122" s="44"/>
      <c r="F122" s="45">
        <v>1087600</v>
      </c>
      <c r="G122" s="45">
        <v>910580</v>
      </c>
      <c r="H122" s="44">
        <f t="shared" si="9"/>
        <v>83.72379551305627</v>
      </c>
      <c r="I122" s="46">
        <f t="shared" si="6"/>
        <v>1087600</v>
      </c>
      <c r="J122" s="46">
        <f t="shared" si="7"/>
        <v>910580</v>
      </c>
      <c r="K122" s="44">
        <f t="shared" si="8"/>
        <v>83.72379551305627</v>
      </c>
      <c r="L122" s="117"/>
    </row>
    <row r="123" spans="1:12" s="31" customFormat="1" ht="15.75">
      <c r="A123" s="48">
        <v>50000000</v>
      </c>
      <c r="B123" s="33" t="s">
        <v>10</v>
      </c>
      <c r="C123" s="47"/>
      <c r="D123" s="47"/>
      <c r="E123" s="82"/>
      <c r="F123" s="47">
        <f>F124</f>
        <v>5361336</v>
      </c>
      <c r="G123" s="47">
        <f>G124</f>
        <v>809885.04</v>
      </c>
      <c r="H123" s="82">
        <f aca="true" t="shared" si="10" ref="H123:H129">G123/F123*100</f>
        <v>15.106030287972999</v>
      </c>
      <c r="I123" s="83">
        <f aca="true" t="shared" si="11" ref="I123:J126">C123+F123</f>
        <v>5361336</v>
      </c>
      <c r="J123" s="83">
        <f t="shared" si="11"/>
        <v>809885.04</v>
      </c>
      <c r="K123" s="82">
        <f>J123/I123*100</f>
        <v>15.106030287972999</v>
      </c>
      <c r="L123" s="117"/>
    </row>
    <row r="124" spans="1:12" s="28" customFormat="1" ht="15.75">
      <c r="A124" s="58" t="s">
        <v>121</v>
      </c>
      <c r="B124" s="53" t="s">
        <v>122</v>
      </c>
      <c r="C124" s="10"/>
      <c r="D124" s="10"/>
      <c r="E124" s="37"/>
      <c r="F124" s="10">
        <f>F125</f>
        <v>5361336</v>
      </c>
      <c r="G124" s="10">
        <f>G125</f>
        <v>809885.04</v>
      </c>
      <c r="H124" s="37">
        <f t="shared" si="10"/>
        <v>15.106030287972999</v>
      </c>
      <c r="I124" s="36">
        <f t="shared" si="11"/>
        <v>5361336</v>
      </c>
      <c r="J124" s="36">
        <f t="shared" si="11"/>
        <v>809885.04</v>
      </c>
      <c r="K124" s="37">
        <f>J124/I124*100</f>
        <v>15.106030287972999</v>
      </c>
      <c r="L124" s="117"/>
    </row>
    <row r="125" spans="1:12" s="28" customFormat="1" ht="63" customHeight="1">
      <c r="A125" s="41">
        <v>50110000</v>
      </c>
      <c r="B125" s="63" t="s">
        <v>123</v>
      </c>
      <c r="C125" s="45"/>
      <c r="D125" s="45"/>
      <c r="E125" s="44"/>
      <c r="F125" s="45">
        <v>5361336</v>
      </c>
      <c r="G125" s="45">
        <v>809885.04</v>
      </c>
      <c r="H125" s="44">
        <f t="shared" si="10"/>
        <v>15.106030287972999</v>
      </c>
      <c r="I125" s="46">
        <f t="shared" si="11"/>
        <v>5361336</v>
      </c>
      <c r="J125" s="46">
        <f t="shared" si="11"/>
        <v>809885.04</v>
      </c>
      <c r="K125" s="44">
        <f>J125/I125*100</f>
        <v>15.106030287972999</v>
      </c>
      <c r="L125" s="117"/>
    </row>
    <row r="126" spans="1:12" s="31" customFormat="1" ht="16.5" customHeight="1">
      <c r="A126" s="64">
        <v>900101</v>
      </c>
      <c r="B126" s="65" t="s">
        <v>187</v>
      </c>
      <c r="C126" s="47">
        <f>C123+C114+C71+C13</f>
        <v>1338506708</v>
      </c>
      <c r="D126" s="47">
        <f>D123+D114+D71+D13</f>
        <v>970267603.86</v>
      </c>
      <c r="E126" s="82">
        <f t="shared" si="5"/>
        <v>72.48881145390568</v>
      </c>
      <c r="F126" s="47">
        <f>F123+F114+F71+F13</f>
        <v>71992206</v>
      </c>
      <c r="G126" s="47">
        <f>G123+G114+G71+G13</f>
        <v>55850174.18999999</v>
      </c>
      <c r="H126" s="82">
        <f t="shared" si="10"/>
        <v>77.57808420261492</v>
      </c>
      <c r="I126" s="47">
        <f t="shared" si="11"/>
        <v>1410498914</v>
      </c>
      <c r="J126" s="47">
        <f t="shared" si="11"/>
        <v>1026117778.05</v>
      </c>
      <c r="K126" s="82">
        <f t="shared" si="8"/>
        <v>72.74856916692386</v>
      </c>
      <c r="L126" s="117"/>
    </row>
    <row r="127" spans="1:12" s="109" customFormat="1" ht="15.75">
      <c r="A127" s="48">
        <v>40000000</v>
      </c>
      <c r="B127" s="33" t="s">
        <v>2</v>
      </c>
      <c r="C127" s="47">
        <f>C128</f>
        <v>1366612198.79</v>
      </c>
      <c r="D127" s="47">
        <f>D128</f>
        <v>1122605631.35</v>
      </c>
      <c r="E127" s="82">
        <f t="shared" si="5"/>
        <v>82.14514932209417</v>
      </c>
      <c r="F127" s="47">
        <f>F128</f>
        <v>45402459.79</v>
      </c>
      <c r="G127" s="47">
        <f>G128</f>
        <v>19277220</v>
      </c>
      <c r="H127" s="82">
        <f t="shared" si="10"/>
        <v>42.45853658405938</v>
      </c>
      <c r="I127" s="83">
        <f t="shared" si="6"/>
        <v>1412014658.58</v>
      </c>
      <c r="J127" s="83">
        <f t="shared" si="7"/>
        <v>1141882851.35</v>
      </c>
      <c r="K127" s="82">
        <f t="shared" si="8"/>
        <v>80.86905078579994</v>
      </c>
      <c r="L127" s="117"/>
    </row>
    <row r="128" spans="1:12" s="9" customFormat="1" ht="15.75">
      <c r="A128" s="38">
        <v>41000000</v>
      </c>
      <c r="B128" s="39" t="s">
        <v>18</v>
      </c>
      <c r="C128" s="47">
        <f>C129</f>
        <v>1366612198.79</v>
      </c>
      <c r="D128" s="47">
        <f>D129</f>
        <v>1122605631.35</v>
      </c>
      <c r="E128" s="37">
        <f t="shared" si="5"/>
        <v>82.14514932209417</v>
      </c>
      <c r="F128" s="10">
        <f>F129</f>
        <v>45402459.79</v>
      </c>
      <c r="G128" s="10">
        <f>G129</f>
        <v>19277220</v>
      </c>
      <c r="H128" s="37">
        <f t="shared" si="10"/>
        <v>42.45853658405938</v>
      </c>
      <c r="I128" s="36">
        <f t="shared" si="6"/>
        <v>1412014658.58</v>
      </c>
      <c r="J128" s="36">
        <f t="shared" si="7"/>
        <v>1141882851.35</v>
      </c>
      <c r="K128" s="37">
        <f t="shared" si="8"/>
        <v>80.86905078579994</v>
      </c>
      <c r="L128" s="117"/>
    </row>
    <row r="129" spans="1:12" s="9" customFormat="1" ht="15.75">
      <c r="A129" s="38">
        <v>41030000</v>
      </c>
      <c r="B129" s="39" t="s">
        <v>19</v>
      </c>
      <c r="C129" s="10">
        <f>C131+C132+C133+C137+C140+C141+C150+C166+C130+C170+C167+C149+C169+C165+C138+C139+C168</f>
        <v>1366612198.79</v>
      </c>
      <c r="D129" s="10">
        <f>D131+D132+D133+D137+D140+D141+D150+D166+D130+D170+D167+D149+D169+D165+D138+D139+D168</f>
        <v>1122605631.35</v>
      </c>
      <c r="E129" s="37">
        <f t="shared" si="5"/>
        <v>82.14514932209417</v>
      </c>
      <c r="F129" s="10">
        <f>F150+F168+F149</f>
        <v>45402459.79</v>
      </c>
      <c r="G129" s="10">
        <f>G150+G168+G149</f>
        <v>19277220</v>
      </c>
      <c r="H129" s="37">
        <f t="shared" si="10"/>
        <v>42.45853658405938</v>
      </c>
      <c r="I129" s="36">
        <f t="shared" si="6"/>
        <v>1412014658.58</v>
      </c>
      <c r="J129" s="36">
        <f t="shared" si="7"/>
        <v>1141882851.35</v>
      </c>
      <c r="K129" s="37">
        <f t="shared" si="8"/>
        <v>80.86905078579994</v>
      </c>
      <c r="L129" s="117"/>
    </row>
    <row r="130" spans="1:12" s="8" customFormat="1" ht="47.25">
      <c r="A130" s="27">
        <v>41030300</v>
      </c>
      <c r="B130" s="54" t="s">
        <v>138</v>
      </c>
      <c r="C130" s="66">
        <v>127100</v>
      </c>
      <c r="D130" s="66">
        <v>117750</v>
      </c>
      <c r="E130" s="56">
        <f t="shared" si="5"/>
        <v>92.64358772619984</v>
      </c>
      <c r="F130" s="55"/>
      <c r="G130" s="55"/>
      <c r="H130" s="56"/>
      <c r="I130" s="57">
        <f t="shared" si="6"/>
        <v>127100</v>
      </c>
      <c r="J130" s="57">
        <f t="shared" si="7"/>
        <v>117750</v>
      </c>
      <c r="K130" s="56">
        <f t="shared" si="8"/>
        <v>92.64358772619984</v>
      </c>
      <c r="L130" s="117"/>
    </row>
    <row r="131" spans="1:12" s="8" customFormat="1" ht="94.5">
      <c r="A131" s="27">
        <v>41030600</v>
      </c>
      <c r="B131" s="54" t="s">
        <v>133</v>
      </c>
      <c r="C131" s="55">
        <v>316704100</v>
      </c>
      <c r="D131" s="55">
        <v>217951061.35</v>
      </c>
      <c r="E131" s="56">
        <f t="shared" si="5"/>
        <v>68.81851587964917</v>
      </c>
      <c r="F131" s="55"/>
      <c r="G131" s="55"/>
      <c r="H131" s="56"/>
      <c r="I131" s="57">
        <f t="shared" si="6"/>
        <v>316704100</v>
      </c>
      <c r="J131" s="57">
        <f t="shared" si="7"/>
        <v>217951061.35</v>
      </c>
      <c r="K131" s="56">
        <f t="shared" si="8"/>
        <v>68.81851587964917</v>
      </c>
      <c r="L131" s="117">
        <v>8</v>
      </c>
    </row>
    <row r="132" spans="1:12" s="8" customFormat="1" ht="110.25">
      <c r="A132" s="27">
        <v>41030800</v>
      </c>
      <c r="B132" s="54" t="s">
        <v>124</v>
      </c>
      <c r="C132" s="55">
        <v>532728400</v>
      </c>
      <c r="D132" s="55">
        <v>530015709.17</v>
      </c>
      <c r="E132" s="56">
        <f t="shared" si="5"/>
        <v>99.49079290122322</v>
      </c>
      <c r="F132" s="55"/>
      <c r="G132" s="55"/>
      <c r="H132" s="56"/>
      <c r="I132" s="57">
        <f t="shared" si="6"/>
        <v>532728400</v>
      </c>
      <c r="J132" s="57">
        <f t="shared" si="7"/>
        <v>530015709.17</v>
      </c>
      <c r="K132" s="56">
        <f t="shared" si="8"/>
        <v>99.49079290122322</v>
      </c>
      <c r="L132" s="117"/>
    </row>
    <row r="133" spans="1:12" s="8" customFormat="1" ht="204.75" customHeight="1" hidden="1">
      <c r="A133" s="27">
        <v>41030900</v>
      </c>
      <c r="B133" s="54" t="s">
        <v>125</v>
      </c>
      <c r="C133" s="55">
        <f>C134+C135+C136</f>
        <v>0</v>
      </c>
      <c r="D133" s="55"/>
      <c r="E133" s="56" t="e">
        <f t="shared" si="5"/>
        <v>#DIV/0!</v>
      </c>
      <c r="F133" s="55"/>
      <c r="G133" s="55"/>
      <c r="H133" s="56"/>
      <c r="I133" s="57">
        <f t="shared" si="6"/>
        <v>0</v>
      </c>
      <c r="J133" s="57">
        <f t="shared" si="7"/>
        <v>0</v>
      </c>
      <c r="K133" s="56" t="e">
        <f t="shared" si="8"/>
        <v>#DIV/0!</v>
      </c>
      <c r="L133" s="117"/>
    </row>
    <row r="134" spans="1:12" s="8" customFormat="1" ht="16.5" customHeight="1" hidden="1">
      <c r="A134" s="132"/>
      <c r="B134" s="54" t="s">
        <v>128</v>
      </c>
      <c r="C134" s="55"/>
      <c r="D134" s="55"/>
      <c r="E134" s="56" t="e">
        <f t="shared" si="5"/>
        <v>#DIV/0!</v>
      </c>
      <c r="F134" s="55"/>
      <c r="G134" s="55"/>
      <c r="H134" s="56"/>
      <c r="I134" s="57">
        <f t="shared" si="6"/>
        <v>0</v>
      </c>
      <c r="J134" s="57">
        <f t="shared" si="7"/>
        <v>0</v>
      </c>
      <c r="K134" s="56" t="e">
        <f t="shared" si="8"/>
        <v>#DIV/0!</v>
      </c>
      <c r="L134" s="117"/>
    </row>
    <row r="135" spans="1:12" s="8" customFormat="1" ht="15" customHeight="1" hidden="1">
      <c r="A135" s="133"/>
      <c r="B135" s="54" t="s">
        <v>126</v>
      </c>
      <c r="C135" s="55"/>
      <c r="D135" s="55"/>
      <c r="E135" s="56" t="e">
        <f t="shared" si="5"/>
        <v>#DIV/0!</v>
      </c>
      <c r="F135" s="55"/>
      <c r="G135" s="55"/>
      <c r="H135" s="56"/>
      <c r="I135" s="57">
        <f t="shared" si="6"/>
        <v>0</v>
      </c>
      <c r="J135" s="57">
        <f t="shared" si="7"/>
        <v>0</v>
      </c>
      <c r="K135" s="56" t="e">
        <f t="shared" si="8"/>
        <v>#DIV/0!</v>
      </c>
      <c r="L135" s="117"/>
    </row>
    <row r="136" spans="1:12" s="8" customFormat="1" ht="15" customHeight="1" hidden="1">
      <c r="A136" s="134"/>
      <c r="B136" s="54" t="s">
        <v>127</v>
      </c>
      <c r="C136" s="55"/>
      <c r="D136" s="55"/>
      <c r="E136" s="56" t="e">
        <f t="shared" si="5"/>
        <v>#DIV/0!</v>
      </c>
      <c r="F136" s="55"/>
      <c r="G136" s="55"/>
      <c r="H136" s="56"/>
      <c r="I136" s="57">
        <f t="shared" si="6"/>
        <v>0</v>
      </c>
      <c r="J136" s="57">
        <f t="shared" si="7"/>
        <v>0</v>
      </c>
      <c r="K136" s="56" t="e">
        <f t="shared" si="8"/>
        <v>#DIV/0!</v>
      </c>
      <c r="L136" s="117"/>
    </row>
    <row r="137" spans="1:12" s="8" customFormat="1" ht="78.75">
      <c r="A137" s="27">
        <v>41031000</v>
      </c>
      <c r="B137" s="54" t="s">
        <v>129</v>
      </c>
      <c r="C137" s="55">
        <v>313500</v>
      </c>
      <c r="D137" s="55">
        <v>201786.16</v>
      </c>
      <c r="E137" s="56">
        <f t="shared" si="5"/>
        <v>64.36560127591706</v>
      </c>
      <c r="F137" s="55"/>
      <c r="G137" s="55"/>
      <c r="H137" s="56"/>
      <c r="I137" s="57">
        <f t="shared" si="6"/>
        <v>313500</v>
      </c>
      <c r="J137" s="57">
        <f t="shared" si="7"/>
        <v>201786.16</v>
      </c>
      <c r="K137" s="56">
        <f t="shared" si="8"/>
        <v>64.36560127591706</v>
      </c>
      <c r="L137" s="117"/>
    </row>
    <row r="138" spans="1:12" s="20" customFormat="1" ht="47.25">
      <c r="A138" s="72">
        <v>41033600</v>
      </c>
      <c r="B138" s="73" t="s">
        <v>190</v>
      </c>
      <c r="C138" s="66">
        <v>4704600</v>
      </c>
      <c r="D138" s="66">
        <v>2777900</v>
      </c>
      <c r="E138" s="76">
        <f t="shared" si="5"/>
        <v>59.04646516175658</v>
      </c>
      <c r="F138" s="66"/>
      <c r="G138" s="66"/>
      <c r="H138" s="76"/>
      <c r="I138" s="77">
        <f>C138+F138</f>
        <v>4704600</v>
      </c>
      <c r="J138" s="77">
        <f>D138+G138</f>
        <v>2777900</v>
      </c>
      <c r="K138" s="76">
        <f>J138/I138*100</f>
        <v>59.04646516175658</v>
      </c>
      <c r="L138" s="117"/>
    </row>
    <row r="139" spans="1:12" s="20" customFormat="1" ht="63">
      <c r="A139" s="72">
        <v>41033800</v>
      </c>
      <c r="B139" s="73" t="s">
        <v>191</v>
      </c>
      <c r="C139" s="66">
        <v>330000</v>
      </c>
      <c r="D139" s="66">
        <v>330000</v>
      </c>
      <c r="E139" s="76">
        <f t="shared" si="5"/>
        <v>100</v>
      </c>
      <c r="F139" s="66"/>
      <c r="G139" s="66"/>
      <c r="H139" s="76"/>
      <c r="I139" s="77">
        <f>C139+F139</f>
        <v>330000</v>
      </c>
      <c r="J139" s="77">
        <f>D139+G139</f>
        <v>330000</v>
      </c>
      <c r="K139" s="76">
        <f>J139/I139*100</f>
        <v>100</v>
      </c>
      <c r="L139" s="117"/>
    </row>
    <row r="140" spans="1:12" s="8" customFormat="1" ht="31.5">
      <c r="A140" s="27">
        <v>41033900</v>
      </c>
      <c r="B140" s="54" t="s">
        <v>157</v>
      </c>
      <c r="C140" s="55">
        <v>224563900</v>
      </c>
      <c r="D140" s="55">
        <v>171774100</v>
      </c>
      <c r="E140" s="56">
        <f t="shared" si="5"/>
        <v>76.49230352696938</v>
      </c>
      <c r="F140" s="55"/>
      <c r="G140" s="55"/>
      <c r="H140" s="56"/>
      <c r="I140" s="57">
        <f t="shared" si="6"/>
        <v>224563900</v>
      </c>
      <c r="J140" s="57">
        <f t="shared" si="7"/>
        <v>171774100</v>
      </c>
      <c r="K140" s="56">
        <f t="shared" si="8"/>
        <v>76.49230352696938</v>
      </c>
      <c r="L140" s="117"/>
    </row>
    <row r="141" spans="1:12" s="8" customFormat="1" ht="31.5">
      <c r="A141" s="67">
        <v>41034200</v>
      </c>
      <c r="B141" s="54" t="s">
        <v>199</v>
      </c>
      <c r="C141" s="66">
        <v>245252242</v>
      </c>
      <c r="D141" s="66">
        <v>182232550.31</v>
      </c>
      <c r="E141" s="56">
        <f t="shared" si="5"/>
        <v>74.30413227782033</v>
      </c>
      <c r="F141" s="55"/>
      <c r="G141" s="55"/>
      <c r="H141" s="56"/>
      <c r="I141" s="57">
        <f t="shared" si="6"/>
        <v>245252242</v>
      </c>
      <c r="J141" s="57">
        <f t="shared" si="7"/>
        <v>182232550.31</v>
      </c>
      <c r="K141" s="56">
        <f t="shared" si="8"/>
        <v>74.30413227782033</v>
      </c>
      <c r="L141" s="117"/>
    </row>
    <row r="142" spans="1:12" s="20" customFormat="1" ht="26.25" customHeight="1">
      <c r="A142" s="67"/>
      <c r="B142" s="68" t="s">
        <v>192</v>
      </c>
      <c r="C142" s="66">
        <f>C143+C144+C145+C146</f>
        <v>17419856</v>
      </c>
      <c r="D142" s="66">
        <f>D143+D144+D145+D146</f>
        <v>12920950.309999999</v>
      </c>
      <c r="E142" s="56">
        <f t="shared" si="5"/>
        <v>74.17369184911746</v>
      </c>
      <c r="F142" s="66"/>
      <c r="G142" s="66"/>
      <c r="H142" s="56"/>
      <c r="I142" s="57">
        <f t="shared" si="6"/>
        <v>17419856</v>
      </c>
      <c r="J142" s="57">
        <f t="shared" si="7"/>
        <v>12920950.309999999</v>
      </c>
      <c r="K142" s="56">
        <f t="shared" si="8"/>
        <v>74.17369184911746</v>
      </c>
      <c r="L142" s="117"/>
    </row>
    <row r="143" spans="1:12" s="31" customFormat="1" ht="63">
      <c r="A143" s="69"/>
      <c r="B143" s="70" t="s">
        <v>134</v>
      </c>
      <c r="C143" s="43">
        <v>215072</v>
      </c>
      <c r="D143" s="43">
        <v>225422.57</v>
      </c>
      <c r="E143" s="44">
        <f t="shared" si="5"/>
        <v>104.81260694093142</v>
      </c>
      <c r="F143" s="43"/>
      <c r="G143" s="43"/>
      <c r="H143" s="44"/>
      <c r="I143" s="46">
        <f t="shared" si="6"/>
        <v>215072</v>
      </c>
      <c r="J143" s="46">
        <f t="shared" si="7"/>
        <v>225422.57</v>
      </c>
      <c r="K143" s="44">
        <f t="shared" si="8"/>
        <v>104.81260694093142</v>
      </c>
      <c r="L143" s="117"/>
    </row>
    <row r="144" spans="1:12" s="31" customFormat="1" ht="63">
      <c r="A144" s="138"/>
      <c r="B144" s="70" t="s">
        <v>160</v>
      </c>
      <c r="C144" s="43">
        <v>471219</v>
      </c>
      <c r="D144" s="43">
        <v>80760.74</v>
      </c>
      <c r="E144" s="44">
        <f t="shared" si="5"/>
        <v>17.13868498511308</v>
      </c>
      <c r="F144" s="43"/>
      <c r="G144" s="43"/>
      <c r="H144" s="44"/>
      <c r="I144" s="46">
        <f t="shared" si="6"/>
        <v>471219</v>
      </c>
      <c r="J144" s="46">
        <f t="shared" si="7"/>
        <v>80760.74</v>
      </c>
      <c r="K144" s="44">
        <f t="shared" si="8"/>
        <v>17.13868498511308</v>
      </c>
      <c r="L144" s="117"/>
    </row>
    <row r="145" spans="1:12" s="31" customFormat="1" ht="31.5">
      <c r="A145" s="138"/>
      <c r="B145" s="70" t="s">
        <v>140</v>
      </c>
      <c r="C145" s="43">
        <v>5312308</v>
      </c>
      <c r="D145" s="43">
        <v>4174356</v>
      </c>
      <c r="E145" s="44">
        <f t="shared" si="5"/>
        <v>78.57895287697927</v>
      </c>
      <c r="F145" s="43"/>
      <c r="G145" s="43"/>
      <c r="H145" s="44"/>
      <c r="I145" s="46">
        <f t="shared" si="6"/>
        <v>5312308</v>
      </c>
      <c r="J145" s="46">
        <f t="shared" si="7"/>
        <v>4174356</v>
      </c>
      <c r="K145" s="44">
        <f t="shared" si="8"/>
        <v>78.57895287697927</v>
      </c>
      <c r="L145" s="117"/>
    </row>
    <row r="146" spans="1:12" s="31" customFormat="1" ht="31.5">
      <c r="A146" s="139"/>
      <c r="B146" s="71" t="s">
        <v>161</v>
      </c>
      <c r="C146" s="43">
        <v>11421257</v>
      </c>
      <c r="D146" s="43">
        <v>8440411</v>
      </c>
      <c r="E146" s="44">
        <f t="shared" si="5"/>
        <v>73.90089374575845</v>
      </c>
      <c r="F146" s="43"/>
      <c r="G146" s="43"/>
      <c r="H146" s="44"/>
      <c r="I146" s="46">
        <f t="shared" si="6"/>
        <v>11421257</v>
      </c>
      <c r="J146" s="46">
        <f t="shared" si="7"/>
        <v>8440411</v>
      </c>
      <c r="K146" s="44">
        <f t="shared" si="8"/>
        <v>73.90089374575845</v>
      </c>
      <c r="L146" s="117"/>
    </row>
    <row r="147" spans="1:12" s="20" customFormat="1" ht="31.5">
      <c r="A147" s="95"/>
      <c r="B147" s="96" t="s">
        <v>204</v>
      </c>
      <c r="C147" s="66">
        <f>C148</f>
        <v>2074886</v>
      </c>
      <c r="D147" s="66">
        <f>D148</f>
        <v>0</v>
      </c>
      <c r="E147" s="66">
        <f t="shared" si="5"/>
        <v>0</v>
      </c>
      <c r="F147" s="66"/>
      <c r="G147" s="66"/>
      <c r="H147" s="56"/>
      <c r="I147" s="57">
        <f>I148</f>
        <v>2074886</v>
      </c>
      <c r="J147" s="57">
        <f>J148</f>
        <v>0</v>
      </c>
      <c r="K147" s="56">
        <f t="shared" si="8"/>
        <v>0</v>
      </c>
      <c r="L147" s="117">
        <v>9</v>
      </c>
    </row>
    <row r="148" spans="1:12" s="31" customFormat="1" ht="63">
      <c r="A148" s="92"/>
      <c r="B148" s="71" t="s">
        <v>205</v>
      </c>
      <c r="C148" s="43">
        <v>2074886</v>
      </c>
      <c r="D148" s="43"/>
      <c r="E148" s="44">
        <f t="shared" si="5"/>
        <v>0</v>
      </c>
      <c r="F148" s="43"/>
      <c r="G148" s="43"/>
      <c r="H148" s="44"/>
      <c r="I148" s="46">
        <f>C148+F148</f>
        <v>2074886</v>
      </c>
      <c r="J148" s="46">
        <f>D148+G148</f>
        <v>0</v>
      </c>
      <c r="K148" s="44">
        <f t="shared" si="8"/>
        <v>0</v>
      </c>
      <c r="L148" s="117"/>
    </row>
    <row r="149" spans="1:12" s="20" customFormat="1" ht="45" customHeight="1">
      <c r="A149" s="80">
        <v>41034500</v>
      </c>
      <c r="B149" s="73" t="s">
        <v>144</v>
      </c>
      <c r="C149" s="66">
        <v>12058532</v>
      </c>
      <c r="D149" s="66">
        <v>12058532</v>
      </c>
      <c r="E149" s="76">
        <f t="shared" si="5"/>
        <v>100</v>
      </c>
      <c r="F149" s="66">
        <v>19050000</v>
      </c>
      <c r="G149" s="66">
        <v>19050000</v>
      </c>
      <c r="H149" s="76">
        <f>G149/F149*100</f>
        <v>100</v>
      </c>
      <c r="I149" s="77">
        <f t="shared" si="6"/>
        <v>31108532</v>
      </c>
      <c r="J149" s="77">
        <f t="shared" si="7"/>
        <v>31108532</v>
      </c>
      <c r="K149" s="76">
        <f t="shared" si="8"/>
        <v>100</v>
      </c>
      <c r="L149" s="117"/>
    </row>
    <row r="150" spans="1:12" s="8" customFormat="1" ht="15" customHeight="1">
      <c r="A150" s="135">
        <v>41035000</v>
      </c>
      <c r="B150" s="54" t="s">
        <v>162</v>
      </c>
      <c r="C150" s="66">
        <f>C151+C152+C153+C154+C155+C156+C157+C158+C159+C162+C161+C160+C164+C163</f>
        <v>3967527.1999999997</v>
      </c>
      <c r="D150" s="66">
        <f>D151+D152+D153+D154+D155+D156+D157+D158+D159+D162+D161+D160+D164+D163</f>
        <v>3361554.0700000003</v>
      </c>
      <c r="E150" s="56">
        <f t="shared" si="5"/>
        <v>84.72667988262313</v>
      </c>
      <c r="F150" s="55">
        <f>F163+F164</f>
        <v>227220</v>
      </c>
      <c r="G150" s="55">
        <f>G163+G164</f>
        <v>227220</v>
      </c>
      <c r="H150" s="56">
        <f>G150/F150*100</f>
        <v>100</v>
      </c>
      <c r="I150" s="57">
        <f t="shared" si="6"/>
        <v>4194747.199999999</v>
      </c>
      <c r="J150" s="57">
        <f t="shared" si="7"/>
        <v>3588774.0700000003</v>
      </c>
      <c r="K150" s="56">
        <f t="shared" si="8"/>
        <v>85.5540012041727</v>
      </c>
      <c r="L150" s="117"/>
    </row>
    <row r="151" spans="1:12" s="8" customFormat="1" ht="47.25" customHeight="1" hidden="1">
      <c r="A151" s="136"/>
      <c r="B151" s="54" t="s">
        <v>134</v>
      </c>
      <c r="C151" s="55"/>
      <c r="D151" s="55"/>
      <c r="E151" s="56" t="e">
        <f t="shared" si="5"/>
        <v>#DIV/0!</v>
      </c>
      <c r="F151" s="55"/>
      <c r="G151" s="55"/>
      <c r="H151" s="56"/>
      <c r="I151" s="57">
        <f t="shared" si="6"/>
        <v>0</v>
      </c>
      <c r="J151" s="57">
        <f t="shared" si="7"/>
        <v>0</v>
      </c>
      <c r="K151" s="56" t="e">
        <f t="shared" si="8"/>
        <v>#DIV/0!</v>
      </c>
      <c r="L151" s="117"/>
    </row>
    <row r="152" spans="1:12" s="8" customFormat="1" ht="51" customHeight="1" hidden="1">
      <c r="A152" s="136"/>
      <c r="B152" s="54" t="s">
        <v>135</v>
      </c>
      <c r="C152" s="55"/>
      <c r="D152" s="55"/>
      <c r="E152" s="56" t="e">
        <f t="shared" si="5"/>
        <v>#DIV/0!</v>
      </c>
      <c r="F152" s="55"/>
      <c r="G152" s="55"/>
      <c r="H152" s="56"/>
      <c r="I152" s="57">
        <f t="shared" si="6"/>
        <v>0</v>
      </c>
      <c r="J152" s="57">
        <f t="shared" si="7"/>
        <v>0</v>
      </c>
      <c r="K152" s="56" t="e">
        <f t="shared" si="8"/>
        <v>#DIV/0!</v>
      </c>
      <c r="L152" s="117"/>
    </row>
    <row r="153" spans="1:12" s="8" customFormat="1" ht="27" customHeight="1" hidden="1">
      <c r="A153" s="136"/>
      <c r="B153" s="54" t="s">
        <v>140</v>
      </c>
      <c r="C153" s="55"/>
      <c r="D153" s="55"/>
      <c r="E153" s="56" t="e">
        <f t="shared" si="5"/>
        <v>#DIV/0!</v>
      </c>
      <c r="F153" s="55"/>
      <c r="G153" s="55"/>
      <c r="H153" s="56"/>
      <c r="I153" s="57">
        <f t="shared" si="6"/>
        <v>0</v>
      </c>
      <c r="J153" s="57">
        <f t="shared" si="7"/>
        <v>0</v>
      </c>
      <c r="K153" s="56" t="e">
        <f t="shared" si="8"/>
        <v>#DIV/0!</v>
      </c>
      <c r="L153" s="117"/>
    </row>
    <row r="154" spans="1:12" s="28" customFormat="1" ht="78.75">
      <c r="A154" s="136"/>
      <c r="B154" s="42" t="s">
        <v>163</v>
      </c>
      <c r="C154" s="45">
        <v>288000</v>
      </c>
      <c r="D154" s="45">
        <v>215000</v>
      </c>
      <c r="E154" s="44">
        <f aca="true" t="shared" si="12" ref="E154:E171">D154/C154*100</f>
        <v>74.65277777777779</v>
      </c>
      <c r="F154" s="45"/>
      <c r="G154" s="45"/>
      <c r="H154" s="44"/>
      <c r="I154" s="46">
        <f aca="true" t="shared" si="13" ref="I154:I172">C154+F154</f>
        <v>288000</v>
      </c>
      <c r="J154" s="46">
        <f aca="true" t="shared" si="14" ref="J154:J171">D154+G154</f>
        <v>215000</v>
      </c>
      <c r="K154" s="44">
        <f aca="true" t="shared" si="15" ref="K154:K171">J154/I154*100</f>
        <v>74.65277777777779</v>
      </c>
      <c r="L154" s="117"/>
    </row>
    <row r="155" spans="1:12" s="28" customFormat="1" ht="17.25" customHeight="1">
      <c r="A155" s="136"/>
      <c r="B155" s="42" t="s">
        <v>164</v>
      </c>
      <c r="C155" s="45">
        <v>5200</v>
      </c>
      <c r="D155" s="45">
        <v>252</v>
      </c>
      <c r="E155" s="44">
        <f t="shared" si="12"/>
        <v>4.846153846153846</v>
      </c>
      <c r="F155" s="45"/>
      <c r="G155" s="45"/>
      <c r="H155" s="44"/>
      <c r="I155" s="46">
        <f t="shared" si="13"/>
        <v>5200</v>
      </c>
      <c r="J155" s="46">
        <f t="shared" si="14"/>
        <v>252</v>
      </c>
      <c r="K155" s="44">
        <f t="shared" si="15"/>
        <v>4.846153846153846</v>
      </c>
      <c r="L155" s="117"/>
    </row>
    <row r="156" spans="1:12" s="28" customFormat="1" ht="47.25">
      <c r="A156" s="136"/>
      <c r="B156" s="42" t="s">
        <v>165</v>
      </c>
      <c r="C156" s="45">
        <v>390000</v>
      </c>
      <c r="D156" s="45">
        <v>250446.57</v>
      </c>
      <c r="E156" s="44">
        <f t="shared" si="12"/>
        <v>64.21706923076923</v>
      </c>
      <c r="F156" s="45"/>
      <c r="G156" s="45"/>
      <c r="H156" s="44"/>
      <c r="I156" s="46">
        <f t="shared" si="13"/>
        <v>390000</v>
      </c>
      <c r="J156" s="46">
        <f t="shared" si="14"/>
        <v>250446.57</v>
      </c>
      <c r="K156" s="44">
        <f t="shared" si="15"/>
        <v>64.21706923076923</v>
      </c>
      <c r="L156" s="117"/>
    </row>
    <row r="157" spans="1:12" s="28" customFormat="1" ht="27.75" customHeight="1">
      <c r="A157" s="136"/>
      <c r="B157" s="42" t="s">
        <v>166</v>
      </c>
      <c r="C157" s="45">
        <v>196100</v>
      </c>
      <c r="D157" s="45">
        <v>123827.85</v>
      </c>
      <c r="E157" s="44">
        <f t="shared" si="12"/>
        <v>63.14525752167262</v>
      </c>
      <c r="F157" s="45"/>
      <c r="G157" s="45"/>
      <c r="H157" s="44"/>
      <c r="I157" s="46">
        <f t="shared" si="13"/>
        <v>196100</v>
      </c>
      <c r="J157" s="46">
        <f t="shared" si="14"/>
        <v>123827.85</v>
      </c>
      <c r="K157" s="44">
        <f t="shared" si="15"/>
        <v>63.14525752167262</v>
      </c>
      <c r="L157" s="117"/>
    </row>
    <row r="158" spans="1:12" s="28" customFormat="1" ht="27" customHeight="1" hidden="1">
      <c r="A158" s="136"/>
      <c r="B158" s="42" t="s">
        <v>139</v>
      </c>
      <c r="C158" s="45"/>
      <c r="D158" s="45"/>
      <c r="E158" s="44" t="e">
        <f t="shared" si="12"/>
        <v>#DIV/0!</v>
      </c>
      <c r="F158" s="45"/>
      <c r="G158" s="45"/>
      <c r="H158" s="44"/>
      <c r="I158" s="46">
        <f t="shared" si="13"/>
        <v>0</v>
      </c>
      <c r="J158" s="46">
        <f t="shared" si="14"/>
        <v>0</v>
      </c>
      <c r="K158" s="44" t="e">
        <f t="shared" si="15"/>
        <v>#DIV/0!</v>
      </c>
      <c r="L158" s="117"/>
    </row>
    <row r="159" spans="1:12" s="28" customFormat="1" ht="63">
      <c r="A159" s="136"/>
      <c r="B159" s="42" t="s">
        <v>167</v>
      </c>
      <c r="C159" s="45">
        <v>176637</v>
      </c>
      <c r="D159" s="45">
        <v>166385.24</v>
      </c>
      <c r="E159" s="44">
        <f t="shared" si="12"/>
        <v>94.1961423710774</v>
      </c>
      <c r="F159" s="45"/>
      <c r="G159" s="45"/>
      <c r="H159" s="44"/>
      <c r="I159" s="46">
        <f t="shared" si="13"/>
        <v>176637</v>
      </c>
      <c r="J159" s="46">
        <f t="shared" si="14"/>
        <v>166385.24</v>
      </c>
      <c r="K159" s="44">
        <f t="shared" si="15"/>
        <v>94.1961423710774</v>
      </c>
      <c r="L159" s="117"/>
    </row>
    <row r="160" spans="1:12" s="31" customFormat="1" ht="110.25">
      <c r="A160" s="136"/>
      <c r="B160" s="51" t="s">
        <v>168</v>
      </c>
      <c r="C160" s="43">
        <v>821957.22</v>
      </c>
      <c r="D160" s="43">
        <v>643666.25</v>
      </c>
      <c r="E160" s="78">
        <f t="shared" si="12"/>
        <v>78.30897208981266</v>
      </c>
      <c r="F160" s="43"/>
      <c r="G160" s="43"/>
      <c r="H160" s="78"/>
      <c r="I160" s="79">
        <f t="shared" si="13"/>
        <v>821957.22</v>
      </c>
      <c r="J160" s="79">
        <f t="shared" si="14"/>
        <v>643666.25</v>
      </c>
      <c r="K160" s="78">
        <f t="shared" si="15"/>
        <v>78.30897208981266</v>
      </c>
      <c r="L160" s="117"/>
    </row>
    <row r="161" spans="1:12" s="28" customFormat="1" ht="47.25">
      <c r="A161" s="136"/>
      <c r="B161" s="42" t="s">
        <v>200</v>
      </c>
      <c r="C161" s="43">
        <v>50000</v>
      </c>
      <c r="D161" s="43">
        <v>41999.79</v>
      </c>
      <c r="E161" s="44">
        <f t="shared" si="12"/>
        <v>83.99958000000001</v>
      </c>
      <c r="F161" s="45"/>
      <c r="G161" s="45"/>
      <c r="H161" s="44"/>
      <c r="I161" s="46">
        <f t="shared" si="13"/>
        <v>50000</v>
      </c>
      <c r="J161" s="46">
        <f t="shared" si="14"/>
        <v>41999.79</v>
      </c>
      <c r="K161" s="44">
        <f t="shared" si="15"/>
        <v>83.99958000000001</v>
      </c>
      <c r="L161" s="117"/>
    </row>
    <row r="162" spans="1:12" s="31" customFormat="1" ht="63.75" customHeight="1">
      <c r="A162" s="136"/>
      <c r="B162" s="51" t="s">
        <v>193</v>
      </c>
      <c r="C162" s="43">
        <v>1169600</v>
      </c>
      <c r="D162" s="43">
        <v>1167660</v>
      </c>
      <c r="E162" s="78">
        <f t="shared" si="12"/>
        <v>99.83413132694938</v>
      </c>
      <c r="F162" s="43"/>
      <c r="G162" s="43"/>
      <c r="H162" s="78"/>
      <c r="I162" s="79">
        <f t="shared" si="13"/>
        <v>1169600</v>
      </c>
      <c r="J162" s="79">
        <f t="shared" si="14"/>
        <v>1167660</v>
      </c>
      <c r="K162" s="78">
        <f t="shared" si="15"/>
        <v>99.83413132694938</v>
      </c>
      <c r="L162" s="117"/>
    </row>
    <row r="163" spans="1:12" s="31" customFormat="1" ht="36.75" customHeight="1">
      <c r="A163" s="136"/>
      <c r="B163" s="51" t="s">
        <v>194</v>
      </c>
      <c r="C163" s="43">
        <v>514568</v>
      </c>
      <c r="D163" s="43">
        <v>514566.4</v>
      </c>
      <c r="E163" s="78">
        <f t="shared" si="12"/>
        <v>99.99968905956065</v>
      </c>
      <c r="F163" s="43">
        <v>227220</v>
      </c>
      <c r="G163" s="43">
        <v>227220</v>
      </c>
      <c r="H163" s="78">
        <f>G163/F163*100</f>
        <v>100</v>
      </c>
      <c r="I163" s="79">
        <f t="shared" si="13"/>
        <v>741788</v>
      </c>
      <c r="J163" s="79">
        <f t="shared" si="14"/>
        <v>741786.4</v>
      </c>
      <c r="K163" s="78">
        <f t="shared" si="15"/>
        <v>99.99978430494967</v>
      </c>
      <c r="L163" s="117"/>
    </row>
    <row r="164" spans="1:12" s="31" customFormat="1" ht="38.25" customHeight="1">
      <c r="A164" s="137"/>
      <c r="B164" s="51" t="s">
        <v>195</v>
      </c>
      <c r="C164" s="43">
        <v>355464.98</v>
      </c>
      <c r="D164" s="43">
        <v>237749.97</v>
      </c>
      <c r="E164" s="78">
        <f t="shared" si="12"/>
        <v>66.88421739885601</v>
      </c>
      <c r="F164" s="43"/>
      <c r="G164" s="43"/>
      <c r="H164" s="78"/>
      <c r="I164" s="79">
        <f t="shared" si="13"/>
        <v>355464.98</v>
      </c>
      <c r="J164" s="79">
        <f t="shared" si="14"/>
        <v>237749.97</v>
      </c>
      <c r="K164" s="78">
        <f t="shared" si="15"/>
        <v>66.88421739885601</v>
      </c>
      <c r="L164" s="117"/>
    </row>
    <row r="165" spans="1:12" s="8" customFormat="1" ht="47.25">
      <c r="A165" s="72">
        <v>41035400</v>
      </c>
      <c r="B165" s="73" t="s">
        <v>158</v>
      </c>
      <c r="C165" s="66">
        <v>681619</v>
      </c>
      <c r="D165" s="66">
        <v>491170</v>
      </c>
      <c r="E165" s="56">
        <f t="shared" si="12"/>
        <v>72.05931759531352</v>
      </c>
      <c r="F165" s="66"/>
      <c r="G165" s="66"/>
      <c r="H165" s="56"/>
      <c r="I165" s="57">
        <f t="shared" si="13"/>
        <v>681619</v>
      </c>
      <c r="J165" s="57">
        <f t="shared" si="14"/>
        <v>491170</v>
      </c>
      <c r="K165" s="56">
        <f t="shared" si="15"/>
        <v>72.05931759531352</v>
      </c>
      <c r="L165" s="120">
        <v>10</v>
      </c>
    </row>
    <row r="166" spans="1:12" s="8" customFormat="1" ht="173.25">
      <c r="A166" s="27">
        <v>41035800</v>
      </c>
      <c r="B166" s="73" t="s">
        <v>159</v>
      </c>
      <c r="C166" s="55">
        <v>2415100</v>
      </c>
      <c r="D166" s="55">
        <v>1293518.29</v>
      </c>
      <c r="E166" s="56">
        <f t="shared" si="12"/>
        <v>53.55961616496211</v>
      </c>
      <c r="F166" s="55"/>
      <c r="G166" s="55"/>
      <c r="H166" s="56"/>
      <c r="I166" s="57">
        <f t="shared" si="13"/>
        <v>2415100</v>
      </c>
      <c r="J166" s="57">
        <f t="shared" si="14"/>
        <v>1293518.29</v>
      </c>
      <c r="K166" s="56">
        <f t="shared" si="15"/>
        <v>53.55961616496211</v>
      </c>
      <c r="L166" s="120"/>
    </row>
    <row r="167" spans="1:12" s="8" customFormat="1" ht="98.25" customHeight="1" hidden="1">
      <c r="A167" s="27">
        <v>41036100</v>
      </c>
      <c r="B167" s="54" t="s">
        <v>142</v>
      </c>
      <c r="C167" s="55"/>
      <c r="D167" s="55"/>
      <c r="E167" s="56" t="e">
        <f t="shared" si="12"/>
        <v>#DIV/0!</v>
      </c>
      <c r="F167" s="55"/>
      <c r="G167" s="55"/>
      <c r="H167" s="56" t="e">
        <f>G167/F167*100</f>
        <v>#DIV/0!</v>
      </c>
      <c r="I167" s="57">
        <f t="shared" si="13"/>
        <v>0</v>
      </c>
      <c r="J167" s="57">
        <f t="shared" si="14"/>
        <v>0</v>
      </c>
      <c r="K167" s="56" t="e">
        <f t="shared" si="15"/>
        <v>#DIV/0!</v>
      </c>
      <c r="L167" s="120"/>
    </row>
    <row r="168" spans="1:12" s="20" customFormat="1" ht="203.25" customHeight="1">
      <c r="A168" s="72">
        <v>41036600</v>
      </c>
      <c r="B168" s="73" t="s">
        <v>196</v>
      </c>
      <c r="C168" s="66">
        <v>22765578.59</v>
      </c>
      <c r="D168" s="66"/>
      <c r="E168" s="76">
        <f t="shared" si="12"/>
        <v>0</v>
      </c>
      <c r="F168" s="66">
        <v>26125239.79</v>
      </c>
      <c r="G168" s="66"/>
      <c r="H168" s="76">
        <f>G168/F168*100</f>
        <v>0</v>
      </c>
      <c r="I168" s="77">
        <f t="shared" si="13"/>
        <v>48890818.379999995</v>
      </c>
      <c r="J168" s="77">
        <f t="shared" si="14"/>
        <v>0</v>
      </c>
      <c r="K168" s="76">
        <f t="shared" si="15"/>
        <v>0</v>
      </c>
      <c r="L168" s="120"/>
    </row>
    <row r="169" spans="1:12" s="8" customFormat="1" ht="48" customHeight="1" hidden="1">
      <c r="A169" s="27">
        <v>41037000</v>
      </c>
      <c r="B169" s="54" t="s">
        <v>148</v>
      </c>
      <c r="C169" s="55"/>
      <c r="D169" s="55"/>
      <c r="E169" s="56" t="e">
        <f t="shared" si="12"/>
        <v>#DIV/0!</v>
      </c>
      <c r="F169" s="55"/>
      <c r="G169" s="55"/>
      <c r="H169" s="56" t="e">
        <f>G169/F169*100</f>
        <v>#DIV/0!</v>
      </c>
      <c r="I169" s="57">
        <f t="shared" si="13"/>
        <v>0</v>
      </c>
      <c r="J169" s="57">
        <f t="shared" si="14"/>
        <v>0</v>
      </c>
      <c r="K169" s="56" t="e">
        <f t="shared" si="15"/>
        <v>#DIV/0!</v>
      </c>
      <c r="L169" s="120"/>
    </row>
    <row r="170" spans="1:12" s="8" customFormat="1" ht="12" customHeight="1" hidden="1">
      <c r="A170" s="27">
        <v>41039700</v>
      </c>
      <c r="B170" s="54" t="s">
        <v>141</v>
      </c>
      <c r="C170" s="55"/>
      <c r="D170" s="55"/>
      <c r="E170" s="56" t="e">
        <f t="shared" si="12"/>
        <v>#DIV/0!</v>
      </c>
      <c r="F170" s="55"/>
      <c r="G170" s="55"/>
      <c r="H170" s="56" t="e">
        <f>G170/F170*100</f>
        <v>#DIV/0!</v>
      </c>
      <c r="I170" s="57">
        <f t="shared" si="13"/>
        <v>0</v>
      </c>
      <c r="J170" s="57">
        <f t="shared" si="14"/>
        <v>0</v>
      </c>
      <c r="K170" s="56" t="e">
        <f t="shared" si="15"/>
        <v>#DIV/0!</v>
      </c>
      <c r="L170" s="120"/>
    </row>
    <row r="171" spans="1:12" s="103" customFormat="1" ht="15.75">
      <c r="A171" s="97"/>
      <c r="B171" s="98" t="s">
        <v>20</v>
      </c>
      <c r="C171" s="99">
        <f>C126+C127</f>
        <v>2705118906.79</v>
      </c>
      <c r="D171" s="99">
        <f>D126+D127</f>
        <v>2092873235.21</v>
      </c>
      <c r="E171" s="100">
        <f t="shared" si="12"/>
        <v>77.36714382339242</v>
      </c>
      <c r="F171" s="99">
        <f>F126+F127</f>
        <v>117394665.78999999</v>
      </c>
      <c r="G171" s="101">
        <f>G126+G127</f>
        <v>75127394.19</v>
      </c>
      <c r="H171" s="100">
        <f>G171/F171*100</f>
        <v>63.99557738372093</v>
      </c>
      <c r="I171" s="102">
        <f t="shared" si="13"/>
        <v>2822513572.58</v>
      </c>
      <c r="J171" s="102">
        <f t="shared" si="14"/>
        <v>2168000629.4</v>
      </c>
      <c r="K171" s="100">
        <f t="shared" si="15"/>
        <v>76.81099040449526</v>
      </c>
      <c r="L171" s="120"/>
    </row>
    <row r="172" spans="1:12" s="103" customFormat="1" ht="31.5">
      <c r="A172" s="104"/>
      <c r="B172" s="105" t="s">
        <v>188</v>
      </c>
      <c r="C172" s="106">
        <v>270795616.27</v>
      </c>
      <c r="D172" s="99"/>
      <c r="E172" s="99"/>
      <c r="F172" s="106">
        <v>34211740.69</v>
      </c>
      <c r="G172" s="99"/>
      <c r="H172" s="99"/>
      <c r="I172" s="107">
        <f t="shared" si="13"/>
        <v>305007356.96</v>
      </c>
      <c r="J172" s="99"/>
      <c r="K172" s="99"/>
      <c r="L172" s="120"/>
    </row>
    <row r="173" spans="1:12" s="11" customFormat="1" ht="15.75" customHeight="1" hidden="1">
      <c r="A173" s="12"/>
      <c r="B173" s="13"/>
      <c r="C173" s="14"/>
      <c r="D173" s="14"/>
      <c r="E173" s="14"/>
      <c r="F173" s="14"/>
      <c r="G173" s="14"/>
      <c r="H173" s="14"/>
      <c r="I173" s="14"/>
      <c r="J173" s="14"/>
      <c r="K173" s="14"/>
      <c r="L173" s="120"/>
    </row>
    <row r="174" spans="1:12" s="11" customFormat="1" ht="15.75" customHeight="1">
      <c r="A174" s="12"/>
      <c r="B174" s="13"/>
      <c r="C174" s="14"/>
      <c r="D174" s="14"/>
      <c r="E174" s="14"/>
      <c r="F174" s="14"/>
      <c r="G174" s="14"/>
      <c r="H174" s="14"/>
      <c r="I174" s="14"/>
      <c r="J174" s="14"/>
      <c r="K174" s="14"/>
      <c r="L174" s="120"/>
    </row>
    <row r="175" spans="1:12" s="11" customFormat="1" ht="15.75" customHeight="1" hidden="1">
      <c r="A175" s="12"/>
      <c r="B175" s="13"/>
      <c r="C175" s="14"/>
      <c r="D175" s="14"/>
      <c r="E175" s="14"/>
      <c r="F175" s="14"/>
      <c r="G175" s="14"/>
      <c r="H175" s="14"/>
      <c r="I175" s="14"/>
      <c r="J175" s="14"/>
      <c r="K175" s="14"/>
      <c r="L175" s="120"/>
    </row>
    <row r="176" spans="1:12" s="11" customFormat="1" ht="15.75" customHeight="1">
      <c r="A176" s="12"/>
      <c r="B176" s="13"/>
      <c r="C176" s="14"/>
      <c r="D176" s="14"/>
      <c r="E176" s="14"/>
      <c r="F176" s="14"/>
      <c r="G176" s="14"/>
      <c r="H176" s="14"/>
      <c r="I176" s="14"/>
      <c r="J176" s="14"/>
      <c r="K176" s="14"/>
      <c r="L176" s="120"/>
    </row>
    <row r="177" spans="3:12" ht="36.75" customHeight="1">
      <c r="C177" s="15"/>
      <c r="D177" s="15"/>
      <c r="E177" s="15"/>
      <c r="L177" s="120"/>
    </row>
    <row r="178" spans="1:12" s="111" customFormat="1" ht="26.25" customHeight="1">
      <c r="A178" s="118" t="s">
        <v>208</v>
      </c>
      <c r="B178" s="118"/>
      <c r="C178" s="118"/>
      <c r="D178" s="118"/>
      <c r="E178" s="118"/>
      <c r="F178" s="118"/>
      <c r="G178" s="119" t="s">
        <v>209</v>
      </c>
      <c r="H178" s="119"/>
      <c r="L178" s="120"/>
    </row>
    <row r="179" spans="2:12" s="16" customFormat="1" ht="10.5" customHeight="1">
      <c r="B179" s="17"/>
      <c r="C179" s="17"/>
      <c r="D179" s="17"/>
      <c r="E179" s="17"/>
      <c r="F179" s="17"/>
      <c r="G179" s="17"/>
      <c r="H179" s="17"/>
      <c r="I179" s="17"/>
      <c r="J179" s="17"/>
      <c r="K179" s="17"/>
      <c r="L179" s="120"/>
    </row>
    <row r="180" spans="2:12" s="16" customFormat="1" ht="16.5" customHeight="1">
      <c r="B180" s="17"/>
      <c r="C180" s="17"/>
      <c r="D180" s="17"/>
      <c r="E180" s="17"/>
      <c r="F180" s="17"/>
      <c r="G180" s="17"/>
      <c r="H180" s="17"/>
      <c r="I180" s="17"/>
      <c r="J180" s="17"/>
      <c r="K180" s="17"/>
      <c r="L180" s="120"/>
    </row>
    <row r="181" spans="1:12" s="114" customFormat="1" ht="20.25" customHeight="1">
      <c r="A181" s="112"/>
      <c r="B181" s="112"/>
      <c r="C181" s="113"/>
      <c r="D181" s="113"/>
      <c r="E181" s="113"/>
      <c r="F181" s="113"/>
      <c r="G181" s="113"/>
      <c r="H181" s="113"/>
      <c r="I181" s="113"/>
      <c r="J181" s="113"/>
      <c r="K181" s="113"/>
      <c r="L181" s="120"/>
    </row>
    <row r="182" spans="1:12" s="114" customFormat="1" ht="20.25" customHeight="1">
      <c r="A182" s="112"/>
      <c r="B182" s="112"/>
      <c r="C182" s="113"/>
      <c r="D182" s="113"/>
      <c r="E182" s="113"/>
      <c r="F182" s="113"/>
      <c r="G182" s="113"/>
      <c r="H182" s="113"/>
      <c r="I182" s="113"/>
      <c r="J182" s="113"/>
      <c r="K182" s="113"/>
      <c r="L182" s="120"/>
    </row>
    <row r="183" spans="1:12" s="114" customFormat="1" ht="15" customHeight="1">
      <c r="A183" s="131"/>
      <c r="B183" s="131"/>
      <c r="C183" s="113"/>
      <c r="D183" s="113"/>
      <c r="E183" s="113"/>
      <c r="F183" s="113"/>
      <c r="G183" s="113"/>
      <c r="H183" s="113"/>
      <c r="I183" s="113"/>
      <c r="J183" s="113"/>
      <c r="K183" s="113"/>
      <c r="L183" s="120"/>
    </row>
    <row r="184" spans="1:12" s="19" customFormat="1" ht="20.25" customHeight="1">
      <c r="A184" s="1"/>
      <c r="B184" s="18"/>
      <c r="C184" s="18"/>
      <c r="D184" s="18"/>
      <c r="E184" s="18"/>
      <c r="F184" s="18"/>
      <c r="G184" s="18"/>
      <c r="H184" s="18"/>
      <c r="I184" s="90"/>
      <c r="J184" s="91"/>
      <c r="K184" s="18"/>
      <c r="L184" s="115"/>
    </row>
    <row r="185" spans="1:12" s="19" customFormat="1" ht="20.25" customHeight="1">
      <c r="A185" s="1"/>
      <c r="B185" s="18"/>
      <c r="C185" s="18"/>
      <c r="D185" s="18"/>
      <c r="E185" s="18"/>
      <c r="F185" s="18"/>
      <c r="G185" s="18"/>
      <c r="H185" s="18"/>
      <c r="I185" s="18"/>
      <c r="J185" s="18"/>
      <c r="K185" s="18"/>
      <c r="L185" s="115"/>
    </row>
    <row r="186" spans="1:12" s="19" customFormat="1" ht="20.25" customHeight="1">
      <c r="A186" s="1"/>
      <c r="B186" s="18"/>
      <c r="C186" s="18"/>
      <c r="D186" s="32"/>
      <c r="E186" s="18"/>
      <c r="F186" s="18"/>
      <c r="G186" s="18"/>
      <c r="H186" s="18"/>
      <c r="I186" s="18"/>
      <c r="J186" s="18"/>
      <c r="K186" s="18"/>
      <c r="L186" s="115"/>
    </row>
    <row r="187" spans="1:12" s="19" customFormat="1" ht="20.25" customHeight="1">
      <c r="A187" s="1"/>
      <c r="B187" s="18"/>
      <c r="C187" s="18"/>
      <c r="D187" s="18"/>
      <c r="E187" s="18"/>
      <c r="F187" s="18"/>
      <c r="G187" s="18"/>
      <c r="H187" s="18"/>
      <c r="I187" s="18"/>
      <c r="J187" s="18"/>
      <c r="K187" s="18"/>
      <c r="L187" s="115"/>
    </row>
    <row r="188" ht="15" customHeight="1">
      <c r="L188" s="115"/>
    </row>
    <row r="189" ht="15" customHeight="1">
      <c r="L189" s="115"/>
    </row>
    <row r="190" ht="15" customHeight="1">
      <c r="L190" s="115"/>
    </row>
    <row r="191" ht="15" customHeight="1">
      <c r="L191" s="115"/>
    </row>
    <row r="192" ht="15" customHeight="1">
      <c r="L192" s="115"/>
    </row>
    <row r="193" ht="15" customHeight="1">
      <c r="L193" s="115"/>
    </row>
    <row r="194" ht="15" customHeight="1">
      <c r="L194" s="115"/>
    </row>
    <row r="195" ht="15" customHeight="1">
      <c r="L195" s="115"/>
    </row>
    <row r="196" ht="15" customHeight="1">
      <c r="L196" s="115"/>
    </row>
    <row r="197" ht="15" customHeight="1">
      <c r="L197" s="115"/>
    </row>
    <row r="198" ht="15" customHeight="1">
      <c r="L198" s="115"/>
    </row>
  </sheetData>
  <sheetProtection/>
  <mergeCells count="25">
    <mergeCell ref="C10:E10"/>
    <mergeCell ref="A183:B183"/>
    <mergeCell ref="A134:A136"/>
    <mergeCell ref="A150:A164"/>
    <mergeCell ref="A144:A146"/>
    <mergeCell ref="F10:H10"/>
    <mergeCell ref="L1:L24"/>
    <mergeCell ref="I10:K10"/>
    <mergeCell ref="H5:K5"/>
    <mergeCell ref="H2:K2"/>
    <mergeCell ref="H3:K3"/>
    <mergeCell ref="H4:K4"/>
    <mergeCell ref="A8:K8"/>
    <mergeCell ref="A10:A11"/>
    <mergeCell ref="B10:B11"/>
    <mergeCell ref="L25:L46"/>
    <mergeCell ref="L47:L68"/>
    <mergeCell ref="L69:L86"/>
    <mergeCell ref="A178:F178"/>
    <mergeCell ref="G178:H178"/>
    <mergeCell ref="L165:L183"/>
    <mergeCell ref="L87:L106"/>
    <mergeCell ref="L111:L130"/>
    <mergeCell ref="L131:L146"/>
    <mergeCell ref="L147:L164"/>
  </mergeCells>
  <printOptions horizontalCentered="1"/>
  <pageMargins left="0.5511811023622047" right="0.1968503937007874" top="0.8661417322834646" bottom="0.5905511811023623" header="0.6692913385826772" footer="0.4724409448818898"/>
  <pageSetup fitToHeight="16" horizontalDpi="600" verticalDpi="600" orientation="landscape" paperSize="9" scale="63" r:id="rId1"/>
  <headerFooter alignWithMargins="0">
    <oddHeader>&amp;R&amp;11Продовження додатку 1</oddHeader>
  </headerFooter>
  <rowBreaks count="2" manualBreakCount="2">
    <brk id="146" max="11" man="1"/>
    <brk id="164"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2017-10-20T11:56:52Z</cp:lastPrinted>
  <dcterms:created xsi:type="dcterms:W3CDTF">2014-01-17T10:52:16Z</dcterms:created>
  <dcterms:modified xsi:type="dcterms:W3CDTF">2017-12-07T11:44:22Z</dcterms:modified>
  <cp:category/>
  <cp:version/>
  <cp:contentType/>
  <cp:contentStatus/>
</cp:coreProperties>
</file>