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в)" sheetId="1" r:id="rId1"/>
  </sheets>
  <definedNames>
    <definedName name="_xlfn.AGGREGATE" hidden="1">#NAME?</definedName>
    <definedName name="_xlnm.Print_Titles" localSheetId="0">' дод 1 (в)'!$11:$11</definedName>
    <definedName name="_xlnm.Print_Area" localSheetId="0">' дод 1 (в)'!$A$1:$G$162</definedName>
  </definedNames>
  <calcPr fullCalcOnLoad="1"/>
</workbook>
</file>

<file path=xl/sharedStrings.xml><?xml version="1.0" encoding="utf-8"?>
<sst xmlns="http://schemas.openxmlformats.org/spreadsheetml/2006/main" count="199" uniqueCount="193">
  <si>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</si>
  <si>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</si>
  <si>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</si>
  <si>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</si>
  <si>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</si>
  <si>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</si>
  <si>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</si>
  <si>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</si>
  <si>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</si>
  <si>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</si>
  <si>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</si>
  <si>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</si>
  <si>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</si>
  <si>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</si>
  <si>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</si>
  <si>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</si>
  <si>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</si>
  <si>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</si>
  <si>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</si>
  <si>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</si>
  <si>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</si>
  <si>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</si>
  <si>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</si>
  <si>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</si>
  <si>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</si>
  <si>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</si>
  <si>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</si>
  <si>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</si>
  <si>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</si>
  <si>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</si>
  <si>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</si>
  <si>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</si>
  <si>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</si>
  <si>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</si>
  <si>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</si>
  <si>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</si>
  <si>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</si>
  <si>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</si>
  <si>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</si>
  <si>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</si>
  <si>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</si>
  <si>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</si>
  <si>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</si>
  <si>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</si>
  <si>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</si>
  <si>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</si>
  <si>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</si>
  <si>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</si>
  <si>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</si>
  <si>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</si>
  <si>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</si>
  <si>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</si>
  <si>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</si>
  <si>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</si>
  <si>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</si>
  <si>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</si>
  <si>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</si>
  <si>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</si>
  <si>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</si>
  <si>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</si>
  <si>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</si>
  <si>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</si>
  <si>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</si>
  <si>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</si>
  <si>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</si>
  <si>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</si>
  <si>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</si>
  <si>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</si>
  <si>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</si>
  <si>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</si>
  <si>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</si>
  <si>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</si>
  <si>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</si>
  <si>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</si>
  <si>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</si>
  <si>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</si>
  <si>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</si>
  <si>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</si>
  <si>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</si>
  <si>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</si>
  <si>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</si>
  <si>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</si>
  <si>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</si>
  <si>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</si>
  <si>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</si>
  <si>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</si>
  <si>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</si>
  <si>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</si>
  <si>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</si>
  <si>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</si>
  <si>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</si>
  <si>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</si>
  <si>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</si>
  <si>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</si>
  <si>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</si>
  <si>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</si>
  <si>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</si>
  <si>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</si>
  <si>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</si>
  <si>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</si>
  <si>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</si>
  <si>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</si>
  <si>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</si>
  <si>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</si>
  <si>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</si>
  <si>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</si>
  <si>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</si>
  <si>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</si>
  <si>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</si>
  <si>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</si>
  <si>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</si>
  <si>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</si>
  <si>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</si>
  <si>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</si>
  <si>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</si>
  <si>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</si>
  <si>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</si>
  <si>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</si>
  <si>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</si>
  <si>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</si>
  <si>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</si>
  <si>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</si>
  <si>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</si>
  <si>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</si>
  <si>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</si>
  <si>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</si>
  <si>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</si>
  <si>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</si>
  <si>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</si>
  <si>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</si>
  <si>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</si>
  <si>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</si>
  <si>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</si>
  <si>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</si>
  <si>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</si>
  <si>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</si>
  <si>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</si>
  <si>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</si>
  <si>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</si>
  <si>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</si>
  <si>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</si>
  <si>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</si>
  <si>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</si>
  <si>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</si>
  <si>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</si>
  <si>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соціально-економічний розвиток регіонів Сумської області</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</si>
  <si>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</si>
  <si>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</si>
  <si>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</si>
  <si>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</si>
  <si>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</si>
  <si>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</si>
  <si>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</si>
  <si>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</si>
  <si>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</si>
  <si>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</si>
  <si>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</si>
  <si>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</si>
  <si>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</si>
  <si>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</si>
  <si>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Доходи міського бюджету на 2017 рік</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</si>
  <si>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</si>
  <si>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</si>
  <si>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</si>
  <si>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</si>
  <si>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</si>
  <si>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</si>
  <si>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</si>
  <si>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</si>
  <si>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</si>
  <si>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</si>
  <si>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Пальне</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</si>
  <si>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</si>
  <si>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</si>
  <si>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</si>
  <si>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на виконання депутатських повноважень депутатів Сумської обласної ради</t>
  </si>
  <si>
    <t>на забезпечення твердим паливом (дровами, торфобрикетами) сімей учасників антитерористичної операції</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</si>
  <si>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</si>
  <si>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</si>
  <si>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Медична субвенція з державного бюджету місцевим бюджетам, з них:</t>
  </si>
  <si>
    <t>Кошти отримані з обласного бюджету  на:</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</si>
  <si>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</si>
  <si>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</si>
  <si>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відшкодування витрат за лікування мешканців районів області у туберкульозному відділенні  та у відділенні анестезіології комунальної установи «Сумська міська дитяча клінічна лікарня Святої Зінаїди»</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</si>
  <si>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</si>
  <si>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</si>
  <si>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до рішення виконавчого комітету</t>
  </si>
  <si>
    <t xml:space="preserve">                     Додаток   1</t>
  </si>
  <si>
    <t xml:space="preserve">Директор департаменту фінансів, економіки та </t>
  </si>
  <si>
    <t>С.А.Липова</t>
  </si>
  <si>
    <t>інвестицій</t>
  </si>
  <si>
    <r>
      <t xml:space="preserve">і   </t>
    </r>
    <r>
      <rPr>
        <sz val="14"/>
        <rFont val="Times New Roman"/>
        <family val="1"/>
      </rPr>
      <t xml:space="preserve">                         4</t>
    </r>
  </si>
  <si>
    <t>від 22.11.2017 № 642</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</si>
</sst>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4"/>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name val="Times New Roman"/>
      <family val="1"/>
    </font>
    <font>
      <sz val="16"/>
      <name val="Times New Roman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3"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4"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9">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4" fontId="31" fillId="26" borderId="13" xfId="0" applyNumberFormat="1" applyFont="1" applyFill="1" applyBorder="1" applyAlignment="1">
      <alignment vertical="center" wrapText="1"/>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4" fontId="0" fillId="26" borderId="0" xfId="0" applyNumberFormat="1" applyFont="1" applyFill="1" applyAlignment="1" applyProtection="1">
      <alignment wrapText="1"/>
      <protection/>
    </xf>
    <xf numFmtId="4" fontId="27" fillId="26" borderId="13" xfId="0" applyNumberFormat="1" applyFont="1" applyFill="1" applyBorder="1" applyAlignment="1" applyProtection="1">
      <alignment horizontal="right" vertical="center" wrapText="1"/>
      <protection/>
    </xf>
    <xf numFmtId="0" fontId="0" fillId="26" borderId="0" xfId="0" applyNumberFormat="1" applyFont="1" applyFill="1" applyAlignment="1" applyProtection="1">
      <alignment wrapText="1"/>
      <protection/>
    </xf>
    <xf numFmtId="0" fontId="0" fillId="26" borderId="0" xfId="0" applyFont="1" applyFill="1" applyAlignment="1">
      <alignment wrapText="1"/>
    </xf>
    <xf numFmtId="0" fontId="29"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vertical="top" wrapText="1"/>
      <protection/>
    </xf>
    <xf numFmtId="49" fontId="29" fillId="26" borderId="13" xfId="0" applyNumberFormat="1" applyFont="1" applyFill="1" applyBorder="1" applyAlignment="1" applyProtection="1">
      <alignment vertical="center" readingOrder="1"/>
      <protection/>
    </xf>
    <xf numFmtId="0" fontId="29" fillId="26" borderId="13" xfId="0" applyNumberFormat="1" applyFont="1" applyFill="1" applyBorder="1" applyAlignment="1" applyProtection="1">
      <alignment vertical="center"/>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4" fontId="32" fillId="26" borderId="13" xfId="0" applyNumberFormat="1" applyFont="1" applyFill="1" applyBorder="1" applyAlignment="1">
      <alignment vertical="center" wrapText="1"/>
    </xf>
    <xf numFmtId="0" fontId="27"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wrapText="1"/>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left" vertical="center" wrapText="1"/>
      <protection/>
    </xf>
    <xf numFmtId="4" fontId="35" fillId="26" borderId="13"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29" fillId="0" borderId="13" xfId="0" applyNumberFormat="1" applyFont="1" applyFill="1" applyBorder="1" applyAlignment="1" applyProtection="1">
      <alignment vertical="center" wrapText="1"/>
      <protection/>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13"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Fill="1" applyAlignment="1">
      <alignment/>
    </xf>
    <xf numFmtId="0" fontId="29" fillId="26" borderId="14" xfId="0" applyNumberFormat="1" applyFont="1" applyFill="1" applyBorder="1" applyAlignment="1" applyProtection="1">
      <alignment horizontal="center" vertical="center" wrapText="1"/>
      <protection/>
    </xf>
    <xf numFmtId="49" fontId="26" fillId="0" borderId="13" xfId="0" applyNumberFormat="1" applyFont="1" applyBorder="1" applyAlignment="1">
      <alignment horizontal="left" vertical="center" wrapText="1"/>
    </xf>
    <xf numFmtId="0" fontId="29" fillId="0" borderId="15" xfId="0" applyNumberFormat="1" applyFont="1" applyFill="1" applyBorder="1" applyAlignment="1" applyProtection="1">
      <alignment vertical="center" wrapText="1"/>
      <protection/>
    </xf>
    <xf numFmtId="0" fontId="29" fillId="26" borderId="15" xfId="0" applyNumberFormat="1" applyFont="1" applyFill="1" applyBorder="1" applyAlignment="1" applyProtection="1">
      <alignment vertical="center" wrapText="1"/>
      <protection/>
    </xf>
    <xf numFmtId="0" fontId="29" fillId="0" borderId="16" xfId="0" applyNumberFormat="1" applyFont="1" applyFill="1" applyBorder="1" applyAlignment="1" applyProtection="1">
      <alignment vertical="top" wrapText="1"/>
      <protection/>
    </xf>
    <xf numFmtId="0" fontId="29" fillId="26" borderId="14" xfId="0" applyNumberFormat="1" applyFont="1" applyFill="1" applyBorder="1" applyAlignment="1" applyProtection="1">
      <alignment horizontal="center" vertical="top" wrapText="1"/>
      <protection/>
    </xf>
    <xf numFmtId="0" fontId="29" fillId="26" borderId="16" xfId="0" applyNumberFormat="1" applyFont="1" applyFill="1" applyBorder="1" applyAlignment="1" applyProtection="1">
      <alignment vertical="top" wrapText="1"/>
      <protection/>
    </xf>
    <xf numFmtId="0" fontId="29" fillId="26" borderId="17" xfId="0" applyNumberFormat="1" applyFont="1" applyFill="1" applyBorder="1" applyAlignment="1" applyProtection="1">
      <alignment vertical="top" wrapText="1"/>
      <protection/>
    </xf>
    <xf numFmtId="0" fontId="29" fillId="26" borderId="16"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vertical="top" wrapText="1"/>
      <protection/>
    </xf>
    <xf numFmtId="0" fontId="29" fillId="26" borderId="15" xfId="0" applyNumberFormat="1" applyFont="1" applyFill="1" applyBorder="1" applyAlignment="1" applyProtection="1">
      <alignment vertical="top" wrapText="1"/>
      <protection/>
    </xf>
    <xf numFmtId="0" fontId="29" fillId="0" borderId="15" xfId="0" applyNumberFormat="1" applyFont="1" applyFill="1" applyBorder="1" applyAlignment="1" applyProtection="1">
      <alignment vertical="top" wrapText="1"/>
      <protection/>
    </xf>
    <xf numFmtId="0" fontId="26" fillId="26" borderId="0" xfId="0" applyNumberFormat="1" applyFont="1" applyFill="1" applyBorder="1" applyAlignment="1" applyProtection="1">
      <alignment horizontal="center" vertical="center" wrapText="1"/>
      <protection/>
    </xf>
    <xf numFmtId="0" fontId="20" fillId="26" borderId="0" xfId="0" applyFont="1" applyFill="1" applyBorder="1" applyAlignment="1">
      <alignment vertical="center" wrapText="1"/>
    </xf>
    <xf numFmtId="4" fontId="20" fillId="26" borderId="0" xfId="0" applyNumberFormat="1" applyFont="1" applyFill="1" applyBorder="1" applyAlignment="1" applyProtection="1">
      <alignment horizontal="right" vertical="center" wrapText="1"/>
      <protection/>
    </xf>
    <xf numFmtId="4" fontId="36" fillId="26" borderId="0" xfId="0" applyNumberFormat="1" applyFont="1" applyFill="1" applyBorder="1" applyAlignment="1">
      <alignment vertical="center" wrapText="1"/>
    </xf>
    <xf numFmtId="4" fontId="34"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14" xfId="0" applyNumberFormat="1" applyFont="1" applyFill="1" applyBorder="1" applyAlignment="1" applyProtection="1">
      <alignment vertical="top" wrapText="1"/>
      <protection/>
    </xf>
    <xf numFmtId="0" fontId="29" fillId="0" borderId="17" xfId="0" applyNumberFormat="1" applyFont="1" applyFill="1" applyBorder="1" applyAlignment="1" applyProtection="1">
      <alignment horizontal="center" vertical="center" wrapText="1"/>
      <protection/>
    </xf>
    <xf numFmtId="0" fontId="37" fillId="0" borderId="0" xfId="0" applyFont="1" applyFill="1" applyAlignment="1">
      <alignment vertical="center"/>
    </xf>
    <xf numFmtId="0" fontId="37" fillId="0" borderId="0" xfId="0" applyNumberFormat="1" applyFont="1" applyFill="1" applyAlignment="1" applyProtection="1">
      <alignment/>
      <protection/>
    </xf>
    <xf numFmtId="0" fontId="45" fillId="26" borderId="0" xfId="0" applyFont="1" applyFill="1" applyAlignment="1">
      <alignment/>
    </xf>
    <xf numFmtId="0" fontId="45" fillId="26" borderId="0" xfId="0" applyNumberFormat="1" applyFont="1" applyFill="1" applyAlignment="1" applyProtection="1">
      <alignment/>
      <protection/>
    </xf>
    <xf numFmtId="0" fontId="29" fillId="26" borderId="18" xfId="0" applyNumberFormat="1" applyFont="1" applyFill="1" applyBorder="1" applyAlignment="1" applyProtection="1">
      <alignment vertical="center" wrapText="1"/>
      <protection/>
    </xf>
    <xf numFmtId="4" fontId="29" fillId="26" borderId="17" xfId="0" applyNumberFormat="1" applyFont="1" applyFill="1" applyBorder="1" applyAlignment="1" applyProtection="1">
      <alignment horizontal="right" vertical="center" wrapText="1"/>
      <protection/>
    </xf>
    <xf numFmtId="4" fontId="30" fillId="26" borderId="17" xfId="0" applyNumberFormat="1" applyFont="1" applyFill="1" applyBorder="1" applyAlignment="1">
      <alignment vertical="center" wrapText="1"/>
    </xf>
    <xf numFmtId="0" fontId="29" fillId="0" borderId="13" xfId="0" applyNumberFormat="1" applyFont="1" applyFill="1" applyBorder="1" applyAlignment="1" applyProtection="1">
      <alignment horizontal="center" vertical="center" wrapText="1"/>
      <protection/>
    </xf>
    <xf numFmtId="0" fontId="37" fillId="26" borderId="0" xfId="0" applyFont="1" applyFill="1" applyAlignment="1">
      <alignment vertical="center"/>
    </xf>
    <xf numFmtId="0" fontId="37" fillId="0" borderId="0" xfId="0" applyFont="1" applyFill="1" applyAlignment="1">
      <alignment horizontal="center" vertical="center" textRotation="180"/>
    </xf>
    <xf numFmtId="0" fontId="37" fillId="0" borderId="19" xfId="0" applyFont="1" applyFill="1" applyBorder="1" applyAlignment="1">
      <alignment horizontal="center" vertical="center" textRotation="180"/>
    </xf>
    <xf numFmtId="0" fontId="46" fillId="26" borderId="0" xfId="0" applyFont="1" applyFill="1" applyBorder="1" applyAlignment="1">
      <alignment horizontal="left" vertical="top"/>
    </xf>
    <xf numFmtId="0" fontId="34" fillId="26" borderId="0" xfId="0" applyNumberFormat="1" applyFont="1" applyFill="1" applyAlignment="1" applyProtection="1">
      <alignment/>
      <protection/>
    </xf>
    <xf numFmtId="0" fontId="34" fillId="26" borderId="0" xfId="0" applyFont="1" applyFill="1" applyAlignment="1">
      <alignment/>
    </xf>
    <xf numFmtId="0" fontId="29" fillId="0" borderId="17" xfId="0" applyNumberFormat="1" applyFont="1" applyFill="1" applyBorder="1" applyAlignment="1" applyProtection="1">
      <alignment vertical="top" wrapText="1"/>
      <protection/>
    </xf>
    <xf numFmtId="0" fontId="29" fillId="0" borderId="13" xfId="0" applyNumberFormat="1" applyFont="1" applyFill="1" applyBorder="1" applyAlignment="1" applyProtection="1">
      <alignment vertical="top" wrapText="1"/>
      <protection/>
    </xf>
    <xf numFmtId="0" fontId="37" fillId="0" borderId="19" xfId="0" applyFont="1" applyFill="1" applyBorder="1" applyAlignment="1">
      <alignment horizontal="center" vertical="center" textRotation="180"/>
    </xf>
    <xf numFmtId="0" fontId="37" fillId="0" borderId="0" xfId="0" applyFont="1" applyFill="1" applyBorder="1" applyAlignment="1">
      <alignment horizontal="center" vertical="center" textRotation="180"/>
    </xf>
    <xf numFmtId="0" fontId="29" fillId="26" borderId="14" xfId="0" applyNumberFormat="1" applyFont="1" applyFill="1" applyBorder="1" applyAlignment="1" applyProtection="1">
      <alignment horizontal="center" vertical="center" wrapText="1"/>
      <protection/>
    </xf>
    <xf numFmtId="0" fontId="29" fillId="26" borderId="16" xfId="0" applyNumberFormat="1" applyFont="1" applyFill="1" applyBorder="1" applyAlignment="1" applyProtection="1">
      <alignment horizontal="center" vertical="center" wrapText="1"/>
      <protection/>
    </xf>
    <xf numFmtId="0" fontId="29" fillId="26" borderId="17" xfId="0" applyNumberFormat="1" applyFont="1" applyFill="1" applyBorder="1" applyAlignment="1" applyProtection="1">
      <alignment horizontal="center" vertical="center" wrapText="1"/>
      <protection/>
    </xf>
    <xf numFmtId="2" fontId="34" fillId="26" borderId="0" xfId="0" applyNumberFormat="1" applyFont="1" applyFill="1" applyBorder="1" applyAlignment="1">
      <alignment horizontal="left" vertical="center" wrapText="1"/>
    </xf>
    <xf numFmtId="0" fontId="34" fillId="26" borderId="0" xfId="0" applyFont="1" applyFill="1" applyAlignment="1">
      <alignment horizontal="left"/>
    </xf>
    <xf numFmtId="0" fontId="38" fillId="0" borderId="0" xfId="0" applyFont="1" applyFill="1" applyAlignment="1">
      <alignment horizontal="center" vertical="center" textRotation="180"/>
    </xf>
    <xf numFmtId="0" fontId="37" fillId="0" borderId="0" xfId="0" applyFont="1" applyFill="1" applyAlignment="1">
      <alignment horizontal="center" vertical="center" textRotation="180"/>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4" xfId="0" applyNumberFormat="1" applyFont="1" applyFill="1" applyBorder="1" applyAlignment="1" applyProtection="1">
      <alignment horizontal="center" vertical="center" wrapText="1"/>
      <protection/>
    </xf>
    <xf numFmtId="0" fontId="20" fillId="26" borderId="1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63"/>
  <sheetViews>
    <sheetView showGridLines="0" showZeros="0" tabSelected="1" view="pageBreakPreview" zoomScale="60" zoomScaleNormal="75" zoomScalePageLayoutView="0" workbookViewId="0" topLeftCell="A1">
      <selection activeCell="D4" sqref="D4"/>
    </sheetView>
  </sheetViews>
  <sheetFormatPr defaultColWidth="9.16015625" defaultRowHeight="12.75"/>
  <cols>
    <col min="1" max="1" width="11.83203125" style="1" customWidth="1"/>
    <col min="2" max="2" width="58.66015625" style="2" customWidth="1"/>
    <col min="3" max="3" width="28" style="2" customWidth="1"/>
    <col min="4" max="4" width="19.66015625" style="2" customWidth="1"/>
    <col min="5" max="5" width="18.33203125" style="2" customWidth="1"/>
    <col min="6" max="6" width="17.66015625" style="2" customWidth="1"/>
    <col min="7" max="7" width="6" style="98" customWidth="1"/>
    <col min="8" max="8" width="22.33203125" style="2" customWidth="1"/>
    <col min="9" max="9" width="21" style="2" customWidth="1"/>
    <col min="10" max="12" width="9.16015625" style="2" customWidth="1"/>
    <col min="13" max="244" width="9.16015625" style="4" customWidth="1"/>
    <col min="245" max="253" width="9.16015625" style="2" customWidth="1"/>
    <col min="254" max="16384" width="9.16015625" style="4" customWidth="1"/>
  </cols>
  <sheetData>
    <row r="1" spans="1:7" ht="23.25" customHeight="1">
      <c r="A1" s="84"/>
      <c r="D1" s="3" t="s">
        <v>187</v>
      </c>
      <c r="E1" s="3"/>
      <c r="G1" s="112" t="s">
        <v>191</v>
      </c>
    </row>
    <row r="2" spans="4:7" ht="18.75" customHeight="1">
      <c r="D2" s="97" t="s">
        <v>186</v>
      </c>
      <c r="E2" s="3"/>
      <c r="G2" s="113"/>
    </row>
    <row r="3" spans="4:7" ht="18.75" customHeight="1">
      <c r="D3" s="89" t="s">
        <v>192</v>
      </c>
      <c r="E3" s="3"/>
      <c r="G3" s="113"/>
    </row>
    <row r="4" spans="4:7" ht="18.75" customHeight="1">
      <c r="D4" s="5"/>
      <c r="E4" s="3"/>
      <c r="G4" s="113"/>
    </row>
    <row r="5" spans="1:253" s="66" customFormat="1" ht="18.75" customHeight="1">
      <c r="A5" s="64"/>
      <c r="B5" s="65"/>
      <c r="C5" s="65"/>
      <c r="D5" s="89"/>
      <c r="E5" s="90"/>
      <c r="F5" s="65"/>
      <c r="G5" s="113"/>
      <c r="H5" s="65"/>
      <c r="I5" s="65"/>
      <c r="J5" s="65"/>
      <c r="K5" s="65"/>
      <c r="L5" s="65"/>
      <c r="IK5" s="65"/>
      <c r="IL5" s="65"/>
      <c r="IM5" s="65"/>
      <c r="IN5" s="65"/>
      <c r="IO5" s="65"/>
      <c r="IP5" s="65"/>
      <c r="IQ5" s="65"/>
      <c r="IR5" s="65"/>
      <c r="IS5" s="65"/>
    </row>
    <row r="6" spans="3:7" ht="15.75">
      <c r="C6" s="6"/>
      <c r="G6" s="113"/>
    </row>
    <row r="7" spans="1:7" ht="20.25">
      <c r="A7" s="114" t="s">
        <v>160</v>
      </c>
      <c r="B7" s="114"/>
      <c r="C7" s="114"/>
      <c r="D7" s="114"/>
      <c r="E7" s="114"/>
      <c r="F7" s="114"/>
      <c r="G7" s="113"/>
    </row>
    <row r="8" spans="2:7" ht="15.75">
      <c r="B8" s="7"/>
      <c r="C8" s="7"/>
      <c r="D8" s="7"/>
      <c r="E8" s="7"/>
      <c r="F8" s="8" t="s">
        <v>27</v>
      </c>
      <c r="G8" s="113"/>
    </row>
    <row r="9" spans="1:7" ht="21.75" customHeight="1">
      <c r="A9" s="115" t="s">
        <v>0</v>
      </c>
      <c r="B9" s="116" t="s">
        <v>1</v>
      </c>
      <c r="C9" s="116" t="s">
        <v>17</v>
      </c>
      <c r="D9" s="117" t="s">
        <v>15</v>
      </c>
      <c r="E9" s="116" t="s">
        <v>16</v>
      </c>
      <c r="F9" s="116"/>
      <c r="G9" s="113"/>
    </row>
    <row r="10" spans="1:7" ht="35.25" customHeight="1">
      <c r="A10" s="115"/>
      <c r="B10" s="116"/>
      <c r="C10" s="116"/>
      <c r="D10" s="118"/>
      <c r="E10" s="10" t="s">
        <v>17</v>
      </c>
      <c r="F10" s="11" t="s">
        <v>18</v>
      </c>
      <c r="G10" s="113"/>
    </row>
    <row r="11" spans="1:253" s="13" customFormat="1" ht="17.25" customHeight="1">
      <c r="A11" s="9">
        <v>1</v>
      </c>
      <c r="B11" s="10">
        <v>2</v>
      </c>
      <c r="C11" s="10">
        <v>3</v>
      </c>
      <c r="D11" s="10">
        <v>4</v>
      </c>
      <c r="E11" s="10">
        <v>5</v>
      </c>
      <c r="F11" s="10">
        <v>6</v>
      </c>
      <c r="G11" s="113"/>
      <c r="H11" s="12"/>
      <c r="I11" s="12"/>
      <c r="J11" s="12"/>
      <c r="K11" s="12"/>
      <c r="L11" s="12"/>
      <c r="IK11" s="12"/>
      <c r="IL11" s="12"/>
      <c r="IM11" s="12"/>
      <c r="IN11" s="12"/>
      <c r="IO11" s="12"/>
      <c r="IP11" s="12"/>
      <c r="IQ11" s="12"/>
      <c r="IR11" s="12"/>
      <c r="IS11" s="12"/>
    </row>
    <row r="12" spans="1:253" s="18" customFormat="1" ht="14.25">
      <c r="A12" s="9">
        <v>10000000</v>
      </c>
      <c r="B12" s="14" t="s">
        <v>3</v>
      </c>
      <c r="C12" s="15">
        <f>D12+E12</f>
        <v>1283768822</v>
      </c>
      <c r="D12" s="16">
        <f>D13+D23++D28+D34+D53</f>
        <v>1280317722</v>
      </c>
      <c r="E12" s="16">
        <f>E13+E23++E28+E34+E53</f>
        <v>3451100</v>
      </c>
      <c r="F12" s="16">
        <f>F13+F23++F28+F34+F53</f>
        <v>0</v>
      </c>
      <c r="G12" s="113"/>
      <c r="H12" s="17"/>
      <c r="I12" s="17"/>
      <c r="J12" s="17"/>
      <c r="K12" s="17"/>
      <c r="L12" s="17"/>
      <c r="IK12" s="17"/>
      <c r="IL12" s="17"/>
      <c r="IM12" s="17"/>
      <c r="IN12" s="17"/>
      <c r="IO12" s="17"/>
      <c r="IP12" s="17"/>
      <c r="IQ12" s="17"/>
      <c r="IR12" s="17"/>
      <c r="IS12" s="17"/>
    </row>
    <row r="13" spans="1:253" s="24" customFormat="1" ht="30">
      <c r="A13" s="19">
        <v>11000000</v>
      </c>
      <c r="B13" s="20" t="s">
        <v>4</v>
      </c>
      <c r="C13" s="21">
        <f aca="true" t="shared" si="0" ref="C13:C91">D13+E13</f>
        <v>825900089</v>
      </c>
      <c r="D13" s="22">
        <f>D14+D20</f>
        <v>825900089</v>
      </c>
      <c r="E13" s="22"/>
      <c r="F13" s="22"/>
      <c r="G13" s="113"/>
      <c r="H13" s="23"/>
      <c r="I13" s="23"/>
      <c r="J13" s="23"/>
      <c r="K13" s="23"/>
      <c r="L13" s="23"/>
      <c r="IK13" s="23"/>
      <c r="IL13" s="23"/>
      <c r="IM13" s="23"/>
      <c r="IN13" s="23"/>
      <c r="IO13" s="23"/>
      <c r="IP13" s="23"/>
      <c r="IQ13" s="23"/>
      <c r="IR13" s="23"/>
      <c r="IS13" s="23"/>
    </row>
    <row r="14" spans="1:253" s="24" customFormat="1" ht="15">
      <c r="A14" s="19">
        <v>11010000</v>
      </c>
      <c r="B14" s="20" t="s">
        <v>134</v>
      </c>
      <c r="C14" s="21">
        <f t="shared" si="0"/>
        <v>825335989</v>
      </c>
      <c r="D14" s="21">
        <f>D15+D16+D17+D18+D19</f>
        <v>825335989</v>
      </c>
      <c r="E14" s="22"/>
      <c r="F14" s="22"/>
      <c r="G14" s="113"/>
      <c r="H14" s="23"/>
      <c r="I14" s="23"/>
      <c r="J14" s="23"/>
      <c r="K14" s="23"/>
      <c r="L14" s="23"/>
      <c r="IK14" s="23"/>
      <c r="IL14" s="23"/>
      <c r="IM14" s="23"/>
      <c r="IN14" s="23"/>
      <c r="IO14" s="23"/>
      <c r="IP14" s="23"/>
      <c r="IQ14" s="23"/>
      <c r="IR14" s="23"/>
      <c r="IS14" s="23"/>
    </row>
    <row r="15" spans="1:253" s="24" customFormat="1" ht="45">
      <c r="A15" s="19">
        <v>11010100</v>
      </c>
      <c r="B15" s="20" t="s">
        <v>23</v>
      </c>
      <c r="C15" s="22">
        <f t="shared" si="0"/>
        <v>710490234</v>
      </c>
      <c r="D15" s="60">
        <f>656687600+13459508+16533300+21589613+890833+1112380+200000+17000</f>
        <v>710490234</v>
      </c>
      <c r="E15" s="22"/>
      <c r="F15" s="22"/>
      <c r="G15" s="113"/>
      <c r="H15" s="23"/>
      <c r="I15" s="23"/>
      <c r="J15" s="23"/>
      <c r="K15" s="23"/>
      <c r="L15" s="23"/>
      <c r="IK15" s="23"/>
      <c r="IL15" s="23"/>
      <c r="IM15" s="23"/>
      <c r="IN15" s="23"/>
      <c r="IO15" s="23"/>
      <c r="IP15" s="23"/>
      <c r="IQ15" s="23"/>
      <c r="IR15" s="23"/>
      <c r="IS15" s="23"/>
    </row>
    <row r="16" spans="1:253" s="24" customFormat="1" ht="75">
      <c r="A16" s="19">
        <v>11010200</v>
      </c>
      <c r="B16" s="20" t="s">
        <v>24</v>
      </c>
      <c r="C16" s="21">
        <f t="shared" si="0"/>
        <v>74476600</v>
      </c>
      <c r="D16" s="60">
        <f>72788500+129000+1409100+150000</f>
        <v>74476600</v>
      </c>
      <c r="E16" s="22"/>
      <c r="F16" s="22"/>
      <c r="G16" s="113"/>
      <c r="H16" s="23"/>
      <c r="I16" s="23"/>
      <c r="J16" s="23"/>
      <c r="K16" s="23"/>
      <c r="L16" s="23"/>
      <c r="IK16" s="23"/>
      <c r="IL16" s="23"/>
      <c r="IM16" s="23"/>
      <c r="IN16" s="23"/>
      <c r="IO16" s="23"/>
      <c r="IP16" s="23"/>
      <c r="IQ16" s="23"/>
      <c r="IR16" s="23"/>
      <c r="IS16" s="23"/>
    </row>
    <row r="17" spans="1:253" s="24" customFormat="1" ht="45" customHeight="1">
      <c r="A17" s="19">
        <v>11010400</v>
      </c>
      <c r="B17" s="20" t="s">
        <v>25</v>
      </c>
      <c r="C17" s="21">
        <f t="shared" si="0"/>
        <v>25539155</v>
      </c>
      <c r="D17" s="60">
        <f>25096500+442655</f>
        <v>25539155</v>
      </c>
      <c r="E17" s="22"/>
      <c r="F17" s="22"/>
      <c r="G17" s="113"/>
      <c r="H17" s="23"/>
      <c r="I17" s="23"/>
      <c r="J17" s="23"/>
      <c r="K17" s="23"/>
      <c r="L17" s="23"/>
      <c r="IK17" s="23"/>
      <c r="IL17" s="23"/>
      <c r="IM17" s="23"/>
      <c r="IN17" s="23"/>
      <c r="IO17" s="23"/>
      <c r="IP17" s="23"/>
      <c r="IQ17" s="23"/>
      <c r="IR17" s="23"/>
      <c r="IS17" s="23"/>
    </row>
    <row r="18" spans="1:253" s="24" customFormat="1" ht="33.75" customHeight="1">
      <c r="A18" s="19">
        <v>11010500</v>
      </c>
      <c r="B18" s="20" t="s">
        <v>26</v>
      </c>
      <c r="C18" s="21">
        <f t="shared" si="0"/>
        <v>13330000</v>
      </c>
      <c r="D18" s="22">
        <f>12330000+1000000</f>
        <v>13330000</v>
      </c>
      <c r="E18" s="22"/>
      <c r="F18" s="22"/>
      <c r="G18" s="105">
        <v>5</v>
      </c>
      <c r="H18" s="23"/>
      <c r="I18" s="23"/>
      <c r="J18" s="23"/>
      <c r="K18" s="23"/>
      <c r="L18" s="23"/>
      <c r="IK18" s="23"/>
      <c r="IL18" s="23"/>
      <c r="IM18" s="23"/>
      <c r="IN18" s="23"/>
      <c r="IO18" s="23"/>
      <c r="IP18" s="23"/>
      <c r="IQ18" s="23"/>
      <c r="IR18" s="23"/>
      <c r="IS18" s="23"/>
    </row>
    <row r="19" spans="1:253" s="24" customFormat="1" ht="63.75" customHeight="1">
      <c r="A19" s="19">
        <v>11010900</v>
      </c>
      <c r="B19" s="20" t="s">
        <v>158</v>
      </c>
      <c r="C19" s="21">
        <f t="shared" si="0"/>
        <v>1500000</v>
      </c>
      <c r="D19" s="22">
        <v>1500000</v>
      </c>
      <c r="E19" s="22"/>
      <c r="F19" s="22"/>
      <c r="G19" s="105"/>
      <c r="H19" s="23"/>
      <c r="I19" s="23"/>
      <c r="J19" s="23"/>
      <c r="K19" s="23"/>
      <c r="L19" s="23"/>
      <c r="IK19" s="23"/>
      <c r="IL19" s="23"/>
      <c r="IM19" s="23"/>
      <c r="IN19" s="23"/>
      <c r="IO19" s="23"/>
      <c r="IP19" s="23"/>
      <c r="IQ19" s="23"/>
      <c r="IR19" s="23"/>
      <c r="IS19" s="23"/>
    </row>
    <row r="20" spans="1:7" s="23" customFormat="1" ht="15">
      <c r="A20" s="19">
        <v>11020000</v>
      </c>
      <c r="B20" s="20" t="s">
        <v>5</v>
      </c>
      <c r="C20" s="21">
        <f t="shared" si="0"/>
        <v>564100</v>
      </c>
      <c r="D20" s="21">
        <f>D21+D22</f>
        <v>564100</v>
      </c>
      <c r="E20" s="21"/>
      <c r="F20" s="21"/>
      <c r="G20" s="105"/>
    </row>
    <row r="21" spans="1:253" s="24" customFormat="1" ht="30">
      <c r="A21" s="19">
        <v>11020200</v>
      </c>
      <c r="B21" s="20" t="s">
        <v>28</v>
      </c>
      <c r="C21" s="21">
        <f t="shared" si="0"/>
        <v>564100</v>
      </c>
      <c r="D21" s="22">
        <v>564100</v>
      </c>
      <c r="E21" s="22"/>
      <c r="F21" s="22"/>
      <c r="G21" s="105"/>
      <c r="H21" s="23"/>
      <c r="I21" s="23"/>
      <c r="J21" s="23"/>
      <c r="K21" s="23"/>
      <c r="L21" s="23"/>
      <c r="IK21" s="23"/>
      <c r="IL21" s="23"/>
      <c r="IM21" s="23"/>
      <c r="IN21" s="23"/>
      <c r="IO21" s="23"/>
      <c r="IP21" s="23"/>
      <c r="IQ21" s="23"/>
      <c r="IR21" s="23"/>
      <c r="IS21" s="23"/>
    </row>
    <row r="22" spans="1:253" s="24" customFormat="1" ht="30" customHeight="1" hidden="1">
      <c r="A22" s="19">
        <v>11023200</v>
      </c>
      <c r="B22" s="20" t="s">
        <v>29</v>
      </c>
      <c r="C22" s="21">
        <f t="shared" si="0"/>
        <v>0</v>
      </c>
      <c r="D22" s="22"/>
      <c r="E22" s="22"/>
      <c r="F22" s="22"/>
      <c r="G22" s="105"/>
      <c r="H22" s="23"/>
      <c r="I22" s="23"/>
      <c r="J22" s="23"/>
      <c r="K22" s="23"/>
      <c r="L22" s="23"/>
      <c r="IK22" s="23"/>
      <c r="IL22" s="23"/>
      <c r="IM22" s="23"/>
      <c r="IN22" s="23"/>
      <c r="IO22" s="23"/>
      <c r="IP22" s="23"/>
      <c r="IQ22" s="23"/>
      <c r="IR22" s="23"/>
      <c r="IS22" s="23"/>
    </row>
    <row r="23" spans="1:253" s="24" customFormat="1" ht="30">
      <c r="A23" s="19">
        <v>13000000</v>
      </c>
      <c r="B23" s="20" t="s">
        <v>30</v>
      </c>
      <c r="C23" s="21">
        <f t="shared" si="0"/>
        <v>199733</v>
      </c>
      <c r="D23" s="22">
        <f>D24+D26</f>
        <v>199733</v>
      </c>
      <c r="E23" s="22"/>
      <c r="F23" s="22"/>
      <c r="G23" s="105"/>
      <c r="H23" s="23"/>
      <c r="I23" s="23"/>
      <c r="J23" s="23"/>
      <c r="K23" s="23"/>
      <c r="L23" s="23"/>
      <c r="IK23" s="23"/>
      <c r="IL23" s="23"/>
      <c r="IM23" s="23"/>
      <c r="IN23" s="23"/>
      <c r="IO23" s="23"/>
      <c r="IP23" s="23"/>
      <c r="IQ23" s="23"/>
      <c r="IR23" s="23"/>
      <c r="IS23" s="23"/>
    </row>
    <row r="24" spans="1:253" s="24" customFormat="1" ht="16.5" customHeight="1">
      <c r="A24" s="19">
        <v>13010000</v>
      </c>
      <c r="B24" s="20" t="s">
        <v>31</v>
      </c>
      <c r="C24" s="21">
        <f t="shared" si="0"/>
        <v>98633</v>
      </c>
      <c r="D24" s="22">
        <f>D25</f>
        <v>98633</v>
      </c>
      <c r="E24" s="22"/>
      <c r="F24" s="22"/>
      <c r="G24" s="105"/>
      <c r="H24" s="23"/>
      <c r="I24" s="23"/>
      <c r="J24" s="23"/>
      <c r="K24" s="23"/>
      <c r="L24" s="23"/>
      <c r="IK24" s="23"/>
      <c r="IL24" s="23"/>
      <c r="IM24" s="23"/>
      <c r="IN24" s="23"/>
      <c r="IO24" s="23"/>
      <c r="IP24" s="23"/>
      <c r="IQ24" s="23"/>
      <c r="IR24" s="23"/>
      <c r="IS24" s="23"/>
    </row>
    <row r="25" spans="1:253" s="24" customFormat="1" ht="60.75" customHeight="1">
      <c r="A25" s="19">
        <v>13010200</v>
      </c>
      <c r="B25" s="20" t="s">
        <v>32</v>
      </c>
      <c r="C25" s="21">
        <f t="shared" si="0"/>
        <v>98633</v>
      </c>
      <c r="D25" s="22">
        <v>98633</v>
      </c>
      <c r="E25" s="22"/>
      <c r="F25" s="22"/>
      <c r="G25" s="105"/>
      <c r="H25" s="23"/>
      <c r="I25" s="23"/>
      <c r="J25" s="23"/>
      <c r="K25" s="23"/>
      <c r="L25" s="23"/>
      <c r="IK25" s="23"/>
      <c r="IL25" s="23"/>
      <c r="IM25" s="23"/>
      <c r="IN25" s="23"/>
      <c r="IO25" s="23"/>
      <c r="IP25" s="23"/>
      <c r="IQ25" s="23"/>
      <c r="IR25" s="23"/>
      <c r="IS25" s="23"/>
    </row>
    <row r="26" spans="1:253" s="24" customFormat="1" ht="15">
      <c r="A26" s="19">
        <v>13030000</v>
      </c>
      <c r="B26" s="20" t="s">
        <v>33</v>
      </c>
      <c r="C26" s="21">
        <f t="shared" si="0"/>
        <v>101100</v>
      </c>
      <c r="D26" s="22">
        <f>D27</f>
        <v>101100</v>
      </c>
      <c r="E26" s="22"/>
      <c r="F26" s="22"/>
      <c r="G26" s="105"/>
      <c r="H26" s="23"/>
      <c r="I26" s="23"/>
      <c r="J26" s="23"/>
      <c r="K26" s="23"/>
      <c r="L26" s="23"/>
      <c r="IK26" s="23"/>
      <c r="IL26" s="23"/>
      <c r="IM26" s="23"/>
      <c r="IN26" s="23"/>
      <c r="IO26" s="23"/>
      <c r="IP26" s="23"/>
      <c r="IQ26" s="23"/>
      <c r="IR26" s="23"/>
      <c r="IS26" s="23"/>
    </row>
    <row r="27" spans="1:253" s="24" customFormat="1" ht="35.25" customHeight="1">
      <c r="A27" s="19">
        <v>13030200</v>
      </c>
      <c r="B27" s="20" t="s">
        <v>34</v>
      </c>
      <c r="C27" s="21">
        <f t="shared" si="0"/>
        <v>101100</v>
      </c>
      <c r="D27" s="22">
        <v>101100</v>
      </c>
      <c r="E27" s="22"/>
      <c r="F27" s="22"/>
      <c r="G27" s="105"/>
      <c r="H27" s="23"/>
      <c r="I27" s="23"/>
      <c r="J27" s="23"/>
      <c r="K27" s="23"/>
      <c r="L27" s="23"/>
      <c r="IK27" s="23"/>
      <c r="IL27" s="23"/>
      <c r="IM27" s="23"/>
      <c r="IN27" s="23"/>
      <c r="IO27" s="23"/>
      <c r="IP27" s="23"/>
      <c r="IQ27" s="23"/>
      <c r="IR27" s="23"/>
      <c r="IS27" s="23"/>
    </row>
    <row r="28" spans="1:253" s="24" customFormat="1" ht="15">
      <c r="A28" s="19">
        <v>14000000</v>
      </c>
      <c r="B28" s="20" t="s">
        <v>11</v>
      </c>
      <c r="C28" s="21">
        <f t="shared" si="0"/>
        <v>136672300</v>
      </c>
      <c r="D28" s="22">
        <f>D33+D30+D32</f>
        <v>136672300</v>
      </c>
      <c r="E28" s="22"/>
      <c r="F28" s="22"/>
      <c r="G28" s="105"/>
      <c r="H28" s="23"/>
      <c r="I28" s="23"/>
      <c r="J28" s="23"/>
      <c r="K28" s="23"/>
      <c r="L28" s="23"/>
      <c r="IK28" s="23"/>
      <c r="IL28" s="23"/>
      <c r="IM28" s="23"/>
      <c r="IN28" s="23"/>
      <c r="IO28" s="23"/>
      <c r="IP28" s="23"/>
      <c r="IQ28" s="23"/>
      <c r="IR28" s="23"/>
      <c r="IS28" s="23"/>
    </row>
    <row r="29" spans="1:253" s="62" customFormat="1" ht="31.5" customHeight="1">
      <c r="A29" s="96">
        <v>14020000</v>
      </c>
      <c r="B29" s="58" t="s">
        <v>184</v>
      </c>
      <c r="C29" s="59">
        <f>C30</f>
        <v>27936150</v>
      </c>
      <c r="D29" s="59">
        <f>D30</f>
        <v>27936150</v>
      </c>
      <c r="E29" s="60"/>
      <c r="F29" s="60"/>
      <c r="G29" s="105"/>
      <c r="H29" s="61"/>
      <c r="I29" s="61"/>
      <c r="J29" s="61"/>
      <c r="K29" s="61"/>
      <c r="L29" s="61"/>
      <c r="IK29" s="61"/>
      <c r="IL29" s="61"/>
      <c r="IM29" s="61"/>
      <c r="IN29" s="61"/>
      <c r="IO29" s="61"/>
      <c r="IP29" s="61"/>
      <c r="IQ29" s="61"/>
      <c r="IR29" s="61"/>
      <c r="IS29" s="61"/>
    </row>
    <row r="30" spans="1:253" s="24" customFormat="1" ht="15.75">
      <c r="A30" s="19">
        <v>14021900</v>
      </c>
      <c r="B30" s="68" t="s">
        <v>171</v>
      </c>
      <c r="C30" s="21">
        <f t="shared" si="0"/>
        <v>27936150</v>
      </c>
      <c r="D30" s="22">
        <f>50000000/2+5872300/2</f>
        <v>27936150</v>
      </c>
      <c r="E30" s="22"/>
      <c r="F30" s="22"/>
      <c r="G30" s="105"/>
      <c r="H30" s="23"/>
      <c r="I30" s="23"/>
      <c r="J30" s="23"/>
      <c r="K30" s="23"/>
      <c r="L30" s="23"/>
      <c r="IK30" s="23"/>
      <c r="IL30" s="23"/>
      <c r="IM30" s="23"/>
      <c r="IN30" s="23"/>
      <c r="IO30" s="23"/>
      <c r="IP30" s="23"/>
      <c r="IQ30" s="23"/>
      <c r="IR30" s="23"/>
      <c r="IS30" s="23"/>
    </row>
    <row r="31" spans="1:253" s="62" customFormat="1" ht="30">
      <c r="A31" s="96">
        <v>14030000</v>
      </c>
      <c r="B31" s="58" t="s">
        <v>185</v>
      </c>
      <c r="C31" s="59">
        <f>C32</f>
        <v>35231450</v>
      </c>
      <c r="D31" s="60">
        <f>D32</f>
        <v>35231450</v>
      </c>
      <c r="E31" s="60"/>
      <c r="F31" s="60"/>
      <c r="G31" s="105"/>
      <c r="H31" s="61"/>
      <c r="I31" s="61"/>
      <c r="J31" s="61"/>
      <c r="K31" s="61"/>
      <c r="L31" s="61"/>
      <c r="IK31" s="61"/>
      <c r="IL31" s="61"/>
      <c r="IM31" s="61"/>
      <c r="IN31" s="61"/>
      <c r="IO31" s="61"/>
      <c r="IP31" s="61"/>
      <c r="IQ31" s="61"/>
      <c r="IR31" s="61"/>
      <c r="IS31" s="61"/>
    </row>
    <row r="32" spans="1:253" s="24" customFormat="1" ht="15.75">
      <c r="A32" s="19">
        <v>14031900</v>
      </c>
      <c r="B32" s="68" t="s">
        <v>171</v>
      </c>
      <c r="C32" s="21">
        <f t="shared" si="0"/>
        <v>35231450</v>
      </c>
      <c r="D32" s="22">
        <f>(50000000/2+5872300/2)+7295300</f>
        <v>35231450</v>
      </c>
      <c r="E32" s="22"/>
      <c r="F32" s="22"/>
      <c r="G32" s="105"/>
      <c r="H32" s="23"/>
      <c r="I32" s="23"/>
      <c r="J32" s="23"/>
      <c r="K32" s="23"/>
      <c r="L32" s="23"/>
      <c r="IK32" s="23"/>
      <c r="IL32" s="23"/>
      <c r="IM32" s="23"/>
      <c r="IN32" s="23"/>
      <c r="IO32" s="23"/>
      <c r="IP32" s="23"/>
      <c r="IQ32" s="23"/>
      <c r="IR32" s="23"/>
      <c r="IS32" s="23"/>
    </row>
    <row r="33" spans="1:253" s="24" customFormat="1" ht="33.75" customHeight="1">
      <c r="A33" s="19">
        <v>14040000</v>
      </c>
      <c r="B33" s="20" t="s">
        <v>35</v>
      </c>
      <c r="C33" s="21">
        <f t="shared" si="0"/>
        <v>73504700</v>
      </c>
      <c r="D33" s="22">
        <f>130800000-50000000-7295300</f>
        <v>73504700</v>
      </c>
      <c r="E33" s="22"/>
      <c r="F33" s="22"/>
      <c r="G33" s="105">
        <v>6</v>
      </c>
      <c r="H33" s="23"/>
      <c r="I33" s="23"/>
      <c r="J33" s="23"/>
      <c r="K33" s="23"/>
      <c r="L33" s="23"/>
      <c r="IK33" s="23"/>
      <c r="IL33" s="23"/>
      <c r="IM33" s="23"/>
      <c r="IN33" s="23"/>
      <c r="IO33" s="23"/>
      <c r="IP33" s="23"/>
      <c r="IQ33" s="23"/>
      <c r="IR33" s="23"/>
      <c r="IS33" s="23"/>
    </row>
    <row r="34" spans="1:253" s="24" customFormat="1" ht="15">
      <c r="A34" s="19">
        <v>18000000</v>
      </c>
      <c r="B34" s="20" t="s">
        <v>135</v>
      </c>
      <c r="C34" s="21">
        <f t="shared" si="0"/>
        <v>317545600</v>
      </c>
      <c r="D34" s="22">
        <f>D35+D46+D49</f>
        <v>317545600</v>
      </c>
      <c r="E34" s="22"/>
      <c r="F34" s="22"/>
      <c r="G34" s="105"/>
      <c r="H34" s="23"/>
      <c r="I34" s="23"/>
      <c r="J34" s="23"/>
      <c r="K34" s="23"/>
      <c r="L34" s="23"/>
      <c r="IK34" s="23"/>
      <c r="IL34" s="23"/>
      <c r="IM34" s="23"/>
      <c r="IN34" s="23"/>
      <c r="IO34" s="23"/>
      <c r="IP34" s="23"/>
      <c r="IQ34" s="23"/>
      <c r="IR34" s="23"/>
      <c r="IS34" s="23"/>
    </row>
    <row r="35" spans="1:253" s="24" customFormat="1" ht="15">
      <c r="A35" s="19" t="s">
        <v>36</v>
      </c>
      <c r="B35" s="20" t="s">
        <v>136</v>
      </c>
      <c r="C35" s="21">
        <f t="shared" si="0"/>
        <v>173612200</v>
      </c>
      <c r="D35" s="22">
        <f>D36+D37+D39+D40+D41+D42+D43+D44+D45+D38</f>
        <v>173612200</v>
      </c>
      <c r="E35" s="22"/>
      <c r="F35" s="22"/>
      <c r="G35" s="105"/>
      <c r="H35" s="23"/>
      <c r="I35" s="23"/>
      <c r="J35" s="23"/>
      <c r="K35" s="23"/>
      <c r="L35" s="23"/>
      <c r="IK35" s="23"/>
      <c r="IL35" s="23"/>
      <c r="IM35" s="23"/>
      <c r="IN35" s="23"/>
      <c r="IO35" s="23"/>
      <c r="IP35" s="23"/>
      <c r="IQ35" s="23"/>
      <c r="IR35" s="23"/>
      <c r="IS35" s="23"/>
    </row>
    <row r="36" spans="1:253" s="24" customFormat="1" ht="47.25" customHeight="1">
      <c r="A36" s="19" t="s">
        <v>37</v>
      </c>
      <c r="B36" s="20" t="s">
        <v>39</v>
      </c>
      <c r="C36" s="21">
        <f t="shared" si="0"/>
        <v>93500</v>
      </c>
      <c r="D36" s="22">
        <f>173100-79600</f>
        <v>93500</v>
      </c>
      <c r="E36" s="22"/>
      <c r="F36" s="22"/>
      <c r="G36" s="105"/>
      <c r="H36" s="25"/>
      <c r="I36" s="23"/>
      <c r="J36" s="23"/>
      <c r="K36" s="23"/>
      <c r="L36" s="23"/>
      <c r="IK36" s="23"/>
      <c r="IL36" s="23"/>
      <c r="IM36" s="23"/>
      <c r="IN36" s="23"/>
      <c r="IO36" s="23"/>
      <c r="IP36" s="23"/>
      <c r="IQ36" s="23"/>
      <c r="IR36" s="23"/>
      <c r="IS36" s="23"/>
    </row>
    <row r="37" spans="1:253" s="24" customFormat="1" ht="39.75" customHeight="1">
      <c r="A37" s="19" t="s">
        <v>38</v>
      </c>
      <c r="B37" s="20" t="s">
        <v>40</v>
      </c>
      <c r="C37" s="21">
        <f t="shared" si="0"/>
        <v>1017000</v>
      </c>
      <c r="D37" s="22">
        <f>2009500-992500</f>
        <v>1017000</v>
      </c>
      <c r="E37" s="22"/>
      <c r="F37" s="22"/>
      <c r="G37" s="105"/>
      <c r="H37" s="23"/>
      <c r="I37" s="23"/>
      <c r="J37" s="23"/>
      <c r="K37" s="23"/>
      <c r="L37" s="23"/>
      <c r="IK37" s="23"/>
      <c r="IL37" s="23"/>
      <c r="IM37" s="23"/>
      <c r="IN37" s="23"/>
      <c r="IO37" s="23"/>
      <c r="IP37" s="23"/>
      <c r="IQ37" s="23"/>
      <c r="IR37" s="23"/>
      <c r="IS37" s="23"/>
    </row>
    <row r="38" spans="1:253" s="24" customFormat="1" ht="60" customHeight="1">
      <c r="A38" s="19" t="s">
        <v>41</v>
      </c>
      <c r="B38" s="20" t="s">
        <v>43</v>
      </c>
      <c r="C38" s="21">
        <f t="shared" si="0"/>
        <v>483000</v>
      </c>
      <c r="D38" s="22">
        <f>1015800-532800</f>
        <v>483000</v>
      </c>
      <c r="E38" s="22"/>
      <c r="F38" s="22"/>
      <c r="G38" s="105"/>
      <c r="H38" s="23"/>
      <c r="I38" s="23"/>
      <c r="J38" s="23"/>
      <c r="K38" s="23"/>
      <c r="L38" s="23"/>
      <c r="IK38" s="23"/>
      <c r="IL38" s="23"/>
      <c r="IM38" s="23"/>
      <c r="IN38" s="23"/>
      <c r="IO38" s="23"/>
      <c r="IP38" s="23"/>
      <c r="IQ38" s="23"/>
      <c r="IR38" s="23"/>
      <c r="IS38" s="23"/>
    </row>
    <row r="39" spans="1:253" s="24" customFormat="1" ht="48" customHeight="1">
      <c r="A39" s="19" t="s">
        <v>42</v>
      </c>
      <c r="B39" s="20" t="s">
        <v>44</v>
      </c>
      <c r="C39" s="21">
        <f t="shared" si="0"/>
        <v>4834200</v>
      </c>
      <c r="D39" s="22">
        <f>9101600-4267400</f>
        <v>4834200</v>
      </c>
      <c r="E39" s="22"/>
      <c r="F39" s="22"/>
      <c r="G39" s="105"/>
      <c r="H39" s="23"/>
      <c r="I39" s="23"/>
      <c r="J39" s="23"/>
      <c r="K39" s="23"/>
      <c r="L39" s="23"/>
      <c r="IK39" s="23"/>
      <c r="IL39" s="23"/>
      <c r="IM39" s="23"/>
      <c r="IN39" s="23"/>
      <c r="IO39" s="23"/>
      <c r="IP39" s="23"/>
      <c r="IQ39" s="23"/>
      <c r="IR39" s="23"/>
      <c r="IS39" s="23"/>
    </row>
    <row r="40" spans="1:253" s="24" customFormat="1" ht="15">
      <c r="A40" s="19">
        <v>18010500</v>
      </c>
      <c r="B40" s="20" t="s">
        <v>45</v>
      </c>
      <c r="C40" s="21">
        <f t="shared" si="0"/>
        <v>47110600</v>
      </c>
      <c r="D40" s="60">
        <f>45902600+1208000</f>
        <v>47110600</v>
      </c>
      <c r="E40" s="22"/>
      <c r="F40" s="22"/>
      <c r="G40" s="105"/>
      <c r="H40" s="23"/>
      <c r="I40" s="23"/>
      <c r="J40" s="23"/>
      <c r="K40" s="23"/>
      <c r="L40" s="23"/>
      <c r="IK40" s="23"/>
      <c r="IL40" s="23"/>
      <c r="IM40" s="23"/>
      <c r="IN40" s="23"/>
      <c r="IO40" s="23"/>
      <c r="IP40" s="23"/>
      <c r="IQ40" s="23"/>
      <c r="IR40" s="23"/>
      <c r="IS40" s="23"/>
    </row>
    <row r="41" spans="1:253" s="24" customFormat="1" ht="15">
      <c r="A41" s="19">
        <v>18010600</v>
      </c>
      <c r="B41" s="20" t="s">
        <v>46</v>
      </c>
      <c r="C41" s="21">
        <f t="shared" si="0"/>
        <v>102091400</v>
      </c>
      <c r="D41" s="60">
        <f>99366400+2725000</f>
        <v>102091400</v>
      </c>
      <c r="E41" s="22"/>
      <c r="F41" s="22"/>
      <c r="G41" s="105"/>
      <c r="H41" s="23"/>
      <c r="I41" s="23"/>
      <c r="J41" s="23"/>
      <c r="K41" s="23"/>
      <c r="L41" s="23"/>
      <c r="IK41" s="23"/>
      <c r="IL41" s="23"/>
      <c r="IM41" s="23"/>
      <c r="IN41" s="23"/>
      <c r="IO41" s="23"/>
      <c r="IP41" s="23"/>
      <c r="IQ41" s="23"/>
      <c r="IR41" s="23"/>
      <c r="IS41" s="23"/>
    </row>
    <row r="42" spans="1:253" s="24" customFormat="1" ht="15">
      <c r="A42" s="19">
        <v>18010700</v>
      </c>
      <c r="B42" s="20" t="s">
        <v>47</v>
      </c>
      <c r="C42" s="21">
        <f t="shared" si="0"/>
        <v>3902800</v>
      </c>
      <c r="D42" s="60">
        <f>3792800+110000</f>
        <v>3902800</v>
      </c>
      <c r="E42" s="22"/>
      <c r="F42" s="22"/>
      <c r="G42" s="105"/>
      <c r="H42" s="23"/>
      <c r="I42" s="23"/>
      <c r="J42" s="23"/>
      <c r="K42" s="23"/>
      <c r="L42" s="23"/>
      <c r="IK42" s="23"/>
      <c r="IL42" s="23"/>
      <c r="IM42" s="23"/>
      <c r="IN42" s="23"/>
      <c r="IO42" s="23"/>
      <c r="IP42" s="23"/>
      <c r="IQ42" s="23"/>
      <c r="IR42" s="23"/>
      <c r="IS42" s="23"/>
    </row>
    <row r="43" spans="1:253" s="24" customFormat="1" ht="17.25" customHeight="1">
      <c r="A43" s="19">
        <v>18010900</v>
      </c>
      <c r="B43" s="20" t="s">
        <v>48</v>
      </c>
      <c r="C43" s="21">
        <f t="shared" si="0"/>
        <v>13490200</v>
      </c>
      <c r="D43" s="60">
        <f>13138200+352000</f>
        <v>13490200</v>
      </c>
      <c r="E43" s="22"/>
      <c r="F43" s="22"/>
      <c r="G43" s="105"/>
      <c r="H43" s="23"/>
      <c r="I43" s="23"/>
      <c r="J43" s="23"/>
      <c r="K43" s="23"/>
      <c r="L43" s="23"/>
      <c r="IK43" s="23"/>
      <c r="IL43" s="23"/>
      <c r="IM43" s="23"/>
      <c r="IN43" s="23"/>
      <c r="IO43" s="23"/>
      <c r="IP43" s="23"/>
      <c r="IQ43" s="23"/>
      <c r="IR43" s="23"/>
      <c r="IS43" s="23"/>
    </row>
    <row r="44" spans="1:253" s="24" customFormat="1" ht="15" customHeight="1">
      <c r="A44" s="19">
        <v>18011000</v>
      </c>
      <c r="B44" s="20" t="s">
        <v>49</v>
      </c>
      <c r="C44" s="21">
        <f t="shared" si="0"/>
        <v>350000</v>
      </c>
      <c r="D44" s="22">
        <v>350000</v>
      </c>
      <c r="E44" s="22"/>
      <c r="F44" s="22"/>
      <c r="G44" s="105"/>
      <c r="H44" s="23"/>
      <c r="I44" s="23"/>
      <c r="J44" s="23"/>
      <c r="K44" s="23"/>
      <c r="L44" s="23"/>
      <c r="IK44" s="23"/>
      <c r="IL44" s="23"/>
      <c r="IM44" s="23"/>
      <c r="IN44" s="23"/>
      <c r="IO44" s="23"/>
      <c r="IP44" s="23"/>
      <c r="IQ44" s="23"/>
      <c r="IR44" s="23"/>
      <c r="IS44" s="23"/>
    </row>
    <row r="45" spans="1:253" s="24" customFormat="1" ht="15" customHeight="1">
      <c r="A45" s="19">
        <v>18011100</v>
      </c>
      <c r="B45" s="20" t="s">
        <v>50</v>
      </c>
      <c r="C45" s="21">
        <f t="shared" si="0"/>
        <v>239500</v>
      </c>
      <c r="D45" s="22">
        <v>239500</v>
      </c>
      <c r="E45" s="22"/>
      <c r="F45" s="22"/>
      <c r="G45" s="105"/>
      <c r="H45" s="23"/>
      <c r="I45" s="23"/>
      <c r="J45" s="23"/>
      <c r="K45" s="23"/>
      <c r="L45" s="23"/>
      <c r="IK45" s="23"/>
      <c r="IL45" s="23"/>
      <c r="IM45" s="23"/>
      <c r="IN45" s="23"/>
      <c r="IO45" s="23"/>
      <c r="IP45" s="23"/>
      <c r="IQ45" s="23"/>
      <c r="IR45" s="23"/>
      <c r="IS45" s="23"/>
    </row>
    <row r="46" spans="1:253" s="24" customFormat="1" ht="15">
      <c r="A46" s="19">
        <v>18030000</v>
      </c>
      <c r="B46" s="20" t="s">
        <v>53</v>
      </c>
      <c r="C46" s="21">
        <f t="shared" si="0"/>
        <v>130000</v>
      </c>
      <c r="D46" s="22">
        <f>D47+D48</f>
        <v>130000</v>
      </c>
      <c r="E46" s="22"/>
      <c r="F46" s="22"/>
      <c r="G46" s="105"/>
      <c r="H46" s="23"/>
      <c r="I46" s="23"/>
      <c r="J46" s="23"/>
      <c r="K46" s="23"/>
      <c r="L46" s="23"/>
      <c r="IK46" s="23"/>
      <c r="IL46" s="23"/>
      <c r="IM46" s="23"/>
      <c r="IN46" s="23"/>
      <c r="IO46" s="23"/>
      <c r="IP46" s="23"/>
      <c r="IQ46" s="23"/>
      <c r="IR46" s="23"/>
      <c r="IS46" s="23"/>
    </row>
    <row r="47" spans="1:253" s="24" customFormat="1" ht="17.25" customHeight="1">
      <c r="A47" s="19">
        <v>18030100</v>
      </c>
      <c r="B47" s="20" t="s">
        <v>51</v>
      </c>
      <c r="C47" s="21">
        <f t="shared" si="0"/>
        <v>96200</v>
      </c>
      <c r="D47" s="22">
        <v>96200</v>
      </c>
      <c r="E47" s="22"/>
      <c r="F47" s="22"/>
      <c r="G47" s="105"/>
      <c r="H47" s="23"/>
      <c r="I47" s="23"/>
      <c r="J47" s="23"/>
      <c r="K47" s="23"/>
      <c r="L47" s="23"/>
      <c r="IK47" s="23"/>
      <c r="IL47" s="23"/>
      <c r="IM47" s="23"/>
      <c r="IN47" s="23"/>
      <c r="IO47" s="23"/>
      <c r="IP47" s="23"/>
      <c r="IQ47" s="23"/>
      <c r="IR47" s="23"/>
      <c r="IS47" s="23"/>
    </row>
    <row r="48" spans="1:253" s="24" customFormat="1" ht="15.75" customHeight="1">
      <c r="A48" s="19">
        <v>18030200</v>
      </c>
      <c r="B48" s="20" t="s">
        <v>52</v>
      </c>
      <c r="C48" s="21">
        <f t="shared" si="0"/>
        <v>33800</v>
      </c>
      <c r="D48" s="22">
        <v>33800</v>
      </c>
      <c r="E48" s="22"/>
      <c r="F48" s="22"/>
      <c r="G48" s="105"/>
      <c r="H48" s="23"/>
      <c r="I48" s="23"/>
      <c r="J48" s="23"/>
      <c r="K48" s="23"/>
      <c r="L48" s="23"/>
      <c r="IK48" s="23"/>
      <c r="IL48" s="23"/>
      <c r="IM48" s="23"/>
      <c r="IN48" s="23"/>
      <c r="IO48" s="23"/>
      <c r="IP48" s="23"/>
      <c r="IQ48" s="23"/>
      <c r="IR48" s="23"/>
      <c r="IS48" s="23"/>
    </row>
    <row r="49" spans="1:253" s="24" customFormat="1" ht="15">
      <c r="A49" s="19" t="s">
        <v>54</v>
      </c>
      <c r="B49" s="20" t="s">
        <v>55</v>
      </c>
      <c r="C49" s="21">
        <f>D49+E49</f>
        <v>143803400</v>
      </c>
      <c r="D49" s="22">
        <f>D50+D51+D52</f>
        <v>143803400</v>
      </c>
      <c r="E49" s="22"/>
      <c r="F49" s="22"/>
      <c r="G49" s="105"/>
      <c r="H49" s="23"/>
      <c r="I49" s="23"/>
      <c r="J49" s="23"/>
      <c r="K49" s="23"/>
      <c r="L49" s="23"/>
      <c r="IK49" s="23"/>
      <c r="IL49" s="23"/>
      <c r="IM49" s="23"/>
      <c r="IN49" s="23"/>
      <c r="IO49" s="23"/>
      <c r="IP49" s="23"/>
      <c r="IQ49" s="23"/>
      <c r="IR49" s="23"/>
      <c r="IS49" s="23"/>
    </row>
    <row r="50" spans="1:253" s="24" customFormat="1" ht="15">
      <c r="A50" s="19" t="s">
        <v>56</v>
      </c>
      <c r="B50" s="20" t="s">
        <v>57</v>
      </c>
      <c r="C50" s="21">
        <f t="shared" si="0"/>
        <v>38540000</v>
      </c>
      <c r="D50" s="60">
        <f>36876000+1664000</f>
        <v>38540000</v>
      </c>
      <c r="E50" s="22"/>
      <c r="F50" s="22"/>
      <c r="G50" s="105"/>
      <c r="H50" s="23"/>
      <c r="I50" s="23"/>
      <c r="J50" s="23"/>
      <c r="K50" s="23"/>
      <c r="L50" s="23"/>
      <c r="IK50" s="23"/>
      <c r="IL50" s="23"/>
      <c r="IM50" s="23"/>
      <c r="IN50" s="23"/>
      <c r="IO50" s="23"/>
      <c r="IP50" s="23"/>
      <c r="IQ50" s="23"/>
      <c r="IR50" s="23"/>
      <c r="IS50" s="23"/>
    </row>
    <row r="51" spans="1:253" s="24" customFormat="1" ht="15">
      <c r="A51" s="19" t="s">
        <v>58</v>
      </c>
      <c r="B51" s="20" t="s">
        <v>59</v>
      </c>
      <c r="C51" s="21">
        <f t="shared" si="0"/>
        <v>105101400</v>
      </c>
      <c r="D51" s="60">
        <f>94824000+4277400+6000000</f>
        <v>105101400</v>
      </c>
      <c r="E51" s="22"/>
      <c r="F51" s="22"/>
      <c r="G51" s="105">
        <v>7</v>
      </c>
      <c r="H51" s="23"/>
      <c r="I51" s="23"/>
      <c r="J51" s="23"/>
      <c r="K51" s="23"/>
      <c r="L51" s="23"/>
      <c r="IK51" s="23"/>
      <c r="IL51" s="23"/>
      <c r="IM51" s="23"/>
      <c r="IN51" s="23"/>
      <c r="IO51" s="23"/>
      <c r="IP51" s="23"/>
      <c r="IQ51" s="23"/>
      <c r="IR51" s="23"/>
      <c r="IS51" s="23"/>
    </row>
    <row r="52" spans="1:253" s="24" customFormat="1" ht="60.75" customHeight="1">
      <c r="A52" s="19">
        <v>18050500</v>
      </c>
      <c r="B52" s="20" t="s">
        <v>140</v>
      </c>
      <c r="C52" s="21">
        <f t="shared" si="0"/>
        <v>162000</v>
      </c>
      <c r="D52" s="60">
        <v>162000</v>
      </c>
      <c r="E52" s="22"/>
      <c r="F52" s="22"/>
      <c r="G52" s="105"/>
      <c r="H52" s="23"/>
      <c r="I52" s="23"/>
      <c r="J52" s="23"/>
      <c r="K52" s="23"/>
      <c r="L52" s="23"/>
      <c r="IK52" s="23"/>
      <c r="IL52" s="23"/>
      <c r="IM52" s="23"/>
      <c r="IN52" s="23"/>
      <c r="IO52" s="23"/>
      <c r="IP52" s="23"/>
      <c r="IQ52" s="23"/>
      <c r="IR52" s="23"/>
      <c r="IS52" s="23"/>
    </row>
    <row r="53" spans="1:253" s="24" customFormat="1" ht="15">
      <c r="A53" s="19">
        <v>19000000</v>
      </c>
      <c r="B53" s="20" t="s">
        <v>6</v>
      </c>
      <c r="C53" s="21">
        <f t="shared" si="0"/>
        <v>3451100</v>
      </c>
      <c r="D53" s="22">
        <f>D54</f>
        <v>0</v>
      </c>
      <c r="E53" s="22">
        <f>E54</f>
        <v>3451100</v>
      </c>
      <c r="F53" s="22"/>
      <c r="G53" s="105"/>
      <c r="H53" s="23"/>
      <c r="I53" s="23"/>
      <c r="J53" s="23"/>
      <c r="K53" s="23"/>
      <c r="L53" s="23"/>
      <c r="IK53" s="23"/>
      <c r="IL53" s="23"/>
      <c r="IM53" s="23"/>
      <c r="IN53" s="23"/>
      <c r="IO53" s="23"/>
      <c r="IP53" s="23"/>
      <c r="IQ53" s="23"/>
      <c r="IR53" s="23"/>
      <c r="IS53" s="23"/>
    </row>
    <row r="54" spans="1:253" s="24" customFormat="1" ht="15">
      <c r="A54" s="19" t="s">
        <v>60</v>
      </c>
      <c r="B54" s="20" t="s">
        <v>61</v>
      </c>
      <c r="C54" s="21">
        <f t="shared" si="0"/>
        <v>3451100</v>
      </c>
      <c r="D54" s="22">
        <f>D55+D56+D57</f>
        <v>0</v>
      </c>
      <c r="E54" s="22">
        <f>E55+E56+E57</f>
        <v>3451100</v>
      </c>
      <c r="F54" s="22"/>
      <c r="G54" s="105"/>
      <c r="H54" s="23"/>
      <c r="I54" s="23"/>
      <c r="J54" s="23"/>
      <c r="K54" s="23"/>
      <c r="L54" s="23"/>
      <c r="IK54" s="23"/>
      <c r="IL54" s="23"/>
      <c r="IM54" s="23"/>
      <c r="IN54" s="23"/>
      <c r="IO54" s="23"/>
      <c r="IP54" s="23"/>
      <c r="IQ54" s="23"/>
      <c r="IR54" s="23"/>
      <c r="IS54" s="23"/>
    </row>
    <row r="55" spans="1:253" s="24" customFormat="1" ht="33.75" customHeight="1">
      <c r="A55" s="19" t="s">
        <v>62</v>
      </c>
      <c r="B55" s="20" t="s">
        <v>63</v>
      </c>
      <c r="C55" s="21">
        <f t="shared" si="0"/>
        <v>2604700</v>
      </c>
      <c r="D55" s="22"/>
      <c r="E55" s="22">
        <v>2604700</v>
      </c>
      <c r="F55" s="22"/>
      <c r="G55" s="105"/>
      <c r="H55" s="23"/>
      <c r="I55" s="23"/>
      <c r="J55" s="23"/>
      <c r="K55" s="23"/>
      <c r="L55" s="23"/>
      <c r="IK55" s="23"/>
      <c r="IL55" s="23"/>
      <c r="IM55" s="23"/>
      <c r="IN55" s="23"/>
      <c r="IO55" s="23"/>
      <c r="IP55" s="23"/>
      <c r="IQ55" s="23"/>
      <c r="IR55" s="23"/>
      <c r="IS55" s="23"/>
    </row>
    <row r="56" spans="1:253" s="24" customFormat="1" ht="30">
      <c r="A56" s="19">
        <v>19010200</v>
      </c>
      <c r="B56" s="20" t="s">
        <v>64</v>
      </c>
      <c r="C56" s="21">
        <f t="shared" si="0"/>
        <v>225600</v>
      </c>
      <c r="D56" s="22"/>
      <c r="E56" s="22">
        <v>225600</v>
      </c>
      <c r="F56" s="22"/>
      <c r="G56" s="105"/>
      <c r="H56" s="23"/>
      <c r="I56" s="23"/>
      <c r="J56" s="23"/>
      <c r="K56" s="23"/>
      <c r="L56" s="23"/>
      <c r="IK56" s="23"/>
      <c r="IL56" s="23"/>
      <c r="IM56" s="23"/>
      <c r="IN56" s="23"/>
      <c r="IO56" s="23"/>
      <c r="IP56" s="23"/>
      <c r="IQ56" s="23"/>
      <c r="IR56" s="23"/>
      <c r="IS56" s="23"/>
    </row>
    <row r="57" spans="1:253" s="24" customFormat="1" ht="48.75" customHeight="1">
      <c r="A57" s="19">
        <v>19010300</v>
      </c>
      <c r="B57" s="20" t="s">
        <v>65</v>
      </c>
      <c r="C57" s="21">
        <f t="shared" si="0"/>
        <v>620800</v>
      </c>
      <c r="D57" s="22"/>
      <c r="E57" s="22">
        <v>620800</v>
      </c>
      <c r="F57" s="22"/>
      <c r="G57" s="105"/>
      <c r="H57" s="23"/>
      <c r="I57" s="23"/>
      <c r="J57" s="23"/>
      <c r="K57" s="23"/>
      <c r="L57" s="23"/>
      <c r="IK57" s="23"/>
      <c r="IL57" s="23"/>
      <c r="IM57" s="23"/>
      <c r="IN57" s="23"/>
      <c r="IO57" s="23"/>
      <c r="IP57" s="23"/>
      <c r="IQ57" s="23"/>
      <c r="IR57" s="23"/>
      <c r="IS57" s="23"/>
    </row>
    <row r="58" spans="1:253" s="28" customFormat="1" ht="23.25" customHeight="1">
      <c r="A58" s="9">
        <v>20000000</v>
      </c>
      <c r="B58" s="14" t="s">
        <v>7</v>
      </c>
      <c r="C58" s="26">
        <f t="shared" si="0"/>
        <v>119247666</v>
      </c>
      <c r="D58" s="16">
        <f>D59+D68+D81+D91</f>
        <v>58119986</v>
      </c>
      <c r="E58" s="16">
        <f>E83+E90+E91+E87</f>
        <v>61127680</v>
      </c>
      <c r="F58" s="16">
        <f>F83+F90+F91+F87</f>
        <v>2745150</v>
      </c>
      <c r="G58" s="105"/>
      <c r="H58" s="27"/>
      <c r="I58" s="27"/>
      <c r="J58" s="27"/>
      <c r="K58" s="27"/>
      <c r="L58" s="27"/>
      <c r="IK58" s="27"/>
      <c r="IL58" s="27"/>
      <c r="IM58" s="27"/>
      <c r="IN58" s="27"/>
      <c r="IO58" s="27"/>
      <c r="IP58" s="27"/>
      <c r="IQ58" s="27"/>
      <c r="IR58" s="27"/>
      <c r="IS58" s="27"/>
    </row>
    <row r="59" spans="1:253" s="24" customFormat="1" ht="20.25" customHeight="1">
      <c r="A59" s="19">
        <v>21000000</v>
      </c>
      <c r="B59" s="20" t="s">
        <v>8</v>
      </c>
      <c r="C59" s="21">
        <f t="shared" si="0"/>
        <v>24252820</v>
      </c>
      <c r="D59" s="22">
        <f>D60+D63+D62</f>
        <v>24252820</v>
      </c>
      <c r="E59" s="22"/>
      <c r="F59" s="22"/>
      <c r="G59" s="105"/>
      <c r="H59" s="23"/>
      <c r="I59" s="23"/>
      <c r="J59" s="23"/>
      <c r="K59" s="23"/>
      <c r="L59" s="23"/>
      <c r="IK59" s="23"/>
      <c r="IL59" s="23"/>
      <c r="IM59" s="23"/>
      <c r="IN59" s="23"/>
      <c r="IO59" s="23"/>
      <c r="IP59" s="23"/>
      <c r="IQ59" s="23"/>
      <c r="IR59" s="23"/>
      <c r="IS59" s="23"/>
    </row>
    <row r="60" spans="1:253" s="24" customFormat="1" ht="90.75" customHeight="1">
      <c r="A60" s="19" t="s">
        <v>66</v>
      </c>
      <c r="B60" s="20" t="s">
        <v>67</v>
      </c>
      <c r="C60" s="21">
        <f t="shared" si="0"/>
        <v>100820</v>
      </c>
      <c r="D60" s="22">
        <f>D61</f>
        <v>100820</v>
      </c>
      <c r="E60" s="22"/>
      <c r="F60" s="22"/>
      <c r="G60" s="105"/>
      <c r="H60" s="23"/>
      <c r="I60" s="23"/>
      <c r="J60" s="23"/>
      <c r="K60" s="23"/>
      <c r="L60" s="23"/>
      <c r="IK60" s="23"/>
      <c r="IL60" s="23"/>
      <c r="IM60" s="23"/>
      <c r="IN60" s="23"/>
      <c r="IO60" s="23"/>
      <c r="IP60" s="23"/>
      <c r="IQ60" s="23"/>
      <c r="IR60" s="23"/>
      <c r="IS60" s="23"/>
    </row>
    <row r="61" spans="1:253" s="24" customFormat="1" ht="47.25" customHeight="1">
      <c r="A61" s="19" t="s">
        <v>68</v>
      </c>
      <c r="B61" s="20" t="s">
        <v>69</v>
      </c>
      <c r="C61" s="21">
        <f t="shared" si="0"/>
        <v>100820</v>
      </c>
      <c r="D61" s="22">
        <v>100820</v>
      </c>
      <c r="E61" s="22"/>
      <c r="F61" s="22"/>
      <c r="G61" s="105"/>
      <c r="H61" s="23"/>
      <c r="I61" s="23"/>
      <c r="J61" s="23"/>
      <c r="K61" s="23"/>
      <c r="L61" s="23"/>
      <c r="IK61" s="23"/>
      <c r="IL61" s="23"/>
      <c r="IM61" s="23"/>
      <c r="IN61" s="23"/>
      <c r="IO61" s="23"/>
      <c r="IP61" s="23"/>
      <c r="IQ61" s="23"/>
      <c r="IR61" s="23"/>
      <c r="IS61" s="23"/>
    </row>
    <row r="62" spans="1:253" s="24" customFormat="1" ht="27" customHeight="1">
      <c r="A62" s="19">
        <v>21050000</v>
      </c>
      <c r="B62" s="20" t="s">
        <v>154</v>
      </c>
      <c r="C62" s="21">
        <f t="shared" si="0"/>
        <v>23591900</v>
      </c>
      <c r="D62" s="22">
        <f>19551000+4040900</f>
        <v>23591900</v>
      </c>
      <c r="E62" s="22"/>
      <c r="F62" s="22"/>
      <c r="G62" s="105"/>
      <c r="H62" s="23"/>
      <c r="I62" s="23"/>
      <c r="J62" s="23"/>
      <c r="K62" s="23"/>
      <c r="L62" s="23"/>
      <c r="IK62" s="23"/>
      <c r="IL62" s="23"/>
      <c r="IM62" s="23"/>
      <c r="IN62" s="23"/>
      <c r="IO62" s="23"/>
      <c r="IP62" s="23"/>
      <c r="IQ62" s="23"/>
      <c r="IR62" s="23"/>
      <c r="IS62" s="23"/>
    </row>
    <row r="63" spans="1:253" s="24" customFormat="1" ht="15">
      <c r="A63" s="19" t="s">
        <v>70</v>
      </c>
      <c r="B63" s="20" t="s">
        <v>71</v>
      </c>
      <c r="C63" s="21">
        <f t="shared" si="0"/>
        <v>560100</v>
      </c>
      <c r="D63" s="22">
        <f>D66+D65+D64+D67</f>
        <v>560100</v>
      </c>
      <c r="E63" s="22"/>
      <c r="F63" s="22"/>
      <c r="G63" s="105"/>
      <c r="H63" s="23"/>
      <c r="I63" s="23"/>
      <c r="J63" s="23"/>
      <c r="K63" s="23"/>
      <c r="L63" s="23"/>
      <c r="IK63" s="23"/>
      <c r="IL63" s="23"/>
      <c r="IM63" s="23"/>
      <c r="IN63" s="23"/>
      <c r="IO63" s="23"/>
      <c r="IP63" s="23"/>
      <c r="IQ63" s="23"/>
      <c r="IR63" s="23"/>
      <c r="IS63" s="23"/>
    </row>
    <row r="64" spans="1:253" s="24" customFormat="1" ht="15" customHeight="1" hidden="1">
      <c r="A64" s="19">
        <v>21080500</v>
      </c>
      <c r="B64" s="20" t="s">
        <v>75</v>
      </c>
      <c r="C64" s="21">
        <f t="shared" si="0"/>
        <v>0</v>
      </c>
      <c r="D64" s="22"/>
      <c r="E64" s="22"/>
      <c r="F64" s="22"/>
      <c r="G64" s="99"/>
      <c r="H64" s="23"/>
      <c r="I64" s="23"/>
      <c r="J64" s="23"/>
      <c r="K64" s="23"/>
      <c r="L64" s="23"/>
      <c r="IK64" s="23"/>
      <c r="IL64" s="23"/>
      <c r="IM64" s="23"/>
      <c r="IN64" s="23"/>
      <c r="IO64" s="23"/>
      <c r="IP64" s="23"/>
      <c r="IQ64" s="23"/>
      <c r="IR64" s="23"/>
      <c r="IS64" s="23"/>
    </row>
    <row r="65" spans="1:253" s="24" customFormat="1" ht="63.75" customHeight="1" hidden="1">
      <c r="A65" s="19">
        <v>21080900</v>
      </c>
      <c r="B65" s="20" t="s">
        <v>72</v>
      </c>
      <c r="C65" s="21">
        <f t="shared" si="0"/>
        <v>0</v>
      </c>
      <c r="D65" s="22"/>
      <c r="E65" s="22"/>
      <c r="F65" s="22"/>
      <c r="G65" s="99"/>
      <c r="H65" s="23"/>
      <c r="I65" s="23"/>
      <c r="J65" s="23"/>
      <c r="K65" s="23"/>
      <c r="L65" s="23"/>
      <c r="IK65" s="23"/>
      <c r="IL65" s="23"/>
      <c r="IM65" s="23"/>
      <c r="IN65" s="23"/>
      <c r="IO65" s="23"/>
      <c r="IP65" s="23"/>
      <c r="IQ65" s="23"/>
      <c r="IR65" s="23"/>
      <c r="IS65" s="23"/>
    </row>
    <row r="66" spans="1:253" s="24" customFormat="1" ht="15">
      <c r="A66" s="19" t="s">
        <v>73</v>
      </c>
      <c r="B66" s="20" t="s">
        <v>74</v>
      </c>
      <c r="C66" s="21">
        <f t="shared" si="0"/>
        <v>282000</v>
      </c>
      <c r="D66" s="22">
        <v>282000</v>
      </c>
      <c r="E66" s="22"/>
      <c r="F66" s="22"/>
      <c r="G66" s="105">
        <v>8</v>
      </c>
      <c r="H66" s="23"/>
      <c r="I66" s="23"/>
      <c r="J66" s="23"/>
      <c r="K66" s="23"/>
      <c r="L66" s="23"/>
      <c r="IK66" s="23"/>
      <c r="IL66" s="23"/>
      <c r="IM66" s="23"/>
      <c r="IN66" s="23"/>
      <c r="IO66" s="23"/>
      <c r="IP66" s="23"/>
      <c r="IQ66" s="23"/>
      <c r="IR66" s="23"/>
      <c r="IS66" s="23"/>
    </row>
    <row r="67" spans="1:253" s="24" customFormat="1" ht="45">
      <c r="A67" s="19">
        <v>21081500</v>
      </c>
      <c r="B67" s="20" t="s">
        <v>153</v>
      </c>
      <c r="C67" s="21">
        <f t="shared" si="0"/>
        <v>278100</v>
      </c>
      <c r="D67" s="22">
        <v>278100</v>
      </c>
      <c r="E67" s="22"/>
      <c r="F67" s="22"/>
      <c r="G67" s="105"/>
      <c r="H67" s="23"/>
      <c r="I67" s="23"/>
      <c r="J67" s="23"/>
      <c r="K67" s="23"/>
      <c r="L67" s="23"/>
      <c r="IK67" s="23"/>
      <c r="IL67" s="23"/>
      <c r="IM67" s="23"/>
      <c r="IN67" s="23"/>
      <c r="IO67" s="23"/>
      <c r="IP67" s="23"/>
      <c r="IQ67" s="23"/>
      <c r="IR67" s="23"/>
      <c r="IS67" s="23"/>
    </row>
    <row r="68" spans="1:253" s="24" customFormat="1" ht="30">
      <c r="A68" s="19">
        <v>22000000</v>
      </c>
      <c r="B68" s="20" t="s">
        <v>9</v>
      </c>
      <c r="C68" s="21">
        <f>D68+E68</f>
        <v>31593000</v>
      </c>
      <c r="D68" s="22">
        <f>D74+D76+D69</f>
        <v>31593000</v>
      </c>
      <c r="E68" s="22"/>
      <c r="F68" s="22"/>
      <c r="G68" s="105"/>
      <c r="H68" s="23"/>
      <c r="I68" s="23"/>
      <c r="J68" s="23"/>
      <c r="K68" s="23"/>
      <c r="L68" s="23"/>
      <c r="IK68" s="23"/>
      <c r="IL68" s="23"/>
      <c r="IM68" s="23"/>
      <c r="IN68" s="23"/>
      <c r="IO68" s="23"/>
      <c r="IP68" s="23"/>
      <c r="IQ68" s="23"/>
      <c r="IR68" s="23"/>
      <c r="IS68" s="23"/>
    </row>
    <row r="69" spans="1:253" s="24" customFormat="1" ht="18" customHeight="1">
      <c r="A69" s="29" t="s">
        <v>148</v>
      </c>
      <c r="B69" s="20" t="s">
        <v>149</v>
      </c>
      <c r="C69" s="21">
        <f>C71+C70+C72+C73</f>
        <v>14423000</v>
      </c>
      <c r="D69" s="22">
        <f>D71+D70+D72+D73</f>
        <v>14423000</v>
      </c>
      <c r="E69" s="22"/>
      <c r="F69" s="22"/>
      <c r="G69" s="105"/>
      <c r="H69" s="23"/>
      <c r="I69" s="23"/>
      <c r="J69" s="23"/>
      <c r="K69" s="23"/>
      <c r="L69" s="23"/>
      <c r="IK69" s="23"/>
      <c r="IL69" s="23"/>
      <c r="IM69" s="23"/>
      <c r="IN69" s="23"/>
      <c r="IO69" s="23"/>
      <c r="IP69" s="23"/>
      <c r="IQ69" s="23"/>
      <c r="IR69" s="23"/>
      <c r="IS69" s="23"/>
    </row>
    <row r="70" spans="1:253" s="24" customFormat="1" ht="50.25" customHeight="1">
      <c r="A70" s="29">
        <v>22010300</v>
      </c>
      <c r="B70" s="30" t="s">
        <v>155</v>
      </c>
      <c r="C70" s="21">
        <f>D70+E70</f>
        <v>400000</v>
      </c>
      <c r="D70" s="22">
        <v>400000</v>
      </c>
      <c r="E70" s="22"/>
      <c r="F70" s="22"/>
      <c r="G70" s="105"/>
      <c r="H70" s="23"/>
      <c r="I70" s="23"/>
      <c r="J70" s="23"/>
      <c r="K70" s="23"/>
      <c r="L70" s="23"/>
      <c r="IK70" s="23"/>
      <c r="IL70" s="23"/>
      <c r="IM70" s="23"/>
      <c r="IN70" s="23"/>
      <c r="IO70" s="23"/>
      <c r="IP70" s="23"/>
      <c r="IQ70" s="23"/>
      <c r="IR70" s="23"/>
      <c r="IS70" s="23"/>
    </row>
    <row r="71" spans="1:253" s="24" customFormat="1" ht="24" customHeight="1">
      <c r="A71" s="19">
        <v>22012500</v>
      </c>
      <c r="B71" s="20" t="s">
        <v>150</v>
      </c>
      <c r="C71" s="21">
        <f>D71+E71</f>
        <v>13365000</v>
      </c>
      <c r="D71" s="22">
        <v>13365000</v>
      </c>
      <c r="E71" s="22"/>
      <c r="F71" s="22"/>
      <c r="G71" s="105"/>
      <c r="H71" s="23"/>
      <c r="I71" s="23"/>
      <c r="J71" s="23"/>
      <c r="K71" s="23"/>
      <c r="L71" s="23"/>
      <c r="IK71" s="23"/>
      <c r="IL71" s="23"/>
      <c r="IM71" s="23"/>
      <c r="IN71" s="23"/>
      <c r="IO71" s="23"/>
      <c r="IP71" s="23"/>
      <c r="IQ71" s="23"/>
      <c r="IR71" s="23"/>
      <c r="IS71" s="23"/>
    </row>
    <row r="72" spans="1:253" s="24" customFormat="1" ht="35.25" customHeight="1">
      <c r="A72" s="19">
        <v>22012600</v>
      </c>
      <c r="B72" s="30" t="s">
        <v>156</v>
      </c>
      <c r="C72" s="21">
        <f>D72+E72</f>
        <v>650000</v>
      </c>
      <c r="D72" s="22">
        <v>650000</v>
      </c>
      <c r="E72" s="22"/>
      <c r="F72" s="22"/>
      <c r="G72" s="105"/>
      <c r="H72" s="23"/>
      <c r="I72" s="23"/>
      <c r="J72" s="23"/>
      <c r="K72" s="23"/>
      <c r="L72" s="23"/>
      <c r="IK72" s="23"/>
      <c r="IL72" s="23"/>
      <c r="IM72" s="23"/>
      <c r="IN72" s="23"/>
      <c r="IO72" s="23"/>
      <c r="IP72" s="23"/>
      <c r="IQ72" s="23"/>
      <c r="IR72" s="23"/>
      <c r="IS72" s="23"/>
    </row>
    <row r="73" spans="1:253" s="24" customFormat="1" ht="90" customHeight="1">
      <c r="A73" s="19">
        <v>22012900</v>
      </c>
      <c r="B73" s="30" t="s">
        <v>157</v>
      </c>
      <c r="C73" s="21">
        <f>D73+E73</f>
        <v>8000</v>
      </c>
      <c r="D73" s="22">
        <v>8000</v>
      </c>
      <c r="E73" s="22"/>
      <c r="F73" s="22"/>
      <c r="G73" s="105"/>
      <c r="H73" s="23"/>
      <c r="I73" s="23"/>
      <c r="J73" s="23"/>
      <c r="K73" s="23"/>
      <c r="L73" s="23"/>
      <c r="IK73" s="23"/>
      <c r="IL73" s="23"/>
      <c r="IM73" s="23"/>
      <c r="IN73" s="23"/>
      <c r="IO73" s="23"/>
      <c r="IP73" s="23"/>
      <c r="IQ73" s="23"/>
      <c r="IR73" s="23"/>
      <c r="IS73" s="23"/>
    </row>
    <row r="74" spans="1:253" s="24" customFormat="1" ht="33" customHeight="1">
      <c r="A74" s="19" t="s">
        <v>76</v>
      </c>
      <c r="B74" s="20" t="s">
        <v>77</v>
      </c>
      <c r="C74" s="21">
        <f t="shared" si="0"/>
        <v>17000000</v>
      </c>
      <c r="D74" s="22">
        <f>D75</f>
        <v>17000000</v>
      </c>
      <c r="E74" s="22"/>
      <c r="F74" s="22"/>
      <c r="G74" s="105"/>
      <c r="H74" s="23"/>
      <c r="I74" s="23"/>
      <c r="J74" s="23"/>
      <c r="K74" s="23"/>
      <c r="L74" s="23"/>
      <c r="IK74" s="23"/>
      <c r="IL74" s="23"/>
      <c r="IM74" s="23"/>
      <c r="IN74" s="23"/>
      <c r="IO74" s="23"/>
      <c r="IP74" s="23"/>
      <c r="IQ74" s="23"/>
      <c r="IR74" s="23"/>
      <c r="IS74" s="23"/>
    </row>
    <row r="75" spans="1:253" s="24" customFormat="1" ht="48.75" customHeight="1">
      <c r="A75" s="19" t="s">
        <v>78</v>
      </c>
      <c r="B75" s="20" t="s">
        <v>79</v>
      </c>
      <c r="C75" s="21">
        <f t="shared" si="0"/>
        <v>17000000</v>
      </c>
      <c r="D75" s="22">
        <f>17000000</f>
        <v>17000000</v>
      </c>
      <c r="E75" s="22"/>
      <c r="F75" s="22"/>
      <c r="G75" s="105"/>
      <c r="H75" s="23"/>
      <c r="I75" s="23"/>
      <c r="J75" s="23"/>
      <c r="K75" s="23"/>
      <c r="L75" s="23"/>
      <c r="IK75" s="23"/>
      <c r="IL75" s="23"/>
      <c r="IM75" s="23"/>
      <c r="IN75" s="23"/>
      <c r="IO75" s="23"/>
      <c r="IP75" s="23"/>
      <c r="IQ75" s="23"/>
      <c r="IR75" s="23"/>
      <c r="IS75" s="23"/>
    </row>
    <row r="76" spans="1:253" s="24" customFormat="1" ht="15">
      <c r="A76" s="19" t="s">
        <v>80</v>
      </c>
      <c r="B76" s="20" t="s">
        <v>81</v>
      </c>
      <c r="C76" s="21">
        <f>C77+C78+C79+C80</f>
        <v>170000</v>
      </c>
      <c r="D76" s="21">
        <f>D77+D78+D79+D80</f>
        <v>170000</v>
      </c>
      <c r="E76" s="22"/>
      <c r="F76" s="22"/>
      <c r="G76" s="105">
        <v>9</v>
      </c>
      <c r="H76" s="23"/>
      <c r="I76" s="23"/>
      <c r="J76" s="23"/>
      <c r="K76" s="23"/>
      <c r="L76" s="23"/>
      <c r="IK76" s="23"/>
      <c r="IL76" s="23"/>
      <c r="IM76" s="23"/>
      <c r="IN76" s="23"/>
      <c r="IO76" s="23"/>
      <c r="IP76" s="23"/>
      <c r="IQ76" s="23"/>
      <c r="IR76" s="23"/>
      <c r="IS76" s="23"/>
    </row>
    <row r="77" spans="1:253" s="24" customFormat="1" ht="45" customHeight="1">
      <c r="A77" s="19" t="s">
        <v>82</v>
      </c>
      <c r="B77" s="20" t="s">
        <v>83</v>
      </c>
      <c r="C77" s="21">
        <f t="shared" si="0"/>
        <v>170000</v>
      </c>
      <c r="D77" s="22">
        <v>170000</v>
      </c>
      <c r="E77" s="22"/>
      <c r="F77" s="22"/>
      <c r="G77" s="105"/>
      <c r="H77" s="23"/>
      <c r="I77" s="23"/>
      <c r="J77" s="23"/>
      <c r="K77" s="23"/>
      <c r="L77" s="23"/>
      <c r="IK77" s="23"/>
      <c r="IL77" s="23"/>
      <c r="IM77" s="23"/>
      <c r="IN77" s="23"/>
      <c r="IO77" s="23"/>
      <c r="IP77" s="23"/>
      <c r="IQ77" s="23"/>
      <c r="IR77" s="23"/>
      <c r="IS77" s="23"/>
    </row>
    <row r="78" spans="1:253" s="24" customFormat="1" ht="22.5" customHeight="1" hidden="1">
      <c r="A78" s="19">
        <v>22090200</v>
      </c>
      <c r="B78" s="20" t="s">
        <v>151</v>
      </c>
      <c r="C78" s="21">
        <f t="shared" si="0"/>
        <v>0</v>
      </c>
      <c r="D78" s="22"/>
      <c r="E78" s="22"/>
      <c r="F78" s="22"/>
      <c r="G78" s="105"/>
      <c r="H78" s="23"/>
      <c r="I78" s="23"/>
      <c r="J78" s="23"/>
      <c r="K78" s="23"/>
      <c r="L78" s="23"/>
      <c r="IK78" s="23"/>
      <c r="IL78" s="23"/>
      <c r="IM78" s="23"/>
      <c r="IN78" s="23"/>
      <c r="IO78" s="23"/>
      <c r="IP78" s="23"/>
      <c r="IQ78" s="23"/>
      <c r="IR78" s="23"/>
      <c r="IS78" s="23"/>
    </row>
    <row r="79" spans="1:253" s="24" customFormat="1" ht="45" customHeight="1" hidden="1">
      <c r="A79" s="19">
        <v>22090300</v>
      </c>
      <c r="B79" s="20" t="s">
        <v>152</v>
      </c>
      <c r="C79" s="21">
        <f t="shared" si="0"/>
        <v>0</v>
      </c>
      <c r="D79" s="22"/>
      <c r="E79" s="22"/>
      <c r="F79" s="22"/>
      <c r="G79" s="105"/>
      <c r="H79" s="23"/>
      <c r="I79" s="23"/>
      <c r="J79" s="23"/>
      <c r="K79" s="23"/>
      <c r="L79" s="23"/>
      <c r="IK79" s="23"/>
      <c r="IL79" s="23"/>
      <c r="IM79" s="23"/>
      <c r="IN79" s="23"/>
      <c r="IO79" s="23"/>
      <c r="IP79" s="23"/>
      <c r="IQ79" s="23"/>
      <c r="IR79" s="23"/>
      <c r="IS79" s="23"/>
    </row>
    <row r="80" spans="1:253" s="24" customFormat="1" ht="45" customHeight="1" hidden="1">
      <c r="A80" s="19" t="s">
        <v>84</v>
      </c>
      <c r="B80" s="20" t="s">
        <v>85</v>
      </c>
      <c r="C80" s="21">
        <f t="shared" si="0"/>
        <v>0</v>
      </c>
      <c r="D80" s="22"/>
      <c r="E80" s="22"/>
      <c r="F80" s="22"/>
      <c r="G80" s="105"/>
      <c r="H80" s="23"/>
      <c r="I80" s="23"/>
      <c r="J80" s="23"/>
      <c r="K80" s="23"/>
      <c r="L80" s="23"/>
      <c r="IK80" s="23"/>
      <c r="IL80" s="23"/>
      <c r="IM80" s="23"/>
      <c r="IN80" s="23"/>
      <c r="IO80" s="23"/>
      <c r="IP80" s="23"/>
      <c r="IQ80" s="23"/>
      <c r="IR80" s="23"/>
      <c r="IS80" s="23"/>
    </row>
    <row r="81" spans="1:253" s="24" customFormat="1" ht="15" customHeight="1">
      <c r="A81" s="19">
        <v>24000000</v>
      </c>
      <c r="B81" s="20" t="s">
        <v>12</v>
      </c>
      <c r="C81" s="21">
        <f t="shared" si="0"/>
        <v>5250747</v>
      </c>
      <c r="D81" s="22">
        <f>D82+D83</f>
        <v>2274166</v>
      </c>
      <c r="E81" s="22">
        <f>E83+E87+E90</f>
        <v>2976581</v>
      </c>
      <c r="F81" s="22">
        <f>F90+F87</f>
        <v>2745150</v>
      </c>
      <c r="G81" s="105"/>
      <c r="H81" s="23"/>
      <c r="I81" s="23"/>
      <c r="J81" s="23"/>
      <c r="K81" s="23"/>
      <c r="L81" s="23"/>
      <c r="IK81" s="23"/>
      <c r="IL81" s="23"/>
      <c r="IM81" s="23"/>
      <c r="IN81" s="23"/>
      <c r="IO81" s="23"/>
      <c r="IP81" s="23"/>
      <c r="IQ81" s="23"/>
      <c r="IR81" s="23"/>
      <c r="IS81" s="23"/>
    </row>
    <row r="82" spans="1:253" s="24" customFormat="1" ht="48.75" customHeight="1">
      <c r="A82" s="19" t="s">
        <v>86</v>
      </c>
      <c r="B82" s="20" t="s">
        <v>87</v>
      </c>
      <c r="C82" s="21">
        <f t="shared" si="0"/>
        <v>2300</v>
      </c>
      <c r="D82" s="22">
        <v>2300</v>
      </c>
      <c r="E82" s="22"/>
      <c r="F82" s="22"/>
      <c r="G82" s="105"/>
      <c r="H82" s="23"/>
      <c r="I82" s="23"/>
      <c r="J82" s="23"/>
      <c r="K82" s="23"/>
      <c r="L82" s="23"/>
      <c r="IK82" s="23"/>
      <c r="IL82" s="23"/>
      <c r="IM82" s="23"/>
      <c r="IN82" s="23"/>
      <c r="IO82" s="23"/>
      <c r="IP82" s="23"/>
      <c r="IQ82" s="23"/>
      <c r="IR82" s="23"/>
      <c r="IS82" s="23"/>
    </row>
    <row r="83" spans="1:253" s="24" customFormat="1" ht="15">
      <c r="A83" s="19" t="s">
        <v>88</v>
      </c>
      <c r="B83" s="20" t="s">
        <v>71</v>
      </c>
      <c r="C83" s="21">
        <f t="shared" si="0"/>
        <v>2501866</v>
      </c>
      <c r="D83" s="22">
        <f>D84+D85+D86</f>
        <v>2271866</v>
      </c>
      <c r="E83" s="22">
        <f>E85+E86</f>
        <v>230000</v>
      </c>
      <c r="F83" s="22"/>
      <c r="G83" s="105"/>
      <c r="H83" s="23"/>
      <c r="I83" s="23"/>
      <c r="J83" s="23"/>
      <c r="K83" s="23"/>
      <c r="L83" s="23"/>
      <c r="IK83" s="23"/>
      <c r="IL83" s="23"/>
      <c r="IM83" s="23"/>
      <c r="IN83" s="23"/>
      <c r="IO83" s="23"/>
      <c r="IP83" s="23"/>
      <c r="IQ83" s="23"/>
      <c r="IR83" s="23"/>
      <c r="IS83" s="23"/>
    </row>
    <row r="84" spans="1:253" s="24" customFormat="1" ht="15">
      <c r="A84" s="19" t="s">
        <v>89</v>
      </c>
      <c r="B84" s="20" t="s">
        <v>71</v>
      </c>
      <c r="C84" s="21">
        <f t="shared" si="0"/>
        <v>2271866</v>
      </c>
      <c r="D84" s="22">
        <v>2271866</v>
      </c>
      <c r="E84" s="22"/>
      <c r="F84" s="22"/>
      <c r="G84" s="105"/>
      <c r="H84" s="23"/>
      <c r="I84" s="23"/>
      <c r="J84" s="23"/>
      <c r="K84" s="23"/>
      <c r="L84" s="23"/>
      <c r="IK84" s="23"/>
      <c r="IL84" s="23"/>
      <c r="IM84" s="23"/>
      <c r="IN84" s="23"/>
      <c r="IO84" s="23"/>
      <c r="IP84" s="23"/>
      <c r="IQ84" s="23"/>
      <c r="IR84" s="23"/>
      <c r="IS84" s="23"/>
    </row>
    <row r="85" spans="1:253" s="24" customFormat="1" ht="30">
      <c r="A85" s="19">
        <v>24061600</v>
      </c>
      <c r="B85" s="20" t="s">
        <v>90</v>
      </c>
      <c r="C85" s="21">
        <f t="shared" si="0"/>
        <v>200000</v>
      </c>
      <c r="D85" s="22"/>
      <c r="E85" s="22">
        <v>200000</v>
      </c>
      <c r="F85" s="22"/>
      <c r="G85" s="105"/>
      <c r="H85" s="23"/>
      <c r="I85" s="23"/>
      <c r="J85" s="23"/>
      <c r="K85" s="23"/>
      <c r="L85" s="23"/>
      <c r="IK85" s="23"/>
      <c r="IL85" s="23"/>
      <c r="IM85" s="23"/>
      <c r="IN85" s="23"/>
      <c r="IO85" s="23"/>
      <c r="IP85" s="23"/>
      <c r="IQ85" s="23"/>
      <c r="IR85" s="23"/>
      <c r="IS85" s="23"/>
    </row>
    <row r="86" spans="1:253" s="24" customFormat="1" ht="48" customHeight="1">
      <c r="A86" s="19" t="s">
        <v>91</v>
      </c>
      <c r="B86" s="20" t="s">
        <v>92</v>
      </c>
      <c r="C86" s="21">
        <f t="shared" si="0"/>
        <v>30000</v>
      </c>
      <c r="D86" s="22"/>
      <c r="E86" s="22">
        <v>30000</v>
      </c>
      <c r="F86" s="22"/>
      <c r="G86" s="105"/>
      <c r="H86" s="23"/>
      <c r="I86" s="23"/>
      <c r="J86" s="23"/>
      <c r="K86" s="23"/>
      <c r="L86" s="23"/>
      <c r="IK86" s="23"/>
      <c r="IL86" s="23"/>
      <c r="IM86" s="23"/>
      <c r="IN86" s="23"/>
      <c r="IO86" s="23"/>
      <c r="IP86" s="23"/>
      <c r="IQ86" s="23"/>
      <c r="IR86" s="23"/>
      <c r="IS86" s="23"/>
    </row>
    <row r="87" spans="1:253" s="24" customFormat="1" ht="18.75" customHeight="1">
      <c r="A87" s="19" t="s">
        <v>93</v>
      </c>
      <c r="B87" s="20" t="s">
        <v>94</v>
      </c>
      <c r="C87" s="21">
        <f t="shared" si="0"/>
        <v>189972</v>
      </c>
      <c r="D87" s="22">
        <f>D89</f>
        <v>0</v>
      </c>
      <c r="E87" s="22">
        <f>E89+E88</f>
        <v>189972</v>
      </c>
      <c r="F87" s="22">
        <f>F88</f>
        <v>188541</v>
      </c>
      <c r="G87" s="105"/>
      <c r="H87" s="23"/>
      <c r="I87" s="23"/>
      <c r="J87" s="23"/>
      <c r="K87" s="23"/>
      <c r="L87" s="23"/>
      <c r="IK87" s="23"/>
      <c r="IL87" s="23"/>
      <c r="IM87" s="23"/>
      <c r="IN87" s="23"/>
      <c r="IO87" s="23"/>
      <c r="IP87" s="23"/>
      <c r="IQ87" s="23"/>
      <c r="IR87" s="23"/>
      <c r="IS87" s="23"/>
    </row>
    <row r="88" spans="1:253" s="24" customFormat="1" ht="30" customHeight="1">
      <c r="A88" s="19">
        <v>24110600</v>
      </c>
      <c r="B88" s="20" t="s">
        <v>146</v>
      </c>
      <c r="C88" s="21">
        <f t="shared" si="0"/>
        <v>188541</v>
      </c>
      <c r="D88" s="22"/>
      <c r="E88" s="22">
        <v>188541</v>
      </c>
      <c r="F88" s="22">
        <f>E88</f>
        <v>188541</v>
      </c>
      <c r="G88" s="105"/>
      <c r="H88" s="23"/>
      <c r="I88" s="23"/>
      <c r="J88" s="23"/>
      <c r="K88" s="23"/>
      <c r="L88" s="23"/>
      <c r="IK88" s="23"/>
      <c r="IL88" s="23"/>
      <c r="IM88" s="23"/>
      <c r="IN88" s="23"/>
      <c r="IO88" s="23"/>
      <c r="IP88" s="23"/>
      <c r="IQ88" s="23"/>
      <c r="IR88" s="23"/>
      <c r="IS88" s="23"/>
    </row>
    <row r="89" spans="1:253" s="24" customFormat="1" ht="60" customHeight="1">
      <c r="A89" s="19" t="s">
        <v>95</v>
      </c>
      <c r="B89" s="20" t="s">
        <v>96</v>
      </c>
      <c r="C89" s="21">
        <f t="shared" si="0"/>
        <v>1431</v>
      </c>
      <c r="D89" s="22"/>
      <c r="E89" s="22">
        <v>1431</v>
      </c>
      <c r="F89" s="22"/>
      <c r="G89" s="105"/>
      <c r="H89" s="23"/>
      <c r="I89" s="23"/>
      <c r="J89" s="23"/>
      <c r="K89" s="23"/>
      <c r="L89" s="23"/>
      <c r="IK89" s="23"/>
      <c r="IL89" s="23"/>
      <c r="IM89" s="23"/>
      <c r="IN89" s="23"/>
      <c r="IO89" s="23"/>
      <c r="IP89" s="23"/>
      <c r="IQ89" s="23"/>
      <c r="IR89" s="23"/>
      <c r="IS89" s="23"/>
    </row>
    <row r="90" spans="1:253" s="24" customFormat="1" ht="30">
      <c r="A90" s="19">
        <v>24170000</v>
      </c>
      <c r="B90" s="20" t="s">
        <v>97</v>
      </c>
      <c r="C90" s="21">
        <f t="shared" si="0"/>
        <v>2556609</v>
      </c>
      <c r="D90" s="21"/>
      <c r="E90" s="85">
        <f>1100000+1280000+141099+35510</f>
        <v>2556609</v>
      </c>
      <c r="F90" s="21">
        <f>E90</f>
        <v>2556609</v>
      </c>
      <c r="G90" s="105"/>
      <c r="H90" s="23"/>
      <c r="I90" s="23"/>
      <c r="J90" s="23"/>
      <c r="K90" s="23"/>
      <c r="L90" s="23"/>
      <c r="IK90" s="23"/>
      <c r="IL90" s="23"/>
      <c r="IM90" s="23"/>
      <c r="IN90" s="23"/>
      <c r="IO90" s="23"/>
      <c r="IP90" s="23"/>
      <c r="IQ90" s="23"/>
      <c r="IR90" s="23"/>
      <c r="IS90" s="23"/>
    </row>
    <row r="91" spans="1:253" s="24" customFormat="1" ht="15">
      <c r="A91" s="19">
        <v>25000000</v>
      </c>
      <c r="B91" s="20" t="s">
        <v>19</v>
      </c>
      <c r="C91" s="21">
        <f t="shared" si="0"/>
        <v>58151099</v>
      </c>
      <c r="D91" s="21"/>
      <c r="E91" s="21">
        <f>E92+E97</f>
        <v>58151099</v>
      </c>
      <c r="F91" s="21"/>
      <c r="G91" s="105">
        <v>10</v>
      </c>
      <c r="H91" s="23"/>
      <c r="I91" s="23"/>
      <c r="J91" s="23"/>
      <c r="K91" s="23"/>
      <c r="L91" s="23"/>
      <c r="IK91" s="23"/>
      <c r="IL91" s="23"/>
      <c r="IM91" s="23"/>
      <c r="IN91" s="23"/>
      <c r="IO91" s="23"/>
      <c r="IP91" s="23"/>
      <c r="IQ91" s="23"/>
      <c r="IR91" s="23"/>
      <c r="IS91" s="23"/>
    </row>
    <row r="92" spans="1:253" s="24" customFormat="1" ht="36" customHeight="1">
      <c r="A92" s="19" t="s">
        <v>98</v>
      </c>
      <c r="B92" s="20" t="s">
        <v>99</v>
      </c>
      <c r="C92" s="21">
        <f aca="true" t="shared" si="1" ref="C92:C153">D92+E92</f>
        <v>55582833</v>
      </c>
      <c r="D92" s="21"/>
      <c r="E92" s="21">
        <f>E93+E94+E95+E96</f>
        <v>55582833</v>
      </c>
      <c r="F92" s="21"/>
      <c r="G92" s="105"/>
      <c r="H92" s="23"/>
      <c r="I92" s="23"/>
      <c r="J92" s="23"/>
      <c r="K92" s="23"/>
      <c r="L92" s="23"/>
      <c r="IK92" s="23"/>
      <c r="IL92" s="23"/>
      <c r="IM92" s="23"/>
      <c r="IN92" s="23"/>
      <c r="IO92" s="23"/>
      <c r="IP92" s="23"/>
      <c r="IQ92" s="23"/>
      <c r="IR92" s="23"/>
      <c r="IS92" s="23"/>
    </row>
    <row r="93" spans="1:253" s="24" customFormat="1" ht="36.75" customHeight="1">
      <c r="A93" s="19" t="s">
        <v>100</v>
      </c>
      <c r="B93" s="20" t="s">
        <v>101</v>
      </c>
      <c r="C93" s="21">
        <f t="shared" si="1"/>
        <v>49139136</v>
      </c>
      <c r="D93" s="21"/>
      <c r="E93" s="21">
        <v>49139136</v>
      </c>
      <c r="F93" s="21"/>
      <c r="G93" s="105"/>
      <c r="H93" s="23"/>
      <c r="I93" s="23"/>
      <c r="J93" s="23"/>
      <c r="K93" s="23"/>
      <c r="L93" s="23"/>
      <c r="IK93" s="23"/>
      <c r="IL93" s="23"/>
      <c r="IM93" s="23"/>
      <c r="IN93" s="23"/>
      <c r="IO93" s="23"/>
      <c r="IP93" s="23"/>
      <c r="IQ93" s="23"/>
      <c r="IR93" s="23"/>
      <c r="IS93" s="23"/>
    </row>
    <row r="94" spans="1:253" s="24" customFormat="1" ht="30">
      <c r="A94" s="19" t="s">
        <v>102</v>
      </c>
      <c r="B94" s="20" t="s">
        <v>103</v>
      </c>
      <c r="C94" s="21">
        <f t="shared" si="1"/>
        <v>6106814</v>
      </c>
      <c r="D94" s="21"/>
      <c r="E94" s="21">
        <v>6106814</v>
      </c>
      <c r="F94" s="21"/>
      <c r="G94" s="105"/>
      <c r="H94" s="23"/>
      <c r="I94" s="23"/>
      <c r="J94" s="23"/>
      <c r="K94" s="23"/>
      <c r="L94" s="23"/>
      <c r="IK94" s="23"/>
      <c r="IL94" s="23"/>
      <c r="IM94" s="23"/>
      <c r="IN94" s="23"/>
      <c r="IO94" s="23"/>
      <c r="IP94" s="23"/>
      <c r="IQ94" s="23"/>
      <c r="IR94" s="23"/>
      <c r="IS94" s="23"/>
    </row>
    <row r="95" spans="1:253" s="24" customFormat="1" ht="15" customHeight="1">
      <c r="A95" s="19" t="s">
        <v>104</v>
      </c>
      <c r="B95" s="20" t="s">
        <v>105</v>
      </c>
      <c r="C95" s="21">
        <f t="shared" si="1"/>
        <v>274587</v>
      </c>
      <c r="D95" s="21"/>
      <c r="E95" s="21">
        <v>274587</v>
      </c>
      <c r="F95" s="21"/>
      <c r="G95" s="105"/>
      <c r="H95" s="23"/>
      <c r="I95" s="23"/>
      <c r="J95" s="23"/>
      <c r="K95" s="23"/>
      <c r="L95" s="23"/>
      <c r="IK95" s="23"/>
      <c r="IL95" s="23"/>
      <c r="IM95" s="23"/>
      <c r="IN95" s="23"/>
      <c r="IO95" s="23"/>
      <c r="IP95" s="23"/>
      <c r="IQ95" s="23"/>
      <c r="IR95" s="23"/>
      <c r="IS95" s="23"/>
    </row>
    <row r="96" spans="1:253" s="24" customFormat="1" ht="30" customHeight="1">
      <c r="A96" s="19" t="s">
        <v>106</v>
      </c>
      <c r="B96" s="20" t="s">
        <v>107</v>
      </c>
      <c r="C96" s="21">
        <f t="shared" si="1"/>
        <v>62296</v>
      </c>
      <c r="D96" s="21"/>
      <c r="E96" s="21">
        <v>62296</v>
      </c>
      <c r="F96" s="21"/>
      <c r="G96" s="105"/>
      <c r="H96" s="23"/>
      <c r="I96" s="23"/>
      <c r="J96" s="23"/>
      <c r="K96" s="23"/>
      <c r="L96" s="23"/>
      <c r="IK96" s="23"/>
      <c r="IL96" s="23"/>
      <c r="IM96" s="23"/>
      <c r="IN96" s="23"/>
      <c r="IO96" s="23"/>
      <c r="IP96" s="23"/>
      <c r="IQ96" s="23"/>
      <c r="IR96" s="23"/>
      <c r="IS96" s="23"/>
    </row>
    <row r="97" spans="1:253" s="24" customFormat="1" ht="18" customHeight="1">
      <c r="A97" s="29" t="s">
        <v>108</v>
      </c>
      <c r="B97" s="31" t="s">
        <v>109</v>
      </c>
      <c r="C97" s="21">
        <f t="shared" si="1"/>
        <v>2568266</v>
      </c>
      <c r="D97" s="21"/>
      <c r="E97" s="21">
        <f>E99</f>
        <v>2568266</v>
      </c>
      <c r="F97" s="21"/>
      <c r="G97" s="105"/>
      <c r="H97" s="23"/>
      <c r="I97" s="23"/>
      <c r="J97" s="23"/>
      <c r="K97" s="23"/>
      <c r="L97" s="23"/>
      <c r="IK97" s="23"/>
      <c r="IL97" s="23"/>
      <c r="IM97" s="23"/>
      <c r="IN97" s="23"/>
      <c r="IO97" s="23"/>
      <c r="IP97" s="23"/>
      <c r="IQ97" s="23"/>
      <c r="IR97" s="23"/>
      <c r="IS97" s="23"/>
    </row>
    <row r="98" spans="1:253" s="24" customFormat="1" ht="24.75" customHeight="1" hidden="1">
      <c r="A98" s="19">
        <v>25020100</v>
      </c>
      <c r="B98" s="20" t="s">
        <v>110</v>
      </c>
      <c r="C98" s="21">
        <f t="shared" si="1"/>
        <v>0</v>
      </c>
      <c r="D98" s="21"/>
      <c r="E98" s="21"/>
      <c r="F98" s="21"/>
      <c r="G98" s="105"/>
      <c r="H98" s="23"/>
      <c r="I98" s="23"/>
      <c r="J98" s="23"/>
      <c r="K98" s="23"/>
      <c r="L98" s="23"/>
      <c r="IK98" s="23"/>
      <c r="IL98" s="23"/>
      <c r="IM98" s="23"/>
      <c r="IN98" s="23"/>
      <c r="IO98" s="23"/>
      <c r="IP98" s="23"/>
      <c r="IQ98" s="23"/>
      <c r="IR98" s="23"/>
      <c r="IS98" s="23"/>
    </row>
    <row r="99" spans="1:253" s="24" customFormat="1" ht="103.5" customHeight="1">
      <c r="A99" s="19" t="s">
        <v>111</v>
      </c>
      <c r="B99" s="20" t="s">
        <v>112</v>
      </c>
      <c r="C99" s="21">
        <f t="shared" si="1"/>
        <v>2568266</v>
      </c>
      <c r="D99" s="21"/>
      <c r="E99" s="21">
        <v>2568266</v>
      </c>
      <c r="F99" s="21"/>
      <c r="G99" s="105"/>
      <c r="H99" s="23"/>
      <c r="I99" s="23"/>
      <c r="J99" s="23"/>
      <c r="K99" s="23"/>
      <c r="L99" s="23"/>
      <c r="IK99" s="23"/>
      <c r="IL99" s="23"/>
      <c r="IM99" s="23"/>
      <c r="IN99" s="23"/>
      <c r="IO99" s="23"/>
      <c r="IP99" s="23"/>
      <c r="IQ99" s="23"/>
      <c r="IR99" s="23"/>
      <c r="IS99" s="23"/>
    </row>
    <row r="100" spans="1:253" s="28" customFormat="1" ht="14.25">
      <c r="A100" s="9">
        <v>30000000</v>
      </c>
      <c r="B100" s="14" t="s">
        <v>13</v>
      </c>
      <c r="C100" s="26">
        <f t="shared" si="1"/>
        <v>3923100</v>
      </c>
      <c r="D100" s="26">
        <f>D101</f>
        <v>69000</v>
      </c>
      <c r="E100" s="26">
        <f>E105+E106</f>
        <v>3854100</v>
      </c>
      <c r="F100" s="26">
        <f>F105+F106</f>
        <v>3854100</v>
      </c>
      <c r="G100" s="105"/>
      <c r="H100" s="27"/>
      <c r="I100" s="27"/>
      <c r="J100" s="27"/>
      <c r="K100" s="27"/>
      <c r="L100" s="27"/>
      <c r="IK100" s="27"/>
      <c r="IL100" s="27"/>
      <c r="IM100" s="27"/>
      <c r="IN100" s="27"/>
      <c r="IO100" s="27"/>
      <c r="IP100" s="27"/>
      <c r="IQ100" s="27"/>
      <c r="IR100" s="27"/>
      <c r="IS100" s="27"/>
    </row>
    <row r="101" spans="1:253" s="24" customFormat="1" ht="15">
      <c r="A101" s="19">
        <v>31000000</v>
      </c>
      <c r="B101" s="20" t="s">
        <v>14</v>
      </c>
      <c r="C101" s="21">
        <f t="shared" si="1"/>
        <v>2835500</v>
      </c>
      <c r="D101" s="22">
        <f>D102+D104</f>
        <v>69000</v>
      </c>
      <c r="E101" s="22">
        <f>E105</f>
        <v>2766500</v>
      </c>
      <c r="F101" s="22">
        <f>F105</f>
        <v>2766500</v>
      </c>
      <c r="G101" s="105"/>
      <c r="H101" s="23"/>
      <c r="I101" s="23"/>
      <c r="J101" s="23"/>
      <c r="K101" s="23"/>
      <c r="L101" s="23"/>
      <c r="IK101" s="23"/>
      <c r="IL101" s="23"/>
      <c r="IM101" s="23"/>
      <c r="IN101" s="23"/>
      <c r="IO101" s="23"/>
      <c r="IP101" s="23"/>
      <c r="IQ101" s="23"/>
      <c r="IR101" s="23"/>
      <c r="IS101" s="23"/>
    </row>
    <row r="102" spans="1:253" s="24" customFormat="1" ht="64.5" customHeight="1">
      <c r="A102" s="19" t="s">
        <v>113</v>
      </c>
      <c r="B102" s="20" t="s">
        <v>114</v>
      </c>
      <c r="C102" s="21">
        <f t="shared" si="1"/>
        <v>65000</v>
      </c>
      <c r="D102" s="22">
        <f>D103</f>
        <v>65000</v>
      </c>
      <c r="E102" s="22"/>
      <c r="F102" s="22"/>
      <c r="G102" s="105"/>
      <c r="H102" s="23"/>
      <c r="I102" s="23"/>
      <c r="J102" s="23"/>
      <c r="K102" s="23"/>
      <c r="L102" s="23"/>
      <c r="IK102" s="23"/>
      <c r="IL102" s="23"/>
      <c r="IM102" s="23"/>
      <c r="IN102" s="23"/>
      <c r="IO102" s="23"/>
      <c r="IP102" s="23"/>
      <c r="IQ102" s="23"/>
      <c r="IR102" s="23"/>
      <c r="IS102" s="23"/>
    </row>
    <row r="103" spans="1:253" s="24" customFormat="1" ht="57.75" customHeight="1">
      <c r="A103" s="19" t="s">
        <v>115</v>
      </c>
      <c r="B103" s="20" t="s">
        <v>116</v>
      </c>
      <c r="C103" s="21">
        <f t="shared" si="1"/>
        <v>65000</v>
      </c>
      <c r="D103" s="22">
        <v>65000</v>
      </c>
      <c r="E103" s="22"/>
      <c r="F103" s="22"/>
      <c r="G103" s="105"/>
      <c r="H103" s="23"/>
      <c r="I103" s="23"/>
      <c r="J103" s="23"/>
      <c r="K103" s="23"/>
      <c r="L103" s="23"/>
      <c r="IK103" s="23"/>
      <c r="IL103" s="23"/>
      <c r="IM103" s="23"/>
      <c r="IN103" s="23"/>
      <c r="IO103" s="23"/>
      <c r="IP103" s="23"/>
      <c r="IQ103" s="23"/>
      <c r="IR103" s="23"/>
      <c r="IS103" s="23"/>
    </row>
    <row r="104" spans="1:253" s="24" customFormat="1" ht="30">
      <c r="A104" s="19" t="s">
        <v>117</v>
      </c>
      <c r="B104" s="20" t="s">
        <v>118</v>
      </c>
      <c r="C104" s="21">
        <f t="shared" si="1"/>
        <v>4000</v>
      </c>
      <c r="D104" s="22">
        <v>4000</v>
      </c>
      <c r="E104" s="22"/>
      <c r="F104" s="22"/>
      <c r="G104" s="105">
        <v>11</v>
      </c>
      <c r="H104" s="23"/>
      <c r="I104" s="23"/>
      <c r="J104" s="23"/>
      <c r="K104" s="23"/>
      <c r="L104" s="23"/>
      <c r="IK104" s="23"/>
      <c r="IL104" s="23"/>
      <c r="IM104" s="23"/>
      <c r="IN104" s="23"/>
      <c r="IO104" s="23"/>
      <c r="IP104" s="23"/>
      <c r="IQ104" s="23"/>
      <c r="IR104" s="23"/>
      <c r="IS104" s="23"/>
    </row>
    <row r="105" spans="1:253" s="24" customFormat="1" ht="45">
      <c r="A105" s="19" t="s">
        <v>119</v>
      </c>
      <c r="B105" s="20" t="s">
        <v>120</v>
      </c>
      <c r="C105" s="21">
        <f t="shared" si="1"/>
        <v>2766500</v>
      </c>
      <c r="D105" s="22"/>
      <c r="E105" s="22">
        <f>1000000+1766500</f>
        <v>2766500</v>
      </c>
      <c r="F105" s="22">
        <f>E105</f>
        <v>2766500</v>
      </c>
      <c r="G105" s="105"/>
      <c r="H105" s="23"/>
      <c r="I105" s="23"/>
      <c r="J105" s="23"/>
      <c r="K105" s="23"/>
      <c r="L105" s="23"/>
      <c r="IK105" s="23"/>
      <c r="IL105" s="23"/>
      <c r="IM105" s="23"/>
      <c r="IN105" s="23"/>
      <c r="IO105" s="23"/>
      <c r="IP105" s="23"/>
      <c r="IQ105" s="23"/>
      <c r="IR105" s="23"/>
      <c r="IS105" s="23"/>
    </row>
    <row r="106" spans="1:253" s="24" customFormat="1" ht="18" customHeight="1">
      <c r="A106" s="19">
        <v>33000000</v>
      </c>
      <c r="B106" s="32" t="s">
        <v>141</v>
      </c>
      <c r="C106" s="21">
        <f t="shared" si="1"/>
        <v>1087600</v>
      </c>
      <c r="D106" s="22"/>
      <c r="E106" s="22">
        <f>E107</f>
        <v>1087600</v>
      </c>
      <c r="F106" s="22">
        <f>F107</f>
        <v>1087600</v>
      </c>
      <c r="G106" s="105"/>
      <c r="H106" s="23"/>
      <c r="I106" s="23"/>
      <c r="J106" s="23"/>
      <c r="K106" s="23"/>
      <c r="L106" s="23"/>
      <c r="IK106" s="23"/>
      <c r="IL106" s="23"/>
      <c r="IM106" s="23"/>
      <c r="IN106" s="23"/>
      <c r="IO106" s="23"/>
      <c r="IP106" s="23"/>
      <c r="IQ106" s="23"/>
      <c r="IR106" s="23"/>
      <c r="IS106" s="23"/>
    </row>
    <row r="107" spans="1:253" s="24" customFormat="1" ht="15">
      <c r="A107" s="19" t="s">
        <v>121</v>
      </c>
      <c r="B107" s="20" t="s">
        <v>122</v>
      </c>
      <c r="C107" s="21">
        <f t="shared" si="1"/>
        <v>1087600</v>
      </c>
      <c r="D107" s="22"/>
      <c r="E107" s="22">
        <f>E108</f>
        <v>1087600</v>
      </c>
      <c r="F107" s="22">
        <f>F108</f>
        <v>1087600</v>
      </c>
      <c r="G107" s="105"/>
      <c r="H107" s="23"/>
      <c r="I107" s="23"/>
      <c r="J107" s="23"/>
      <c r="K107" s="23"/>
      <c r="L107" s="23"/>
      <c r="IK107" s="23"/>
      <c r="IL107" s="23"/>
      <c r="IM107" s="23"/>
      <c r="IN107" s="23"/>
      <c r="IO107" s="23"/>
      <c r="IP107" s="23"/>
      <c r="IQ107" s="23"/>
      <c r="IR107" s="23"/>
      <c r="IS107" s="23"/>
    </row>
    <row r="108" spans="1:253" s="24" customFormat="1" ht="63" customHeight="1">
      <c r="A108" s="19" t="s">
        <v>123</v>
      </c>
      <c r="B108" s="20" t="s">
        <v>124</v>
      </c>
      <c r="C108" s="21">
        <f t="shared" si="1"/>
        <v>1087600</v>
      </c>
      <c r="D108" s="22"/>
      <c r="E108" s="22">
        <v>1087600</v>
      </c>
      <c r="F108" s="22">
        <f>E108</f>
        <v>1087600</v>
      </c>
      <c r="G108" s="105"/>
      <c r="H108" s="23"/>
      <c r="I108" s="23"/>
      <c r="J108" s="23"/>
      <c r="K108" s="23"/>
      <c r="L108" s="23"/>
      <c r="IK108" s="23"/>
      <c r="IL108" s="23"/>
      <c r="IM108" s="23"/>
      <c r="IN108" s="23"/>
      <c r="IO108" s="23"/>
      <c r="IP108" s="23"/>
      <c r="IQ108" s="23"/>
      <c r="IR108" s="23"/>
      <c r="IS108" s="23"/>
    </row>
    <row r="109" spans="1:253" s="37" customFormat="1" ht="14.25">
      <c r="A109" s="33">
        <v>40000000</v>
      </c>
      <c r="B109" s="34" t="s">
        <v>2</v>
      </c>
      <c r="C109" s="26">
        <f aca="true" t="shared" si="2" ref="C109:F110">C110</f>
        <v>1434028416.8600001</v>
      </c>
      <c r="D109" s="16">
        <f>D110</f>
        <v>1388129639.65</v>
      </c>
      <c r="E109" s="16">
        <f t="shared" si="2"/>
        <v>45898777.21000001</v>
      </c>
      <c r="F109" s="16">
        <f t="shared" si="2"/>
        <v>270820</v>
      </c>
      <c r="G109" s="105"/>
      <c r="H109" s="35"/>
      <c r="I109" s="36"/>
      <c r="J109" s="36"/>
      <c r="K109" s="36"/>
      <c r="L109" s="36"/>
      <c r="IK109" s="36"/>
      <c r="IL109" s="36"/>
      <c r="IM109" s="36"/>
      <c r="IN109" s="36"/>
      <c r="IO109" s="36"/>
      <c r="IP109" s="36"/>
      <c r="IQ109" s="36"/>
      <c r="IR109" s="36"/>
      <c r="IS109" s="36"/>
    </row>
    <row r="110" spans="1:253" s="40" customFormat="1" ht="14.25">
      <c r="A110" s="33">
        <v>41000000</v>
      </c>
      <c r="B110" s="38" t="s">
        <v>20</v>
      </c>
      <c r="C110" s="26">
        <f t="shared" si="2"/>
        <v>1434028416.8600001</v>
      </c>
      <c r="D110" s="16">
        <f t="shared" si="2"/>
        <v>1388129639.65</v>
      </c>
      <c r="E110" s="16">
        <f t="shared" si="2"/>
        <v>45898777.21000001</v>
      </c>
      <c r="F110" s="16">
        <f t="shared" si="2"/>
        <v>270820</v>
      </c>
      <c r="G110" s="105"/>
      <c r="H110" s="39"/>
      <c r="I110" s="39"/>
      <c r="J110" s="39"/>
      <c r="K110" s="39"/>
      <c r="L110" s="39"/>
      <c r="IK110" s="39"/>
      <c r="IL110" s="39"/>
      <c r="IM110" s="39"/>
      <c r="IN110" s="39"/>
      <c r="IO110" s="39"/>
      <c r="IP110" s="39"/>
      <c r="IQ110" s="39"/>
      <c r="IR110" s="39"/>
      <c r="IS110" s="39"/>
    </row>
    <row r="111" spans="1:253" s="40" customFormat="1" ht="14.25">
      <c r="A111" s="33">
        <v>41030000</v>
      </c>
      <c r="B111" s="38" t="s">
        <v>21</v>
      </c>
      <c r="C111" s="26">
        <f t="shared" si="1"/>
        <v>1434028416.8600001</v>
      </c>
      <c r="D111" s="16">
        <f>D113+D114+D115+D119+D122+D123+D132+D149+D112+D131+D148+D120+D121+D150</f>
        <v>1388129639.65</v>
      </c>
      <c r="E111" s="16">
        <f>E132+E150+E131</f>
        <v>45898777.21000001</v>
      </c>
      <c r="F111" s="16">
        <f>F132</f>
        <v>270820</v>
      </c>
      <c r="G111" s="105"/>
      <c r="H111" s="39"/>
      <c r="I111" s="39"/>
      <c r="J111" s="39"/>
      <c r="K111" s="39"/>
      <c r="L111" s="39"/>
      <c r="IK111" s="39"/>
      <c r="IL111" s="39"/>
      <c r="IM111" s="39"/>
      <c r="IN111" s="39"/>
      <c r="IO111" s="39"/>
      <c r="IP111" s="39"/>
      <c r="IQ111" s="39"/>
      <c r="IR111" s="39"/>
      <c r="IS111" s="39"/>
    </row>
    <row r="112" spans="1:253" s="24" customFormat="1" ht="46.5" customHeight="1">
      <c r="A112" s="19">
        <v>41030300</v>
      </c>
      <c r="B112" s="20" t="s">
        <v>142</v>
      </c>
      <c r="C112" s="21">
        <f t="shared" si="1"/>
        <v>130100</v>
      </c>
      <c r="D112" s="86">
        <f>22000+15100+40000+50000+3000</f>
        <v>130100</v>
      </c>
      <c r="E112" s="22"/>
      <c r="F112" s="22"/>
      <c r="G112" s="105"/>
      <c r="H112" s="23"/>
      <c r="I112" s="23"/>
      <c r="J112" s="23"/>
      <c r="K112" s="23"/>
      <c r="L112" s="23"/>
      <c r="IK112" s="23"/>
      <c r="IL112" s="23"/>
      <c r="IM112" s="23"/>
      <c r="IN112" s="23"/>
      <c r="IO112" s="23"/>
      <c r="IP112" s="23"/>
      <c r="IQ112" s="23"/>
      <c r="IR112" s="23"/>
      <c r="IS112" s="23"/>
    </row>
    <row r="113" spans="1:253" s="24" customFormat="1" ht="75.75" customHeight="1">
      <c r="A113" s="19">
        <v>41030600</v>
      </c>
      <c r="B113" s="20" t="s">
        <v>137</v>
      </c>
      <c r="C113" s="21">
        <f t="shared" si="1"/>
        <v>315290041</v>
      </c>
      <c r="D113" s="22">
        <f>316704100-1414059</f>
        <v>315290041</v>
      </c>
      <c r="E113" s="22"/>
      <c r="F113" s="22"/>
      <c r="G113" s="105"/>
      <c r="H113" s="23"/>
      <c r="I113" s="23"/>
      <c r="J113" s="23"/>
      <c r="K113" s="23"/>
      <c r="L113" s="23"/>
      <c r="IK113" s="23"/>
      <c r="IL113" s="23"/>
      <c r="IM113" s="23"/>
      <c r="IN113" s="23"/>
      <c r="IO113" s="23"/>
      <c r="IP113" s="23"/>
      <c r="IQ113" s="23"/>
      <c r="IR113" s="23"/>
      <c r="IS113" s="23"/>
    </row>
    <row r="114" spans="1:253" s="24" customFormat="1" ht="87.75" customHeight="1">
      <c r="A114" s="19">
        <v>41030800</v>
      </c>
      <c r="B114" s="30" t="s">
        <v>128</v>
      </c>
      <c r="C114" s="21">
        <f t="shared" si="1"/>
        <v>540806279.28</v>
      </c>
      <c r="D114" s="22">
        <f>266900900+195000000+25000000+45827500+9200000-1122120.72</f>
        <v>540806279.28</v>
      </c>
      <c r="E114" s="22"/>
      <c r="F114" s="22"/>
      <c r="G114" s="105"/>
      <c r="H114" s="23"/>
      <c r="I114" s="23"/>
      <c r="J114" s="23"/>
      <c r="K114" s="23"/>
      <c r="L114" s="23"/>
      <c r="IK114" s="23"/>
      <c r="IL114" s="23"/>
      <c r="IM114" s="23"/>
      <c r="IN114" s="23"/>
      <c r="IO114" s="23"/>
      <c r="IP114" s="23"/>
      <c r="IQ114" s="23"/>
      <c r="IR114" s="23"/>
      <c r="IS114" s="23"/>
    </row>
    <row r="115" spans="1:253" s="24" customFormat="1" ht="204.75" customHeight="1" hidden="1">
      <c r="A115" s="19">
        <v>41030900</v>
      </c>
      <c r="B115" s="20" t="s">
        <v>129</v>
      </c>
      <c r="C115" s="21">
        <f t="shared" si="1"/>
        <v>0</v>
      </c>
      <c r="D115" s="22">
        <f>D116+D117+D118</f>
        <v>0</v>
      </c>
      <c r="E115" s="22"/>
      <c r="F115" s="22"/>
      <c r="G115" s="99"/>
      <c r="H115" s="23"/>
      <c r="I115" s="23"/>
      <c r="J115" s="23"/>
      <c r="K115" s="23"/>
      <c r="L115" s="23"/>
      <c r="IK115" s="23"/>
      <c r="IL115" s="23"/>
      <c r="IM115" s="23"/>
      <c r="IN115" s="23"/>
      <c r="IO115" s="23"/>
      <c r="IP115" s="23"/>
      <c r="IQ115" s="23"/>
      <c r="IR115" s="23"/>
      <c r="IS115" s="23"/>
    </row>
    <row r="116" spans="1:253" s="24" customFormat="1" ht="16.5" customHeight="1" hidden="1">
      <c r="A116" s="107"/>
      <c r="B116" s="20" t="s">
        <v>132</v>
      </c>
      <c r="C116" s="21">
        <f t="shared" si="1"/>
        <v>0</v>
      </c>
      <c r="D116" s="22"/>
      <c r="E116" s="22"/>
      <c r="F116" s="22"/>
      <c r="G116" s="99"/>
      <c r="H116" s="23"/>
      <c r="I116" s="23"/>
      <c r="J116" s="23"/>
      <c r="K116" s="23"/>
      <c r="L116" s="23"/>
      <c r="IK116" s="23"/>
      <c r="IL116" s="23"/>
      <c r="IM116" s="23"/>
      <c r="IN116" s="23"/>
      <c r="IO116" s="23"/>
      <c r="IP116" s="23"/>
      <c r="IQ116" s="23"/>
      <c r="IR116" s="23"/>
      <c r="IS116" s="23"/>
    </row>
    <row r="117" spans="1:253" s="24" customFormat="1" ht="15" customHeight="1" hidden="1">
      <c r="A117" s="108"/>
      <c r="B117" s="20" t="s">
        <v>130</v>
      </c>
      <c r="C117" s="21">
        <f t="shared" si="1"/>
        <v>0</v>
      </c>
      <c r="D117" s="22"/>
      <c r="E117" s="22"/>
      <c r="F117" s="22"/>
      <c r="G117" s="99"/>
      <c r="H117" s="23"/>
      <c r="I117" s="23"/>
      <c r="J117" s="23"/>
      <c r="K117" s="23"/>
      <c r="L117" s="23"/>
      <c r="IK117" s="23"/>
      <c r="IL117" s="23"/>
      <c r="IM117" s="23"/>
      <c r="IN117" s="23"/>
      <c r="IO117" s="23"/>
      <c r="IP117" s="23"/>
      <c r="IQ117" s="23"/>
      <c r="IR117" s="23"/>
      <c r="IS117" s="23"/>
    </row>
    <row r="118" spans="1:253" s="24" customFormat="1" ht="15" customHeight="1" hidden="1">
      <c r="A118" s="109"/>
      <c r="B118" s="20" t="s">
        <v>131</v>
      </c>
      <c r="C118" s="21">
        <f t="shared" si="1"/>
        <v>0</v>
      </c>
      <c r="D118" s="22"/>
      <c r="E118" s="22"/>
      <c r="F118" s="22"/>
      <c r="G118" s="99"/>
      <c r="H118" s="23"/>
      <c r="I118" s="23"/>
      <c r="J118" s="23"/>
      <c r="K118" s="23"/>
      <c r="L118" s="23"/>
      <c r="IK118" s="23"/>
      <c r="IL118" s="23"/>
      <c r="IM118" s="23"/>
      <c r="IN118" s="23"/>
      <c r="IO118" s="23"/>
      <c r="IP118" s="23"/>
      <c r="IQ118" s="23"/>
      <c r="IR118" s="23"/>
      <c r="IS118" s="23"/>
    </row>
    <row r="119" spans="1:253" s="24" customFormat="1" ht="54.75" customHeight="1">
      <c r="A119" s="19">
        <v>41031000</v>
      </c>
      <c r="B119" s="20" t="s">
        <v>133</v>
      </c>
      <c r="C119" s="21">
        <f t="shared" si="1"/>
        <v>300900</v>
      </c>
      <c r="D119" s="22">
        <f>313500-12600</f>
        <v>300900</v>
      </c>
      <c r="E119" s="22"/>
      <c r="F119" s="22"/>
      <c r="G119" s="105">
        <v>12</v>
      </c>
      <c r="H119" s="23"/>
      <c r="I119" s="23"/>
      <c r="J119" s="23"/>
      <c r="K119" s="23"/>
      <c r="L119" s="23"/>
      <c r="IK119" s="23"/>
      <c r="IL119" s="23"/>
      <c r="IM119" s="23"/>
      <c r="IN119" s="23"/>
      <c r="IO119" s="23"/>
      <c r="IP119" s="23"/>
      <c r="IQ119" s="23"/>
      <c r="IR119" s="23"/>
      <c r="IS119" s="23"/>
    </row>
    <row r="120" spans="1:253" s="62" customFormat="1" ht="45.75" customHeight="1">
      <c r="A120" s="63">
        <v>41033600</v>
      </c>
      <c r="B120" s="76" t="s">
        <v>173</v>
      </c>
      <c r="C120" s="59">
        <f t="shared" si="1"/>
        <v>4704600</v>
      </c>
      <c r="D120" s="60">
        <f>3360400+1344200</f>
        <v>4704600</v>
      </c>
      <c r="E120" s="60"/>
      <c r="F120" s="60"/>
      <c r="G120" s="105"/>
      <c r="H120" s="61"/>
      <c r="I120" s="61"/>
      <c r="J120" s="61"/>
      <c r="K120" s="61"/>
      <c r="L120" s="61"/>
      <c r="IK120" s="61"/>
      <c r="IL120" s="61"/>
      <c r="IM120" s="61"/>
      <c r="IN120" s="61"/>
      <c r="IO120" s="61"/>
      <c r="IP120" s="61"/>
      <c r="IQ120" s="61"/>
      <c r="IR120" s="61"/>
      <c r="IS120" s="61"/>
    </row>
    <row r="121" spans="1:253" s="24" customFormat="1" ht="45.75" customHeight="1">
      <c r="A121" s="19">
        <v>41033800</v>
      </c>
      <c r="B121" s="30" t="s">
        <v>174</v>
      </c>
      <c r="C121" s="59">
        <f t="shared" si="1"/>
        <v>330000</v>
      </c>
      <c r="D121" s="60">
        <v>330000</v>
      </c>
      <c r="E121" s="22"/>
      <c r="F121" s="22"/>
      <c r="G121" s="105"/>
      <c r="H121" s="23"/>
      <c r="I121" s="23"/>
      <c r="J121" s="23"/>
      <c r="K121" s="23"/>
      <c r="L121" s="23"/>
      <c r="IK121" s="23"/>
      <c r="IL121" s="23"/>
      <c r="IM121" s="23"/>
      <c r="IN121" s="23"/>
      <c r="IO121" s="23"/>
      <c r="IP121" s="23"/>
      <c r="IQ121" s="23"/>
      <c r="IR121" s="23"/>
      <c r="IS121" s="23"/>
    </row>
    <row r="122" spans="1:253" s="24" customFormat="1" ht="30">
      <c r="A122" s="19">
        <v>41033900</v>
      </c>
      <c r="B122" s="20" t="s">
        <v>159</v>
      </c>
      <c r="C122" s="21">
        <f t="shared" si="1"/>
        <v>224563900</v>
      </c>
      <c r="D122" s="22">
        <v>224563900</v>
      </c>
      <c r="E122" s="22"/>
      <c r="F122" s="22"/>
      <c r="G122" s="105"/>
      <c r="H122" s="23"/>
      <c r="I122" s="23"/>
      <c r="J122" s="23"/>
      <c r="K122" s="23"/>
      <c r="L122" s="23"/>
      <c r="IK122" s="23"/>
      <c r="IL122" s="23"/>
      <c r="IM122" s="23"/>
      <c r="IN122" s="23"/>
      <c r="IO122" s="23"/>
      <c r="IP122" s="23"/>
      <c r="IQ122" s="23"/>
      <c r="IR122" s="23"/>
      <c r="IS122" s="23"/>
    </row>
    <row r="123" spans="1:253" s="24" customFormat="1" ht="30">
      <c r="A123" s="67">
        <v>41034200</v>
      </c>
      <c r="B123" s="20" t="s">
        <v>179</v>
      </c>
      <c r="C123" s="21">
        <f t="shared" si="1"/>
        <v>247135442</v>
      </c>
      <c r="D123" s="22">
        <f>225757500+D124+D130</f>
        <v>247135442</v>
      </c>
      <c r="E123" s="22"/>
      <c r="F123" s="22"/>
      <c r="G123" s="105"/>
      <c r="H123" s="23"/>
      <c r="I123" s="23"/>
      <c r="J123" s="23"/>
      <c r="K123" s="23"/>
      <c r="L123" s="23"/>
      <c r="IK123" s="23"/>
      <c r="IL123" s="23"/>
      <c r="IM123" s="23"/>
      <c r="IN123" s="23"/>
      <c r="IO123" s="23"/>
      <c r="IP123" s="23"/>
      <c r="IQ123" s="23"/>
      <c r="IR123" s="23"/>
      <c r="IS123" s="23"/>
    </row>
    <row r="124" spans="1:253" s="62" customFormat="1" ht="18" customHeight="1">
      <c r="A124" s="67"/>
      <c r="B124" s="69" t="s">
        <v>180</v>
      </c>
      <c r="C124" s="59">
        <f t="shared" si="1"/>
        <v>19303056</v>
      </c>
      <c r="D124" s="60">
        <f>D125+D126+D127+D128</f>
        <v>19303056</v>
      </c>
      <c r="E124" s="60"/>
      <c r="F124" s="60"/>
      <c r="G124" s="105"/>
      <c r="H124" s="61"/>
      <c r="I124" s="61"/>
      <c r="J124" s="61"/>
      <c r="K124" s="61"/>
      <c r="L124" s="61"/>
      <c r="IK124" s="61"/>
      <c r="IL124" s="61"/>
      <c r="IM124" s="61"/>
      <c r="IN124" s="61"/>
      <c r="IO124" s="61"/>
      <c r="IP124" s="61"/>
      <c r="IQ124" s="61"/>
      <c r="IR124" s="61"/>
      <c r="IS124" s="61"/>
    </row>
    <row r="125" spans="1:253" s="62" customFormat="1" ht="45.75" customHeight="1">
      <c r="A125" s="71"/>
      <c r="B125" s="69" t="s">
        <v>138</v>
      </c>
      <c r="C125" s="59">
        <f t="shared" si="1"/>
        <v>336371</v>
      </c>
      <c r="D125" s="60">
        <f>215072+121299</f>
        <v>336371</v>
      </c>
      <c r="E125" s="60"/>
      <c r="F125" s="60"/>
      <c r="G125" s="105"/>
      <c r="H125" s="61"/>
      <c r="I125" s="61"/>
      <c r="J125" s="61"/>
      <c r="K125" s="61"/>
      <c r="L125" s="61"/>
      <c r="IK125" s="61"/>
      <c r="IL125" s="61"/>
      <c r="IM125" s="61"/>
      <c r="IN125" s="61"/>
      <c r="IO125" s="61"/>
      <c r="IP125" s="61"/>
      <c r="IQ125" s="61"/>
      <c r="IR125" s="61"/>
      <c r="IS125" s="61"/>
    </row>
    <row r="126" spans="1:253" s="62" customFormat="1" ht="61.5" customHeight="1">
      <c r="A126" s="71"/>
      <c r="B126" s="69" t="s">
        <v>183</v>
      </c>
      <c r="C126" s="59">
        <f t="shared" si="1"/>
        <v>349920</v>
      </c>
      <c r="D126" s="60">
        <f>471219-121299</f>
        <v>349920</v>
      </c>
      <c r="E126" s="60"/>
      <c r="F126" s="60"/>
      <c r="G126" s="105"/>
      <c r="H126" s="61"/>
      <c r="I126" s="61"/>
      <c r="J126" s="61"/>
      <c r="K126" s="61"/>
      <c r="L126" s="61"/>
      <c r="IK126" s="61"/>
      <c r="IL126" s="61"/>
      <c r="IM126" s="61"/>
      <c r="IN126" s="61"/>
      <c r="IO126" s="61"/>
      <c r="IP126" s="61"/>
      <c r="IQ126" s="61"/>
      <c r="IR126" s="61"/>
      <c r="IS126" s="61"/>
    </row>
    <row r="127" spans="1:253" s="62" customFormat="1" ht="33" customHeight="1">
      <c r="A127" s="71"/>
      <c r="B127" s="69" t="s">
        <v>144</v>
      </c>
      <c r="C127" s="59">
        <f t="shared" si="1"/>
        <v>6195508</v>
      </c>
      <c r="D127" s="60">
        <f>5312308+883200</f>
        <v>6195508</v>
      </c>
      <c r="E127" s="60"/>
      <c r="F127" s="60"/>
      <c r="G127" s="105"/>
      <c r="H127" s="61"/>
      <c r="I127" s="61"/>
      <c r="J127" s="61"/>
      <c r="K127" s="61"/>
      <c r="L127" s="61"/>
      <c r="IK127" s="61"/>
      <c r="IL127" s="61"/>
      <c r="IM127" s="61"/>
      <c r="IN127" s="61"/>
      <c r="IO127" s="61"/>
      <c r="IP127" s="61"/>
      <c r="IQ127" s="61"/>
      <c r="IR127" s="61"/>
      <c r="IS127" s="61"/>
    </row>
    <row r="128" spans="1:253" s="62" customFormat="1" ht="32.25" customHeight="1">
      <c r="A128" s="71"/>
      <c r="B128" s="70" t="s">
        <v>163</v>
      </c>
      <c r="C128" s="59">
        <f t="shared" si="1"/>
        <v>12421257</v>
      </c>
      <c r="D128" s="60">
        <f>11421257+1000000</f>
        <v>12421257</v>
      </c>
      <c r="E128" s="60"/>
      <c r="F128" s="60"/>
      <c r="G128" s="105"/>
      <c r="H128" s="61"/>
      <c r="I128" s="61"/>
      <c r="J128" s="61"/>
      <c r="K128" s="61"/>
      <c r="L128" s="61"/>
      <c r="IK128" s="61"/>
      <c r="IL128" s="61"/>
      <c r="IM128" s="61"/>
      <c r="IN128" s="61"/>
      <c r="IO128" s="61"/>
      <c r="IP128" s="61"/>
      <c r="IQ128" s="61"/>
      <c r="IR128" s="61"/>
      <c r="IS128" s="61"/>
    </row>
    <row r="129" spans="1:253" s="62" customFormat="1" ht="36.75" customHeight="1">
      <c r="A129" s="103"/>
      <c r="B129" s="69" t="s">
        <v>181</v>
      </c>
      <c r="C129" s="59">
        <f>C130</f>
        <v>2074886</v>
      </c>
      <c r="D129" s="60">
        <f>D130</f>
        <v>2074886</v>
      </c>
      <c r="E129" s="60"/>
      <c r="F129" s="60"/>
      <c r="G129" s="105"/>
      <c r="H129" s="61"/>
      <c r="I129" s="61"/>
      <c r="J129" s="61"/>
      <c r="K129" s="61"/>
      <c r="L129" s="61"/>
      <c r="IK129" s="61"/>
      <c r="IL129" s="61"/>
      <c r="IM129" s="61"/>
      <c r="IN129" s="61"/>
      <c r="IO129" s="61"/>
      <c r="IP129" s="61"/>
      <c r="IQ129" s="61"/>
      <c r="IR129" s="61"/>
      <c r="IS129" s="61"/>
    </row>
    <row r="130" spans="1:253" s="62" customFormat="1" ht="66.75" customHeight="1">
      <c r="A130" s="104"/>
      <c r="B130" s="78" t="s">
        <v>182</v>
      </c>
      <c r="C130" s="59">
        <f t="shared" si="1"/>
        <v>2074886</v>
      </c>
      <c r="D130" s="60">
        <v>2074886</v>
      </c>
      <c r="E130" s="60"/>
      <c r="F130" s="60"/>
      <c r="G130" s="105">
        <v>13</v>
      </c>
      <c r="H130" s="61"/>
      <c r="I130" s="61"/>
      <c r="J130" s="61"/>
      <c r="K130" s="61"/>
      <c r="L130" s="61"/>
      <c r="IK130" s="61"/>
      <c r="IL130" s="61"/>
      <c r="IM130" s="61"/>
      <c r="IN130" s="61"/>
      <c r="IO130" s="61"/>
      <c r="IP130" s="61"/>
      <c r="IQ130" s="61"/>
      <c r="IR130" s="61"/>
      <c r="IS130" s="61"/>
    </row>
    <row r="131" spans="1:253" s="24" customFormat="1" ht="45" customHeight="1">
      <c r="A131" s="75">
        <v>41034500</v>
      </c>
      <c r="B131" s="20" t="s">
        <v>147</v>
      </c>
      <c r="C131" s="21">
        <f t="shared" si="1"/>
        <v>44921497</v>
      </c>
      <c r="D131" s="86">
        <f>11458532+18250000-17650000+13812965</f>
        <v>25871497</v>
      </c>
      <c r="E131" s="86">
        <f>17650000+1400000</f>
        <v>19050000</v>
      </c>
      <c r="F131" s="22"/>
      <c r="G131" s="105"/>
      <c r="H131" s="23"/>
      <c r="I131" s="23"/>
      <c r="J131" s="23"/>
      <c r="K131" s="23"/>
      <c r="L131" s="23"/>
      <c r="IK131" s="23"/>
      <c r="IL131" s="23"/>
      <c r="IM131" s="23"/>
      <c r="IN131" s="23"/>
      <c r="IO131" s="23"/>
      <c r="IP131" s="23"/>
      <c r="IQ131" s="23"/>
      <c r="IR131" s="23"/>
      <c r="IS131" s="23"/>
    </row>
    <row r="132" spans="1:253" s="24" customFormat="1" ht="15" customHeight="1">
      <c r="A132" s="72">
        <v>41035000</v>
      </c>
      <c r="B132" s="70" t="s">
        <v>164</v>
      </c>
      <c r="C132" s="21">
        <f>D132+E132</f>
        <v>4251823.2</v>
      </c>
      <c r="D132" s="60">
        <f>D133+D134+D135+D136+D137+D138+D139+D140+D141+D144+D147+D143+D142+D146</f>
        <v>3981003.2</v>
      </c>
      <c r="E132" s="22">
        <f>E145+E147+E146</f>
        <v>270820</v>
      </c>
      <c r="F132" s="22">
        <f>F146</f>
        <v>270820</v>
      </c>
      <c r="G132" s="105"/>
      <c r="H132" s="23"/>
      <c r="I132" s="23"/>
      <c r="J132" s="23"/>
      <c r="K132" s="23"/>
      <c r="L132" s="23"/>
      <c r="IK132" s="23"/>
      <c r="IL132" s="23"/>
      <c r="IM132" s="23"/>
      <c r="IN132" s="23"/>
      <c r="IO132" s="23"/>
      <c r="IP132" s="23"/>
      <c r="IQ132" s="23"/>
      <c r="IR132" s="23"/>
      <c r="IS132" s="23"/>
    </row>
    <row r="133" spans="1:253" s="24" customFormat="1" ht="47.25" customHeight="1" hidden="1">
      <c r="A133" s="73"/>
      <c r="B133" s="70" t="s">
        <v>138</v>
      </c>
      <c r="C133" s="21">
        <f t="shared" si="1"/>
        <v>0</v>
      </c>
      <c r="D133" s="22"/>
      <c r="E133" s="22"/>
      <c r="F133" s="22"/>
      <c r="G133" s="105"/>
      <c r="H133" s="23"/>
      <c r="I133" s="23"/>
      <c r="J133" s="23"/>
      <c r="K133" s="23"/>
      <c r="L133" s="23"/>
      <c r="IK133" s="23"/>
      <c r="IL133" s="23"/>
      <c r="IM133" s="23"/>
      <c r="IN133" s="23"/>
      <c r="IO133" s="23"/>
      <c r="IP133" s="23"/>
      <c r="IQ133" s="23"/>
      <c r="IR133" s="23"/>
      <c r="IS133" s="23"/>
    </row>
    <row r="134" spans="1:253" s="24" customFormat="1" ht="51" customHeight="1" hidden="1">
      <c r="A134" s="73"/>
      <c r="B134" s="70" t="s">
        <v>139</v>
      </c>
      <c r="C134" s="21">
        <f t="shared" si="1"/>
        <v>0</v>
      </c>
      <c r="D134" s="22"/>
      <c r="E134" s="22"/>
      <c r="F134" s="22"/>
      <c r="G134" s="105"/>
      <c r="H134" s="23"/>
      <c r="I134" s="23"/>
      <c r="J134" s="23"/>
      <c r="K134" s="23"/>
      <c r="L134" s="23"/>
      <c r="IK134" s="23"/>
      <c r="IL134" s="23"/>
      <c r="IM134" s="23"/>
      <c r="IN134" s="23"/>
      <c r="IO134" s="23"/>
      <c r="IP134" s="23"/>
      <c r="IQ134" s="23"/>
      <c r="IR134" s="23"/>
      <c r="IS134" s="23"/>
    </row>
    <row r="135" spans="1:253" s="24" customFormat="1" ht="27" customHeight="1" hidden="1">
      <c r="A135" s="73"/>
      <c r="B135" s="70" t="s">
        <v>144</v>
      </c>
      <c r="C135" s="21">
        <f t="shared" si="1"/>
        <v>0</v>
      </c>
      <c r="D135" s="22"/>
      <c r="E135" s="22"/>
      <c r="F135" s="22"/>
      <c r="G135" s="105"/>
      <c r="H135" s="23"/>
      <c r="I135" s="23"/>
      <c r="J135" s="23"/>
      <c r="K135" s="23"/>
      <c r="L135" s="23"/>
      <c r="IK135" s="23"/>
      <c r="IL135" s="23"/>
      <c r="IM135" s="23"/>
      <c r="IN135" s="23"/>
      <c r="IO135" s="23"/>
      <c r="IP135" s="23"/>
      <c r="IQ135" s="23"/>
      <c r="IR135" s="23"/>
      <c r="IS135" s="23"/>
    </row>
    <row r="136" spans="1:253" s="24" customFormat="1" ht="59.25" customHeight="1">
      <c r="A136" s="87"/>
      <c r="B136" s="70" t="s">
        <v>165</v>
      </c>
      <c r="C136" s="21">
        <f t="shared" si="1"/>
        <v>288000</v>
      </c>
      <c r="D136" s="22">
        <v>288000</v>
      </c>
      <c r="E136" s="22"/>
      <c r="F136" s="22"/>
      <c r="G136" s="105"/>
      <c r="H136" s="23"/>
      <c r="I136" s="23"/>
      <c r="J136" s="23"/>
      <c r="K136" s="23"/>
      <c r="L136" s="23"/>
      <c r="IK136" s="23"/>
      <c r="IL136" s="23"/>
      <c r="IM136" s="23"/>
      <c r="IN136" s="23"/>
      <c r="IO136" s="23"/>
      <c r="IP136" s="23"/>
      <c r="IQ136" s="23"/>
      <c r="IR136" s="23"/>
      <c r="IS136" s="23"/>
    </row>
    <row r="137" spans="1:253" s="24" customFormat="1" ht="17.25" customHeight="1">
      <c r="A137" s="73"/>
      <c r="B137" s="70" t="s">
        <v>166</v>
      </c>
      <c r="C137" s="21">
        <f t="shared" si="1"/>
        <v>5200</v>
      </c>
      <c r="D137" s="22">
        <v>5200</v>
      </c>
      <c r="E137" s="22"/>
      <c r="F137" s="22"/>
      <c r="G137" s="105"/>
      <c r="H137" s="23"/>
      <c r="I137" s="23"/>
      <c r="J137" s="23"/>
      <c r="K137" s="23"/>
      <c r="L137" s="23"/>
      <c r="IK137" s="23"/>
      <c r="IL137" s="23"/>
      <c r="IM137" s="23"/>
      <c r="IN137" s="23"/>
      <c r="IO137" s="23"/>
      <c r="IP137" s="23"/>
      <c r="IQ137" s="23"/>
      <c r="IR137" s="23"/>
      <c r="IS137" s="23"/>
    </row>
    <row r="138" spans="1:253" s="24" customFormat="1" ht="27" customHeight="1">
      <c r="A138" s="73"/>
      <c r="B138" s="70" t="s">
        <v>167</v>
      </c>
      <c r="C138" s="21">
        <f t="shared" si="1"/>
        <v>390000</v>
      </c>
      <c r="D138" s="22">
        <v>390000</v>
      </c>
      <c r="E138" s="22"/>
      <c r="F138" s="22"/>
      <c r="G138" s="105"/>
      <c r="H138" s="23"/>
      <c r="I138" s="23"/>
      <c r="J138" s="23"/>
      <c r="K138" s="23"/>
      <c r="L138" s="23"/>
      <c r="IK138" s="23"/>
      <c r="IL138" s="23"/>
      <c r="IM138" s="23"/>
      <c r="IN138" s="23"/>
      <c r="IO138" s="23"/>
      <c r="IP138" s="23"/>
      <c r="IQ138" s="23"/>
      <c r="IR138" s="23"/>
      <c r="IS138" s="23"/>
    </row>
    <row r="139" spans="1:253" s="24" customFormat="1" ht="17.25" customHeight="1">
      <c r="A139" s="73"/>
      <c r="B139" s="77" t="s">
        <v>168</v>
      </c>
      <c r="C139" s="21">
        <f t="shared" si="1"/>
        <v>187600</v>
      </c>
      <c r="D139" s="22">
        <f>196100-8500</f>
        <v>187600</v>
      </c>
      <c r="E139" s="22"/>
      <c r="F139" s="22"/>
      <c r="G139" s="105"/>
      <c r="H139" s="23"/>
      <c r="I139" s="23"/>
      <c r="J139" s="23"/>
      <c r="K139" s="23"/>
      <c r="L139" s="23"/>
      <c r="IK139" s="23"/>
      <c r="IL139" s="23"/>
      <c r="IM139" s="23"/>
      <c r="IN139" s="23"/>
      <c r="IO139" s="23"/>
      <c r="IP139" s="23"/>
      <c r="IQ139" s="23"/>
      <c r="IR139" s="23"/>
      <c r="IS139" s="23"/>
    </row>
    <row r="140" spans="1:253" s="24" customFormat="1" ht="27" customHeight="1" hidden="1">
      <c r="A140" s="73"/>
      <c r="B140" s="70" t="s">
        <v>143</v>
      </c>
      <c r="C140" s="21">
        <f t="shared" si="1"/>
        <v>0</v>
      </c>
      <c r="D140" s="22"/>
      <c r="E140" s="22"/>
      <c r="F140" s="22"/>
      <c r="G140" s="105"/>
      <c r="H140" s="23"/>
      <c r="I140" s="23"/>
      <c r="J140" s="23"/>
      <c r="K140" s="23"/>
      <c r="L140" s="23"/>
      <c r="IK140" s="23"/>
      <c r="IL140" s="23"/>
      <c r="IM140" s="23"/>
      <c r="IN140" s="23"/>
      <c r="IO140" s="23"/>
      <c r="IP140" s="23"/>
      <c r="IQ140" s="23"/>
      <c r="IR140" s="23"/>
      <c r="IS140" s="23"/>
    </row>
    <row r="141" spans="1:253" s="24" customFormat="1" ht="45" customHeight="1">
      <c r="A141" s="73"/>
      <c r="B141" s="70" t="s">
        <v>169</v>
      </c>
      <c r="C141" s="21">
        <f t="shared" si="1"/>
        <v>176637</v>
      </c>
      <c r="D141" s="22">
        <v>176637</v>
      </c>
      <c r="E141" s="22"/>
      <c r="F141" s="22"/>
      <c r="G141" s="105"/>
      <c r="H141" s="23"/>
      <c r="I141" s="23"/>
      <c r="J141" s="23"/>
      <c r="K141" s="23"/>
      <c r="L141" s="23"/>
      <c r="IK141" s="23"/>
      <c r="IL141" s="23"/>
      <c r="IM141" s="23"/>
      <c r="IN141" s="23"/>
      <c r="IO141" s="23"/>
      <c r="IP141" s="23"/>
      <c r="IQ141" s="23"/>
      <c r="IR141" s="23"/>
      <c r="IS141" s="23"/>
    </row>
    <row r="142" spans="1:253" s="24" customFormat="1" ht="88.5" customHeight="1">
      <c r="A142" s="73"/>
      <c r="B142" s="70" t="s">
        <v>170</v>
      </c>
      <c r="C142" s="21">
        <f t="shared" si="1"/>
        <v>821957.22</v>
      </c>
      <c r="D142" s="60">
        <f>68400+662597.22+2480+39480+49000</f>
        <v>821957.22</v>
      </c>
      <c r="E142" s="22"/>
      <c r="F142" s="22"/>
      <c r="G142" s="105"/>
      <c r="H142" s="23"/>
      <c r="I142" s="23"/>
      <c r="J142" s="23"/>
      <c r="K142" s="23"/>
      <c r="L142" s="23"/>
      <c r="IK142" s="23"/>
      <c r="IL142" s="23"/>
      <c r="IM142" s="23"/>
      <c r="IN142" s="23"/>
      <c r="IO142" s="23"/>
      <c r="IP142" s="23"/>
      <c r="IQ142" s="23"/>
      <c r="IR142" s="23"/>
      <c r="IS142" s="23"/>
    </row>
    <row r="143" spans="1:253" s="24" customFormat="1" ht="39.75" customHeight="1">
      <c r="A143" s="73"/>
      <c r="B143" s="70" t="s">
        <v>176</v>
      </c>
      <c r="C143" s="21">
        <f t="shared" si="1"/>
        <v>55000</v>
      </c>
      <c r="D143" s="60">
        <f>35000+15000+5000</f>
        <v>55000</v>
      </c>
      <c r="E143" s="22"/>
      <c r="F143" s="22"/>
      <c r="G143" s="105"/>
      <c r="H143" s="23"/>
      <c r="I143" s="23"/>
      <c r="J143" s="23"/>
      <c r="K143" s="23"/>
      <c r="L143" s="23"/>
      <c r="IK143" s="23"/>
      <c r="IL143" s="23"/>
      <c r="IM143" s="23"/>
      <c r="IN143" s="23"/>
      <c r="IO143" s="23"/>
      <c r="IP143" s="23"/>
      <c r="IQ143" s="23"/>
      <c r="IR143" s="23"/>
      <c r="IS143" s="23"/>
    </row>
    <row r="144" spans="1:253" s="24" customFormat="1" ht="63.75" customHeight="1">
      <c r="A144" s="87"/>
      <c r="B144" s="69" t="s">
        <v>177</v>
      </c>
      <c r="C144" s="21">
        <f t="shared" si="1"/>
        <v>1169600</v>
      </c>
      <c r="D144" s="60">
        <v>1169600</v>
      </c>
      <c r="E144" s="22"/>
      <c r="F144" s="22"/>
      <c r="G144" s="105">
        <v>14</v>
      </c>
      <c r="H144" s="23"/>
      <c r="I144" s="23"/>
      <c r="J144" s="23"/>
      <c r="K144" s="23"/>
      <c r="L144" s="23"/>
      <c r="IK144" s="23"/>
      <c r="IL144" s="23"/>
      <c r="IM144" s="23"/>
      <c r="IN144" s="23"/>
      <c r="IO144" s="23"/>
      <c r="IP144" s="23"/>
      <c r="IQ144" s="23"/>
      <c r="IR144" s="23"/>
      <c r="IS144" s="23"/>
    </row>
    <row r="145" spans="1:253" s="24" customFormat="1" ht="31.5" customHeight="1" hidden="1">
      <c r="A145" s="73"/>
      <c r="B145" s="93" t="s">
        <v>145</v>
      </c>
      <c r="C145" s="94">
        <f t="shared" si="1"/>
        <v>0</v>
      </c>
      <c r="D145" s="95"/>
      <c r="E145" s="95"/>
      <c r="F145" s="95"/>
      <c r="G145" s="105"/>
      <c r="H145" s="23"/>
      <c r="I145" s="23"/>
      <c r="J145" s="23"/>
      <c r="K145" s="23"/>
      <c r="L145" s="23"/>
      <c r="IK145" s="23"/>
      <c r="IL145" s="23"/>
      <c r="IM145" s="23"/>
      <c r="IN145" s="23"/>
      <c r="IO145" s="23"/>
      <c r="IP145" s="23"/>
      <c r="IQ145" s="23"/>
      <c r="IR145" s="23"/>
      <c r="IS145" s="23"/>
    </row>
    <row r="146" spans="1:253" s="24" customFormat="1" ht="32.25" customHeight="1">
      <c r="A146" s="73"/>
      <c r="B146" s="70" t="s">
        <v>175</v>
      </c>
      <c r="C146" s="21">
        <f t="shared" si="1"/>
        <v>802364</v>
      </c>
      <c r="D146" s="60">
        <f>230180+284388+16976</f>
        <v>531544</v>
      </c>
      <c r="E146" s="60">
        <f>225220+2000+43600</f>
        <v>270820</v>
      </c>
      <c r="F146" s="60">
        <f>E146</f>
        <v>270820</v>
      </c>
      <c r="G146" s="105"/>
      <c r="H146" s="23"/>
      <c r="I146" s="23"/>
      <c r="J146" s="23"/>
      <c r="K146" s="23"/>
      <c r="L146" s="23"/>
      <c r="IK146" s="23"/>
      <c r="IL146" s="23"/>
      <c r="IM146" s="23"/>
      <c r="IN146" s="23"/>
      <c r="IO146" s="23"/>
      <c r="IP146" s="23"/>
      <c r="IQ146" s="23"/>
      <c r="IR146" s="23"/>
      <c r="IS146" s="23"/>
    </row>
    <row r="147" spans="1:253" s="24" customFormat="1" ht="30" customHeight="1">
      <c r="A147" s="74"/>
      <c r="B147" s="70" t="s">
        <v>172</v>
      </c>
      <c r="C147" s="21">
        <f t="shared" si="1"/>
        <v>355464.98</v>
      </c>
      <c r="D147" s="22">
        <f>232389.98+80200+42875</f>
        <v>355464.98</v>
      </c>
      <c r="E147" s="22"/>
      <c r="F147" s="22">
        <f>E147</f>
        <v>0</v>
      </c>
      <c r="G147" s="105"/>
      <c r="H147" s="23"/>
      <c r="I147" s="23"/>
      <c r="J147" s="23"/>
      <c r="K147" s="23"/>
      <c r="L147" s="23"/>
      <c r="IK147" s="23"/>
      <c r="IL147" s="23"/>
      <c r="IM147" s="23"/>
      <c r="IN147" s="23"/>
      <c r="IO147" s="23"/>
      <c r="IP147" s="23"/>
      <c r="IQ147" s="23"/>
      <c r="IR147" s="23"/>
      <c r="IS147" s="23"/>
    </row>
    <row r="148" spans="1:253" s="24" customFormat="1" ht="48" customHeight="1">
      <c r="A148" s="88">
        <v>41035400</v>
      </c>
      <c r="B148" s="58" t="s">
        <v>161</v>
      </c>
      <c r="C148" s="59">
        <f>D148+E148</f>
        <v>681619</v>
      </c>
      <c r="D148" s="60">
        <f>533346+94253+54020</f>
        <v>681619</v>
      </c>
      <c r="E148" s="60"/>
      <c r="F148" s="60"/>
      <c r="G148" s="105"/>
      <c r="H148" s="23"/>
      <c r="I148" s="23"/>
      <c r="J148" s="23"/>
      <c r="K148" s="23"/>
      <c r="L148" s="23"/>
      <c r="IK148" s="23"/>
      <c r="IL148" s="23"/>
      <c r="IM148" s="23"/>
      <c r="IN148" s="23"/>
      <c r="IO148" s="23"/>
      <c r="IP148" s="23"/>
      <c r="IQ148" s="23"/>
      <c r="IR148" s="23"/>
      <c r="IS148" s="23"/>
    </row>
    <row r="149" spans="1:253" s="24" customFormat="1" ht="125.25" customHeight="1">
      <c r="A149" s="19">
        <v>41035800</v>
      </c>
      <c r="B149" s="58" t="s">
        <v>162</v>
      </c>
      <c r="C149" s="21">
        <f t="shared" si="1"/>
        <v>2021397</v>
      </c>
      <c r="D149" s="60">
        <f>2415100-393703</f>
        <v>2021397</v>
      </c>
      <c r="E149" s="22"/>
      <c r="F149" s="22"/>
      <c r="G149" s="105"/>
      <c r="H149" s="23"/>
      <c r="I149" s="23"/>
      <c r="J149" s="23"/>
      <c r="K149" s="23"/>
      <c r="L149" s="23"/>
      <c r="IK149" s="23"/>
      <c r="IL149" s="23"/>
      <c r="IM149" s="23"/>
      <c r="IN149" s="23"/>
      <c r="IO149" s="23"/>
      <c r="IP149" s="23"/>
      <c r="IQ149" s="23"/>
      <c r="IR149" s="23"/>
      <c r="IS149" s="23"/>
    </row>
    <row r="150" spans="1:253" s="24" customFormat="1" ht="165" customHeight="1">
      <c r="A150" s="19">
        <v>41036600</v>
      </c>
      <c r="B150" s="58" t="s">
        <v>178</v>
      </c>
      <c r="C150" s="21">
        <f t="shared" si="1"/>
        <v>48890818.38</v>
      </c>
      <c r="D150" s="60">
        <f>23863473.35-1097894.76-214756.42-237961</f>
        <v>22312861.169999998</v>
      </c>
      <c r="E150" s="22">
        <f>25027345.03+1097894.76+214756.42+237961</f>
        <v>26577957.210000005</v>
      </c>
      <c r="F150" s="22"/>
      <c r="G150" s="106">
        <v>15</v>
      </c>
      <c r="H150" s="23"/>
      <c r="I150" s="23"/>
      <c r="J150" s="23"/>
      <c r="K150" s="23"/>
      <c r="L150" s="23"/>
      <c r="IK150" s="23"/>
      <c r="IL150" s="23"/>
      <c r="IM150" s="23"/>
      <c r="IN150" s="23"/>
      <c r="IO150" s="23"/>
      <c r="IP150" s="23"/>
      <c r="IQ150" s="23"/>
      <c r="IR150" s="23"/>
      <c r="IS150" s="23"/>
    </row>
    <row r="151" spans="1:253" s="28" customFormat="1" ht="15" customHeight="1">
      <c r="A151" s="9">
        <v>50000000</v>
      </c>
      <c r="B151" s="14" t="s">
        <v>10</v>
      </c>
      <c r="C151" s="26">
        <f t="shared" si="1"/>
        <v>5361336</v>
      </c>
      <c r="D151" s="22"/>
      <c r="E151" s="16">
        <f>E152</f>
        <v>5361336</v>
      </c>
      <c r="F151" s="41"/>
      <c r="G151" s="106"/>
      <c r="H151" s="27"/>
      <c r="I151" s="27"/>
      <c r="J151" s="27"/>
      <c r="K151" s="27"/>
      <c r="L151" s="27"/>
      <c r="IK151" s="27"/>
      <c r="IL151" s="27"/>
      <c r="IM151" s="27"/>
      <c r="IN151" s="27"/>
      <c r="IO151" s="27"/>
      <c r="IP151" s="27"/>
      <c r="IQ151" s="27"/>
      <c r="IR151" s="27"/>
      <c r="IS151" s="27"/>
    </row>
    <row r="152" spans="1:253" s="28" customFormat="1" ht="18.75" customHeight="1">
      <c r="A152" s="42" t="s">
        <v>125</v>
      </c>
      <c r="B152" s="14" t="s">
        <v>126</v>
      </c>
      <c r="C152" s="26">
        <f t="shared" si="1"/>
        <v>5361336</v>
      </c>
      <c r="D152" s="43"/>
      <c r="E152" s="44">
        <f>E153</f>
        <v>5361336</v>
      </c>
      <c r="F152" s="43"/>
      <c r="G152" s="106"/>
      <c r="H152" s="27"/>
      <c r="I152" s="27"/>
      <c r="J152" s="27"/>
      <c r="K152" s="27"/>
      <c r="L152" s="27"/>
      <c r="IK152" s="27"/>
      <c r="IL152" s="27"/>
      <c r="IM152" s="27"/>
      <c r="IN152" s="27"/>
      <c r="IO152" s="27"/>
      <c r="IP152" s="27"/>
      <c r="IQ152" s="27"/>
      <c r="IR152" s="27"/>
      <c r="IS152" s="27"/>
    </row>
    <row r="153" spans="1:253" s="28" customFormat="1" ht="63" customHeight="1">
      <c r="A153" s="19">
        <v>50110000</v>
      </c>
      <c r="B153" s="45" t="s">
        <v>127</v>
      </c>
      <c r="C153" s="21">
        <f t="shared" si="1"/>
        <v>5361336</v>
      </c>
      <c r="D153" s="46"/>
      <c r="E153" s="22">
        <v>5361336</v>
      </c>
      <c r="F153" s="46"/>
      <c r="G153" s="106"/>
      <c r="H153" s="27"/>
      <c r="I153" s="27"/>
      <c r="J153" s="27"/>
      <c r="K153" s="27"/>
      <c r="L153" s="27"/>
      <c r="IK153" s="27"/>
      <c r="IL153" s="27"/>
      <c r="IM153" s="27"/>
      <c r="IN153" s="27"/>
      <c r="IO153" s="27"/>
      <c r="IP153" s="27"/>
      <c r="IQ153" s="27"/>
      <c r="IR153" s="27"/>
      <c r="IS153" s="27"/>
    </row>
    <row r="154" spans="1:253" s="53" customFormat="1" ht="15.75">
      <c r="A154" s="47"/>
      <c r="B154" s="48" t="s">
        <v>22</v>
      </c>
      <c r="C154" s="49">
        <f>C12+C58+C100+C151+C109</f>
        <v>2846329340.86</v>
      </c>
      <c r="D154" s="50">
        <f>D12+D58+D100+D109</f>
        <v>2726636347.65</v>
      </c>
      <c r="E154" s="50">
        <f>E12+E58+E100+E152+E109</f>
        <v>119692993.21000001</v>
      </c>
      <c r="F154" s="50">
        <f>F12+F58+F100+F109</f>
        <v>6870070</v>
      </c>
      <c r="G154" s="106"/>
      <c r="H154" s="51"/>
      <c r="I154" s="51"/>
      <c r="J154" s="52"/>
      <c r="K154" s="52"/>
      <c r="L154" s="52"/>
      <c r="IK154" s="52"/>
      <c r="IL154" s="52"/>
      <c r="IM154" s="52"/>
      <c r="IN154" s="52"/>
      <c r="IO154" s="52"/>
      <c r="IP154" s="52"/>
      <c r="IQ154" s="52"/>
      <c r="IR154" s="52"/>
      <c r="IS154" s="52"/>
    </row>
    <row r="155" spans="1:253" s="53" customFormat="1" ht="15.75">
      <c r="A155" s="79"/>
      <c r="B155" s="80"/>
      <c r="C155" s="81"/>
      <c r="D155" s="82"/>
      <c r="E155" s="82"/>
      <c r="F155" s="82"/>
      <c r="G155" s="106"/>
      <c r="H155" s="51"/>
      <c r="I155" s="51"/>
      <c r="J155" s="52"/>
      <c r="K155" s="52"/>
      <c r="L155" s="52"/>
      <c r="IK155" s="52"/>
      <c r="IL155" s="52"/>
      <c r="IM155" s="52"/>
      <c r="IN155" s="52"/>
      <c r="IO155" s="52"/>
      <c r="IP155" s="52"/>
      <c r="IQ155" s="52"/>
      <c r="IR155" s="52"/>
      <c r="IS155" s="52"/>
    </row>
    <row r="156" spans="1:253" s="53" customFormat="1" ht="15.75">
      <c r="A156" s="79"/>
      <c r="B156" s="80"/>
      <c r="C156" s="81"/>
      <c r="D156" s="82"/>
      <c r="E156" s="82"/>
      <c r="F156" s="82"/>
      <c r="G156" s="106"/>
      <c r="H156" s="51"/>
      <c r="I156" s="51"/>
      <c r="J156" s="52"/>
      <c r="K156" s="52"/>
      <c r="L156" s="52"/>
      <c r="IK156" s="52"/>
      <c r="IL156" s="52"/>
      <c r="IM156" s="52"/>
      <c r="IN156" s="52"/>
      <c r="IO156" s="52"/>
      <c r="IP156" s="52"/>
      <c r="IQ156" s="52"/>
      <c r="IR156" s="52"/>
      <c r="IS156" s="52"/>
    </row>
    <row r="157" spans="1:253" s="53" customFormat="1" ht="15.75">
      <c r="A157" s="79"/>
      <c r="B157" s="80"/>
      <c r="C157" s="81"/>
      <c r="D157" s="82"/>
      <c r="E157" s="82"/>
      <c r="F157" s="82"/>
      <c r="G157" s="106"/>
      <c r="H157" s="51"/>
      <c r="I157" s="51"/>
      <c r="J157" s="52"/>
      <c r="K157" s="52"/>
      <c r="L157" s="52"/>
      <c r="IK157" s="52"/>
      <c r="IL157" s="52"/>
      <c r="IM157" s="52"/>
      <c r="IN157" s="52"/>
      <c r="IO157" s="52"/>
      <c r="IP157" s="52"/>
      <c r="IQ157" s="52"/>
      <c r="IR157" s="52"/>
      <c r="IS157" s="52"/>
    </row>
    <row r="158" spans="1:253" s="53" customFormat="1" ht="15.75">
      <c r="A158" s="79"/>
      <c r="B158" s="80"/>
      <c r="C158" s="81"/>
      <c r="D158" s="82"/>
      <c r="E158" s="82"/>
      <c r="F158" s="82"/>
      <c r="G158" s="106"/>
      <c r="H158" s="51"/>
      <c r="I158" s="51"/>
      <c r="J158" s="52"/>
      <c r="K158" s="52"/>
      <c r="L158" s="52"/>
      <c r="IK158" s="52"/>
      <c r="IL158" s="52"/>
      <c r="IM158" s="52"/>
      <c r="IN158" s="52"/>
      <c r="IO158" s="52"/>
      <c r="IP158" s="52"/>
      <c r="IQ158" s="52"/>
      <c r="IR158" s="52"/>
      <c r="IS158" s="52"/>
    </row>
    <row r="159" spans="1:253" s="102" customFormat="1" ht="20.25">
      <c r="A159" s="100" t="s">
        <v>188</v>
      </c>
      <c r="B159" s="101"/>
      <c r="C159" s="101"/>
      <c r="D159" s="101"/>
      <c r="E159" s="110" t="s">
        <v>189</v>
      </c>
      <c r="F159" s="111"/>
      <c r="G159" s="106"/>
      <c r="H159" s="101"/>
      <c r="I159" s="101"/>
      <c r="J159" s="101"/>
      <c r="K159" s="101"/>
      <c r="L159" s="101"/>
      <c r="IK159" s="101"/>
      <c r="IL159" s="101"/>
      <c r="IM159" s="101"/>
      <c r="IN159" s="101"/>
      <c r="IO159" s="101"/>
      <c r="IP159" s="101"/>
      <c r="IQ159" s="101"/>
      <c r="IR159" s="101"/>
      <c r="IS159" s="101"/>
    </row>
    <row r="160" spans="1:253" s="54" customFormat="1" ht="20.25">
      <c r="A160" s="100" t="s">
        <v>190</v>
      </c>
      <c r="B160" s="55"/>
      <c r="C160" s="55"/>
      <c r="D160" s="55"/>
      <c r="E160" s="55"/>
      <c r="F160" s="55"/>
      <c r="G160" s="106"/>
      <c r="H160" s="55"/>
      <c r="I160" s="55"/>
      <c r="J160" s="55"/>
      <c r="K160" s="55"/>
      <c r="L160" s="55"/>
      <c r="IK160" s="55"/>
      <c r="IL160" s="55"/>
      <c r="IM160" s="55"/>
      <c r="IN160" s="55"/>
      <c r="IO160" s="55"/>
      <c r="IP160" s="55"/>
      <c r="IQ160" s="55"/>
      <c r="IR160" s="55"/>
      <c r="IS160" s="55"/>
    </row>
    <row r="161" spans="2:253" s="91" customFormat="1" ht="26.25" customHeight="1">
      <c r="B161" s="92"/>
      <c r="C161" s="92"/>
      <c r="D161" s="92"/>
      <c r="E161" s="92"/>
      <c r="F161" s="92"/>
      <c r="G161" s="106"/>
      <c r="H161" s="92"/>
      <c r="I161" s="92"/>
      <c r="J161" s="92"/>
      <c r="K161" s="92"/>
      <c r="L161" s="92"/>
      <c r="IK161" s="92"/>
      <c r="IL161" s="92"/>
      <c r="IM161" s="92"/>
      <c r="IN161" s="92"/>
      <c r="IO161" s="92"/>
      <c r="IP161" s="92"/>
      <c r="IQ161" s="92"/>
      <c r="IR161" s="92"/>
      <c r="IS161" s="92"/>
    </row>
    <row r="162" spans="2:253" s="54" customFormat="1" ht="18.75" customHeight="1">
      <c r="B162" s="55"/>
      <c r="C162" s="55"/>
      <c r="D162" s="55"/>
      <c r="E162" s="55"/>
      <c r="F162" s="55"/>
      <c r="G162" s="106"/>
      <c r="H162" s="55"/>
      <c r="I162" s="55"/>
      <c r="J162" s="55"/>
      <c r="K162" s="55"/>
      <c r="L162" s="55"/>
      <c r="IK162" s="55"/>
      <c r="IL162" s="55"/>
      <c r="IM162" s="55"/>
      <c r="IN162" s="55"/>
      <c r="IO162" s="55"/>
      <c r="IP162" s="55"/>
      <c r="IQ162" s="55"/>
      <c r="IR162" s="55"/>
      <c r="IS162" s="55"/>
    </row>
    <row r="163" spans="1:253" s="57" customFormat="1" ht="20.25" customHeight="1">
      <c r="A163" s="1"/>
      <c r="B163" s="56"/>
      <c r="C163" s="83"/>
      <c r="D163" s="56"/>
      <c r="E163" s="56"/>
      <c r="F163" s="56"/>
      <c r="G163" s="98"/>
      <c r="H163" s="56"/>
      <c r="I163" s="56"/>
      <c r="J163" s="56"/>
      <c r="K163" s="56"/>
      <c r="L163" s="56"/>
      <c r="IK163" s="56"/>
      <c r="IL163" s="56"/>
      <c r="IM163" s="56"/>
      <c r="IN163" s="56"/>
      <c r="IO163" s="56"/>
      <c r="IP163" s="56"/>
      <c r="IQ163" s="56"/>
      <c r="IR163" s="56"/>
      <c r="IS163" s="56"/>
    </row>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sheetProtection/>
  <mergeCells count="20">
    <mergeCell ref="G18:G32"/>
    <mergeCell ref="G33:G50"/>
    <mergeCell ref="G66:G75"/>
    <mergeCell ref="G76:G90"/>
    <mergeCell ref="G51:G63"/>
    <mergeCell ref="G1:G17"/>
    <mergeCell ref="A7:F7"/>
    <mergeCell ref="A9:A10"/>
    <mergeCell ref="B9:B10"/>
    <mergeCell ref="C9:C10"/>
    <mergeCell ref="D9:D10"/>
    <mergeCell ref="E9:F9"/>
    <mergeCell ref="G144:G149"/>
    <mergeCell ref="G150:G162"/>
    <mergeCell ref="A116:A118"/>
    <mergeCell ref="E159:F159"/>
    <mergeCell ref="G91:G103"/>
    <mergeCell ref="G104:G114"/>
    <mergeCell ref="G119:G129"/>
    <mergeCell ref="G130:G143"/>
  </mergeCells>
  <printOptions horizontalCentered="1"/>
  <pageMargins left="0.25" right="0.1968503937007874" top="1.1811023622047245" bottom="0.7874015748031497" header="0.6692913385826772" footer="0.4724409448818898"/>
  <pageSetup fitToHeight="13" horizontalDpi="600" verticalDpi="600" orientation="landscape" paperSize="9" scale="99" r:id="rId1"/>
  <headerFooter alignWithMargins="0">
    <oddHeader>&amp;R
Продовження додатку 1
</oddHeader>
  </headerFooter>
  <rowBreaks count="6" manualBreakCount="6">
    <brk id="75" max="6" man="1"/>
    <brk id="90" max="6" man="1"/>
    <brk id="118" max="6" man="1"/>
    <brk id="129" max="6" man="1"/>
    <brk id="143" max="6" man="1"/>
    <brk id="149"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2017-11-24T12:17:08Z</cp:lastPrinted>
  <dcterms:created xsi:type="dcterms:W3CDTF">2014-01-17T10:52:16Z</dcterms:created>
  <dcterms:modified xsi:type="dcterms:W3CDTF">2017-12-06T14:03:25Z</dcterms:modified>
  <cp:category/>
  <cp:version/>
  <cp:contentType/>
  <cp:contentStatus/>
</cp:coreProperties>
</file>