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10" tabRatio="599" activeTab="0"/>
  </bookViews>
  <sheets>
    <sheet name="ДДЗ вода" sheetId="1" r:id="rId1"/>
    <sheet name="ЗОШ вода" sheetId="2" r:id="rId2"/>
    <sheet name="Позаш. вода" sheetId="3" r:id="rId3"/>
  </sheets>
  <definedNames/>
  <calcPr fullCalcOnLoad="1"/>
</workbook>
</file>

<file path=xl/sharedStrings.xml><?xml version="1.0" encoding="utf-8"?>
<sst xmlns="http://schemas.openxmlformats.org/spreadsheetml/2006/main" count="547" uniqueCount="166">
  <si>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</si>
  <si>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</si>
  <si>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</si>
  <si>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</si>
  <si>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</si>
  <si>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</si>
  <si>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</si>
  <si>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</si>
  <si>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</si>
  <si>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</si>
  <si>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</si>
  <si>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6</t>
  </si>
  <si>
    <t>ЗОШ № 8</t>
  </si>
  <si>
    <t>ЗОШ № 19</t>
  </si>
  <si>
    <t>ЗОШ № 21</t>
  </si>
  <si>
    <t>ЗОШ № 22</t>
  </si>
  <si>
    <t>ЗОШ № 23</t>
  </si>
  <si>
    <t>ЗОШ № 26</t>
  </si>
  <si>
    <t>ЗОШ № 27</t>
  </si>
  <si>
    <t>ДЮСШ № 2</t>
  </si>
  <si>
    <t>Всього</t>
  </si>
  <si>
    <t>Назва закладу</t>
  </si>
  <si>
    <t>Червень</t>
  </si>
  <si>
    <t>ЛІМІТИ</t>
  </si>
  <si>
    <t>Централізована бухгалтерія</t>
  </si>
  <si>
    <t>СШ № 7</t>
  </si>
  <si>
    <t>№ 1</t>
  </si>
  <si>
    <t>№ 2</t>
  </si>
  <si>
    <t>№ 3</t>
  </si>
  <si>
    <t>№ 5</t>
  </si>
  <si>
    <t>№ 6</t>
  </si>
  <si>
    <t>№ 7</t>
  </si>
  <si>
    <t>№ 8</t>
  </si>
  <si>
    <t>№ 10</t>
  </si>
  <si>
    <t>№ 12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</si>
  <si>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</si>
  <si>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</si>
  <si>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</si>
  <si>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</si>
  <si>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</si>
  <si>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</si>
  <si>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</si>
  <si>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</si>
  <si>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</si>
  <si>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</si>
  <si>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23</t>
  </si>
  <si>
    <t>№ 24</t>
  </si>
  <si>
    <t>№ 25</t>
  </si>
  <si>
    <t>№ 26</t>
  </si>
  <si>
    <t>№ 28</t>
  </si>
  <si>
    <t>№ 29</t>
  </si>
  <si>
    <t>№ 30</t>
  </si>
  <si>
    <t>№ 32</t>
  </si>
  <si>
    <t>№ 33</t>
  </si>
  <si>
    <t>№ 36</t>
  </si>
  <si>
    <t>№ 39</t>
  </si>
  <si>
    <t>№ 40</t>
  </si>
  <si>
    <t>Міжшкільний навчально - виробничий комбінат</t>
  </si>
  <si>
    <t>до рішення виконавчого</t>
  </si>
  <si>
    <t>Додаток  2</t>
  </si>
  <si>
    <t>Разом</t>
  </si>
  <si>
    <t>ДЮСШ №1</t>
  </si>
  <si>
    <t>Всього без орендарів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</si>
  <si>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</si>
  <si>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</si>
  <si>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</si>
  <si>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ДЮКи</t>
  </si>
  <si>
    <t>Лім 2012р.</t>
  </si>
  <si>
    <t>лім 2012р.</t>
  </si>
  <si>
    <t>ДНЗ</t>
  </si>
  <si>
    <t>№ 27(без водовід.)</t>
  </si>
  <si>
    <t>Інформаційно- методичний центр</t>
  </si>
  <si>
    <t>Міжшкільний навчально - виробничий комбінат(без водовід.)</t>
  </si>
  <si>
    <t>Всього по галузі ''Фізична культура і спорт''</t>
  </si>
  <si>
    <t>Органи місцевого самоврядування</t>
  </si>
  <si>
    <t>№ 31 в т. ч.</t>
  </si>
  <si>
    <t xml:space="preserve"> орендарі</t>
  </si>
  <si>
    <t>СШ № 1 в т.ч.</t>
  </si>
  <si>
    <t>СШ № 2 в т.ч.</t>
  </si>
  <si>
    <t>СШ № 3 в т. ч.</t>
  </si>
  <si>
    <t>ЗОШ № 4 в т.ч.</t>
  </si>
  <si>
    <t>СШ № 10 в.т.ч.</t>
  </si>
  <si>
    <t>ЗОШ № 15 в т.ч.</t>
  </si>
  <si>
    <t>СШ № 17 в т.ч.</t>
  </si>
  <si>
    <t>орендарі</t>
  </si>
  <si>
    <t>Гімназія № 1 в т.ч.</t>
  </si>
  <si>
    <t>спецфонд</t>
  </si>
  <si>
    <t>Центр науково - технічної творчості молоді в т.ч.</t>
  </si>
  <si>
    <t>Міський центр військово-патріотичного виховання (вул.Реміснича )</t>
  </si>
  <si>
    <t xml:space="preserve">ВСЬОГО по закладах позашкільної освіти в т.ч. </t>
  </si>
  <si>
    <t>Спеціальна школа в т.ч.</t>
  </si>
  <si>
    <t xml:space="preserve">ЗОШ № 13 </t>
  </si>
  <si>
    <t xml:space="preserve">ЗОШ № 18 </t>
  </si>
  <si>
    <t xml:space="preserve">    ''Горизонт''</t>
  </si>
  <si>
    <t xml:space="preserve">    ''Ритм''</t>
  </si>
  <si>
    <t xml:space="preserve">    ''Фантазія''</t>
  </si>
  <si>
    <t xml:space="preserve">    ''Ровесник''</t>
  </si>
  <si>
    <t xml:space="preserve">    ''Промінь''</t>
  </si>
  <si>
    <t xml:space="preserve">    ''Сучасник''</t>
  </si>
  <si>
    <t xml:space="preserve">    ''Радість''</t>
  </si>
  <si>
    <t xml:space="preserve"> ДЮКи: ''Мрія"</t>
  </si>
  <si>
    <t xml:space="preserve">    ''Ромашка''</t>
  </si>
  <si>
    <t xml:space="preserve">    ''Сонечко''</t>
  </si>
  <si>
    <t>А.М.Данильченко</t>
  </si>
  <si>
    <t>водовідведення разом (КП "Міськводоканал")</t>
  </si>
  <si>
    <t>споживання гарячої води (ТОВ "Сумитеплоенерго")</t>
  </si>
  <si>
    <t>споживання холодної води (КП "Міськводоканал")</t>
  </si>
  <si>
    <t>№ 35 (без водовід.)</t>
  </si>
  <si>
    <t>ЗОШ № 5 (без водовід.)</t>
  </si>
  <si>
    <t>Піщанська  ЗОШ (без водовід.)</t>
  </si>
  <si>
    <t>СШ № 30          в т. ч.</t>
  </si>
  <si>
    <t>ЗОШ № 20        в т.ч.</t>
  </si>
  <si>
    <t>водовідведення разом (КП "Міськводо-канал")</t>
  </si>
  <si>
    <t>споживання холодної води (КП "Міськводо-канал")</t>
  </si>
  <si>
    <t>КП "Міськводоканал"</t>
  </si>
  <si>
    <t>СШ № 25 в т.ч.</t>
  </si>
  <si>
    <t>ЗОШ № 24 в т.ч.</t>
  </si>
  <si>
    <t>КП "Міськводо-канал"</t>
  </si>
  <si>
    <t xml:space="preserve">Начальник управління освіти і науки  </t>
  </si>
  <si>
    <t>№38</t>
  </si>
  <si>
    <t>Всього по ДНЗ з орендарями</t>
  </si>
  <si>
    <r>
      <t>споживання холодної води (КП "Міськводоканал") без</t>
    </r>
    <r>
      <rPr>
        <b/>
        <sz val="8"/>
        <rFont val="Times New Roman"/>
        <family val="1"/>
      </rPr>
      <t xml:space="preserve"> орендарів</t>
    </r>
  </si>
  <si>
    <r>
      <t xml:space="preserve">водовідведення разом (КП "Міськводоканал") </t>
    </r>
    <r>
      <rPr>
        <b/>
        <sz val="8"/>
        <rFont val="Times New Roman"/>
        <family val="1"/>
      </rPr>
      <t>(без ДНЗ№27,35) в т.ч.</t>
    </r>
  </si>
  <si>
    <t>споживання холодної води (КП "Міськводоканал")  в т.ч</t>
  </si>
  <si>
    <t xml:space="preserve"> орендарі </t>
  </si>
  <si>
    <t>НВК ДДЗ          № 11 сад</t>
  </si>
  <si>
    <t>НВК ДДЗ          № 11 школа</t>
  </si>
  <si>
    <t>НВК ДДЗ         № 34 сад</t>
  </si>
  <si>
    <t>НВК ДДЗ         № 34 школа</t>
  </si>
  <si>
    <t>НВК ДДЗ        № 37 сад</t>
  </si>
  <si>
    <t>НВК ДДЗ        № 37 школа</t>
  </si>
  <si>
    <t>НВК ДДЗ        № 41 сад</t>
  </si>
  <si>
    <t>НВК ДДЗ        № 41 школа</t>
  </si>
  <si>
    <t>НВК ДДЗ        № 42  школав т.ч.</t>
  </si>
  <si>
    <t>НВК ДДЗ        № 42 сад</t>
  </si>
  <si>
    <r>
      <t>водовідведення разом (КП "Міськводоканал")</t>
    </r>
    <r>
      <rPr>
        <b/>
        <sz val="8"/>
        <rFont val="Times New Roman"/>
        <family val="1"/>
      </rPr>
      <t>без шк.5,Піщ. в т.ч.</t>
    </r>
  </si>
  <si>
    <t>споживання холодної води (КП "Міськводоканал") в.т.ч.</t>
  </si>
  <si>
    <t>спец.фонд</t>
  </si>
  <si>
    <t>Всього з спец.фондом і орендарями</t>
  </si>
  <si>
    <t>Міський центр військово-патріотичного виховання (вул.Петропав. 96) )</t>
  </si>
  <si>
    <t>Спеціальна школа всього без орендарів</t>
  </si>
  <si>
    <r>
      <t>водовідведення разом (КП "Міськводоканал")</t>
    </r>
    <r>
      <rPr>
        <b/>
        <sz val="8"/>
        <rFont val="Times New Roman"/>
        <family val="1"/>
      </rPr>
      <t>без ДНЗ №27,35,шк.5,Піщ.,      МНВК вул.Раск. в т.ч.</t>
    </r>
  </si>
  <si>
    <t>Всього по галузі                   '' Освіта'' з спецфондом і орендарями</t>
  </si>
  <si>
    <t>Всього по галузі                   '' Освіта'' з спецфондом без орендарів</t>
  </si>
  <si>
    <t>Всього без спецфонду і орендарів</t>
  </si>
  <si>
    <r>
      <t>водовідведення разом (КП "Міськводоканал")</t>
    </r>
    <r>
      <rPr>
        <b/>
        <sz val="8"/>
        <rFont val="Times New Roman"/>
        <family val="1"/>
      </rPr>
      <t xml:space="preserve">без шк.5,Піщ. </t>
    </r>
  </si>
  <si>
    <t xml:space="preserve">споживання холодної води (КП "Міськводоканал") </t>
  </si>
  <si>
    <t>Всього по галузі                   '' Освіта'' без спецфонду і орендарів</t>
  </si>
  <si>
    <r>
      <t>водовідведення разом (КП "Міськводоканал")</t>
    </r>
    <r>
      <rPr>
        <b/>
        <sz val="8"/>
        <rFont val="Times New Roman"/>
        <family val="1"/>
      </rPr>
      <t>без ДНЗ №27,35,шк.5,Піщ.,      МНВК вул.Раск.</t>
    </r>
  </si>
  <si>
    <t>Всього по ДНЗ без орендарів                          міський бюджет</t>
  </si>
  <si>
    <t xml:space="preserve">НВК ДДЗ  № 9 сад </t>
  </si>
  <si>
    <t xml:space="preserve">СШ № 9 </t>
  </si>
  <si>
    <r>
      <t xml:space="preserve">водовідведення разом (КП "Міськводоканал")  </t>
    </r>
    <r>
      <rPr>
        <b/>
        <sz val="8"/>
        <rFont val="Times New Roman"/>
        <family val="1"/>
      </rPr>
      <t>без орендарів і без ДНЗ №27.35</t>
    </r>
  </si>
  <si>
    <t>Всього без орендарів і спецфонду</t>
  </si>
  <si>
    <t xml:space="preserve"> споживання водопостачання та водовідведення по дошкільних навчальних закладах   на 2018 рік (м³)</t>
  </si>
  <si>
    <t xml:space="preserve"> споживання водопостачання та водовідведення по загальноосвітніх навчальних закладах   на 2018 рік (м³)</t>
  </si>
  <si>
    <t>НВК ДДЗ         № 16 сад</t>
  </si>
  <si>
    <t>НВК ДДЗ         № 16 школа</t>
  </si>
  <si>
    <t xml:space="preserve"> споживання водопостачання та водовідведення інших установ та закладів   на 2018 рік (м³)</t>
  </si>
  <si>
    <t xml:space="preserve">Палац дітей та юнацтва                  </t>
  </si>
  <si>
    <t xml:space="preserve">СШ № 29 </t>
  </si>
  <si>
    <t>Класична гімназія в т. ч</t>
  </si>
  <si>
    <t xml:space="preserve">НВК ДДЗ  № 9 школа </t>
  </si>
  <si>
    <t>споживання холодної води (КП "Міськводоканал")               в т. ч.</t>
  </si>
  <si>
    <t xml:space="preserve">комітету </t>
  </si>
  <si>
    <t>від 22.11.2017 № 625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</si>
</sst>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"/>
    <numFmt numFmtId="197" formatCode="0.000"/>
    <numFmt numFmtId="198" formatCode="0.00000"/>
    <numFmt numFmtId="199" formatCode="0.0000"/>
    <numFmt numFmtId="200" formatCode="#,##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7.5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196" fontId="9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 wrapText="1"/>
    </xf>
    <xf numFmtId="196" fontId="8" fillId="0" borderId="10" xfId="0" applyNumberFormat="1" applyFont="1" applyFill="1" applyBorder="1" applyAlignment="1">
      <alignment horizontal="center" vertical="center" wrapText="1"/>
    </xf>
    <xf numFmtId="196" fontId="9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wrapText="1"/>
    </xf>
    <xf numFmtId="196" fontId="18" fillId="0" borderId="10" xfId="0" applyNumberFormat="1" applyFont="1" applyFill="1" applyBorder="1" applyAlignment="1">
      <alignment horizontal="center" wrapText="1"/>
    </xf>
    <xf numFmtId="196" fontId="9" fillId="0" borderId="11" xfId="0" applyNumberFormat="1" applyFont="1" applyFill="1" applyBorder="1" applyAlignment="1">
      <alignment horizontal="center"/>
    </xf>
    <xf numFmtId="196" fontId="8" fillId="0" borderId="11" xfId="0" applyNumberFormat="1" applyFont="1" applyFill="1" applyBorder="1" applyAlignment="1">
      <alignment horizontal="center"/>
    </xf>
    <xf numFmtId="196" fontId="8" fillId="0" borderId="10" xfId="0" applyNumberFormat="1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196" fontId="18" fillId="0" borderId="11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196" fontId="9" fillId="0" borderId="0" xfId="0" applyNumberFormat="1" applyFont="1" applyFill="1" applyAlignment="1">
      <alignment horizontal="center"/>
    </xf>
    <xf numFmtId="196" fontId="8" fillId="0" borderId="0" xfId="0" applyNumberFormat="1" applyFont="1" applyFill="1" applyAlignment="1">
      <alignment horizontal="center"/>
    </xf>
    <xf numFmtId="196" fontId="3" fillId="0" borderId="10" xfId="0" applyNumberFormat="1" applyFont="1" applyFill="1" applyBorder="1" applyAlignment="1">
      <alignment horizontal="center" vertical="center" wrapText="1"/>
    </xf>
    <xf numFmtId="196" fontId="3" fillId="0" borderId="13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/>
    </xf>
    <xf numFmtId="196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9" fillId="0" borderId="0" xfId="0" applyNumberFormat="1" applyFont="1" applyFill="1" applyAlignment="1">
      <alignment horizont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/>
    </xf>
    <xf numFmtId="196" fontId="8" fillId="0" borderId="0" xfId="0" applyNumberFormat="1" applyFont="1" applyFill="1" applyAlignment="1">
      <alignment horizontal="center" vertical="center" wrapText="1"/>
    </xf>
    <xf numFmtId="196" fontId="9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196" fontId="6" fillId="0" borderId="0" xfId="0" applyNumberFormat="1" applyFont="1" applyFill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center" vertical="center" wrapText="1"/>
    </xf>
    <xf numFmtId="196" fontId="3" fillId="0" borderId="11" xfId="0" applyNumberFormat="1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97" fontId="8" fillId="0" borderId="10" xfId="0" applyNumberFormat="1" applyFont="1" applyFill="1" applyBorder="1" applyAlignment="1">
      <alignment horizontal="center" vertical="center" wrapText="1"/>
    </xf>
    <xf numFmtId="197" fontId="8" fillId="0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197" fontId="6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1" fontId="5" fillId="0" borderId="10" xfId="49" applyNumberFormat="1" applyFont="1" applyFill="1" applyBorder="1" applyAlignment="1">
      <alignment horizontal="center" vertical="center" wrapText="1"/>
      <protection/>
    </xf>
    <xf numFmtId="1" fontId="8" fillId="0" borderId="10" xfId="49" applyNumberFormat="1" applyFont="1" applyFill="1" applyBorder="1" applyAlignment="1">
      <alignment horizontal="center" vertical="center" wrapText="1"/>
      <protection/>
    </xf>
    <xf numFmtId="197" fontId="3" fillId="0" borderId="10" xfId="0" applyNumberFormat="1" applyFont="1" applyFill="1" applyBorder="1" applyAlignment="1">
      <alignment horizont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2" fillId="0" borderId="0" xfId="49" applyFont="1" applyFill="1" applyAlignment="1">
      <alignment horizontal="center" vertical="center" wrapText="1"/>
      <protection/>
    </xf>
    <xf numFmtId="196" fontId="17" fillId="0" borderId="0" xfId="49" applyNumberFormat="1" applyFont="1" applyFill="1" applyAlignment="1">
      <alignment horizontal="center" vertical="center" wrapText="1"/>
      <protection/>
    </xf>
    <xf numFmtId="1" fontId="17" fillId="0" borderId="0" xfId="0" applyNumberFormat="1" applyFont="1" applyFill="1" applyBorder="1" applyAlignment="1">
      <alignment horizontal="center" vertical="center" wrapText="1"/>
    </xf>
    <xf numFmtId="0" fontId="6" fillId="0" borderId="0" xfId="49" applyFont="1" applyFill="1" applyAlignment="1">
      <alignment horizontal="center" vertical="center" wrapText="1"/>
      <protection/>
    </xf>
    <xf numFmtId="196" fontId="6" fillId="0" borderId="0" xfId="49" applyNumberFormat="1" applyFont="1" applyFill="1" applyAlignment="1">
      <alignment horizontal="center" vertical="center" wrapText="1"/>
      <protection/>
    </xf>
    <xf numFmtId="0" fontId="0" fillId="0" borderId="0" xfId="0" applyFill="1" applyAlignment="1">
      <alignment/>
    </xf>
    <xf numFmtId="196" fontId="4" fillId="0" borderId="0" xfId="0" applyNumberFormat="1" applyFont="1" applyFill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96" fontId="9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196" fontId="18" fillId="0" borderId="10" xfId="0" applyNumberFormat="1" applyFont="1" applyFill="1" applyBorder="1" applyAlignment="1">
      <alignment horizontal="center" vertical="center" wrapText="1"/>
    </xf>
    <xf numFmtId="196" fontId="8" fillId="0" borderId="11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196" fontId="18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196" fontId="10" fillId="0" borderId="0" xfId="0" applyNumberFormat="1" applyFont="1" applyFill="1" applyAlignment="1">
      <alignment horizontal="center" vertical="center" wrapText="1"/>
    </xf>
    <xf numFmtId="196" fontId="13" fillId="0" borderId="0" xfId="0" applyNumberFormat="1" applyFont="1" applyFill="1" applyAlignment="1">
      <alignment horizontal="center" vertical="center" wrapText="1"/>
    </xf>
    <xf numFmtId="196" fontId="9" fillId="0" borderId="0" xfId="0" applyNumberFormat="1" applyFont="1" applyFill="1" applyAlignment="1">
      <alignment horizontal="center"/>
    </xf>
    <xf numFmtId="196" fontId="9" fillId="0" borderId="0" xfId="0" applyNumberFormat="1" applyFont="1" applyFill="1" applyAlignment="1">
      <alignment horizontal="left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15" fillId="0" borderId="16" xfId="0" applyNumberFormat="1" applyFont="1" applyFill="1" applyBorder="1" applyAlignment="1">
      <alignment horizontal="center" vertical="center" wrapText="1"/>
    </xf>
    <xf numFmtId="1" fontId="15" fillId="0" borderId="17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96" fontId="10" fillId="0" borderId="0" xfId="49" applyNumberFormat="1" applyFont="1" applyFill="1" applyAlignment="1">
      <alignment horizontal="center" vertical="center" wrapText="1"/>
      <protection/>
    </xf>
    <xf numFmtId="1" fontId="8" fillId="0" borderId="11" xfId="0" applyNumberFormat="1" applyFont="1" applyFill="1" applyBorder="1" applyAlignment="1">
      <alignment horizontal="center" wrapText="1"/>
    </xf>
    <xf numFmtId="1" fontId="8" fillId="0" borderId="16" xfId="0" applyNumberFormat="1" applyFont="1" applyFill="1" applyBorder="1" applyAlignment="1">
      <alignment horizontal="center" wrapText="1"/>
    </xf>
    <xf numFmtId="1" fontId="8" fillId="0" borderId="17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3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503"/>
  <sheetViews>
    <sheetView tabSelected="1" zoomScalePageLayoutView="0" workbookViewId="0" topLeftCell="A1">
      <pane xSplit="1" ySplit="8" topLeftCell="B7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4" sqref="M4:O4"/>
    </sheetView>
  </sheetViews>
  <sheetFormatPr defaultColWidth="9.00390625" defaultRowHeight="12.75"/>
  <cols>
    <col min="1" max="1" width="11.125" style="31" customWidth="1"/>
    <col min="2" max="2" width="17.125" style="31" customWidth="1"/>
    <col min="3" max="3" width="7.375" style="31" customWidth="1"/>
    <col min="4" max="4" width="7.25390625" style="31" customWidth="1"/>
    <col min="5" max="5" width="9.25390625" style="31" customWidth="1"/>
    <col min="6" max="6" width="7.75390625" style="31" customWidth="1"/>
    <col min="7" max="7" width="7.875" style="31" customWidth="1"/>
    <col min="8" max="8" width="8.00390625" style="31" customWidth="1"/>
    <col min="9" max="9" width="7.375" style="31" customWidth="1"/>
    <col min="10" max="10" width="7.625" style="31" customWidth="1"/>
    <col min="11" max="11" width="8.625" style="31" customWidth="1"/>
    <col min="12" max="12" width="7.75390625" style="31" customWidth="1"/>
    <col min="13" max="13" width="8.75390625" style="31" customWidth="1"/>
    <col min="14" max="14" width="7.75390625" style="31" customWidth="1"/>
    <col min="15" max="15" width="8.375" style="31" customWidth="1"/>
    <col min="16" max="16" width="0" style="31" hidden="1" customWidth="1"/>
    <col min="17" max="17" width="0" style="32" hidden="1" customWidth="1"/>
    <col min="18" max="16384" width="9.125" style="31" customWidth="1"/>
  </cols>
  <sheetData>
    <row r="1" spans="13:15" ht="12.75">
      <c r="M1" s="127" t="s">
        <v>59</v>
      </c>
      <c r="N1" s="127"/>
      <c r="O1" s="127"/>
    </row>
    <row r="2" spans="13:15" ht="11.25" customHeight="1">
      <c r="M2" s="128" t="s">
        <v>58</v>
      </c>
      <c r="N2" s="128"/>
      <c r="O2" s="128"/>
    </row>
    <row r="3" spans="13:15" ht="11.25" customHeight="1">
      <c r="M3" s="128" t="s">
        <v>164</v>
      </c>
      <c r="N3" s="128"/>
      <c r="O3" s="128"/>
    </row>
    <row r="4" spans="13:15" ht="12.75" customHeight="1">
      <c r="M4" s="128" t="s">
        <v>165</v>
      </c>
      <c r="N4" s="128"/>
      <c r="O4" s="128"/>
    </row>
    <row r="5" ht="2.25" customHeight="1" hidden="1"/>
    <row r="6" spans="1:15" ht="11.25" customHeight="1">
      <c r="A6" s="125" t="s">
        <v>23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15" ht="13.5" customHeight="1">
      <c r="A7" s="126" t="s">
        <v>154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8" s="1" customFormat="1" ht="15.75" customHeight="1">
      <c r="A8" s="33" t="s">
        <v>69</v>
      </c>
      <c r="B8" s="34"/>
      <c r="C8" s="34" t="s">
        <v>0</v>
      </c>
      <c r="D8" s="34" t="s">
        <v>1</v>
      </c>
      <c r="E8" s="34" t="s">
        <v>2</v>
      </c>
      <c r="F8" s="34" t="s">
        <v>3</v>
      </c>
      <c r="G8" s="56" t="s">
        <v>4</v>
      </c>
      <c r="H8" s="56" t="s">
        <v>22</v>
      </c>
      <c r="I8" s="56" t="s">
        <v>5</v>
      </c>
      <c r="J8" s="56" t="s">
        <v>6</v>
      </c>
      <c r="K8" s="56" t="s">
        <v>7</v>
      </c>
      <c r="L8" s="56" t="s">
        <v>8</v>
      </c>
      <c r="M8" s="56" t="s">
        <v>9</v>
      </c>
      <c r="N8" s="56" t="s">
        <v>10</v>
      </c>
      <c r="O8" s="56" t="s">
        <v>20</v>
      </c>
      <c r="P8" s="31"/>
      <c r="Q8" s="32" t="s">
        <v>67</v>
      </c>
      <c r="R8" s="31"/>
    </row>
    <row r="9" spans="1:18" s="3" customFormat="1" ht="23.25" customHeight="1">
      <c r="A9" s="129" t="s">
        <v>26</v>
      </c>
      <c r="B9" s="4" t="s">
        <v>104</v>
      </c>
      <c r="C9" s="15">
        <f>C10+C11</f>
        <v>233</v>
      </c>
      <c r="D9" s="15">
        <f aca="true" t="shared" si="0" ref="D9:Q9">D10+D11</f>
        <v>228</v>
      </c>
      <c r="E9" s="15">
        <f t="shared" si="0"/>
        <v>230</v>
      </c>
      <c r="F9" s="15">
        <f t="shared" si="0"/>
        <v>222</v>
      </c>
      <c r="G9" s="15">
        <f t="shared" si="0"/>
        <v>210</v>
      </c>
      <c r="H9" s="15">
        <f t="shared" si="0"/>
        <v>129</v>
      </c>
      <c r="I9" s="15">
        <f t="shared" si="0"/>
        <v>90</v>
      </c>
      <c r="J9" s="15">
        <f t="shared" si="0"/>
        <v>100</v>
      </c>
      <c r="K9" s="15">
        <f t="shared" si="0"/>
        <v>205</v>
      </c>
      <c r="L9" s="15">
        <f t="shared" si="0"/>
        <v>228</v>
      </c>
      <c r="M9" s="15">
        <f t="shared" si="0"/>
        <v>223</v>
      </c>
      <c r="N9" s="15">
        <f t="shared" si="0"/>
        <v>220</v>
      </c>
      <c r="O9" s="24">
        <f t="shared" si="0"/>
        <v>2318</v>
      </c>
      <c r="P9" s="15">
        <f t="shared" si="0"/>
        <v>0</v>
      </c>
      <c r="Q9" s="15">
        <f t="shared" si="0"/>
        <v>0</v>
      </c>
      <c r="R9" s="35"/>
    </row>
    <row r="10" spans="1:18" s="3" customFormat="1" ht="33" customHeight="1">
      <c r="A10" s="130"/>
      <c r="B10" s="16" t="s">
        <v>105</v>
      </c>
      <c r="C10" s="15">
        <v>68</v>
      </c>
      <c r="D10" s="36">
        <v>65</v>
      </c>
      <c r="E10" s="15">
        <v>60</v>
      </c>
      <c r="F10" s="15">
        <v>62</v>
      </c>
      <c r="G10" s="15">
        <v>55</v>
      </c>
      <c r="H10" s="15">
        <v>42</v>
      </c>
      <c r="I10" s="15">
        <v>35</v>
      </c>
      <c r="J10" s="15">
        <v>30</v>
      </c>
      <c r="K10" s="7">
        <v>50</v>
      </c>
      <c r="L10" s="7">
        <v>63</v>
      </c>
      <c r="M10" s="7">
        <v>60</v>
      </c>
      <c r="N10" s="7">
        <v>55</v>
      </c>
      <c r="O10" s="24">
        <f>SUM(C10:N10)</f>
        <v>645</v>
      </c>
      <c r="P10" s="35"/>
      <c r="Q10" s="37"/>
      <c r="R10" s="35"/>
    </row>
    <row r="11" spans="1:18" s="3" customFormat="1" ht="32.25" customHeight="1">
      <c r="A11" s="131"/>
      <c r="B11" s="16" t="s">
        <v>106</v>
      </c>
      <c r="C11" s="15">
        <v>165</v>
      </c>
      <c r="D11" s="7">
        <v>163</v>
      </c>
      <c r="E11" s="7">
        <v>170</v>
      </c>
      <c r="F11" s="7">
        <v>160</v>
      </c>
      <c r="G11" s="7">
        <v>155</v>
      </c>
      <c r="H11" s="7">
        <v>87</v>
      </c>
      <c r="I11" s="7">
        <v>55</v>
      </c>
      <c r="J11" s="7">
        <v>70</v>
      </c>
      <c r="K11" s="7">
        <v>155</v>
      </c>
      <c r="L11" s="7">
        <v>165</v>
      </c>
      <c r="M11" s="7">
        <v>163</v>
      </c>
      <c r="N11" s="7">
        <v>165</v>
      </c>
      <c r="O11" s="24">
        <f>SUM(C11:N11)</f>
        <v>1673</v>
      </c>
      <c r="P11" s="35"/>
      <c r="Q11" s="37"/>
      <c r="R11" s="35"/>
    </row>
    <row r="12" spans="1:18" s="3" customFormat="1" ht="23.25" customHeight="1">
      <c r="A12" s="129" t="s">
        <v>27</v>
      </c>
      <c r="B12" s="4" t="s">
        <v>104</v>
      </c>
      <c r="C12" s="7">
        <f>C13+C14</f>
        <v>275</v>
      </c>
      <c r="D12" s="7">
        <f aca="true" t="shared" si="1" ref="D12:O12">D13+D14</f>
        <v>267</v>
      </c>
      <c r="E12" s="7">
        <f t="shared" si="1"/>
        <v>272</v>
      </c>
      <c r="F12" s="7">
        <f t="shared" si="1"/>
        <v>270</v>
      </c>
      <c r="G12" s="7">
        <f t="shared" si="1"/>
        <v>285</v>
      </c>
      <c r="H12" s="7">
        <f t="shared" si="1"/>
        <v>225</v>
      </c>
      <c r="I12" s="7">
        <f t="shared" si="1"/>
        <v>210</v>
      </c>
      <c r="J12" s="7">
        <f t="shared" si="1"/>
        <v>205</v>
      </c>
      <c r="K12" s="7">
        <f t="shared" si="1"/>
        <v>250</v>
      </c>
      <c r="L12" s="7">
        <f t="shared" si="1"/>
        <v>275</v>
      </c>
      <c r="M12" s="7">
        <f t="shared" si="1"/>
        <v>275</v>
      </c>
      <c r="N12" s="7">
        <f t="shared" si="1"/>
        <v>275</v>
      </c>
      <c r="O12" s="18">
        <f t="shared" si="1"/>
        <v>3084</v>
      </c>
      <c r="P12" s="35"/>
      <c r="Q12" s="37">
        <v>3461</v>
      </c>
      <c r="R12" s="35"/>
    </row>
    <row r="13" spans="1:18" s="3" customFormat="1" ht="30.75" customHeight="1">
      <c r="A13" s="130"/>
      <c r="B13" s="16" t="s">
        <v>105</v>
      </c>
      <c r="C13" s="15">
        <v>95</v>
      </c>
      <c r="D13" s="15">
        <v>87</v>
      </c>
      <c r="E13" s="15">
        <v>85</v>
      </c>
      <c r="F13" s="15">
        <v>85</v>
      </c>
      <c r="G13" s="15">
        <v>85</v>
      </c>
      <c r="H13" s="36">
        <v>80</v>
      </c>
      <c r="I13" s="15">
        <v>40</v>
      </c>
      <c r="J13" s="15">
        <v>50</v>
      </c>
      <c r="K13" s="7">
        <v>80</v>
      </c>
      <c r="L13" s="7">
        <v>95</v>
      </c>
      <c r="M13" s="7">
        <v>95</v>
      </c>
      <c r="N13" s="7">
        <v>95</v>
      </c>
      <c r="O13" s="24">
        <f>SUM(C13:N13)</f>
        <v>972</v>
      </c>
      <c r="P13" s="35"/>
      <c r="Q13" s="37"/>
      <c r="R13" s="35"/>
    </row>
    <row r="14" spans="1:18" s="3" customFormat="1" ht="33" customHeight="1">
      <c r="A14" s="131"/>
      <c r="B14" s="16" t="s">
        <v>106</v>
      </c>
      <c r="C14" s="15">
        <v>180</v>
      </c>
      <c r="D14" s="15">
        <v>180</v>
      </c>
      <c r="E14" s="15">
        <v>187</v>
      </c>
      <c r="F14" s="15">
        <v>185</v>
      </c>
      <c r="G14" s="15">
        <v>200</v>
      </c>
      <c r="H14" s="15">
        <v>145</v>
      </c>
      <c r="I14" s="15">
        <v>170</v>
      </c>
      <c r="J14" s="15">
        <v>155</v>
      </c>
      <c r="K14" s="7">
        <v>170</v>
      </c>
      <c r="L14" s="7">
        <v>180</v>
      </c>
      <c r="M14" s="7">
        <v>180</v>
      </c>
      <c r="N14" s="7">
        <v>180</v>
      </c>
      <c r="O14" s="24">
        <f>SUM(C14:N14)</f>
        <v>2112</v>
      </c>
      <c r="P14" s="35"/>
      <c r="Q14" s="37"/>
      <c r="R14" s="35"/>
    </row>
    <row r="15" spans="1:18" s="3" customFormat="1" ht="15.75" customHeight="1">
      <c r="A15" s="29" t="s">
        <v>28</v>
      </c>
      <c r="B15" s="4" t="s">
        <v>114</v>
      </c>
      <c r="C15" s="38">
        <v>150</v>
      </c>
      <c r="D15" s="38">
        <v>140</v>
      </c>
      <c r="E15" s="38">
        <v>147</v>
      </c>
      <c r="F15" s="38">
        <v>145</v>
      </c>
      <c r="G15" s="38">
        <v>135</v>
      </c>
      <c r="H15" s="38">
        <v>120</v>
      </c>
      <c r="I15" s="38">
        <v>110</v>
      </c>
      <c r="J15" s="38">
        <v>106</v>
      </c>
      <c r="K15" s="38">
        <v>135</v>
      </c>
      <c r="L15" s="38">
        <v>145</v>
      </c>
      <c r="M15" s="38">
        <v>140</v>
      </c>
      <c r="N15" s="38">
        <v>140</v>
      </c>
      <c r="O15" s="18">
        <f>C15+D15+E15+F15+G15+H15+I15+J15+K15+L15+M15+N15</f>
        <v>1613</v>
      </c>
      <c r="P15" s="35"/>
      <c r="Q15" s="37">
        <v>2511</v>
      </c>
      <c r="R15" s="35"/>
    </row>
    <row r="16" spans="1:18" s="3" customFormat="1" ht="15" customHeight="1">
      <c r="A16" s="29" t="s">
        <v>29</v>
      </c>
      <c r="B16" s="4" t="s">
        <v>114</v>
      </c>
      <c r="C16" s="15">
        <v>170</v>
      </c>
      <c r="D16" s="15">
        <v>175</v>
      </c>
      <c r="E16" s="15">
        <v>180</v>
      </c>
      <c r="F16" s="15">
        <v>170</v>
      </c>
      <c r="G16" s="15">
        <v>165</v>
      </c>
      <c r="H16" s="15">
        <v>130</v>
      </c>
      <c r="I16" s="15">
        <v>100</v>
      </c>
      <c r="J16" s="15">
        <v>95</v>
      </c>
      <c r="K16" s="7">
        <v>168</v>
      </c>
      <c r="L16" s="7">
        <v>170</v>
      </c>
      <c r="M16" s="7">
        <v>181</v>
      </c>
      <c r="N16" s="7">
        <v>175</v>
      </c>
      <c r="O16" s="18">
        <f>C16+D16+E16+F16+G16+H16+I16+J16+K16+L16+M16+N16</f>
        <v>1879</v>
      </c>
      <c r="P16" s="35"/>
      <c r="Q16" s="37">
        <v>2034</v>
      </c>
      <c r="R16" s="35"/>
    </row>
    <row r="17" spans="1:18" s="3" customFormat="1" ht="23.25" customHeight="1">
      <c r="A17" s="129" t="s">
        <v>30</v>
      </c>
      <c r="B17" s="4" t="s">
        <v>104</v>
      </c>
      <c r="C17" s="7">
        <f>C18+C19</f>
        <v>355</v>
      </c>
      <c r="D17" s="7">
        <f aca="true" t="shared" si="2" ref="D17:Q17">D18+D19</f>
        <v>373</v>
      </c>
      <c r="E17" s="7">
        <f t="shared" si="2"/>
        <v>358</v>
      </c>
      <c r="F17" s="7">
        <f t="shared" si="2"/>
        <v>365</v>
      </c>
      <c r="G17" s="7">
        <f t="shared" si="2"/>
        <v>320</v>
      </c>
      <c r="H17" s="7">
        <f t="shared" si="2"/>
        <v>259</v>
      </c>
      <c r="I17" s="7">
        <f t="shared" si="2"/>
        <v>229</v>
      </c>
      <c r="J17" s="7">
        <f t="shared" si="2"/>
        <v>235</v>
      </c>
      <c r="K17" s="7">
        <f t="shared" si="2"/>
        <v>315</v>
      </c>
      <c r="L17" s="7">
        <f t="shared" si="2"/>
        <v>370</v>
      </c>
      <c r="M17" s="7">
        <f t="shared" si="2"/>
        <v>372</v>
      </c>
      <c r="N17" s="7">
        <f t="shared" si="2"/>
        <v>374</v>
      </c>
      <c r="O17" s="18">
        <f t="shared" si="2"/>
        <v>3925</v>
      </c>
      <c r="P17" s="7">
        <f t="shared" si="2"/>
        <v>0</v>
      </c>
      <c r="Q17" s="7">
        <f t="shared" si="2"/>
        <v>0</v>
      </c>
      <c r="R17" s="35"/>
    </row>
    <row r="18" spans="1:18" s="3" customFormat="1" ht="33.75" customHeight="1">
      <c r="A18" s="130"/>
      <c r="B18" s="16" t="s">
        <v>105</v>
      </c>
      <c r="C18" s="10">
        <v>175</v>
      </c>
      <c r="D18" s="10">
        <v>168</v>
      </c>
      <c r="E18" s="10">
        <v>163</v>
      </c>
      <c r="F18" s="10">
        <v>160</v>
      </c>
      <c r="G18" s="10">
        <v>120</v>
      </c>
      <c r="H18" s="10">
        <v>74</v>
      </c>
      <c r="I18" s="10">
        <v>53</v>
      </c>
      <c r="J18" s="10">
        <v>65</v>
      </c>
      <c r="K18" s="23">
        <v>110</v>
      </c>
      <c r="L18" s="23">
        <v>160</v>
      </c>
      <c r="M18" s="23">
        <v>164</v>
      </c>
      <c r="N18" s="23">
        <v>164</v>
      </c>
      <c r="O18" s="24">
        <f>SUM(C18:N18)</f>
        <v>1576</v>
      </c>
      <c r="P18" s="35"/>
      <c r="Q18" s="37"/>
      <c r="R18" s="35"/>
    </row>
    <row r="19" spans="1:18" s="3" customFormat="1" ht="32.25" customHeight="1">
      <c r="A19" s="131"/>
      <c r="B19" s="16" t="s">
        <v>106</v>
      </c>
      <c r="C19" s="15">
        <v>180</v>
      </c>
      <c r="D19" s="15">
        <v>205</v>
      </c>
      <c r="E19" s="15">
        <v>195</v>
      </c>
      <c r="F19" s="15">
        <v>205</v>
      </c>
      <c r="G19" s="15">
        <v>200</v>
      </c>
      <c r="H19" s="15">
        <v>185</v>
      </c>
      <c r="I19" s="15">
        <v>176</v>
      </c>
      <c r="J19" s="15">
        <v>170</v>
      </c>
      <c r="K19" s="7">
        <v>205</v>
      </c>
      <c r="L19" s="7">
        <v>210</v>
      </c>
      <c r="M19" s="7">
        <v>208</v>
      </c>
      <c r="N19" s="7">
        <v>210</v>
      </c>
      <c r="O19" s="18">
        <f>SUM(C19:N19)</f>
        <v>2349</v>
      </c>
      <c r="P19" s="35"/>
      <c r="Q19" s="37"/>
      <c r="R19" s="35"/>
    </row>
    <row r="20" spans="1:18" s="3" customFormat="1" ht="14.25" customHeight="1">
      <c r="A20" s="29" t="s">
        <v>31</v>
      </c>
      <c r="B20" s="4" t="s">
        <v>114</v>
      </c>
      <c r="C20" s="10">
        <v>305</v>
      </c>
      <c r="D20" s="10">
        <v>310</v>
      </c>
      <c r="E20" s="10">
        <v>325</v>
      </c>
      <c r="F20" s="10">
        <v>338</v>
      </c>
      <c r="G20" s="10">
        <v>288</v>
      </c>
      <c r="H20" s="10">
        <v>279</v>
      </c>
      <c r="I20" s="10">
        <v>243</v>
      </c>
      <c r="J20" s="10">
        <v>179</v>
      </c>
      <c r="K20" s="23">
        <v>265</v>
      </c>
      <c r="L20" s="23">
        <v>313</v>
      </c>
      <c r="M20" s="23">
        <v>325</v>
      </c>
      <c r="N20" s="23">
        <v>323</v>
      </c>
      <c r="O20" s="18">
        <f>C20+D20+E20+F20+G20+H20+I20+J20+K20+L20+M20+N20</f>
        <v>3493</v>
      </c>
      <c r="P20" s="35"/>
      <c r="Q20" s="37">
        <v>4000</v>
      </c>
      <c r="R20" s="35"/>
    </row>
    <row r="21" spans="1:18" s="3" customFormat="1" ht="24" customHeight="1">
      <c r="A21" s="132" t="s">
        <v>32</v>
      </c>
      <c r="B21" s="4" t="s">
        <v>104</v>
      </c>
      <c r="C21" s="7">
        <f>C22+C23</f>
        <v>400</v>
      </c>
      <c r="D21" s="7">
        <f aca="true" t="shared" si="3" ref="D21:O21">D22+D23</f>
        <v>390</v>
      </c>
      <c r="E21" s="7">
        <f t="shared" si="3"/>
        <v>390</v>
      </c>
      <c r="F21" s="7">
        <f t="shared" si="3"/>
        <v>388</v>
      </c>
      <c r="G21" s="7">
        <f t="shared" si="3"/>
        <v>370</v>
      </c>
      <c r="H21" s="7">
        <f t="shared" si="3"/>
        <v>240</v>
      </c>
      <c r="I21" s="7">
        <f t="shared" si="3"/>
        <v>208</v>
      </c>
      <c r="J21" s="7">
        <f t="shared" si="3"/>
        <v>171</v>
      </c>
      <c r="K21" s="7">
        <f t="shared" si="3"/>
        <v>266</v>
      </c>
      <c r="L21" s="7">
        <f t="shared" si="3"/>
        <v>351</v>
      </c>
      <c r="M21" s="7">
        <f t="shared" si="3"/>
        <v>369</v>
      </c>
      <c r="N21" s="7">
        <f t="shared" si="3"/>
        <v>376</v>
      </c>
      <c r="O21" s="18">
        <f t="shared" si="3"/>
        <v>3919</v>
      </c>
      <c r="P21" s="35"/>
      <c r="Q21" s="37">
        <v>4580</v>
      </c>
      <c r="R21" s="35"/>
    </row>
    <row r="22" spans="1:18" s="3" customFormat="1" ht="33" customHeight="1">
      <c r="A22" s="132"/>
      <c r="B22" s="4" t="s">
        <v>105</v>
      </c>
      <c r="C22" s="10">
        <v>195</v>
      </c>
      <c r="D22" s="10">
        <v>192</v>
      </c>
      <c r="E22" s="10">
        <v>185</v>
      </c>
      <c r="F22" s="10">
        <v>185</v>
      </c>
      <c r="G22" s="10">
        <v>175</v>
      </c>
      <c r="H22" s="10">
        <v>108</v>
      </c>
      <c r="I22" s="10">
        <v>83</v>
      </c>
      <c r="J22" s="10">
        <v>58</v>
      </c>
      <c r="K22" s="23">
        <v>113</v>
      </c>
      <c r="L22" s="23">
        <v>176</v>
      </c>
      <c r="M22" s="23">
        <v>180</v>
      </c>
      <c r="N22" s="23">
        <v>178</v>
      </c>
      <c r="O22" s="24">
        <f>SUM(C22:N22)</f>
        <v>1828</v>
      </c>
      <c r="P22" s="35"/>
      <c r="Q22" s="37"/>
      <c r="R22" s="35"/>
    </row>
    <row r="23" spans="1:18" s="3" customFormat="1" ht="39.75" customHeight="1">
      <c r="A23" s="132"/>
      <c r="B23" s="4" t="s">
        <v>106</v>
      </c>
      <c r="C23" s="15">
        <v>205</v>
      </c>
      <c r="D23" s="15">
        <v>198</v>
      </c>
      <c r="E23" s="15">
        <v>205</v>
      </c>
      <c r="F23" s="15">
        <v>203</v>
      </c>
      <c r="G23" s="15">
        <v>195</v>
      </c>
      <c r="H23" s="15">
        <v>132</v>
      </c>
      <c r="I23" s="15">
        <v>125</v>
      </c>
      <c r="J23" s="15">
        <v>113</v>
      </c>
      <c r="K23" s="7">
        <v>153</v>
      </c>
      <c r="L23" s="7">
        <v>175</v>
      </c>
      <c r="M23" s="7">
        <v>189</v>
      </c>
      <c r="N23" s="7">
        <v>198</v>
      </c>
      <c r="O23" s="24">
        <f>SUM(C23:N23)</f>
        <v>2091</v>
      </c>
      <c r="P23" s="35"/>
      <c r="Q23" s="37"/>
      <c r="R23" s="35"/>
    </row>
    <row r="24" spans="1:18" s="3" customFormat="1" ht="21.75" customHeight="1">
      <c r="A24" s="33" t="s">
        <v>69</v>
      </c>
      <c r="B24" s="34"/>
      <c r="C24" s="34" t="s">
        <v>0</v>
      </c>
      <c r="D24" s="34" t="s">
        <v>1</v>
      </c>
      <c r="E24" s="34" t="s">
        <v>2</v>
      </c>
      <c r="F24" s="34" t="s">
        <v>3</v>
      </c>
      <c r="G24" s="56" t="s">
        <v>4</v>
      </c>
      <c r="H24" s="56" t="s">
        <v>22</v>
      </c>
      <c r="I24" s="56" t="s">
        <v>5</v>
      </c>
      <c r="J24" s="56" t="s">
        <v>6</v>
      </c>
      <c r="K24" s="56" t="s">
        <v>7</v>
      </c>
      <c r="L24" s="56" t="s">
        <v>8</v>
      </c>
      <c r="M24" s="56" t="s">
        <v>9</v>
      </c>
      <c r="N24" s="56" t="s">
        <v>10</v>
      </c>
      <c r="O24" s="56" t="s">
        <v>20</v>
      </c>
      <c r="P24" s="35"/>
      <c r="Q24" s="37"/>
      <c r="R24" s="35"/>
    </row>
    <row r="25" spans="1:18" s="3" customFormat="1" ht="14.25" customHeight="1">
      <c r="A25" s="29" t="s">
        <v>33</v>
      </c>
      <c r="B25" s="4" t="s">
        <v>114</v>
      </c>
      <c r="C25" s="10">
        <v>525</v>
      </c>
      <c r="D25" s="10">
        <v>510</v>
      </c>
      <c r="E25" s="10">
        <v>515</v>
      </c>
      <c r="F25" s="10">
        <v>518</v>
      </c>
      <c r="G25" s="10">
        <v>486</v>
      </c>
      <c r="H25" s="10">
        <v>320</v>
      </c>
      <c r="I25" s="10">
        <v>200</v>
      </c>
      <c r="J25" s="10">
        <v>250</v>
      </c>
      <c r="K25" s="23">
        <v>496</v>
      </c>
      <c r="L25" s="23">
        <v>500</v>
      </c>
      <c r="M25" s="23">
        <v>500</v>
      </c>
      <c r="N25" s="23">
        <v>480</v>
      </c>
      <c r="O25" s="18">
        <f>C25+D25+E25+F25+G25+H25+I25+J25+K25+L25+M25+N25</f>
        <v>5300</v>
      </c>
      <c r="P25" s="35"/>
      <c r="Q25" s="37">
        <v>6445</v>
      </c>
      <c r="R25" s="35"/>
    </row>
    <row r="26" spans="1:18" s="3" customFormat="1" ht="22.5" customHeight="1">
      <c r="A26" s="132" t="s">
        <v>34</v>
      </c>
      <c r="B26" s="4" t="s">
        <v>104</v>
      </c>
      <c r="C26" s="7">
        <f>C27+C28</f>
        <v>255</v>
      </c>
      <c r="D26" s="7">
        <f aca="true" t="shared" si="4" ref="D26:Q26">D27+D28</f>
        <v>242</v>
      </c>
      <c r="E26" s="7">
        <f t="shared" si="4"/>
        <v>245</v>
      </c>
      <c r="F26" s="7">
        <f t="shared" si="4"/>
        <v>235</v>
      </c>
      <c r="G26" s="7">
        <f t="shared" si="4"/>
        <v>190</v>
      </c>
      <c r="H26" s="7">
        <f t="shared" si="4"/>
        <v>165</v>
      </c>
      <c r="I26" s="7">
        <f t="shared" si="4"/>
        <v>115</v>
      </c>
      <c r="J26" s="7">
        <f t="shared" si="4"/>
        <v>142</v>
      </c>
      <c r="K26" s="7">
        <f t="shared" si="4"/>
        <v>238</v>
      </c>
      <c r="L26" s="7">
        <f t="shared" si="4"/>
        <v>255</v>
      </c>
      <c r="M26" s="7">
        <f t="shared" si="4"/>
        <v>253</v>
      </c>
      <c r="N26" s="7">
        <f t="shared" si="4"/>
        <v>250</v>
      </c>
      <c r="O26" s="18">
        <f t="shared" si="4"/>
        <v>2585</v>
      </c>
      <c r="P26" s="7">
        <f t="shared" si="4"/>
        <v>0</v>
      </c>
      <c r="Q26" s="7">
        <f t="shared" si="4"/>
        <v>0</v>
      </c>
      <c r="R26" s="35"/>
    </row>
    <row r="27" spans="1:18" s="3" customFormat="1" ht="30.75" customHeight="1">
      <c r="A27" s="132"/>
      <c r="B27" s="4" t="s">
        <v>105</v>
      </c>
      <c r="C27" s="10">
        <v>150</v>
      </c>
      <c r="D27" s="10">
        <v>145</v>
      </c>
      <c r="E27" s="10">
        <v>145</v>
      </c>
      <c r="F27" s="10">
        <v>140</v>
      </c>
      <c r="G27" s="10">
        <v>100</v>
      </c>
      <c r="H27" s="10">
        <v>80</v>
      </c>
      <c r="I27" s="10">
        <v>50</v>
      </c>
      <c r="J27" s="10">
        <v>50</v>
      </c>
      <c r="K27" s="23">
        <v>140</v>
      </c>
      <c r="L27" s="15">
        <v>145</v>
      </c>
      <c r="M27" s="15">
        <v>148</v>
      </c>
      <c r="N27" s="15">
        <v>150</v>
      </c>
      <c r="O27" s="24">
        <f>SUM(C27:N27)</f>
        <v>1443</v>
      </c>
      <c r="P27" s="35"/>
      <c r="Q27" s="37"/>
      <c r="R27" s="35"/>
    </row>
    <row r="28" spans="1:18" s="3" customFormat="1" ht="30.75" customHeight="1">
      <c r="A28" s="132"/>
      <c r="B28" s="4" t="s">
        <v>106</v>
      </c>
      <c r="C28" s="15">
        <v>105</v>
      </c>
      <c r="D28" s="15">
        <v>97</v>
      </c>
      <c r="E28" s="15">
        <v>100</v>
      </c>
      <c r="F28" s="15">
        <v>95</v>
      </c>
      <c r="G28" s="15">
        <v>90</v>
      </c>
      <c r="H28" s="15">
        <v>85</v>
      </c>
      <c r="I28" s="15">
        <v>65</v>
      </c>
      <c r="J28" s="15">
        <v>92</v>
      </c>
      <c r="K28" s="7">
        <v>98</v>
      </c>
      <c r="L28" s="7">
        <v>110</v>
      </c>
      <c r="M28" s="7">
        <v>105</v>
      </c>
      <c r="N28" s="7">
        <v>100</v>
      </c>
      <c r="O28" s="24">
        <f>SUM(C28:N28)</f>
        <v>1142</v>
      </c>
      <c r="P28" s="35"/>
      <c r="Q28" s="37"/>
      <c r="R28" s="35"/>
    </row>
    <row r="29" spans="1:18" s="3" customFormat="1" ht="12" customHeight="1">
      <c r="A29" s="29" t="s">
        <v>35</v>
      </c>
      <c r="B29" s="4" t="s">
        <v>114</v>
      </c>
      <c r="C29" s="10">
        <v>290</v>
      </c>
      <c r="D29" s="10">
        <v>280</v>
      </c>
      <c r="E29" s="10">
        <v>285</v>
      </c>
      <c r="F29" s="10">
        <v>290</v>
      </c>
      <c r="G29" s="10">
        <v>270</v>
      </c>
      <c r="H29" s="10">
        <v>230</v>
      </c>
      <c r="I29" s="10">
        <v>185</v>
      </c>
      <c r="J29" s="7">
        <v>180</v>
      </c>
      <c r="K29" s="7">
        <v>270</v>
      </c>
      <c r="L29" s="7">
        <v>285</v>
      </c>
      <c r="M29" s="7">
        <v>290</v>
      </c>
      <c r="N29" s="7">
        <v>280</v>
      </c>
      <c r="O29" s="18">
        <f>C29+D29+E29+F29+G29+H29+I29+J29+K29+L29+M29+N29</f>
        <v>3135</v>
      </c>
      <c r="P29" s="35"/>
      <c r="Q29" s="37">
        <v>3002</v>
      </c>
      <c r="R29" s="35"/>
    </row>
    <row r="30" spans="1:18" s="3" customFormat="1" ht="23.25" customHeight="1">
      <c r="A30" s="129" t="s">
        <v>36</v>
      </c>
      <c r="B30" s="4" t="s">
        <v>104</v>
      </c>
      <c r="C30" s="7">
        <f>C31+C32</f>
        <v>470</v>
      </c>
      <c r="D30" s="7">
        <f aca="true" t="shared" si="5" ref="D30:O30">D31+D32</f>
        <v>470</v>
      </c>
      <c r="E30" s="7">
        <f t="shared" si="5"/>
        <v>468</v>
      </c>
      <c r="F30" s="7">
        <f t="shared" si="5"/>
        <v>475</v>
      </c>
      <c r="G30" s="7">
        <f t="shared" si="5"/>
        <v>440</v>
      </c>
      <c r="H30" s="7">
        <f t="shared" si="5"/>
        <v>350</v>
      </c>
      <c r="I30" s="7">
        <f t="shared" si="5"/>
        <v>280</v>
      </c>
      <c r="J30" s="7">
        <f t="shared" si="5"/>
        <v>326</v>
      </c>
      <c r="K30" s="7">
        <f t="shared" si="5"/>
        <v>450</v>
      </c>
      <c r="L30" s="7">
        <f t="shared" si="5"/>
        <v>475</v>
      </c>
      <c r="M30" s="7">
        <f t="shared" si="5"/>
        <v>488</v>
      </c>
      <c r="N30" s="7">
        <f t="shared" si="5"/>
        <v>488</v>
      </c>
      <c r="O30" s="18">
        <f t="shared" si="5"/>
        <v>5180</v>
      </c>
      <c r="P30" s="35"/>
      <c r="Q30" s="37">
        <v>6034</v>
      </c>
      <c r="R30" s="35"/>
    </row>
    <row r="31" spans="1:18" s="3" customFormat="1" ht="30.75" customHeight="1">
      <c r="A31" s="130"/>
      <c r="B31" s="16" t="s">
        <v>105</v>
      </c>
      <c r="C31" s="10">
        <v>210</v>
      </c>
      <c r="D31" s="10">
        <v>215</v>
      </c>
      <c r="E31" s="10">
        <v>213</v>
      </c>
      <c r="F31" s="10">
        <v>210</v>
      </c>
      <c r="G31" s="10">
        <v>200</v>
      </c>
      <c r="H31" s="10">
        <v>160</v>
      </c>
      <c r="I31" s="10">
        <v>130</v>
      </c>
      <c r="J31" s="10">
        <v>120</v>
      </c>
      <c r="K31" s="23">
        <v>190</v>
      </c>
      <c r="L31" s="23">
        <v>210</v>
      </c>
      <c r="M31" s="23">
        <v>220</v>
      </c>
      <c r="N31" s="23">
        <v>218</v>
      </c>
      <c r="O31" s="24">
        <f>SUM(C31:N31)</f>
        <v>2296</v>
      </c>
      <c r="P31" s="35"/>
      <c r="Q31" s="37"/>
      <c r="R31" s="35"/>
    </row>
    <row r="32" spans="1:18" s="3" customFormat="1" ht="32.25" customHeight="1">
      <c r="A32" s="131"/>
      <c r="B32" s="16" t="s">
        <v>106</v>
      </c>
      <c r="C32" s="15">
        <v>260</v>
      </c>
      <c r="D32" s="15">
        <v>255</v>
      </c>
      <c r="E32" s="15">
        <v>255</v>
      </c>
      <c r="F32" s="15">
        <v>265</v>
      </c>
      <c r="G32" s="15">
        <v>240</v>
      </c>
      <c r="H32" s="15">
        <v>190</v>
      </c>
      <c r="I32" s="15">
        <v>150</v>
      </c>
      <c r="J32" s="15">
        <v>206</v>
      </c>
      <c r="K32" s="7">
        <v>260</v>
      </c>
      <c r="L32" s="7">
        <v>265</v>
      </c>
      <c r="M32" s="7">
        <v>268</v>
      </c>
      <c r="N32" s="7">
        <v>270</v>
      </c>
      <c r="O32" s="24">
        <f>SUM(C32:N32)</f>
        <v>2884</v>
      </c>
      <c r="P32" s="35"/>
      <c r="Q32" s="37"/>
      <c r="R32" s="35"/>
    </row>
    <row r="33" spans="1:18" s="3" customFormat="1" ht="21" customHeight="1">
      <c r="A33" s="129" t="s">
        <v>37</v>
      </c>
      <c r="B33" s="4" t="s">
        <v>104</v>
      </c>
      <c r="C33" s="7">
        <f>C34+C35</f>
        <v>150</v>
      </c>
      <c r="D33" s="7">
        <f aca="true" t="shared" si="6" ref="D33:Q33">D34+D35</f>
        <v>139</v>
      </c>
      <c r="E33" s="7">
        <f t="shared" si="6"/>
        <v>145</v>
      </c>
      <c r="F33" s="7">
        <f t="shared" si="6"/>
        <v>142</v>
      </c>
      <c r="G33" s="7">
        <f t="shared" si="6"/>
        <v>140</v>
      </c>
      <c r="H33" s="7">
        <f t="shared" si="6"/>
        <v>115</v>
      </c>
      <c r="I33" s="7">
        <f t="shared" si="6"/>
        <v>105</v>
      </c>
      <c r="J33" s="7">
        <f t="shared" si="6"/>
        <v>85</v>
      </c>
      <c r="K33" s="7">
        <f t="shared" si="6"/>
        <v>120</v>
      </c>
      <c r="L33" s="7">
        <f t="shared" si="6"/>
        <v>143</v>
      </c>
      <c r="M33" s="7">
        <f t="shared" si="6"/>
        <v>139</v>
      </c>
      <c r="N33" s="7">
        <f t="shared" si="6"/>
        <v>140</v>
      </c>
      <c r="O33" s="18">
        <f t="shared" si="6"/>
        <v>1563</v>
      </c>
      <c r="P33" s="7">
        <f t="shared" si="6"/>
        <v>0</v>
      </c>
      <c r="Q33" s="7">
        <f t="shared" si="6"/>
        <v>0</v>
      </c>
      <c r="R33" s="35"/>
    </row>
    <row r="34" spans="1:18" s="3" customFormat="1" ht="30.75" customHeight="1">
      <c r="A34" s="130"/>
      <c r="B34" s="16" t="s">
        <v>105</v>
      </c>
      <c r="C34" s="10">
        <v>60</v>
      </c>
      <c r="D34" s="10">
        <v>59</v>
      </c>
      <c r="E34" s="10">
        <v>60</v>
      </c>
      <c r="F34" s="10">
        <v>57</v>
      </c>
      <c r="G34" s="10">
        <v>55</v>
      </c>
      <c r="H34" s="10">
        <v>40</v>
      </c>
      <c r="I34" s="10">
        <v>30</v>
      </c>
      <c r="J34" s="10">
        <v>35</v>
      </c>
      <c r="K34" s="23">
        <v>50</v>
      </c>
      <c r="L34" s="23">
        <v>50</v>
      </c>
      <c r="M34" s="23">
        <v>54</v>
      </c>
      <c r="N34" s="23">
        <v>50</v>
      </c>
      <c r="O34" s="24">
        <f>SUM(C34:N34)</f>
        <v>600</v>
      </c>
      <c r="P34" s="35"/>
      <c r="Q34" s="37"/>
      <c r="R34" s="35"/>
    </row>
    <row r="35" spans="1:18" s="3" customFormat="1" ht="33" customHeight="1">
      <c r="A35" s="131"/>
      <c r="B35" s="16" t="s">
        <v>106</v>
      </c>
      <c r="C35" s="15">
        <v>90</v>
      </c>
      <c r="D35" s="15">
        <v>80</v>
      </c>
      <c r="E35" s="15">
        <v>85</v>
      </c>
      <c r="F35" s="15">
        <v>85</v>
      </c>
      <c r="G35" s="15">
        <v>85</v>
      </c>
      <c r="H35" s="15">
        <v>75</v>
      </c>
      <c r="I35" s="15">
        <v>75</v>
      </c>
      <c r="J35" s="15">
        <v>50</v>
      </c>
      <c r="K35" s="7">
        <v>70</v>
      </c>
      <c r="L35" s="7">
        <v>93</v>
      </c>
      <c r="M35" s="7">
        <v>85</v>
      </c>
      <c r="N35" s="7">
        <v>90</v>
      </c>
      <c r="O35" s="24">
        <f>SUM(C35:N35)</f>
        <v>963</v>
      </c>
      <c r="P35" s="35"/>
      <c r="Q35" s="37"/>
      <c r="R35" s="35"/>
    </row>
    <row r="36" spans="1:18" s="3" customFormat="1" ht="23.25" customHeight="1">
      <c r="A36" s="129" t="s">
        <v>38</v>
      </c>
      <c r="B36" s="4" t="s">
        <v>104</v>
      </c>
      <c r="C36" s="7">
        <f>C37+C38</f>
        <v>295</v>
      </c>
      <c r="D36" s="7">
        <f aca="true" t="shared" si="7" ref="D36:O36">D37+D38</f>
        <v>290</v>
      </c>
      <c r="E36" s="7">
        <f t="shared" si="7"/>
        <v>288</v>
      </c>
      <c r="F36" s="7">
        <f t="shared" si="7"/>
        <v>293</v>
      </c>
      <c r="G36" s="7">
        <f t="shared" si="7"/>
        <v>250</v>
      </c>
      <c r="H36" s="7">
        <f t="shared" si="7"/>
        <v>234</v>
      </c>
      <c r="I36" s="7">
        <f t="shared" si="7"/>
        <v>155</v>
      </c>
      <c r="J36" s="7">
        <f t="shared" si="7"/>
        <v>160</v>
      </c>
      <c r="K36" s="7">
        <f t="shared" si="7"/>
        <v>250</v>
      </c>
      <c r="L36" s="7">
        <f t="shared" si="7"/>
        <v>282</v>
      </c>
      <c r="M36" s="7">
        <f t="shared" si="7"/>
        <v>308</v>
      </c>
      <c r="N36" s="7">
        <f t="shared" si="7"/>
        <v>295</v>
      </c>
      <c r="O36" s="18">
        <f t="shared" si="7"/>
        <v>3100</v>
      </c>
      <c r="P36" s="35"/>
      <c r="Q36" s="37">
        <v>3500</v>
      </c>
      <c r="R36" s="35"/>
    </row>
    <row r="37" spans="1:18" s="3" customFormat="1" ht="36.75" customHeight="1">
      <c r="A37" s="130"/>
      <c r="B37" s="16" t="s">
        <v>105</v>
      </c>
      <c r="C37" s="10">
        <v>100</v>
      </c>
      <c r="D37" s="10">
        <v>90</v>
      </c>
      <c r="E37" s="10">
        <v>95</v>
      </c>
      <c r="F37" s="10">
        <v>93</v>
      </c>
      <c r="G37" s="10">
        <v>90</v>
      </c>
      <c r="H37" s="10">
        <v>69</v>
      </c>
      <c r="I37" s="10">
        <v>50</v>
      </c>
      <c r="J37" s="10">
        <v>50</v>
      </c>
      <c r="K37" s="10">
        <v>75</v>
      </c>
      <c r="L37" s="10">
        <v>100</v>
      </c>
      <c r="M37" s="10">
        <v>98</v>
      </c>
      <c r="N37" s="10">
        <v>90</v>
      </c>
      <c r="O37" s="24">
        <f>SUM(C37:N37)</f>
        <v>1000</v>
      </c>
      <c r="P37" s="35"/>
      <c r="Q37" s="37"/>
      <c r="R37" s="35"/>
    </row>
    <row r="38" spans="1:18" s="3" customFormat="1" ht="36" customHeight="1">
      <c r="A38" s="131"/>
      <c r="B38" s="16" t="s">
        <v>106</v>
      </c>
      <c r="C38" s="36">
        <v>195</v>
      </c>
      <c r="D38" s="36">
        <v>200</v>
      </c>
      <c r="E38" s="36">
        <v>193</v>
      </c>
      <c r="F38" s="36">
        <v>200</v>
      </c>
      <c r="G38" s="36">
        <v>160</v>
      </c>
      <c r="H38" s="36">
        <v>165</v>
      </c>
      <c r="I38" s="36">
        <v>105</v>
      </c>
      <c r="J38" s="36">
        <v>110</v>
      </c>
      <c r="K38" s="36">
        <v>175</v>
      </c>
      <c r="L38" s="36">
        <v>182</v>
      </c>
      <c r="M38" s="36">
        <v>210</v>
      </c>
      <c r="N38" s="36">
        <v>205</v>
      </c>
      <c r="O38" s="24">
        <f>SUM(C38:N38)</f>
        <v>2100</v>
      </c>
      <c r="P38" s="35"/>
      <c r="Q38" s="37"/>
      <c r="R38" s="35"/>
    </row>
    <row r="39" spans="1:18" s="3" customFormat="1" ht="24" customHeight="1">
      <c r="A39" s="132" t="s">
        <v>39</v>
      </c>
      <c r="B39" s="4" t="s">
        <v>104</v>
      </c>
      <c r="C39" s="7">
        <f>C40+C41</f>
        <v>420</v>
      </c>
      <c r="D39" s="7">
        <f aca="true" t="shared" si="8" ref="D39:O39">D40+D41</f>
        <v>390</v>
      </c>
      <c r="E39" s="7">
        <f t="shared" si="8"/>
        <v>380</v>
      </c>
      <c r="F39" s="7">
        <f t="shared" si="8"/>
        <v>482</v>
      </c>
      <c r="G39" s="7">
        <f t="shared" si="8"/>
        <v>350</v>
      </c>
      <c r="H39" s="7">
        <f t="shared" si="8"/>
        <v>290</v>
      </c>
      <c r="I39" s="7">
        <f t="shared" si="8"/>
        <v>215</v>
      </c>
      <c r="J39" s="7">
        <f t="shared" si="8"/>
        <v>206</v>
      </c>
      <c r="K39" s="7">
        <f t="shared" si="8"/>
        <v>275</v>
      </c>
      <c r="L39" s="7">
        <f t="shared" si="8"/>
        <v>446</v>
      </c>
      <c r="M39" s="7">
        <f t="shared" si="8"/>
        <v>418</v>
      </c>
      <c r="N39" s="7">
        <f t="shared" si="8"/>
        <v>408</v>
      </c>
      <c r="O39" s="18">
        <f t="shared" si="8"/>
        <v>4280</v>
      </c>
      <c r="P39" s="35"/>
      <c r="Q39" s="37">
        <v>4700</v>
      </c>
      <c r="R39" s="35"/>
    </row>
    <row r="40" spans="1:18" s="3" customFormat="1" ht="35.25" customHeight="1">
      <c r="A40" s="132"/>
      <c r="B40" s="4" t="s">
        <v>105</v>
      </c>
      <c r="C40" s="10">
        <v>220</v>
      </c>
      <c r="D40" s="10">
        <v>200</v>
      </c>
      <c r="E40" s="10">
        <v>200</v>
      </c>
      <c r="F40" s="10">
        <v>217</v>
      </c>
      <c r="G40" s="10">
        <v>180</v>
      </c>
      <c r="H40" s="10">
        <v>100</v>
      </c>
      <c r="I40" s="10">
        <v>75</v>
      </c>
      <c r="J40" s="10">
        <v>80</v>
      </c>
      <c r="K40" s="23">
        <v>95</v>
      </c>
      <c r="L40" s="7">
        <v>205</v>
      </c>
      <c r="M40" s="7">
        <v>210</v>
      </c>
      <c r="N40" s="7">
        <v>210</v>
      </c>
      <c r="O40" s="24">
        <f>SUM(C40:N40)</f>
        <v>1992</v>
      </c>
      <c r="P40" s="35"/>
      <c r="Q40" s="37"/>
      <c r="R40" s="35"/>
    </row>
    <row r="41" spans="1:18" s="3" customFormat="1" ht="40.5" customHeight="1">
      <c r="A41" s="132"/>
      <c r="B41" s="4" t="s">
        <v>106</v>
      </c>
      <c r="C41" s="15">
        <v>200</v>
      </c>
      <c r="D41" s="15">
        <v>190</v>
      </c>
      <c r="E41" s="15">
        <v>180</v>
      </c>
      <c r="F41" s="15">
        <v>265</v>
      </c>
      <c r="G41" s="15">
        <v>170</v>
      </c>
      <c r="H41" s="15">
        <v>190</v>
      </c>
      <c r="I41" s="15">
        <v>140</v>
      </c>
      <c r="J41" s="15">
        <v>126</v>
      </c>
      <c r="K41" s="7">
        <v>180</v>
      </c>
      <c r="L41" s="7">
        <v>241</v>
      </c>
      <c r="M41" s="7">
        <v>208</v>
      </c>
      <c r="N41" s="7">
        <v>198</v>
      </c>
      <c r="O41" s="24">
        <f>SUM(C41:N41)</f>
        <v>2288</v>
      </c>
      <c r="P41" s="35"/>
      <c r="Q41" s="37"/>
      <c r="R41" s="35"/>
    </row>
    <row r="42" spans="1:18" s="3" customFormat="1" ht="21" customHeight="1">
      <c r="A42" s="33" t="s">
        <v>69</v>
      </c>
      <c r="B42" s="34"/>
      <c r="C42" s="34" t="s">
        <v>0</v>
      </c>
      <c r="D42" s="34" t="s">
        <v>1</v>
      </c>
      <c r="E42" s="34" t="s">
        <v>2</v>
      </c>
      <c r="F42" s="34" t="s">
        <v>3</v>
      </c>
      <c r="G42" s="56" t="s">
        <v>4</v>
      </c>
      <c r="H42" s="56" t="s">
        <v>22</v>
      </c>
      <c r="I42" s="56" t="s">
        <v>5</v>
      </c>
      <c r="J42" s="56" t="s">
        <v>6</v>
      </c>
      <c r="K42" s="56" t="s">
        <v>7</v>
      </c>
      <c r="L42" s="56" t="s">
        <v>8</v>
      </c>
      <c r="M42" s="56" t="s">
        <v>9</v>
      </c>
      <c r="N42" s="56" t="s">
        <v>10</v>
      </c>
      <c r="O42" s="56" t="s">
        <v>20</v>
      </c>
      <c r="P42" s="35"/>
      <c r="Q42" s="37"/>
      <c r="R42" s="35"/>
    </row>
    <row r="43" spans="1:18" s="3" customFormat="1" ht="23.25" customHeight="1">
      <c r="A43" s="129" t="s">
        <v>40</v>
      </c>
      <c r="B43" s="4" t="s">
        <v>104</v>
      </c>
      <c r="C43" s="7">
        <f>C44+C45</f>
        <v>264</v>
      </c>
      <c r="D43" s="7">
        <f aca="true" t="shared" si="9" ref="D43:Q43">D44+D45</f>
        <v>246</v>
      </c>
      <c r="E43" s="7">
        <f t="shared" si="9"/>
        <v>236</v>
      </c>
      <c r="F43" s="7">
        <f t="shared" si="9"/>
        <v>265</v>
      </c>
      <c r="G43" s="7">
        <f t="shared" si="9"/>
        <v>234</v>
      </c>
      <c r="H43" s="7">
        <f t="shared" si="9"/>
        <v>171</v>
      </c>
      <c r="I43" s="7">
        <f t="shared" si="9"/>
        <v>113</v>
      </c>
      <c r="J43" s="7">
        <f t="shared" si="9"/>
        <v>115</v>
      </c>
      <c r="K43" s="7">
        <f t="shared" si="9"/>
        <v>235</v>
      </c>
      <c r="L43" s="7">
        <f t="shared" si="9"/>
        <v>240</v>
      </c>
      <c r="M43" s="7">
        <f t="shared" si="9"/>
        <v>242</v>
      </c>
      <c r="N43" s="7">
        <f t="shared" si="9"/>
        <v>238</v>
      </c>
      <c r="O43" s="18">
        <f t="shared" si="9"/>
        <v>2599</v>
      </c>
      <c r="P43" s="7">
        <f t="shared" si="9"/>
        <v>0</v>
      </c>
      <c r="Q43" s="7">
        <f t="shared" si="9"/>
        <v>0</v>
      </c>
      <c r="R43" s="37"/>
    </row>
    <row r="44" spans="1:18" s="3" customFormat="1" ht="33" customHeight="1">
      <c r="A44" s="130"/>
      <c r="B44" s="16" t="s">
        <v>105</v>
      </c>
      <c r="C44" s="10">
        <v>59</v>
      </c>
      <c r="D44" s="10">
        <v>60</v>
      </c>
      <c r="E44" s="10">
        <v>56</v>
      </c>
      <c r="F44" s="10">
        <v>62</v>
      </c>
      <c r="G44" s="10">
        <v>61</v>
      </c>
      <c r="H44" s="10">
        <v>53</v>
      </c>
      <c r="I44" s="10">
        <v>25</v>
      </c>
      <c r="J44" s="10">
        <v>25</v>
      </c>
      <c r="K44" s="23">
        <v>53</v>
      </c>
      <c r="L44" s="23">
        <v>45</v>
      </c>
      <c r="M44" s="23">
        <v>51</v>
      </c>
      <c r="N44" s="23">
        <v>49</v>
      </c>
      <c r="O44" s="24">
        <f>SUM(C44:N44)</f>
        <v>599</v>
      </c>
      <c r="P44" s="35"/>
      <c r="Q44" s="37"/>
      <c r="R44" s="37"/>
    </row>
    <row r="45" spans="1:18" s="3" customFormat="1" ht="33.75" customHeight="1">
      <c r="A45" s="131"/>
      <c r="B45" s="16" t="s">
        <v>106</v>
      </c>
      <c r="C45" s="15">
        <v>205</v>
      </c>
      <c r="D45" s="15">
        <v>186</v>
      </c>
      <c r="E45" s="15">
        <v>180</v>
      </c>
      <c r="F45" s="15">
        <v>203</v>
      </c>
      <c r="G45" s="15">
        <v>173</v>
      </c>
      <c r="H45" s="15">
        <v>118</v>
      </c>
      <c r="I45" s="15">
        <v>88</v>
      </c>
      <c r="J45" s="15">
        <v>90</v>
      </c>
      <c r="K45" s="7">
        <v>182</v>
      </c>
      <c r="L45" s="7">
        <v>195</v>
      </c>
      <c r="M45" s="7">
        <v>191</v>
      </c>
      <c r="N45" s="7">
        <v>189</v>
      </c>
      <c r="O45" s="24">
        <f>SUM(C45:N45)</f>
        <v>2000</v>
      </c>
      <c r="P45" s="35"/>
      <c r="Q45" s="37"/>
      <c r="R45" s="32"/>
    </row>
    <row r="46" spans="1:18" s="3" customFormat="1" ht="22.5" customHeight="1">
      <c r="A46" s="129" t="s">
        <v>41</v>
      </c>
      <c r="B46" s="4" t="s">
        <v>104</v>
      </c>
      <c r="C46" s="7">
        <f>C47+C48</f>
        <v>255</v>
      </c>
      <c r="D46" s="7">
        <f aca="true" t="shared" si="10" ref="D46:O46">D47+D48</f>
        <v>242</v>
      </c>
      <c r="E46" s="7">
        <f t="shared" si="10"/>
        <v>238</v>
      </c>
      <c r="F46" s="7">
        <f t="shared" si="10"/>
        <v>245</v>
      </c>
      <c r="G46" s="7">
        <f t="shared" si="10"/>
        <v>233</v>
      </c>
      <c r="H46" s="7">
        <f t="shared" si="10"/>
        <v>140</v>
      </c>
      <c r="I46" s="7">
        <f t="shared" si="10"/>
        <v>120</v>
      </c>
      <c r="J46" s="7">
        <f t="shared" si="10"/>
        <v>115</v>
      </c>
      <c r="K46" s="7">
        <f t="shared" si="10"/>
        <v>180</v>
      </c>
      <c r="L46" s="7">
        <f t="shared" si="10"/>
        <v>223</v>
      </c>
      <c r="M46" s="7">
        <f t="shared" si="10"/>
        <v>226</v>
      </c>
      <c r="N46" s="7">
        <f t="shared" si="10"/>
        <v>215</v>
      </c>
      <c r="O46" s="18">
        <f t="shared" si="10"/>
        <v>2432</v>
      </c>
      <c r="P46" s="35"/>
      <c r="Q46" s="37">
        <v>3300</v>
      </c>
      <c r="R46" s="35"/>
    </row>
    <row r="47" spans="1:18" s="3" customFormat="1" ht="33" customHeight="1">
      <c r="A47" s="130"/>
      <c r="B47" s="16" t="s">
        <v>105</v>
      </c>
      <c r="C47" s="10">
        <v>125</v>
      </c>
      <c r="D47" s="10">
        <v>117</v>
      </c>
      <c r="E47" s="10">
        <v>110</v>
      </c>
      <c r="F47" s="10">
        <v>115</v>
      </c>
      <c r="G47" s="10">
        <v>103</v>
      </c>
      <c r="H47" s="10">
        <v>60</v>
      </c>
      <c r="I47" s="10">
        <v>40</v>
      </c>
      <c r="J47" s="10">
        <v>45</v>
      </c>
      <c r="K47" s="23">
        <v>70</v>
      </c>
      <c r="L47" s="23">
        <v>116</v>
      </c>
      <c r="M47" s="23">
        <v>116</v>
      </c>
      <c r="N47" s="23">
        <v>115</v>
      </c>
      <c r="O47" s="28">
        <f>SUM(C47:N47)</f>
        <v>1132</v>
      </c>
      <c r="P47" s="39">
        <v>122</v>
      </c>
      <c r="Q47" s="17">
        <f>SUM(E47:P47)</f>
        <v>2144</v>
      </c>
      <c r="R47" s="35"/>
    </row>
    <row r="48" spans="1:18" s="3" customFormat="1" ht="33.75" customHeight="1">
      <c r="A48" s="131"/>
      <c r="B48" s="16" t="s">
        <v>106</v>
      </c>
      <c r="C48" s="15">
        <v>130</v>
      </c>
      <c r="D48" s="15">
        <v>125</v>
      </c>
      <c r="E48" s="15">
        <v>128</v>
      </c>
      <c r="F48" s="15">
        <v>130</v>
      </c>
      <c r="G48" s="15">
        <v>130</v>
      </c>
      <c r="H48" s="15">
        <v>80</v>
      </c>
      <c r="I48" s="15">
        <v>80</v>
      </c>
      <c r="J48" s="15">
        <v>70</v>
      </c>
      <c r="K48" s="7">
        <v>110</v>
      </c>
      <c r="L48" s="7">
        <v>107</v>
      </c>
      <c r="M48" s="7">
        <v>110</v>
      </c>
      <c r="N48" s="7">
        <v>100</v>
      </c>
      <c r="O48" s="28">
        <f>SUM(C48:N48)</f>
        <v>1300</v>
      </c>
      <c r="P48" s="7">
        <f>P46-P47</f>
        <v>-122</v>
      </c>
      <c r="Q48" s="7">
        <f>Q46-Q47</f>
        <v>1156</v>
      </c>
      <c r="R48" s="35"/>
    </row>
    <row r="49" spans="1:18" s="3" customFormat="1" ht="12" customHeight="1">
      <c r="A49" s="29" t="s">
        <v>42</v>
      </c>
      <c r="B49" s="4" t="s">
        <v>114</v>
      </c>
      <c r="C49" s="10">
        <v>355</v>
      </c>
      <c r="D49" s="10">
        <v>340</v>
      </c>
      <c r="E49" s="10">
        <v>340</v>
      </c>
      <c r="F49" s="10">
        <v>345</v>
      </c>
      <c r="G49" s="10">
        <v>330</v>
      </c>
      <c r="H49" s="10">
        <v>250</v>
      </c>
      <c r="I49" s="10">
        <v>210</v>
      </c>
      <c r="J49" s="10">
        <v>210</v>
      </c>
      <c r="K49" s="23">
        <v>310</v>
      </c>
      <c r="L49" s="23">
        <v>345</v>
      </c>
      <c r="M49" s="23">
        <v>350</v>
      </c>
      <c r="N49" s="23">
        <v>350</v>
      </c>
      <c r="O49" s="28">
        <f>SUM(C49:N49)</f>
        <v>3735</v>
      </c>
      <c r="P49" s="35"/>
      <c r="Q49" s="37">
        <v>4000</v>
      </c>
      <c r="R49" s="35"/>
    </row>
    <row r="50" spans="1:18" s="3" customFormat="1" ht="13.5" customHeight="1">
      <c r="A50" s="29" t="s">
        <v>43</v>
      </c>
      <c r="B50" s="4" t="s">
        <v>114</v>
      </c>
      <c r="C50" s="10">
        <v>260</v>
      </c>
      <c r="D50" s="10">
        <v>255</v>
      </c>
      <c r="E50" s="10">
        <v>258</v>
      </c>
      <c r="F50" s="10">
        <v>253</v>
      </c>
      <c r="G50" s="10">
        <v>235</v>
      </c>
      <c r="H50" s="10">
        <v>100</v>
      </c>
      <c r="I50" s="10">
        <v>100</v>
      </c>
      <c r="J50" s="10">
        <v>150</v>
      </c>
      <c r="K50" s="23">
        <v>220</v>
      </c>
      <c r="L50" s="23">
        <v>255</v>
      </c>
      <c r="M50" s="23">
        <v>256</v>
      </c>
      <c r="N50" s="23">
        <v>258</v>
      </c>
      <c r="O50" s="28">
        <f aca="true" t="shared" si="11" ref="O50:O69">SUM(C50:N50)</f>
        <v>2600</v>
      </c>
      <c r="P50" s="35"/>
      <c r="Q50" s="37">
        <v>3478</v>
      </c>
      <c r="R50" s="35"/>
    </row>
    <row r="51" spans="1:18" s="3" customFormat="1" ht="14.25" customHeight="1">
      <c r="A51" s="29" t="s">
        <v>44</v>
      </c>
      <c r="B51" s="4" t="s">
        <v>114</v>
      </c>
      <c r="C51" s="10">
        <v>285</v>
      </c>
      <c r="D51" s="10">
        <v>290</v>
      </c>
      <c r="E51" s="10">
        <v>295</v>
      </c>
      <c r="F51" s="10">
        <v>287</v>
      </c>
      <c r="G51" s="10">
        <v>275</v>
      </c>
      <c r="H51" s="10">
        <v>200</v>
      </c>
      <c r="I51" s="10">
        <v>100</v>
      </c>
      <c r="J51" s="10">
        <v>120</v>
      </c>
      <c r="K51" s="23">
        <v>255</v>
      </c>
      <c r="L51" s="23">
        <v>265</v>
      </c>
      <c r="M51" s="23">
        <v>268</v>
      </c>
      <c r="N51" s="23">
        <v>260</v>
      </c>
      <c r="O51" s="28">
        <f t="shared" si="11"/>
        <v>2900</v>
      </c>
      <c r="P51" s="35"/>
      <c r="Q51" s="37">
        <v>3186</v>
      </c>
      <c r="R51" s="35"/>
    </row>
    <row r="52" spans="1:18" s="3" customFormat="1" ht="13.5" customHeight="1">
      <c r="A52" s="29" t="s">
        <v>45</v>
      </c>
      <c r="B52" s="4" t="s">
        <v>114</v>
      </c>
      <c r="C52" s="10">
        <v>342</v>
      </c>
      <c r="D52" s="10">
        <v>349</v>
      </c>
      <c r="E52" s="10">
        <v>338</v>
      </c>
      <c r="F52" s="10">
        <v>345</v>
      </c>
      <c r="G52" s="10">
        <v>332</v>
      </c>
      <c r="H52" s="10">
        <v>273</v>
      </c>
      <c r="I52" s="10">
        <v>213</v>
      </c>
      <c r="J52" s="10">
        <v>240</v>
      </c>
      <c r="K52" s="23">
        <v>339</v>
      </c>
      <c r="L52" s="23">
        <v>364</v>
      </c>
      <c r="M52" s="23">
        <v>367</v>
      </c>
      <c r="N52" s="23">
        <v>371</v>
      </c>
      <c r="O52" s="28">
        <f t="shared" si="11"/>
        <v>3873</v>
      </c>
      <c r="P52" s="35"/>
      <c r="Q52" s="37">
        <v>4100</v>
      </c>
      <c r="R52" s="35"/>
    </row>
    <row r="53" spans="1:18" s="3" customFormat="1" ht="15.75" customHeight="1">
      <c r="A53" s="29" t="s">
        <v>46</v>
      </c>
      <c r="B53" s="4" t="s">
        <v>114</v>
      </c>
      <c r="C53" s="10">
        <v>70</v>
      </c>
      <c r="D53" s="10">
        <v>60</v>
      </c>
      <c r="E53" s="10">
        <v>60</v>
      </c>
      <c r="F53" s="10">
        <v>70</v>
      </c>
      <c r="G53" s="10">
        <v>70</v>
      </c>
      <c r="H53" s="10">
        <v>70</v>
      </c>
      <c r="I53" s="10">
        <v>75</v>
      </c>
      <c r="J53" s="10">
        <v>70</v>
      </c>
      <c r="K53" s="23">
        <v>85</v>
      </c>
      <c r="L53" s="23">
        <v>80</v>
      </c>
      <c r="M53" s="23">
        <v>70</v>
      </c>
      <c r="N53" s="23">
        <v>70</v>
      </c>
      <c r="O53" s="28">
        <f t="shared" si="11"/>
        <v>850</v>
      </c>
      <c r="P53" s="35"/>
      <c r="Q53" s="37">
        <v>1100</v>
      </c>
      <c r="R53" s="35"/>
    </row>
    <row r="54" spans="1:18" s="3" customFormat="1" ht="14.25" customHeight="1">
      <c r="A54" s="29" t="s">
        <v>47</v>
      </c>
      <c r="B54" s="4" t="s">
        <v>114</v>
      </c>
      <c r="C54" s="10">
        <v>347</v>
      </c>
      <c r="D54" s="10">
        <v>344</v>
      </c>
      <c r="E54" s="10">
        <v>325</v>
      </c>
      <c r="F54" s="10">
        <v>338</v>
      </c>
      <c r="G54" s="10">
        <v>306</v>
      </c>
      <c r="H54" s="10">
        <v>250</v>
      </c>
      <c r="I54" s="10">
        <v>242</v>
      </c>
      <c r="J54" s="10">
        <v>239</v>
      </c>
      <c r="K54" s="23">
        <v>290</v>
      </c>
      <c r="L54" s="23">
        <v>329</v>
      </c>
      <c r="M54" s="23">
        <v>361</v>
      </c>
      <c r="N54" s="23">
        <v>353</v>
      </c>
      <c r="O54" s="28">
        <f t="shared" si="11"/>
        <v>3724</v>
      </c>
      <c r="P54" s="35"/>
      <c r="Q54" s="37">
        <v>4000</v>
      </c>
      <c r="R54" s="35"/>
    </row>
    <row r="55" spans="1:18" s="3" customFormat="1" ht="13.5" customHeight="1">
      <c r="A55" s="29" t="s">
        <v>48</v>
      </c>
      <c r="B55" s="4" t="s">
        <v>114</v>
      </c>
      <c r="C55" s="10">
        <v>350</v>
      </c>
      <c r="D55" s="10">
        <v>340</v>
      </c>
      <c r="E55" s="10">
        <v>335</v>
      </c>
      <c r="F55" s="10">
        <v>340</v>
      </c>
      <c r="G55" s="10">
        <v>340</v>
      </c>
      <c r="H55" s="10">
        <v>275</v>
      </c>
      <c r="I55" s="10">
        <v>220</v>
      </c>
      <c r="J55" s="10">
        <v>145</v>
      </c>
      <c r="K55" s="23">
        <v>335</v>
      </c>
      <c r="L55" s="23">
        <v>330</v>
      </c>
      <c r="M55" s="23">
        <v>340</v>
      </c>
      <c r="N55" s="23">
        <v>350</v>
      </c>
      <c r="O55" s="28">
        <f t="shared" si="11"/>
        <v>3700</v>
      </c>
      <c r="P55" s="35"/>
      <c r="Q55" s="37">
        <v>4400</v>
      </c>
      <c r="R55" s="35"/>
    </row>
    <row r="56" spans="1:18" s="3" customFormat="1" ht="24.75" customHeight="1">
      <c r="A56" s="29" t="s">
        <v>70</v>
      </c>
      <c r="B56" s="4" t="s">
        <v>114</v>
      </c>
      <c r="C56" s="10">
        <v>100</v>
      </c>
      <c r="D56" s="10">
        <v>95</v>
      </c>
      <c r="E56" s="10">
        <v>90</v>
      </c>
      <c r="F56" s="10">
        <v>92</v>
      </c>
      <c r="G56" s="10">
        <v>90</v>
      </c>
      <c r="H56" s="10">
        <v>60</v>
      </c>
      <c r="I56" s="10">
        <v>55</v>
      </c>
      <c r="J56" s="10">
        <v>55</v>
      </c>
      <c r="K56" s="23">
        <v>75</v>
      </c>
      <c r="L56" s="23">
        <v>95</v>
      </c>
      <c r="M56" s="23">
        <v>98</v>
      </c>
      <c r="N56" s="23">
        <v>97</v>
      </c>
      <c r="O56" s="28">
        <f t="shared" si="11"/>
        <v>1002</v>
      </c>
      <c r="P56" s="35"/>
      <c r="Q56" s="37">
        <v>1581</v>
      </c>
      <c r="R56" s="35"/>
    </row>
    <row r="57" spans="1:18" s="3" customFormat="1" ht="14.25" customHeight="1">
      <c r="A57" s="29" t="s">
        <v>49</v>
      </c>
      <c r="B57" s="4" t="s">
        <v>114</v>
      </c>
      <c r="C57" s="10">
        <v>280</v>
      </c>
      <c r="D57" s="10">
        <v>295</v>
      </c>
      <c r="E57" s="10">
        <v>300</v>
      </c>
      <c r="F57" s="10">
        <v>305</v>
      </c>
      <c r="G57" s="10">
        <v>295</v>
      </c>
      <c r="H57" s="10">
        <v>190</v>
      </c>
      <c r="I57" s="10">
        <v>160</v>
      </c>
      <c r="J57" s="10">
        <v>165</v>
      </c>
      <c r="K57" s="23">
        <v>270</v>
      </c>
      <c r="L57" s="23">
        <v>275</v>
      </c>
      <c r="M57" s="23">
        <v>285</v>
      </c>
      <c r="N57" s="23">
        <v>280</v>
      </c>
      <c r="O57" s="28">
        <f t="shared" si="11"/>
        <v>3100</v>
      </c>
      <c r="P57" s="35"/>
      <c r="Q57" s="37">
        <v>3100</v>
      </c>
      <c r="R57" s="35"/>
    </row>
    <row r="58" spans="1:18" s="3" customFormat="1" ht="14.25" customHeight="1">
      <c r="A58" s="29" t="s">
        <v>50</v>
      </c>
      <c r="B58" s="4" t="s">
        <v>114</v>
      </c>
      <c r="C58" s="10">
        <v>120</v>
      </c>
      <c r="D58" s="10">
        <v>125</v>
      </c>
      <c r="E58" s="10">
        <v>125</v>
      </c>
      <c r="F58" s="10">
        <v>120</v>
      </c>
      <c r="G58" s="10">
        <v>119</v>
      </c>
      <c r="H58" s="10">
        <v>115</v>
      </c>
      <c r="I58" s="10">
        <v>102</v>
      </c>
      <c r="J58" s="10">
        <v>100</v>
      </c>
      <c r="K58" s="23">
        <v>120</v>
      </c>
      <c r="L58" s="23">
        <v>118</v>
      </c>
      <c r="M58" s="23">
        <v>120</v>
      </c>
      <c r="N58" s="23">
        <v>116</v>
      </c>
      <c r="O58" s="28">
        <f t="shared" si="11"/>
        <v>1400</v>
      </c>
      <c r="P58" s="35"/>
      <c r="Q58" s="37">
        <v>1523</v>
      </c>
      <c r="R58" s="35"/>
    </row>
    <row r="59" spans="1:18" s="3" customFormat="1" ht="15" customHeight="1">
      <c r="A59" s="29" t="s">
        <v>51</v>
      </c>
      <c r="B59" s="4" t="s">
        <v>114</v>
      </c>
      <c r="C59" s="10">
        <v>207</v>
      </c>
      <c r="D59" s="10">
        <v>215</v>
      </c>
      <c r="E59" s="10">
        <v>216</v>
      </c>
      <c r="F59" s="10">
        <v>211</v>
      </c>
      <c r="G59" s="10">
        <v>210</v>
      </c>
      <c r="H59" s="10">
        <v>190</v>
      </c>
      <c r="I59" s="10">
        <v>137</v>
      </c>
      <c r="J59" s="10">
        <v>149</v>
      </c>
      <c r="K59" s="23">
        <v>198</v>
      </c>
      <c r="L59" s="23">
        <v>213</v>
      </c>
      <c r="M59" s="23">
        <v>220</v>
      </c>
      <c r="N59" s="23">
        <v>219</v>
      </c>
      <c r="O59" s="28">
        <f t="shared" si="11"/>
        <v>2385</v>
      </c>
      <c r="P59" s="35"/>
      <c r="Q59" s="37">
        <v>2287</v>
      </c>
      <c r="R59" s="35"/>
    </row>
    <row r="60" spans="1:18" s="3" customFormat="1" ht="12" customHeight="1">
      <c r="A60" s="29" t="s">
        <v>75</v>
      </c>
      <c r="B60" s="4" t="s">
        <v>114</v>
      </c>
      <c r="C60" s="10">
        <v>90.43</v>
      </c>
      <c r="D60" s="10">
        <v>92.43</v>
      </c>
      <c r="E60" s="10">
        <v>91.43</v>
      </c>
      <c r="F60" s="10">
        <v>91.43</v>
      </c>
      <c r="G60" s="10">
        <v>96.43</v>
      </c>
      <c r="H60" s="10">
        <v>70.43</v>
      </c>
      <c r="I60" s="10">
        <v>55.43</v>
      </c>
      <c r="J60" s="15">
        <v>66.43</v>
      </c>
      <c r="K60" s="15">
        <v>90.43</v>
      </c>
      <c r="L60" s="15">
        <v>90.43</v>
      </c>
      <c r="M60" s="15">
        <v>91.43</v>
      </c>
      <c r="N60" s="15">
        <v>90.43</v>
      </c>
      <c r="O60" s="40">
        <f t="shared" si="11"/>
        <v>1017.1600000000003</v>
      </c>
      <c r="P60" s="35"/>
      <c r="Q60" s="37">
        <v>1069</v>
      </c>
      <c r="R60" s="35"/>
    </row>
    <row r="61" spans="1:18" s="3" customFormat="1" ht="13.5" customHeight="1">
      <c r="A61" s="29" t="s">
        <v>76</v>
      </c>
      <c r="B61" s="4" t="s">
        <v>114</v>
      </c>
      <c r="C61" s="10">
        <v>1.43</v>
      </c>
      <c r="D61" s="10">
        <v>1.43</v>
      </c>
      <c r="E61" s="10">
        <v>1.43</v>
      </c>
      <c r="F61" s="10">
        <v>1.43</v>
      </c>
      <c r="G61" s="10">
        <v>1.43</v>
      </c>
      <c r="H61" s="10">
        <v>1.43</v>
      </c>
      <c r="I61" s="10">
        <v>1.43</v>
      </c>
      <c r="J61" s="10">
        <v>1.43</v>
      </c>
      <c r="K61" s="10">
        <v>1.43</v>
      </c>
      <c r="L61" s="10">
        <v>1.43</v>
      </c>
      <c r="M61" s="10">
        <v>1.43</v>
      </c>
      <c r="N61" s="10">
        <v>1.43</v>
      </c>
      <c r="O61" s="40">
        <f t="shared" si="11"/>
        <v>17.16</v>
      </c>
      <c r="P61" s="35"/>
      <c r="Q61" s="37"/>
      <c r="R61" s="35"/>
    </row>
    <row r="62" spans="1:18" s="3" customFormat="1" ht="13.5" customHeight="1">
      <c r="A62" s="29" t="s">
        <v>52</v>
      </c>
      <c r="B62" s="4" t="s">
        <v>114</v>
      </c>
      <c r="C62" s="10">
        <v>130</v>
      </c>
      <c r="D62" s="10">
        <v>132</v>
      </c>
      <c r="E62" s="10">
        <v>139</v>
      </c>
      <c r="F62" s="10">
        <v>137</v>
      </c>
      <c r="G62" s="10">
        <v>132</v>
      </c>
      <c r="H62" s="10">
        <v>108</v>
      </c>
      <c r="I62" s="10">
        <v>85</v>
      </c>
      <c r="J62" s="10">
        <v>95</v>
      </c>
      <c r="K62" s="23">
        <v>136</v>
      </c>
      <c r="L62" s="23">
        <v>138</v>
      </c>
      <c r="M62" s="23">
        <v>135</v>
      </c>
      <c r="N62" s="23">
        <v>133</v>
      </c>
      <c r="O62" s="28">
        <f t="shared" si="11"/>
        <v>1500</v>
      </c>
      <c r="P62" s="35"/>
      <c r="Q62" s="37">
        <v>1480</v>
      </c>
      <c r="R62" s="35"/>
    </row>
    <row r="63" spans="1:18" s="3" customFormat="1" ht="12" customHeight="1">
      <c r="A63" s="29" t="s">
        <v>53</v>
      </c>
      <c r="B63" s="4" t="s">
        <v>114</v>
      </c>
      <c r="C63" s="10">
        <v>213</v>
      </c>
      <c r="D63" s="10">
        <v>215</v>
      </c>
      <c r="E63" s="10">
        <v>212</v>
      </c>
      <c r="F63" s="10">
        <v>212</v>
      </c>
      <c r="G63" s="10">
        <v>210</v>
      </c>
      <c r="H63" s="10">
        <v>180</v>
      </c>
      <c r="I63" s="10">
        <v>160</v>
      </c>
      <c r="J63" s="10">
        <v>155</v>
      </c>
      <c r="K63" s="23">
        <v>198</v>
      </c>
      <c r="L63" s="23">
        <v>203</v>
      </c>
      <c r="M63" s="23">
        <v>200</v>
      </c>
      <c r="N63" s="23">
        <v>205</v>
      </c>
      <c r="O63" s="28">
        <f t="shared" si="11"/>
        <v>2363</v>
      </c>
      <c r="P63" s="35"/>
      <c r="Q63" s="37">
        <v>3276</v>
      </c>
      <c r="R63" s="35"/>
    </row>
    <row r="64" spans="1:18" s="3" customFormat="1" ht="30.75" customHeight="1">
      <c r="A64" s="29" t="s">
        <v>107</v>
      </c>
      <c r="B64" s="4" t="s">
        <v>114</v>
      </c>
      <c r="C64" s="15">
        <v>65</v>
      </c>
      <c r="D64" s="15">
        <v>60</v>
      </c>
      <c r="E64" s="15">
        <v>60</v>
      </c>
      <c r="F64" s="15">
        <v>58</v>
      </c>
      <c r="G64" s="15">
        <v>50</v>
      </c>
      <c r="H64" s="15">
        <v>45</v>
      </c>
      <c r="I64" s="15">
        <v>35</v>
      </c>
      <c r="J64" s="15">
        <v>40</v>
      </c>
      <c r="K64" s="7">
        <v>55</v>
      </c>
      <c r="L64" s="7">
        <v>65</v>
      </c>
      <c r="M64" s="7">
        <v>65</v>
      </c>
      <c r="N64" s="7">
        <v>60</v>
      </c>
      <c r="O64" s="28">
        <f t="shared" si="11"/>
        <v>658</v>
      </c>
      <c r="P64" s="35"/>
      <c r="Q64" s="37">
        <v>900</v>
      </c>
      <c r="R64" s="35"/>
    </row>
    <row r="65" spans="1:18" s="3" customFormat="1" ht="15" customHeight="1">
      <c r="A65" s="29" t="s">
        <v>54</v>
      </c>
      <c r="B65" s="4" t="s">
        <v>114</v>
      </c>
      <c r="C65" s="15">
        <v>350</v>
      </c>
      <c r="D65" s="15">
        <v>300</v>
      </c>
      <c r="E65" s="15">
        <v>310</v>
      </c>
      <c r="F65" s="15">
        <v>320</v>
      </c>
      <c r="G65" s="15">
        <v>300</v>
      </c>
      <c r="H65" s="15">
        <v>250</v>
      </c>
      <c r="I65" s="15">
        <v>220</v>
      </c>
      <c r="J65" s="15">
        <v>290</v>
      </c>
      <c r="K65" s="7">
        <v>310</v>
      </c>
      <c r="L65" s="7">
        <v>310</v>
      </c>
      <c r="M65" s="7">
        <v>300</v>
      </c>
      <c r="N65" s="7">
        <v>340</v>
      </c>
      <c r="O65" s="28">
        <f t="shared" si="11"/>
        <v>3600</v>
      </c>
      <c r="P65" s="35"/>
      <c r="Q65" s="37">
        <v>3500</v>
      </c>
      <c r="R65" s="35"/>
    </row>
    <row r="66" spans="1:18" s="3" customFormat="1" ht="15" customHeight="1">
      <c r="A66" s="29" t="s">
        <v>119</v>
      </c>
      <c r="B66" s="4" t="s">
        <v>114</v>
      </c>
      <c r="C66" s="15">
        <v>160</v>
      </c>
      <c r="D66" s="15">
        <v>150</v>
      </c>
      <c r="E66" s="15">
        <v>150</v>
      </c>
      <c r="F66" s="15">
        <v>145</v>
      </c>
      <c r="G66" s="15">
        <v>140</v>
      </c>
      <c r="H66" s="15">
        <v>130</v>
      </c>
      <c r="I66" s="15">
        <v>80</v>
      </c>
      <c r="J66" s="15">
        <v>90</v>
      </c>
      <c r="K66" s="15">
        <v>130</v>
      </c>
      <c r="L66" s="15">
        <v>140</v>
      </c>
      <c r="M66" s="15">
        <v>140</v>
      </c>
      <c r="N66" s="15">
        <v>140</v>
      </c>
      <c r="O66" s="28">
        <f t="shared" si="11"/>
        <v>1595</v>
      </c>
      <c r="P66" s="35"/>
      <c r="Q66" s="37"/>
      <c r="R66" s="35"/>
    </row>
    <row r="67" spans="1:18" s="3" customFormat="1" ht="19.5" customHeight="1">
      <c r="A67" s="29" t="s">
        <v>55</v>
      </c>
      <c r="B67" s="4" t="s">
        <v>114</v>
      </c>
      <c r="C67" s="15">
        <v>280</v>
      </c>
      <c r="D67" s="15">
        <v>275</v>
      </c>
      <c r="E67" s="15">
        <v>270</v>
      </c>
      <c r="F67" s="15">
        <v>268</v>
      </c>
      <c r="G67" s="15">
        <v>260</v>
      </c>
      <c r="H67" s="15">
        <v>165</v>
      </c>
      <c r="I67" s="15">
        <v>130</v>
      </c>
      <c r="J67" s="15">
        <v>140</v>
      </c>
      <c r="K67" s="7">
        <v>255</v>
      </c>
      <c r="L67" s="7">
        <v>250</v>
      </c>
      <c r="M67" s="7">
        <v>257</v>
      </c>
      <c r="N67" s="7">
        <v>250</v>
      </c>
      <c r="O67" s="41">
        <f t="shared" si="11"/>
        <v>2800</v>
      </c>
      <c r="P67" s="35"/>
      <c r="Q67" s="37">
        <v>3400</v>
      </c>
      <c r="R67" s="35"/>
    </row>
    <row r="68" spans="1:18" s="3" customFormat="1" ht="24" customHeight="1">
      <c r="A68" s="33" t="s">
        <v>69</v>
      </c>
      <c r="B68" s="34"/>
      <c r="C68" s="34" t="s">
        <v>0</v>
      </c>
      <c r="D68" s="34" t="s">
        <v>1</v>
      </c>
      <c r="E68" s="34" t="s">
        <v>2</v>
      </c>
      <c r="F68" s="34" t="s">
        <v>3</v>
      </c>
      <c r="G68" s="56" t="s">
        <v>4</v>
      </c>
      <c r="H68" s="56" t="s">
        <v>22</v>
      </c>
      <c r="I68" s="56" t="s">
        <v>5</v>
      </c>
      <c r="J68" s="56" t="s">
        <v>6</v>
      </c>
      <c r="K68" s="56" t="s">
        <v>7</v>
      </c>
      <c r="L68" s="56" t="s">
        <v>8</v>
      </c>
      <c r="M68" s="56" t="s">
        <v>9</v>
      </c>
      <c r="N68" s="56" t="s">
        <v>10</v>
      </c>
      <c r="O68" s="56" t="s">
        <v>20</v>
      </c>
      <c r="P68" s="35"/>
      <c r="Q68" s="37"/>
      <c r="R68" s="35"/>
    </row>
    <row r="69" spans="1:18" s="3" customFormat="1" ht="13.5" customHeight="1">
      <c r="A69" s="29" t="s">
        <v>56</v>
      </c>
      <c r="B69" s="4" t="s">
        <v>114</v>
      </c>
      <c r="C69" s="15">
        <v>395</v>
      </c>
      <c r="D69" s="15">
        <v>385</v>
      </c>
      <c r="E69" s="15">
        <v>395</v>
      </c>
      <c r="F69" s="15">
        <v>390</v>
      </c>
      <c r="G69" s="15">
        <v>380</v>
      </c>
      <c r="H69" s="15">
        <v>300</v>
      </c>
      <c r="I69" s="15">
        <v>200</v>
      </c>
      <c r="J69" s="15">
        <v>250</v>
      </c>
      <c r="K69" s="7">
        <v>380</v>
      </c>
      <c r="L69" s="7">
        <v>400</v>
      </c>
      <c r="M69" s="7">
        <v>405</v>
      </c>
      <c r="N69" s="7">
        <v>400</v>
      </c>
      <c r="O69" s="28">
        <f t="shared" si="11"/>
        <v>4280</v>
      </c>
      <c r="P69" s="35"/>
      <c r="Q69" s="37">
        <v>4965</v>
      </c>
      <c r="R69" s="35"/>
    </row>
    <row r="70" spans="1:18" s="3" customFormat="1" ht="48" customHeight="1">
      <c r="A70" s="133" t="s">
        <v>120</v>
      </c>
      <c r="B70" s="4" t="s">
        <v>122</v>
      </c>
      <c r="C70" s="12">
        <f aca="true" t="shared" si="12" ref="C70:N70">C9+C12+C15+C16+C17+C20+C21+C25+C26+C29+C30+C33+C36+C39+C43+C46+C49+C50+C51+C52+C53+C54+C55+C57+C58+C59+C60+C62+C63+C65+C66+C67+C69</f>
        <v>9046.43</v>
      </c>
      <c r="D70" s="12">
        <f t="shared" si="12"/>
        <v>8854.43</v>
      </c>
      <c r="E70" s="12">
        <f t="shared" si="12"/>
        <v>8861.43</v>
      </c>
      <c r="F70" s="12">
        <f t="shared" si="12"/>
        <v>9020.43</v>
      </c>
      <c r="G70" s="12">
        <f t="shared" si="12"/>
        <v>8396.43</v>
      </c>
      <c r="H70" s="12">
        <f t="shared" si="12"/>
        <v>6513.43</v>
      </c>
      <c r="I70" s="12">
        <f t="shared" si="12"/>
        <v>5167.43</v>
      </c>
      <c r="J70" s="12">
        <f t="shared" si="12"/>
        <v>5344.43</v>
      </c>
      <c r="K70" s="12">
        <f t="shared" si="12"/>
        <v>8039.43</v>
      </c>
      <c r="L70" s="12">
        <f t="shared" si="12"/>
        <v>8806.43</v>
      </c>
      <c r="M70" s="12">
        <f t="shared" si="12"/>
        <v>8914.43</v>
      </c>
      <c r="N70" s="12">
        <f t="shared" si="12"/>
        <v>8862.43</v>
      </c>
      <c r="O70" s="12">
        <f>SUM(C70:N70)</f>
        <v>95827.15999999997</v>
      </c>
      <c r="P70" s="35"/>
      <c r="Q70" s="37">
        <v>108825</v>
      </c>
      <c r="R70" s="31"/>
    </row>
    <row r="71" spans="1:17" s="35" customFormat="1" ht="15.75" customHeight="1">
      <c r="A71" s="134"/>
      <c r="B71" s="42" t="s">
        <v>84</v>
      </c>
      <c r="C71" s="43">
        <f aca="true" t="shared" si="13" ref="C71:Q71">C61</f>
        <v>1.43</v>
      </c>
      <c r="D71" s="43">
        <f t="shared" si="13"/>
        <v>1.43</v>
      </c>
      <c r="E71" s="43">
        <f t="shared" si="13"/>
        <v>1.43</v>
      </c>
      <c r="F71" s="43">
        <f t="shared" si="13"/>
        <v>1.43</v>
      </c>
      <c r="G71" s="43">
        <f t="shared" si="13"/>
        <v>1.43</v>
      </c>
      <c r="H71" s="43">
        <f t="shared" si="13"/>
        <v>1.43</v>
      </c>
      <c r="I71" s="43">
        <f t="shared" si="13"/>
        <v>1.43</v>
      </c>
      <c r="J71" s="43">
        <f t="shared" si="13"/>
        <v>1.43</v>
      </c>
      <c r="K71" s="43">
        <f t="shared" si="13"/>
        <v>1.43</v>
      </c>
      <c r="L71" s="43">
        <f t="shared" si="13"/>
        <v>1.43</v>
      </c>
      <c r="M71" s="43">
        <f t="shared" si="13"/>
        <v>1.43</v>
      </c>
      <c r="N71" s="43">
        <f t="shared" si="13"/>
        <v>1.43</v>
      </c>
      <c r="O71" s="43">
        <f t="shared" si="13"/>
        <v>17.16</v>
      </c>
      <c r="P71" s="43">
        <f t="shared" si="13"/>
        <v>0</v>
      </c>
      <c r="Q71" s="43">
        <f t="shared" si="13"/>
        <v>0</v>
      </c>
    </row>
    <row r="72" spans="1:18" s="35" customFormat="1" ht="30.75" customHeight="1">
      <c r="A72" s="134"/>
      <c r="B72" s="16" t="s">
        <v>105</v>
      </c>
      <c r="C72" s="11">
        <f aca="true" t="shared" si="14" ref="C72:Q72">C10+C13+C18+C22+C27+C31+C34+C37+C40+C44+C47</f>
        <v>1457</v>
      </c>
      <c r="D72" s="11">
        <f t="shared" si="14"/>
        <v>1398</v>
      </c>
      <c r="E72" s="11">
        <f t="shared" si="14"/>
        <v>1372</v>
      </c>
      <c r="F72" s="11">
        <f t="shared" si="14"/>
        <v>1386</v>
      </c>
      <c r="G72" s="11">
        <f t="shared" si="14"/>
        <v>1224</v>
      </c>
      <c r="H72" s="11">
        <f t="shared" si="14"/>
        <v>866</v>
      </c>
      <c r="I72" s="11">
        <f t="shared" si="14"/>
        <v>611</v>
      </c>
      <c r="J72" s="11">
        <f t="shared" si="14"/>
        <v>608</v>
      </c>
      <c r="K72" s="11">
        <f t="shared" si="14"/>
        <v>1026</v>
      </c>
      <c r="L72" s="11">
        <f t="shared" si="14"/>
        <v>1365</v>
      </c>
      <c r="M72" s="11">
        <f t="shared" si="14"/>
        <v>1396</v>
      </c>
      <c r="N72" s="11">
        <f t="shared" si="14"/>
        <v>1374</v>
      </c>
      <c r="O72" s="11">
        <f t="shared" si="14"/>
        <v>14083</v>
      </c>
      <c r="P72" s="11">
        <f t="shared" si="14"/>
        <v>122</v>
      </c>
      <c r="Q72" s="11">
        <f t="shared" si="14"/>
        <v>2144</v>
      </c>
      <c r="R72" s="44"/>
    </row>
    <row r="73" spans="1:17" ht="44.25" customHeight="1">
      <c r="A73" s="134"/>
      <c r="B73" s="16" t="s">
        <v>123</v>
      </c>
      <c r="C73" s="45">
        <f aca="true" t="shared" si="15" ref="C73:N73">C11+C14+C15+C16+C19+C20+C23+C25+C28+C29+C32+C35+C38+C41+C45+C48+C49+C50+C51+C52+C53+C54+C55+C56+C57+C58+C59+C60+C62+C63+C64+C65+C66+C67+C69</f>
        <v>7754.43</v>
      </c>
      <c r="D73" s="45">
        <f t="shared" si="15"/>
        <v>7611.43</v>
      </c>
      <c r="E73" s="45">
        <f t="shared" si="15"/>
        <v>7639.43</v>
      </c>
      <c r="F73" s="45">
        <f t="shared" si="15"/>
        <v>7784.43</v>
      </c>
      <c r="G73" s="45">
        <f t="shared" si="15"/>
        <v>7312.43</v>
      </c>
      <c r="H73" s="45">
        <f t="shared" si="15"/>
        <v>5752.43</v>
      </c>
      <c r="I73" s="45">
        <f t="shared" si="15"/>
        <v>4646.43</v>
      </c>
      <c r="J73" s="45">
        <f t="shared" si="15"/>
        <v>4831.43</v>
      </c>
      <c r="K73" s="45">
        <f t="shared" si="15"/>
        <v>7143.43</v>
      </c>
      <c r="L73" s="45">
        <f t="shared" si="15"/>
        <v>7601.43</v>
      </c>
      <c r="M73" s="45">
        <f t="shared" si="15"/>
        <v>7681.43</v>
      </c>
      <c r="N73" s="45">
        <f t="shared" si="15"/>
        <v>7645.43</v>
      </c>
      <c r="O73" s="45">
        <f>SUM(C73:N73)</f>
        <v>83404.16</v>
      </c>
      <c r="Q73" s="32">
        <v>108813</v>
      </c>
    </row>
    <row r="74" spans="1:15" ht="19.5" customHeight="1">
      <c r="A74" s="135"/>
      <c r="B74" s="42" t="s">
        <v>84</v>
      </c>
      <c r="C74" s="43">
        <v>1.43</v>
      </c>
      <c r="D74" s="43">
        <v>1.43</v>
      </c>
      <c r="E74" s="43">
        <v>1.43</v>
      </c>
      <c r="F74" s="43">
        <v>1.43</v>
      </c>
      <c r="G74" s="43">
        <v>1.43</v>
      </c>
      <c r="H74" s="43">
        <v>1.43</v>
      </c>
      <c r="I74" s="43">
        <v>1.43</v>
      </c>
      <c r="J74" s="43">
        <v>1.43</v>
      </c>
      <c r="K74" s="43">
        <v>1.43</v>
      </c>
      <c r="L74" s="43">
        <v>1.43</v>
      </c>
      <c r="M74" s="43">
        <v>1.43</v>
      </c>
      <c r="N74" s="43">
        <v>1.43</v>
      </c>
      <c r="O74" s="46">
        <f>SUM(C74:N74)</f>
        <v>17.16</v>
      </c>
    </row>
    <row r="75" spans="1:18" s="35" customFormat="1" ht="47.25" customHeight="1">
      <c r="A75" s="133" t="s">
        <v>149</v>
      </c>
      <c r="B75" s="4" t="s">
        <v>152</v>
      </c>
      <c r="C75" s="11">
        <f>C70-C71</f>
        <v>9045</v>
      </c>
      <c r="D75" s="11">
        <f aca="true" t="shared" si="16" ref="D75:Q75">D70-D71</f>
        <v>8853</v>
      </c>
      <c r="E75" s="11">
        <f t="shared" si="16"/>
        <v>8860</v>
      </c>
      <c r="F75" s="11">
        <f t="shared" si="16"/>
        <v>9019</v>
      </c>
      <c r="G75" s="11">
        <f t="shared" si="16"/>
        <v>8395</v>
      </c>
      <c r="H75" s="11">
        <f t="shared" si="16"/>
        <v>6512</v>
      </c>
      <c r="I75" s="11">
        <f t="shared" si="16"/>
        <v>5166</v>
      </c>
      <c r="J75" s="11">
        <f t="shared" si="16"/>
        <v>5343</v>
      </c>
      <c r="K75" s="11">
        <f t="shared" si="16"/>
        <v>8038</v>
      </c>
      <c r="L75" s="11">
        <f t="shared" si="16"/>
        <v>8805</v>
      </c>
      <c r="M75" s="11">
        <f t="shared" si="16"/>
        <v>8913</v>
      </c>
      <c r="N75" s="11">
        <f t="shared" si="16"/>
        <v>8861</v>
      </c>
      <c r="O75" s="11">
        <f t="shared" si="16"/>
        <v>95809.99999999997</v>
      </c>
      <c r="P75" s="11">
        <f t="shared" si="16"/>
        <v>0</v>
      </c>
      <c r="Q75" s="11">
        <f t="shared" si="16"/>
        <v>108825</v>
      </c>
      <c r="R75" s="47"/>
    </row>
    <row r="76" spans="1:17" s="35" customFormat="1" ht="33" customHeight="1">
      <c r="A76" s="134"/>
      <c r="B76" s="16" t="s">
        <v>105</v>
      </c>
      <c r="C76" s="11">
        <f aca="true" t="shared" si="17" ref="C76:O76">C10+C13+C18+C22+C27+C31+C34+C37+C40+C44+C47</f>
        <v>1457</v>
      </c>
      <c r="D76" s="11">
        <f t="shared" si="17"/>
        <v>1398</v>
      </c>
      <c r="E76" s="11">
        <f t="shared" si="17"/>
        <v>1372</v>
      </c>
      <c r="F76" s="11">
        <f t="shared" si="17"/>
        <v>1386</v>
      </c>
      <c r="G76" s="11">
        <f t="shared" si="17"/>
        <v>1224</v>
      </c>
      <c r="H76" s="11">
        <f t="shared" si="17"/>
        <v>866</v>
      </c>
      <c r="I76" s="11">
        <f t="shared" si="17"/>
        <v>611</v>
      </c>
      <c r="J76" s="11">
        <f t="shared" si="17"/>
        <v>608</v>
      </c>
      <c r="K76" s="11">
        <f t="shared" si="17"/>
        <v>1026</v>
      </c>
      <c r="L76" s="11">
        <f t="shared" si="17"/>
        <v>1365</v>
      </c>
      <c r="M76" s="11">
        <f t="shared" si="17"/>
        <v>1396</v>
      </c>
      <c r="N76" s="11">
        <f t="shared" si="17"/>
        <v>1374</v>
      </c>
      <c r="O76" s="11">
        <f t="shared" si="17"/>
        <v>14083</v>
      </c>
      <c r="P76" s="11" t="e">
        <f>#REF!</f>
        <v>#REF!</v>
      </c>
      <c r="Q76" s="11" t="e">
        <f>#REF!</f>
        <v>#REF!</v>
      </c>
    </row>
    <row r="77" spans="1:19" ht="44.25" customHeight="1">
      <c r="A77" s="135"/>
      <c r="B77" s="4" t="s">
        <v>121</v>
      </c>
      <c r="C77" s="46">
        <f>C73-C74</f>
        <v>7753</v>
      </c>
      <c r="D77" s="46">
        <f aca="true" t="shared" si="18" ref="D77:Q77">D73-D74</f>
        <v>7610</v>
      </c>
      <c r="E77" s="46">
        <f t="shared" si="18"/>
        <v>7638</v>
      </c>
      <c r="F77" s="46">
        <f t="shared" si="18"/>
        <v>7783</v>
      </c>
      <c r="G77" s="46">
        <f t="shared" si="18"/>
        <v>7311</v>
      </c>
      <c r="H77" s="46">
        <f t="shared" si="18"/>
        <v>5751</v>
      </c>
      <c r="I77" s="46">
        <f t="shared" si="18"/>
        <v>4645</v>
      </c>
      <c r="J77" s="46">
        <f t="shared" si="18"/>
        <v>4830</v>
      </c>
      <c r="K77" s="46">
        <f t="shared" si="18"/>
        <v>7142</v>
      </c>
      <c r="L77" s="46">
        <f t="shared" si="18"/>
        <v>7600</v>
      </c>
      <c r="M77" s="46">
        <f t="shared" si="18"/>
        <v>7680</v>
      </c>
      <c r="N77" s="46">
        <f t="shared" si="18"/>
        <v>7644</v>
      </c>
      <c r="O77" s="46">
        <f>O73-O74</f>
        <v>83387</v>
      </c>
      <c r="P77" s="46">
        <f t="shared" si="18"/>
        <v>0</v>
      </c>
      <c r="Q77" s="46">
        <f t="shared" si="18"/>
        <v>108813</v>
      </c>
      <c r="R77" s="44"/>
      <c r="S77" s="35"/>
    </row>
    <row r="78" spans="1:17" ht="11.25" customHeight="1">
      <c r="A78" s="48"/>
      <c r="B78" s="2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</row>
    <row r="79" spans="2:15" ht="12.75">
      <c r="B79" s="1"/>
      <c r="O79" s="1"/>
    </row>
    <row r="80" ht="12.75">
      <c r="O80" s="1"/>
    </row>
    <row r="81" ht="12.75">
      <c r="O81" s="1"/>
    </row>
    <row r="82" ht="12.75">
      <c r="O82" s="1"/>
    </row>
    <row r="83" ht="12.75">
      <c r="O83" s="1"/>
    </row>
    <row r="84" ht="12.75">
      <c r="O84" s="1"/>
    </row>
    <row r="85" ht="12.75">
      <c r="O85" s="1"/>
    </row>
    <row r="86" ht="12.75">
      <c r="O86" s="1"/>
    </row>
    <row r="87" ht="12.75">
      <c r="O87" s="1"/>
    </row>
    <row r="88" ht="12.75">
      <c r="O88" s="1"/>
    </row>
    <row r="89" ht="12.75">
      <c r="O89" s="1"/>
    </row>
    <row r="90" ht="12.75">
      <c r="O90" s="1"/>
    </row>
    <row r="91" ht="12.75">
      <c r="O91" s="1"/>
    </row>
    <row r="92" ht="12.75">
      <c r="O92" s="1"/>
    </row>
    <row r="93" ht="12.75">
      <c r="O93" s="1"/>
    </row>
    <row r="94" ht="12.75">
      <c r="O94" s="1"/>
    </row>
    <row r="95" ht="12.75">
      <c r="O95" s="1"/>
    </row>
    <row r="96" ht="12.75">
      <c r="O96" s="1"/>
    </row>
    <row r="97" ht="12.75">
      <c r="O97" s="1"/>
    </row>
    <row r="98" ht="12.75">
      <c r="O98" s="1"/>
    </row>
    <row r="99" ht="12.75">
      <c r="O99" s="1"/>
    </row>
    <row r="100" ht="12.75">
      <c r="O100" s="1"/>
    </row>
    <row r="101" ht="12.75">
      <c r="O101" s="1"/>
    </row>
    <row r="102" ht="12.75">
      <c r="O102" s="1"/>
    </row>
    <row r="103" ht="12.75">
      <c r="O103" s="1"/>
    </row>
    <row r="104" ht="12.75">
      <c r="O104" s="1"/>
    </row>
    <row r="105" ht="12.75">
      <c r="O105" s="1"/>
    </row>
    <row r="106" ht="12.75">
      <c r="O106" s="1"/>
    </row>
    <row r="107" ht="12.75">
      <c r="O107" s="1"/>
    </row>
    <row r="108" ht="12.75">
      <c r="O108" s="1"/>
    </row>
    <row r="109" ht="12.75">
      <c r="O109" s="1"/>
    </row>
    <row r="110" ht="12.75">
      <c r="O110" s="1"/>
    </row>
    <row r="111" ht="12.75">
      <c r="O111" s="1"/>
    </row>
    <row r="112" ht="12.75">
      <c r="O112" s="1"/>
    </row>
    <row r="113" ht="12.75">
      <c r="O113" s="1"/>
    </row>
    <row r="114" ht="12.75">
      <c r="O114" s="1"/>
    </row>
    <row r="115" ht="12.75">
      <c r="O115" s="1"/>
    </row>
    <row r="116" ht="12.75">
      <c r="O116" s="1"/>
    </row>
    <row r="117" ht="12.75">
      <c r="O117" s="1"/>
    </row>
    <row r="118" ht="12.75">
      <c r="O118" s="1"/>
    </row>
    <row r="119" ht="12.75">
      <c r="O119" s="1"/>
    </row>
    <row r="120" ht="12.75">
      <c r="O120" s="1"/>
    </row>
    <row r="121" ht="12.75">
      <c r="O121" s="1"/>
    </row>
    <row r="122" ht="12.75">
      <c r="O122" s="1"/>
    </row>
    <row r="123" ht="12.75">
      <c r="O123" s="1"/>
    </row>
    <row r="124" ht="12.75">
      <c r="O124" s="1"/>
    </row>
    <row r="125" ht="12.75">
      <c r="O125" s="1"/>
    </row>
    <row r="126" ht="12.75">
      <c r="O126" s="1"/>
    </row>
    <row r="127" ht="12.75">
      <c r="O127" s="1"/>
    </row>
    <row r="128" ht="12.75">
      <c r="O128" s="1"/>
    </row>
    <row r="129" ht="12.75">
      <c r="O129" s="1"/>
    </row>
    <row r="130" ht="12.75">
      <c r="O130" s="1"/>
    </row>
    <row r="131" ht="12.75">
      <c r="O131" s="1"/>
    </row>
    <row r="132" ht="12.75">
      <c r="O132" s="1"/>
    </row>
    <row r="133" ht="12.75">
      <c r="O133" s="1"/>
    </row>
    <row r="134" ht="12.75">
      <c r="O134" s="1"/>
    </row>
    <row r="135" ht="12.75">
      <c r="O135" s="1"/>
    </row>
    <row r="136" ht="12.75">
      <c r="O136" s="1"/>
    </row>
    <row r="137" ht="12.75">
      <c r="O137" s="1"/>
    </row>
    <row r="138" ht="12.75">
      <c r="O138" s="1"/>
    </row>
    <row r="139" ht="12.75">
      <c r="O139" s="1"/>
    </row>
    <row r="140" ht="12.75">
      <c r="O140" s="1"/>
    </row>
    <row r="141" ht="12.75">
      <c r="O141" s="1"/>
    </row>
    <row r="142" ht="12.75">
      <c r="O142" s="1"/>
    </row>
    <row r="143" ht="12.75">
      <c r="O143" s="1"/>
    </row>
    <row r="144" ht="12.75">
      <c r="O144" s="1"/>
    </row>
    <row r="145" ht="12.75">
      <c r="O145" s="1"/>
    </row>
    <row r="146" ht="12.75">
      <c r="O146" s="1"/>
    </row>
    <row r="147" ht="12.75">
      <c r="O147" s="1"/>
    </row>
    <row r="148" ht="12.75">
      <c r="O148" s="1"/>
    </row>
    <row r="149" ht="12.75">
      <c r="O149" s="1"/>
    </row>
    <row r="150" ht="12.75">
      <c r="O150" s="1"/>
    </row>
    <row r="151" ht="12.75">
      <c r="O151" s="1"/>
    </row>
    <row r="152" ht="12.75">
      <c r="O152" s="1"/>
    </row>
    <row r="153" ht="12.75">
      <c r="O153" s="1"/>
    </row>
    <row r="154" ht="12.75">
      <c r="O154" s="1"/>
    </row>
    <row r="155" ht="12.75">
      <c r="O155" s="1"/>
    </row>
    <row r="156" ht="12.75">
      <c r="O156" s="1"/>
    </row>
    <row r="157" ht="12.75">
      <c r="O157" s="1"/>
    </row>
    <row r="158" ht="12.75">
      <c r="O158" s="1"/>
    </row>
    <row r="159" ht="12.75">
      <c r="O159" s="1"/>
    </row>
    <row r="160" ht="12.75">
      <c r="O160" s="1"/>
    </row>
    <row r="161" ht="12.75">
      <c r="O161" s="1"/>
    </row>
    <row r="162" ht="12.75">
      <c r="O162" s="1"/>
    </row>
    <row r="163" ht="12.75">
      <c r="O163" s="1"/>
    </row>
    <row r="164" ht="12.75">
      <c r="O164" s="1"/>
    </row>
    <row r="165" ht="12.75">
      <c r="O165" s="1"/>
    </row>
    <row r="166" ht="12.75">
      <c r="O166" s="1"/>
    </row>
    <row r="167" ht="12.75">
      <c r="O167" s="1"/>
    </row>
    <row r="168" ht="12.75">
      <c r="O168" s="1"/>
    </row>
    <row r="169" ht="12.75">
      <c r="O169" s="1"/>
    </row>
    <row r="170" ht="12.75">
      <c r="O170" s="1"/>
    </row>
    <row r="171" ht="12.75">
      <c r="O171" s="1"/>
    </row>
    <row r="172" ht="12.75">
      <c r="O172" s="1"/>
    </row>
    <row r="173" ht="12.75">
      <c r="O173" s="1"/>
    </row>
    <row r="174" ht="12.75">
      <c r="O174" s="1"/>
    </row>
    <row r="175" ht="12.75">
      <c r="O175" s="1"/>
    </row>
    <row r="176" ht="12.75">
      <c r="O176" s="1"/>
    </row>
    <row r="177" ht="12.75">
      <c r="O177" s="1"/>
    </row>
    <row r="178" ht="12.75">
      <c r="O178" s="1"/>
    </row>
    <row r="179" ht="12.75">
      <c r="O179" s="1"/>
    </row>
    <row r="180" ht="12.75">
      <c r="O180" s="1"/>
    </row>
    <row r="181" ht="12.75">
      <c r="O181" s="1"/>
    </row>
    <row r="182" ht="12.75">
      <c r="O182" s="1"/>
    </row>
    <row r="183" ht="12.75">
      <c r="O183" s="1"/>
    </row>
    <row r="184" ht="12.75">
      <c r="O184" s="1"/>
    </row>
    <row r="185" ht="12.75">
      <c r="O185" s="1"/>
    </row>
    <row r="186" ht="12.75">
      <c r="O186" s="1"/>
    </row>
    <row r="187" ht="12.75">
      <c r="O187" s="1"/>
    </row>
    <row r="188" ht="12.75">
      <c r="O188" s="1"/>
    </row>
    <row r="189" ht="12.75">
      <c r="O189" s="1"/>
    </row>
    <row r="190" ht="12.75">
      <c r="O190" s="1"/>
    </row>
    <row r="191" ht="12.75">
      <c r="O191" s="1"/>
    </row>
    <row r="192" ht="12.75">
      <c r="O192" s="1"/>
    </row>
    <row r="193" ht="12.75">
      <c r="O193" s="1"/>
    </row>
    <row r="194" ht="12.75">
      <c r="O194" s="1"/>
    </row>
    <row r="195" ht="12.75">
      <c r="O195" s="1"/>
    </row>
    <row r="196" ht="12.75">
      <c r="O196" s="1"/>
    </row>
    <row r="197" ht="12.75">
      <c r="O197" s="1"/>
    </row>
    <row r="198" ht="12.75">
      <c r="O198" s="1"/>
    </row>
    <row r="199" ht="12.75">
      <c r="O199" s="1"/>
    </row>
    <row r="200" ht="12.75">
      <c r="O200" s="1"/>
    </row>
    <row r="201" ht="12.75">
      <c r="O201" s="1"/>
    </row>
    <row r="202" ht="12.75">
      <c r="O202" s="1"/>
    </row>
    <row r="203" ht="12.75">
      <c r="O203" s="1"/>
    </row>
    <row r="204" ht="12.75">
      <c r="O204" s="1"/>
    </row>
    <row r="205" ht="12.75">
      <c r="O205" s="1"/>
    </row>
    <row r="206" ht="12.75">
      <c r="O206" s="1"/>
    </row>
    <row r="207" ht="12.75">
      <c r="O207" s="1"/>
    </row>
    <row r="208" ht="12.75">
      <c r="O208" s="1"/>
    </row>
    <row r="209" ht="12.75">
      <c r="O209" s="1"/>
    </row>
    <row r="210" ht="12.75">
      <c r="O210" s="1"/>
    </row>
    <row r="211" ht="12.75">
      <c r="O211" s="1"/>
    </row>
    <row r="212" ht="12.75">
      <c r="O212" s="1"/>
    </row>
    <row r="213" ht="12.75">
      <c r="O213" s="1"/>
    </row>
    <row r="214" ht="12.75">
      <c r="O214" s="1"/>
    </row>
    <row r="215" ht="12.75">
      <c r="O215" s="1"/>
    </row>
    <row r="216" ht="12.75">
      <c r="O216" s="1"/>
    </row>
    <row r="217" ht="12.75">
      <c r="O217" s="1"/>
    </row>
    <row r="218" ht="12.75">
      <c r="O218" s="1"/>
    </row>
    <row r="219" ht="12.75">
      <c r="O219" s="1"/>
    </row>
    <row r="220" ht="12.75">
      <c r="O220" s="1"/>
    </row>
    <row r="221" ht="12.75">
      <c r="O221" s="1"/>
    </row>
    <row r="222" ht="12.75">
      <c r="O222" s="1"/>
    </row>
    <row r="223" ht="12.75">
      <c r="O223" s="1"/>
    </row>
    <row r="224" ht="12.75">
      <c r="O224" s="1"/>
    </row>
    <row r="225" ht="12.75">
      <c r="O225" s="1"/>
    </row>
    <row r="226" ht="12.75">
      <c r="O226" s="1"/>
    </row>
    <row r="227" ht="12.75">
      <c r="O227" s="1"/>
    </row>
    <row r="228" ht="12.75">
      <c r="O228" s="1"/>
    </row>
    <row r="229" ht="12.75">
      <c r="O229" s="1"/>
    </row>
    <row r="230" ht="12.75">
      <c r="O230" s="1"/>
    </row>
    <row r="231" ht="12.75">
      <c r="O231" s="1"/>
    </row>
    <row r="232" ht="12.75">
      <c r="O232" s="1"/>
    </row>
    <row r="233" ht="12.75">
      <c r="O233" s="1"/>
    </row>
    <row r="234" ht="12.75">
      <c r="O234" s="1"/>
    </row>
    <row r="235" ht="12.75">
      <c r="O235" s="1"/>
    </row>
    <row r="236" ht="12.75">
      <c r="O236" s="1"/>
    </row>
    <row r="237" ht="12.75">
      <c r="O237" s="1"/>
    </row>
    <row r="238" ht="12.75">
      <c r="O238" s="1"/>
    </row>
    <row r="239" ht="12.75">
      <c r="O239" s="1"/>
    </row>
    <row r="240" ht="12.75">
      <c r="O240" s="1"/>
    </row>
    <row r="241" ht="12.75">
      <c r="O241" s="1"/>
    </row>
    <row r="242" ht="12.75">
      <c r="O242" s="1"/>
    </row>
    <row r="243" ht="12.75">
      <c r="O243" s="1"/>
    </row>
    <row r="244" ht="12.75">
      <c r="O244" s="1"/>
    </row>
    <row r="245" ht="12.75">
      <c r="O245" s="1"/>
    </row>
    <row r="246" ht="12.75">
      <c r="O246" s="1"/>
    </row>
    <row r="247" ht="12.75">
      <c r="O247" s="1"/>
    </row>
    <row r="248" ht="12.75">
      <c r="O248" s="1"/>
    </row>
    <row r="249" ht="12.75">
      <c r="O249" s="1"/>
    </row>
    <row r="250" ht="12.75">
      <c r="O250" s="1"/>
    </row>
    <row r="251" ht="12.75">
      <c r="O251" s="1"/>
    </row>
    <row r="252" ht="12.75">
      <c r="O252" s="1"/>
    </row>
    <row r="253" ht="12.75">
      <c r="O253" s="1"/>
    </row>
    <row r="254" ht="12.75">
      <c r="O254" s="1"/>
    </row>
    <row r="255" ht="12.75">
      <c r="O255" s="1"/>
    </row>
    <row r="256" ht="12.75">
      <c r="O256" s="1"/>
    </row>
    <row r="257" ht="12.75">
      <c r="O257" s="1"/>
    </row>
    <row r="258" ht="12.75">
      <c r="O258" s="1"/>
    </row>
    <row r="259" ht="12.75">
      <c r="O259" s="1"/>
    </row>
    <row r="260" ht="12.75">
      <c r="O260" s="1"/>
    </row>
    <row r="261" ht="12.75">
      <c r="O261" s="1"/>
    </row>
    <row r="262" ht="12.75">
      <c r="O262" s="1"/>
    </row>
    <row r="263" ht="12.75">
      <c r="O263" s="1"/>
    </row>
    <row r="264" ht="12.75">
      <c r="O264" s="1"/>
    </row>
    <row r="265" ht="12.75">
      <c r="O265" s="1"/>
    </row>
    <row r="266" ht="12.75">
      <c r="O266" s="1"/>
    </row>
    <row r="267" ht="12.75">
      <c r="O267" s="1"/>
    </row>
    <row r="268" ht="12.75">
      <c r="O268" s="1"/>
    </row>
    <row r="269" ht="12.75">
      <c r="O269" s="1"/>
    </row>
    <row r="270" ht="12.75">
      <c r="O270" s="1"/>
    </row>
    <row r="271" ht="12.75">
      <c r="O271" s="1"/>
    </row>
    <row r="272" ht="12.75">
      <c r="O272" s="1"/>
    </row>
    <row r="273" ht="12.75">
      <c r="O273" s="1"/>
    </row>
    <row r="274" ht="12.75">
      <c r="O274" s="1"/>
    </row>
    <row r="275" ht="12.75">
      <c r="O275" s="1"/>
    </row>
    <row r="276" ht="12.75">
      <c r="O276" s="1"/>
    </row>
    <row r="277" ht="12.75">
      <c r="O277" s="1"/>
    </row>
    <row r="278" ht="12.75">
      <c r="O278" s="1"/>
    </row>
    <row r="279" ht="12.75">
      <c r="O279" s="1"/>
    </row>
    <row r="280" ht="12.75">
      <c r="O280" s="1"/>
    </row>
    <row r="281" ht="12.75">
      <c r="O281" s="1"/>
    </row>
    <row r="282" ht="12.75">
      <c r="O282" s="1"/>
    </row>
    <row r="283" ht="12.75">
      <c r="O283" s="1"/>
    </row>
    <row r="284" ht="12.75">
      <c r="O284" s="1"/>
    </row>
    <row r="285" ht="12.75">
      <c r="O285" s="1"/>
    </row>
    <row r="286" ht="12.75">
      <c r="O286" s="1"/>
    </row>
    <row r="287" ht="12.75">
      <c r="O287" s="1"/>
    </row>
    <row r="288" ht="12.75">
      <c r="O288" s="1"/>
    </row>
    <row r="289" ht="12.75">
      <c r="O289" s="1"/>
    </row>
    <row r="290" ht="12.75">
      <c r="O290" s="1"/>
    </row>
    <row r="291" ht="12.75">
      <c r="O291" s="1"/>
    </row>
    <row r="292" ht="12.75">
      <c r="O292" s="1"/>
    </row>
    <row r="293" ht="12.75">
      <c r="O293" s="1"/>
    </row>
    <row r="294" ht="12.75">
      <c r="O294" s="1"/>
    </row>
    <row r="295" ht="12.75">
      <c r="O295" s="1"/>
    </row>
    <row r="296" ht="12.75">
      <c r="O296" s="1"/>
    </row>
    <row r="297" ht="12.75">
      <c r="O297" s="1"/>
    </row>
    <row r="298" ht="12.75">
      <c r="O298" s="1"/>
    </row>
    <row r="299" ht="12.75">
      <c r="O299" s="1"/>
    </row>
    <row r="300" ht="12.75">
      <c r="O300" s="1"/>
    </row>
    <row r="301" ht="12.75">
      <c r="O301" s="1"/>
    </row>
    <row r="302" ht="12.75">
      <c r="O302" s="1"/>
    </row>
    <row r="303" ht="12.75">
      <c r="O303" s="1"/>
    </row>
    <row r="304" ht="12.75">
      <c r="O304" s="1"/>
    </row>
    <row r="305" ht="12.75">
      <c r="O305" s="1"/>
    </row>
    <row r="306" ht="12.75">
      <c r="O306" s="1"/>
    </row>
    <row r="307" ht="12.75">
      <c r="O307" s="1"/>
    </row>
    <row r="308" ht="12.75">
      <c r="O308" s="1"/>
    </row>
    <row r="309" ht="12.75">
      <c r="O309" s="1"/>
    </row>
    <row r="310" ht="12.75">
      <c r="O310" s="1"/>
    </row>
    <row r="311" ht="12.75">
      <c r="O311" s="1"/>
    </row>
    <row r="312" ht="12.75">
      <c r="O312" s="1"/>
    </row>
    <row r="313" ht="12.75">
      <c r="O313" s="1"/>
    </row>
    <row r="314" ht="12.75">
      <c r="O314" s="1"/>
    </row>
    <row r="315" ht="12.75">
      <c r="O315" s="1"/>
    </row>
    <row r="316" ht="12.75">
      <c r="O316" s="1"/>
    </row>
    <row r="317" ht="12.75">
      <c r="O317" s="1"/>
    </row>
    <row r="318" ht="12.75">
      <c r="O318" s="1"/>
    </row>
    <row r="319" ht="12.75">
      <c r="O319" s="1"/>
    </row>
    <row r="320" ht="12.75">
      <c r="O320" s="1"/>
    </row>
    <row r="321" ht="12.75">
      <c r="O321" s="1"/>
    </row>
    <row r="322" ht="12.75">
      <c r="O322" s="1"/>
    </row>
    <row r="323" ht="12.75">
      <c r="O323" s="1"/>
    </row>
    <row r="324" ht="12.75">
      <c r="O324" s="1"/>
    </row>
    <row r="325" ht="12.75">
      <c r="O325" s="1"/>
    </row>
    <row r="326" ht="12.75">
      <c r="O326" s="1"/>
    </row>
    <row r="327" ht="12.75">
      <c r="O327" s="1"/>
    </row>
    <row r="328" ht="12.75">
      <c r="O328" s="1"/>
    </row>
    <row r="329" ht="12.75">
      <c r="O329" s="1"/>
    </row>
    <row r="330" ht="12.75">
      <c r="O330" s="1"/>
    </row>
    <row r="331" ht="12.75">
      <c r="O331" s="1"/>
    </row>
    <row r="332" ht="12.75">
      <c r="O332" s="1"/>
    </row>
    <row r="333" ht="12.75">
      <c r="O333" s="1"/>
    </row>
    <row r="334" ht="12.75">
      <c r="O334" s="1"/>
    </row>
    <row r="335" ht="12.75">
      <c r="O335" s="1"/>
    </row>
    <row r="336" ht="12.75">
      <c r="O336" s="1"/>
    </row>
    <row r="337" ht="12.75">
      <c r="O337" s="1"/>
    </row>
    <row r="338" ht="12.75">
      <c r="O338" s="1"/>
    </row>
    <row r="339" ht="12.75">
      <c r="O339" s="1"/>
    </row>
    <row r="340" ht="12.75">
      <c r="O340" s="1"/>
    </row>
    <row r="341" ht="12.75">
      <c r="O341" s="1"/>
    </row>
    <row r="342" ht="12.75">
      <c r="O342" s="1"/>
    </row>
    <row r="343" ht="12.75">
      <c r="O343" s="1"/>
    </row>
    <row r="344" ht="12.75">
      <c r="O344" s="1"/>
    </row>
    <row r="345" ht="12.75">
      <c r="O345" s="1"/>
    </row>
    <row r="346" ht="12.75">
      <c r="O346" s="1"/>
    </row>
    <row r="347" ht="12.75">
      <c r="O347" s="1"/>
    </row>
    <row r="348" ht="12.75">
      <c r="O348" s="1"/>
    </row>
    <row r="349" ht="12.75">
      <c r="O349" s="1"/>
    </row>
    <row r="350" ht="12.75">
      <c r="O350" s="1"/>
    </row>
    <row r="351" ht="12.75">
      <c r="O351" s="1"/>
    </row>
    <row r="352" ht="12.75">
      <c r="O352" s="1"/>
    </row>
    <row r="353" ht="12.75">
      <c r="O353" s="1"/>
    </row>
    <row r="354" ht="12.75">
      <c r="O354" s="1"/>
    </row>
    <row r="355" ht="12.75">
      <c r="O355" s="1"/>
    </row>
    <row r="356" ht="12.75">
      <c r="O356" s="1"/>
    </row>
    <row r="357" ht="12.75">
      <c r="O357" s="1"/>
    </row>
    <row r="358" ht="12.75">
      <c r="O358" s="1"/>
    </row>
    <row r="359" ht="12.75">
      <c r="O359" s="1"/>
    </row>
    <row r="360" ht="12.75">
      <c r="O360" s="1"/>
    </row>
    <row r="361" ht="12.75">
      <c r="O361" s="1"/>
    </row>
    <row r="362" ht="12.75">
      <c r="O362" s="1"/>
    </row>
    <row r="363" ht="12.75">
      <c r="O363" s="1"/>
    </row>
    <row r="364" ht="12.75">
      <c r="O364" s="1"/>
    </row>
    <row r="365" ht="12.75">
      <c r="O365" s="1"/>
    </row>
    <row r="366" ht="12.75">
      <c r="O366" s="1"/>
    </row>
    <row r="367" ht="12.75">
      <c r="O367" s="1"/>
    </row>
    <row r="368" ht="12.75">
      <c r="O368" s="1"/>
    </row>
    <row r="369" ht="12.75">
      <c r="O369" s="1"/>
    </row>
    <row r="370" ht="12.75">
      <c r="O370" s="1"/>
    </row>
    <row r="371" ht="12.75">
      <c r="O371" s="1"/>
    </row>
    <row r="372" ht="12.75">
      <c r="O372" s="1"/>
    </row>
    <row r="373" ht="12.75">
      <c r="O373" s="1"/>
    </row>
    <row r="374" ht="12.75">
      <c r="O374" s="1"/>
    </row>
    <row r="375" ht="12.75">
      <c r="O375" s="1"/>
    </row>
    <row r="376" ht="12.75">
      <c r="O376" s="1"/>
    </row>
    <row r="377" ht="12.75">
      <c r="O377" s="1"/>
    </row>
    <row r="378" ht="12.75">
      <c r="O378" s="1"/>
    </row>
    <row r="379" ht="12.75">
      <c r="O379" s="1"/>
    </row>
    <row r="380" ht="12.75">
      <c r="O380" s="1"/>
    </row>
    <row r="381" ht="12.75">
      <c r="O381" s="1"/>
    </row>
    <row r="382" ht="12.75">
      <c r="O382" s="1"/>
    </row>
    <row r="383" ht="12.75">
      <c r="O383" s="1"/>
    </row>
    <row r="384" ht="12.75">
      <c r="O384" s="1"/>
    </row>
    <row r="385" ht="12.75">
      <c r="O385" s="1"/>
    </row>
    <row r="386" ht="12.75">
      <c r="O386" s="1"/>
    </row>
    <row r="387" ht="12.75">
      <c r="O387" s="1"/>
    </row>
    <row r="388" ht="12.75">
      <c r="O388" s="1"/>
    </row>
    <row r="389" ht="12.75">
      <c r="O389" s="1"/>
    </row>
    <row r="390" ht="12.75">
      <c r="O390" s="1"/>
    </row>
    <row r="391" ht="12.75">
      <c r="O391" s="1"/>
    </row>
    <row r="392" ht="12.75">
      <c r="O392" s="1"/>
    </row>
    <row r="393" ht="12.75">
      <c r="O393" s="1"/>
    </row>
    <row r="394" ht="12.75">
      <c r="O394" s="1"/>
    </row>
    <row r="395" ht="12.75">
      <c r="O395" s="1"/>
    </row>
    <row r="396" ht="12.75">
      <c r="O396" s="1"/>
    </row>
    <row r="397" ht="12.75">
      <c r="O397" s="1"/>
    </row>
    <row r="398" ht="12.75">
      <c r="O398" s="1"/>
    </row>
    <row r="399" ht="12.75">
      <c r="O399" s="1"/>
    </row>
    <row r="400" ht="12.75">
      <c r="O400" s="1"/>
    </row>
    <row r="401" ht="12.75">
      <c r="O401" s="1"/>
    </row>
    <row r="402" ht="12.75">
      <c r="O402" s="1"/>
    </row>
    <row r="403" ht="12.75">
      <c r="O403" s="1"/>
    </row>
    <row r="404" ht="12.75">
      <c r="O404" s="1"/>
    </row>
    <row r="405" ht="12.75">
      <c r="O405" s="1"/>
    </row>
    <row r="406" ht="12.75">
      <c r="O406" s="1"/>
    </row>
    <row r="407" ht="12.75">
      <c r="O407" s="1"/>
    </row>
    <row r="408" ht="12.75">
      <c r="O408" s="1"/>
    </row>
    <row r="409" ht="12.75">
      <c r="O409" s="1"/>
    </row>
    <row r="410" ht="12.75">
      <c r="O410" s="1"/>
    </row>
    <row r="411" ht="12.75">
      <c r="O411" s="1"/>
    </row>
    <row r="412" ht="12.75">
      <c r="O412" s="1"/>
    </row>
    <row r="413" ht="12.75">
      <c r="O413" s="1"/>
    </row>
    <row r="414" ht="12.75">
      <c r="O414" s="1"/>
    </row>
    <row r="415" ht="12.75">
      <c r="O415" s="1"/>
    </row>
    <row r="416" ht="12.75">
      <c r="O416" s="1"/>
    </row>
    <row r="417" ht="12.75">
      <c r="O417" s="1"/>
    </row>
    <row r="418" ht="12.75">
      <c r="O418" s="1"/>
    </row>
    <row r="419" ht="12.75">
      <c r="O419" s="1"/>
    </row>
    <row r="420" ht="12.75">
      <c r="O420" s="1"/>
    </row>
    <row r="421" ht="12.75">
      <c r="O421" s="1"/>
    </row>
    <row r="422" ht="12.75">
      <c r="O422" s="1"/>
    </row>
    <row r="423" ht="12.75">
      <c r="O423" s="1"/>
    </row>
    <row r="424" ht="12.75">
      <c r="O424" s="1"/>
    </row>
    <row r="425" ht="12.75">
      <c r="O425" s="1"/>
    </row>
    <row r="426" ht="12.75">
      <c r="O426" s="1"/>
    </row>
    <row r="427" ht="12.75">
      <c r="O427" s="1"/>
    </row>
    <row r="428" ht="12.75">
      <c r="O428" s="1"/>
    </row>
    <row r="429" ht="12.75">
      <c r="O429" s="1"/>
    </row>
    <row r="430" ht="12.75">
      <c r="O430" s="1"/>
    </row>
    <row r="431" ht="12.75">
      <c r="O431" s="1"/>
    </row>
    <row r="432" ht="12.75">
      <c r="O432" s="1"/>
    </row>
    <row r="433" ht="12.75">
      <c r="O433" s="1"/>
    </row>
    <row r="434" ht="12.75">
      <c r="O434" s="1"/>
    </row>
    <row r="435" ht="12.75">
      <c r="O435" s="1"/>
    </row>
    <row r="436" ht="12.75">
      <c r="O436" s="1"/>
    </row>
    <row r="437" ht="12.75">
      <c r="O437" s="1"/>
    </row>
    <row r="438" ht="12.75">
      <c r="O438" s="1"/>
    </row>
    <row r="439" ht="12.75">
      <c r="O439" s="1"/>
    </row>
    <row r="440" ht="12.75">
      <c r="O440" s="1"/>
    </row>
    <row r="441" ht="12.75">
      <c r="O441" s="1"/>
    </row>
    <row r="442" ht="12.75">
      <c r="O442" s="1"/>
    </row>
    <row r="443" ht="12.75">
      <c r="O443" s="1"/>
    </row>
    <row r="444" ht="12.75">
      <c r="O444" s="1"/>
    </row>
    <row r="445" ht="12.75">
      <c r="O445" s="1"/>
    </row>
    <row r="446" ht="12.75">
      <c r="O446" s="1"/>
    </row>
    <row r="447" ht="12.75">
      <c r="O447" s="1"/>
    </row>
    <row r="448" ht="12.75">
      <c r="O448" s="1"/>
    </row>
    <row r="449" ht="12.75">
      <c r="O449" s="1"/>
    </row>
    <row r="450" ht="12.75">
      <c r="O450" s="1"/>
    </row>
    <row r="451" ht="12.75">
      <c r="O451" s="1"/>
    </row>
    <row r="452" ht="12.75">
      <c r="O452" s="1"/>
    </row>
    <row r="453" ht="12.75">
      <c r="O453" s="1"/>
    </row>
    <row r="454" ht="12.75">
      <c r="O454" s="1"/>
    </row>
    <row r="455" ht="12.75">
      <c r="O455" s="1"/>
    </row>
    <row r="456" ht="12.75">
      <c r="O456" s="1"/>
    </row>
    <row r="457" ht="12.75">
      <c r="O457" s="1"/>
    </row>
    <row r="458" ht="12.75">
      <c r="O458" s="1"/>
    </row>
    <row r="459" ht="12.75">
      <c r="O459" s="1"/>
    </row>
    <row r="460" ht="12.75">
      <c r="O460" s="1"/>
    </row>
    <row r="461" ht="12.75">
      <c r="O461" s="1"/>
    </row>
    <row r="462" ht="12.75">
      <c r="O462" s="1"/>
    </row>
    <row r="463" ht="12.75">
      <c r="O463" s="1"/>
    </row>
    <row r="464" ht="12.75">
      <c r="O464" s="1"/>
    </row>
    <row r="465" ht="12.75">
      <c r="O465" s="1"/>
    </row>
    <row r="466" ht="12.75">
      <c r="O466" s="1"/>
    </row>
    <row r="467" ht="12.75">
      <c r="O467" s="1"/>
    </row>
    <row r="468" ht="12.75">
      <c r="O468" s="1"/>
    </row>
    <row r="469" ht="12.75">
      <c r="O469" s="1"/>
    </row>
    <row r="470" ht="12.75">
      <c r="O470" s="1"/>
    </row>
    <row r="471" ht="12.75">
      <c r="O471" s="1"/>
    </row>
    <row r="472" ht="12.75">
      <c r="O472" s="1"/>
    </row>
    <row r="473" ht="12.75">
      <c r="O473" s="1"/>
    </row>
    <row r="474" ht="12.75">
      <c r="O474" s="1"/>
    </row>
    <row r="475" ht="12.75">
      <c r="O475" s="1"/>
    </row>
    <row r="476" ht="12.75">
      <c r="O476" s="1"/>
    </row>
    <row r="477" ht="12.75">
      <c r="O477" s="1"/>
    </row>
    <row r="478" ht="12.75">
      <c r="O478" s="1"/>
    </row>
    <row r="479" ht="12.75">
      <c r="O479" s="1"/>
    </row>
    <row r="480" ht="12.75">
      <c r="O480" s="1"/>
    </row>
    <row r="481" ht="12.75">
      <c r="O481" s="1"/>
    </row>
    <row r="482" ht="12.75">
      <c r="O482" s="1"/>
    </row>
    <row r="483" ht="12.75">
      <c r="O483" s="1"/>
    </row>
    <row r="484" ht="12.75">
      <c r="O484" s="1"/>
    </row>
    <row r="485" ht="12.75">
      <c r="O485" s="1"/>
    </row>
    <row r="486" ht="12.75">
      <c r="O486" s="1"/>
    </row>
    <row r="487" ht="12.75">
      <c r="O487" s="1"/>
    </row>
    <row r="488" ht="12.75">
      <c r="O488" s="1"/>
    </row>
    <row r="489" ht="12.75">
      <c r="O489" s="1"/>
    </row>
    <row r="490" ht="12.75">
      <c r="O490" s="1"/>
    </row>
    <row r="491" ht="12.75">
      <c r="O491" s="1"/>
    </row>
    <row r="492" ht="12.75">
      <c r="O492" s="1"/>
    </row>
    <row r="493" ht="12.75">
      <c r="O493" s="1"/>
    </row>
    <row r="494" ht="12.75">
      <c r="O494" s="1"/>
    </row>
    <row r="495" ht="12.75">
      <c r="O495" s="1"/>
    </row>
    <row r="496" ht="12.75">
      <c r="O496" s="1"/>
    </row>
    <row r="497" ht="12.75">
      <c r="O497" s="1"/>
    </row>
    <row r="498" ht="12.75">
      <c r="O498" s="1"/>
    </row>
    <row r="499" ht="12.75">
      <c r="O499" s="1"/>
    </row>
    <row r="500" ht="12.75">
      <c r="O500" s="1"/>
    </row>
    <row r="501" ht="12.75">
      <c r="O501" s="1"/>
    </row>
    <row r="502" ht="12.75">
      <c r="O502" s="1"/>
    </row>
    <row r="503" ht="12.75">
      <c r="O503" s="1"/>
    </row>
  </sheetData>
  <sheetProtection/>
  <mergeCells count="19">
    <mergeCell ref="A33:A35"/>
    <mergeCell ref="A36:A38"/>
    <mergeCell ref="A75:A77"/>
    <mergeCell ref="A70:A74"/>
    <mergeCell ref="A39:A41"/>
    <mergeCell ref="A43:A45"/>
    <mergeCell ref="A46:A48"/>
    <mergeCell ref="A9:A11"/>
    <mergeCell ref="A12:A14"/>
    <mergeCell ref="A17:A19"/>
    <mergeCell ref="A21:A23"/>
    <mergeCell ref="A26:A28"/>
    <mergeCell ref="A30:A32"/>
    <mergeCell ref="A6:O6"/>
    <mergeCell ref="A7:O7"/>
    <mergeCell ref="M1:O1"/>
    <mergeCell ref="M2:O2"/>
    <mergeCell ref="M3:O3"/>
    <mergeCell ref="M4:O4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S99"/>
  <sheetViews>
    <sheetView zoomScalePageLayoutView="0" workbookViewId="0" topLeftCell="A1">
      <selection activeCell="G89" sqref="G89"/>
    </sheetView>
  </sheetViews>
  <sheetFormatPr defaultColWidth="9.00390625" defaultRowHeight="12.75"/>
  <cols>
    <col min="1" max="1" width="13.00390625" style="50" customWidth="1"/>
    <col min="2" max="2" width="16.25390625" style="50" customWidth="1"/>
    <col min="3" max="4" width="7.375" style="51" customWidth="1"/>
    <col min="5" max="5" width="8.25390625" style="51" customWidth="1"/>
    <col min="6" max="6" width="7.25390625" style="51" customWidth="1"/>
    <col min="7" max="7" width="7.625" style="51" customWidth="1"/>
    <col min="8" max="8" width="7.75390625" style="51" customWidth="1"/>
    <col min="9" max="9" width="7.25390625" style="51" customWidth="1"/>
    <col min="10" max="10" width="7.75390625" style="51" customWidth="1"/>
    <col min="11" max="11" width="9.00390625" style="51" customWidth="1"/>
    <col min="12" max="12" width="8.00390625" style="51" customWidth="1"/>
    <col min="13" max="13" width="8.625" style="51" customWidth="1"/>
    <col min="14" max="14" width="7.625" style="51" customWidth="1"/>
    <col min="15" max="15" width="9.00390625" style="50" customWidth="1"/>
    <col min="16" max="16" width="0" style="51" hidden="1" customWidth="1"/>
    <col min="17" max="17" width="9.125" style="50" hidden="1" customWidth="1"/>
    <col min="18" max="18" width="0" style="51" hidden="1" customWidth="1"/>
    <col min="19" max="16384" width="9.125" style="51" customWidth="1"/>
  </cols>
  <sheetData>
    <row r="3" spans="1:15" ht="12.75" customHeight="1">
      <c r="A3" s="125" t="s">
        <v>23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1:15" ht="16.5" customHeight="1">
      <c r="A4" s="126" t="s">
        <v>155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ht="9" customHeight="1"/>
    <row r="6" spans="1:17" ht="19.5" customHeight="1">
      <c r="A6" s="12" t="s">
        <v>21</v>
      </c>
      <c r="B6" s="12"/>
      <c r="C6" s="12" t="s">
        <v>0</v>
      </c>
      <c r="D6" s="12" t="s">
        <v>1</v>
      </c>
      <c r="E6" s="12" t="s">
        <v>2</v>
      </c>
      <c r="F6" s="12" t="s">
        <v>3</v>
      </c>
      <c r="G6" s="12" t="s">
        <v>4</v>
      </c>
      <c r="H6" s="12" t="s">
        <v>22</v>
      </c>
      <c r="I6" s="12" t="s">
        <v>5</v>
      </c>
      <c r="J6" s="12" t="s">
        <v>6</v>
      </c>
      <c r="K6" s="12" t="s">
        <v>7</v>
      </c>
      <c r="L6" s="12" t="s">
        <v>8</v>
      </c>
      <c r="M6" s="12" t="s">
        <v>9</v>
      </c>
      <c r="N6" s="12" t="s">
        <v>10</v>
      </c>
      <c r="O6" s="12" t="s">
        <v>20</v>
      </c>
      <c r="Q6" s="12" t="s">
        <v>68</v>
      </c>
    </row>
    <row r="7" spans="1:17" s="52" customFormat="1" ht="13.5" customHeight="1">
      <c r="A7" s="29" t="s">
        <v>77</v>
      </c>
      <c r="B7" s="91" t="s">
        <v>114</v>
      </c>
      <c r="C7" s="92">
        <v>153</v>
      </c>
      <c r="D7" s="92">
        <v>192</v>
      </c>
      <c r="E7" s="92">
        <v>160</v>
      </c>
      <c r="F7" s="92">
        <v>158</v>
      </c>
      <c r="G7" s="92">
        <v>148</v>
      </c>
      <c r="H7" s="92">
        <v>148</v>
      </c>
      <c r="I7" s="92">
        <v>105</v>
      </c>
      <c r="J7" s="92">
        <v>55</v>
      </c>
      <c r="K7" s="93">
        <v>135</v>
      </c>
      <c r="L7" s="9">
        <v>150</v>
      </c>
      <c r="M7" s="9">
        <v>155</v>
      </c>
      <c r="N7" s="9">
        <v>153</v>
      </c>
      <c r="O7" s="8">
        <f>SUM(C7:N7)</f>
        <v>1712</v>
      </c>
      <c r="Q7" s="8">
        <v>2900</v>
      </c>
    </row>
    <row r="8" spans="1:17" s="52" customFormat="1" ht="14.25" customHeight="1">
      <c r="A8" s="9" t="s">
        <v>76</v>
      </c>
      <c r="B8" s="9"/>
      <c r="C8" s="89">
        <v>1</v>
      </c>
      <c r="D8" s="89">
        <v>1</v>
      </c>
      <c r="E8" s="89">
        <v>1</v>
      </c>
      <c r="F8" s="89">
        <v>1</v>
      </c>
      <c r="G8" s="89">
        <v>1</v>
      </c>
      <c r="H8" s="89">
        <v>1</v>
      </c>
      <c r="I8" s="89">
        <v>1</v>
      </c>
      <c r="J8" s="89">
        <v>1</v>
      </c>
      <c r="K8" s="89">
        <v>1</v>
      </c>
      <c r="L8" s="89">
        <v>1</v>
      </c>
      <c r="M8" s="89">
        <v>1</v>
      </c>
      <c r="N8" s="89">
        <v>1</v>
      </c>
      <c r="O8" s="8">
        <f aca="true" t="shared" si="0" ref="O8:O24">SUM(C8:N8)</f>
        <v>12</v>
      </c>
      <c r="Q8" s="8"/>
    </row>
    <row r="9" spans="1:19" s="52" customFormat="1" ht="14.25" customHeight="1">
      <c r="A9" s="29" t="s">
        <v>78</v>
      </c>
      <c r="B9" s="91" t="s">
        <v>114</v>
      </c>
      <c r="C9" s="94">
        <v>162.2</v>
      </c>
      <c r="D9" s="94">
        <v>169.2</v>
      </c>
      <c r="E9" s="94">
        <v>164.2</v>
      </c>
      <c r="F9" s="94">
        <v>169.2</v>
      </c>
      <c r="G9" s="94">
        <v>163.3</v>
      </c>
      <c r="H9" s="94">
        <v>142.68</v>
      </c>
      <c r="I9" s="94">
        <v>85</v>
      </c>
      <c r="J9" s="94">
        <v>102.68</v>
      </c>
      <c r="K9" s="94">
        <v>158.3</v>
      </c>
      <c r="L9" s="94">
        <v>169.2</v>
      </c>
      <c r="M9" s="94">
        <v>159.2</v>
      </c>
      <c r="N9" s="94">
        <v>151.2</v>
      </c>
      <c r="O9" s="11">
        <f t="shared" si="0"/>
        <v>1796.3600000000001</v>
      </c>
      <c r="Q9" s="8">
        <v>1750</v>
      </c>
      <c r="S9" s="53"/>
    </row>
    <row r="10" spans="1:19" s="52" customFormat="1" ht="14.25" customHeight="1">
      <c r="A10" s="9" t="s">
        <v>76</v>
      </c>
      <c r="B10" s="9"/>
      <c r="C10" s="95">
        <v>19.2</v>
      </c>
      <c r="D10" s="95">
        <v>19.2</v>
      </c>
      <c r="E10" s="95">
        <v>19.2</v>
      </c>
      <c r="F10" s="95">
        <v>19.2</v>
      </c>
      <c r="G10" s="95">
        <v>18.3</v>
      </c>
      <c r="H10" s="96">
        <v>12.68</v>
      </c>
      <c r="I10" s="96"/>
      <c r="J10" s="96">
        <v>12.68</v>
      </c>
      <c r="K10" s="96">
        <v>18.3</v>
      </c>
      <c r="L10" s="96">
        <v>19.2</v>
      </c>
      <c r="M10" s="96">
        <v>19.2</v>
      </c>
      <c r="N10" s="96">
        <v>19.2</v>
      </c>
      <c r="O10" s="11">
        <f t="shared" si="0"/>
        <v>196.35999999999999</v>
      </c>
      <c r="Q10" s="8"/>
      <c r="S10" s="53"/>
    </row>
    <row r="11" spans="1:17" s="52" customFormat="1" ht="12.75" customHeight="1">
      <c r="A11" s="29" t="s">
        <v>79</v>
      </c>
      <c r="B11" s="91" t="s">
        <v>114</v>
      </c>
      <c r="C11" s="94">
        <v>58.3</v>
      </c>
      <c r="D11" s="94">
        <v>63.3</v>
      </c>
      <c r="E11" s="94">
        <v>56.3</v>
      </c>
      <c r="F11" s="94">
        <v>54.3</v>
      </c>
      <c r="G11" s="94">
        <v>53.3</v>
      </c>
      <c r="H11" s="94">
        <v>30</v>
      </c>
      <c r="I11" s="94">
        <v>25</v>
      </c>
      <c r="J11" s="94">
        <v>20</v>
      </c>
      <c r="K11" s="94">
        <v>48.3</v>
      </c>
      <c r="L11" s="94">
        <v>53.3</v>
      </c>
      <c r="M11" s="94">
        <v>56.3</v>
      </c>
      <c r="N11" s="94">
        <v>55.3</v>
      </c>
      <c r="O11" s="12">
        <f t="shared" si="0"/>
        <v>573.6999999999999</v>
      </c>
      <c r="Q11" s="8">
        <v>830</v>
      </c>
    </row>
    <row r="12" spans="1:17" s="52" customFormat="1" ht="14.25" customHeight="1">
      <c r="A12" s="9" t="s">
        <v>76</v>
      </c>
      <c r="B12" s="9"/>
      <c r="C12" s="13">
        <v>8.3</v>
      </c>
      <c r="D12" s="13">
        <v>8.3</v>
      </c>
      <c r="E12" s="13">
        <v>8.3</v>
      </c>
      <c r="F12" s="13">
        <v>8.3</v>
      </c>
      <c r="G12" s="13">
        <v>8.3</v>
      </c>
      <c r="H12" s="13"/>
      <c r="I12" s="13"/>
      <c r="J12" s="13"/>
      <c r="K12" s="13">
        <v>8.3</v>
      </c>
      <c r="L12" s="13">
        <v>8.3</v>
      </c>
      <c r="M12" s="13">
        <v>8.3</v>
      </c>
      <c r="N12" s="13">
        <v>8.3</v>
      </c>
      <c r="O12" s="12">
        <f t="shared" si="0"/>
        <v>74.69999999999999</v>
      </c>
      <c r="Q12" s="8"/>
    </row>
    <row r="13" spans="1:17" s="52" customFormat="1" ht="12.75" customHeight="1">
      <c r="A13" s="29" t="s">
        <v>80</v>
      </c>
      <c r="B13" s="91" t="s">
        <v>114</v>
      </c>
      <c r="C13" s="94">
        <v>95</v>
      </c>
      <c r="D13" s="94">
        <v>100</v>
      </c>
      <c r="E13" s="94">
        <v>99</v>
      </c>
      <c r="F13" s="94">
        <v>95</v>
      </c>
      <c r="G13" s="94">
        <v>90</v>
      </c>
      <c r="H13" s="94">
        <v>67</v>
      </c>
      <c r="I13" s="94">
        <v>50</v>
      </c>
      <c r="J13" s="94">
        <v>54</v>
      </c>
      <c r="K13" s="94">
        <v>84</v>
      </c>
      <c r="L13" s="94">
        <v>88</v>
      </c>
      <c r="M13" s="94">
        <v>91</v>
      </c>
      <c r="N13" s="94">
        <v>85</v>
      </c>
      <c r="O13" s="8">
        <f t="shared" si="0"/>
        <v>998</v>
      </c>
      <c r="Q13" s="8">
        <v>1480</v>
      </c>
    </row>
    <row r="14" spans="1:17" s="52" customFormat="1" ht="14.25" customHeight="1">
      <c r="A14" s="9" t="s">
        <v>76</v>
      </c>
      <c r="B14" s="9"/>
      <c r="C14" s="13">
        <v>4</v>
      </c>
      <c r="D14" s="13">
        <v>4</v>
      </c>
      <c r="E14" s="13">
        <v>4</v>
      </c>
      <c r="F14" s="13">
        <v>4</v>
      </c>
      <c r="G14" s="13">
        <v>4</v>
      </c>
      <c r="H14" s="13">
        <v>4</v>
      </c>
      <c r="I14" s="13">
        <v>4</v>
      </c>
      <c r="J14" s="13">
        <v>4</v>
      </c>
      <c r="K14" s="13">
        <v>4</v>
      </c>
      <c r="L14" s="13">
        <v>4</v>
      </c>
      <c r="M14" s="13">
        <v>4</v>
      </c>
      <c r="N14" s="13">
        <v>4</v>
      </c>
      <c r="O14" s="8">
        <f t="shared" si="0"/>
        <v>48</v>
      </c>
      <c r="Q14" s="8"/>
    </row>
    <row r="15" spans="1:17" s="52" customFormat="1" ht="29.25" customHeight="1">
      <c r="A15" s="29" t="s">
        <v>108</v>
      </c>
      <c r="B15" s="91" t="s">
        <v>114</v>
      </c>
      <c r="C15" s="97">
        <v>62</v>
      </c>
      <c r="D15" s="97">
        <v>60</v>
      </c>
      <c r="E15" s="97">
        <v>66</v>
      </c>
      <c r="F15" s="97">
        <v>68</v>
      </c>
      <c r="G15" s="97">
        <v>60</v>
      </c>
      <c r="H15" s="97">
        <v>40</v>
      </c>
      <c r="I15" s="97">
        <v>36</v>
      </c>
      <c r="J15" s="97">
        <v>25</v>
      </c>
      <c r="K15" s="97">
        <v>59</v>
      </c>
      <c r="L15" s="97">
        <v>68</v>
      </c>
      <c r="M15" s="97">
        <v>68</v>
      </c>
      <c r="N15" s="97">
        <v>65</v>
      </c>
      <c r="O15" s="8">
        <f t="shared" si="0"/>
        <v>677</v>
      </c>
      <c r="Q15" s="8">
        <v>1170</v>
      </c>
    </row>
    <row r="16" spans="1:17" s="52" customFormat="1" ht="33" customHeight="1">
      <c r="A16" s="129" t="s">
        <v>11</v>
      </c>
      <c r="B16" s="98" t="s">
        <v>104</v>
      </c>
      <c r="C16" s="63">
        <f>C17+C18</f>
        <v>335</v>
      </c>
      <c r="D16" s="63">
        <f aca="true" t="shared" si="1" ref="D16:N16">D17+D18</f>
        <v>338</v>
      </c>
      <c r="E16" s="63">
        <f t="shared" si="1"/>
        <v>350</v>
      </c>
      <c r="F16" s="63">
        <f t="shared" si="1"/>
        <v>343</v>
      </c>
      <c r="G16" s="63">
        <f t="shared" si="1"/>
        <v>330</v>
      </c>
      <c r="H16" s="63">
        <f t="shared" si="1"/>
        <v>225</v>
      </c>
      <c r="I16" s="63">
        <f t="shared" si="1"/>
        <v>100</v>
      </c>
      <c r="J16" s="63">
        <f t="shared" si="1"/>
        <v>92</v>
      </c>
      <c r="K16" s="63">
        <f t="shared" si="1"/>
        <v>325</v>
      </c>
      <c r="L16" s="63">
        <f t="shared" si="1"/>
        <v>331</v>
      </c>
      <c r="M16" s="63">
        <f t="shared" si="1"/>
        <v>335</v>
      </c>
      <c r="N16" s="63">
        <f t="shared" si="1"/>
        <v>336</v>
      </c>
      <c r="O16" s="8">
        <f t="shared" si="0"/>
        <v>3440</v>
      </c>
      <c r="Q16" s="8">
        <v>4300</v>
      </c>
    </row>
    <row r="17" spans="1:17" s="52" customFormat="1" ht="32.25" customHeight="1">
      <c r="A17" s="130"/>
      <c r="B17" s="99" t="s">
        <v>105</v>
      </c>
      <c r="C17" s="94">
        <v>80</v>
      </c>
      <c r="D17" s="94">
        <v>88</v>
      </c>
      <c r="E17" s="94">
        <v>90</v>
      </c>
      <c r="F17" s="94">
        <v>85</v>
      </c>
      <c r="G17" s="94">
        <v>90</v>
      </c>
      <c r="H17" s="94">
        <v>65</v>
      </c>
      <c r="I17" s="94">
        <v>0</v>
      </c>
      <c r="J17" s="94">
        <v>0</v>
      </c>
      <c r="K17" s="94">
        <v>85</v>
      </c>
      <c r="L17" s="94">
        <v>86</v>
      </c>
      <c r="M17" s="94">
        <v>85</v>
      </c>
      <c r="N17" s="94">
        <v>86</v>
      </c>
      <c r="O17" s="8">
        <f t="shared" si="0"/>
        <v>840</v>
      </c>
      <c r="Q17" s="8"/>
    </row>
    <row r="18" spans="1:17" s="52" customFormat="1" ht="32.25" customHeight="1">
      <c r="A18" s="131"/>
      <c r="B18" s="100" t="s">
        <v>106</v>
      </c>
      <c r="C18" s="63">
        <v>255</v>
      </c>
      <c r="D18" s="63">
        <v>250</v>
      </c>
      <c r="E18" s="63">
        <v>260</v>
      </c>
      <c r="F18" s="63">
        <v>258</v>
      </c>
      <c r="G18" s="63">
        <v>240</v>
      </c>
      <c r="H18" s="63">
        <v>160</v>
      </c>
      <c r="I18" s="63">
        <v>100</v>
      </c>
      <c r="J18" s="63">
        <v>92</v>
      </c>
      <c r="K18" s="63">
        <v>240</v>
      </c>
      <c r="L18" s="63">
        <v>245</v>
      </c>
      <c r="M18" s="63">
        <v>250</v>
      </c>
      <c r="N18" s="63">
        <v>250</v>
      </c>
      <c r="O18" s="8">
        <f t="shared" si="0"/>
        <v>2600</v>
      </c>
      <c r="Q18" s="8"/>
    </row>
    <row r="19" spans="1:17" s="52" customFormat="1" ht="12.75" customHeight="1">
      <c r="A19" s="29" t="s">
        <v>25</v>
      </c>
      <c r="B19" s="91" t="s">
        <v>114</v>
      </c>
      <c r="C19" s="97">
        <v>1250</v>
      </c>
      <c r="D19" s="97">
        <v>1240</v>
      </c>
      <c r="E19" s="97">
        <v>1260</v>
      </c>
      <c r="F19" s="97">
        <v>1255</v>
      </c>
      <c r="G19" s="97">
        <v>1195</v>
      </c>
      <c r="H19" s="97">
        <v>600</v>
      </c>
      <c r="I19" s="97">
        <v>300</v>
      </c>
      <c r="J19" s="97">
        <v>250</v>
      </c>
      <c r="K19" s="97">
        <v>1167</v>
      </c>
      <c r="L19" s="94">
        <v>1160</v>
      </c>
      <c r="M19" s="94">
        <v>1165</v>
      </c>
      <c r="N19" s="94">
        <v>1158</v>
      </c>
      <c r="O19" s="8">
        <f t="shared" si="0"/>
        <v>12000</v>
      </c>
      <c r="Q19" s="8">
        <v>11980</v>
      </c>
    </row>
    <row r="20" spans="1:17" s="52" customFormat="1" ht="12.75" customHeight="1">
      <c r="A20" s="29" t="s">
        <v>12</v>
      </c>
      <c r="B20" s="91" t="s">
        <v>114</v>
      </c>
      <c r="C20" s="97">
        <v>85</v>
      </c>
      <c r="D20" s="97">
        <v>90</v>
      </c>
      <c r="E20" s="97">
        <v>92</v>
      </c>
      <c r="F20" s="97">
        <v>95</v>
      </c>
      <c r="G20" s="97">
        <v>90</v>
      </c>
      <c r="H20" s="97">
        <v>70</v>
      </c>
      <c r="I20" s="97">
        <v>60</v>
      </c>
      <c r="J20" s="97">
        <v>60</v>
      </c>
      <c r="K20" s="97">
        <v>80</v>
      </c>
      <c r="L20" s="94">
        <v>95</v>
      </c>
      <c r="M20" s="94">
        <v>90</v>
      </c>
      <c r="N20" s="94">
        <v>87</v>
      </c>
      <c r="O20" s="8">
        <f t="shared" si="0"/>
        <v>994</v>
      </c>
      <c r="Q20" s="8">
        <v>1447</v>
      </c>
    </row>
    <row r="21" spans="1:17" s="52" customFormat="1" ht="12.75" customHeight="1">
      <c r="A21" s="29" t="s">
        <v>151</v>
      </c>
      <c r="B21" s="91" t="s">
        <v>114</v>
      </c>
      <c r="C21" s="101">
        <v>230</v>
      </c>
      <c r="D21" s="101">
        <v>240</v>
      </c>
      <c r="E21" s="101">
        <v>240</v>
      </c>
      <c r="F21" s="102">
        <v>235</v>
      </c>
      <c r="G21" s="102">
        <v>215</v>
      </c>
      <c r="H21" s="102">
        <v>180</v>
      </c>
      <c r="I21" s="103">
        <v>80</v>
      </c>
      <c r="J21" s="103">
        <v>80</v>
      </c>
      <c r="K21" s="103">
        <v>200</v>
      </c>
      <c r="L21" s="103">
        <v>205</v>
      </c>
      <c r="M21" s="103">
        <v>200</v>
      </c>
      <c r="N21" s="103">
        <v>195</v>
      </c>
      <c r="O21" s="8">
        <f t="shared" si="0"/>
        <v>2300</v>
      </c>
      <c r="Q21" s="8">
        <v>3227</v>
      </c>
    </row>
    <row r="22" spans="1:17" s="52" customFormat="1" ht="17.25" customHeight="1">
      <c r="A22" s="29" t="s">
        <v>81</v>
      </c>
      <c r="B22" s="91" t="s">
        <v>114</v>
      </c>
      <c r="C22" s="94">
        <v>209</v>
      </c>
      <c r="D22" s="94">
        <v>269</v>
      </c>
      <c r="E22" s="94">
        <v>279</v>
      </c>
      <c r="F22" s="94">
        <v>289</v>
      </c>
      <c r="G22" s="94">
        <v>278</v>
      </c>
      <c r="H22" s="94">
        <v>199</v>
      </c>
      <c r="I22" s="94">
        <v>136</v>
      </c>
      <c r="J22" s="94">
        <v>282.1</v>
      </c>
      <c r="K22" s="94">
        <v>261.5</v>
      </c>
      <c r="L22" s="94">
        <v>301.5</v>
      </c>
      <c r="M22" s="94">
        <v>306.5</v>
      </c>
      <c r="N22" s="94">
        <v>296.5</v>
      </c>
      <c r="O22" s="12">
        <f t="shared" si="0"/>
        <v>3107.1</v>
      </c>
      <c r="Q22" s="8">
        <v>3550</v>
      </c>
    </row>
    <row r="23" spans="1:17" s="52" customFormat="1" ht="14.25" customHeight="1">
      <c r="A23" s="9" t="s">
        <v>76</v>
      </c>
      <c r="B23" s="9"/>
      <c r="C23" s="13">
        <v>11.5</v>
      </c>
      <c r="D23" s="13">
        <v>11.5</v>
      </c>
      <c r="E23" s="13">
        <v>11.5</v>
      </c>
      <c r="F23" s="13">
        <v>11.5</v>
      </c>
      <c r="G23" s="13">
        <v>11.5</v>
      </c>
      <c r="H23" s="13">
        <v>1.2</v>
      </c>
      <c r="I23" s="13">
        <v>1.2</v>
      </c>
      <c r="J23" s="13">
        <v>1.2</v>
      </c>
      <c r="K23" s="13">
        <v>11.5</v>
      </c>
      <c r="L23" s="13">
        <v>11.5</v>
      </c>
      <c r="M23" s="13">
        <v>11.5</v>
      </c>
      <c r="N23" s="13">
        <v>11.5</v>
      </c>
      <c r="O23" s="12">
        <f t="shared" si="0"/>
        <v>107.10000000000001</v>
      </c>
      <c r="Q23" s="8"/>
    </row>
    <row r="24" spans="1:17" s="52" customFormat="1" ht="12.75" customHeight="1">
      <c r="A24" s="29" t="s">
        <v>65</v>
      </c>
      <c r="B24" s="91" t="s">
        <v>114</v>
      </c>
      <c r="C24" s="63">
        <v>132</v>
      </c>
      <c r="D24" s="63">
        <v>140</v>
      </c>
      <c r="E24" s="63">
        <v>143</v>
      </c>
      <c r="F24" s="63">
        <v>146</v>
      </c>
      <c r="G24" s="63">
        <v>145</v>
      </c>
      <c r="H24" s="63">
        <v>109</v>
      </c>
      <c r="I24" s="63">
        <v>90</v>
      </c>
      <c r="J24" s="63">
        <v>59</v>
      </c>
      <c r="K24" s="63">
        <v>111</v>
      </c>
      <c r="L24" s="63">
        <v>140</v>
      </c>
      <c r="M24" s="63">
        <v>135</v>
      </c>
      <c r="N24" s="63">
        <v>130</v>
      </c>
      <c r="O24" s="8">
        <f t="shared" si="0"/>
        <v>1480</v>
      </c>
      <c r="Q24" s="8">
        <v>1490</v>
      </c>
    </row>
    <row r="25" spans="1:17" s="52" customFormat="1" ht="12.75" customHeight="1">
      <c r="A25" s="29" t="s">
        <v>91</v>
      </c>
      <c r="B25" s="91" t="s">
        <v>114</v>
      </c>
      <c r="C25" s="97">
        <v>100</v>
      </c>
      <c r="D25" s="97">
        <v>118</v>
      </c>
      <c r="E25" s="97">
        <v>120</v>
      </c>
      <c r="F25" s="97">
        <v>120</v>
      </c>
      <c r="G25" s="97">
        <v>115</v>
      </c>
      <c r="H25" s="97">
        <v>76</v>
      </c>
      <c r="I25" s="97">
        <v>60</v>
      </c>
      <c r="J25" s="97">
        <v>50</v>
      </c>
      <c r="K25" s="97">
        <v>100</v>
      </c>
      <c r="L25" s="97">
        <v>115</v>
      </c>
      <c r="M25" s="97">
        <v>115</v>
      </c>
      <c r="N25" s="97">
        <v>111</v>
      </c>
      <c r="O25" s="8">
        <f>SUM(C25:N25)</f>
        <v>1200</v>
      </c>
      <c r="Q25" s="8">
        <v>1500</v>
      </c>
    </row>
    <row r="26" spans="1:17" s="52" customFormat="1" ht="31.5" customHeight="1">
      <c r="A26" s="29" t="s">
        <v>82</v>
      </c>
      <c r="B26" s="91" t="s">
        <v>114</v>
      </c>
      <c r="C26" s="94">
        <v>252</v>
      </c>
      <c r="D26" s="94">
        <v>269</v>
      </c>
      <c r="E26" s="94">
        <v>283</v>
      </c>
      <c r="F26" s="94">
        <v>271</v>
      </c>
      <c r="G26" s="94">
        <v>256</v>
      </c>
      <c r="H26" s="94">
        <v>220</v>
      </c>
      <c r="I26" s="94">
        <v>104</v>
      </c>
      <c r="J26" s="94">
        <v>142</v>
      </c>
      <c r="K26" s="94">
        <v>248</v>
      </c>
      <c r="L26" s="94">
        <v>260</v>
      </c>
      <c r="M26" s="94">
        <v>255</v>
      </c>
      <c r="N26" s="94">
        <v>250</v>
      </c>
      <c r="O26" s="8">
        <f>SUM(C26:N26)</f>
        <v>2810</v>
      </c>
      <c r="Q26" s="8">
        <v>3600</v>
      </c>
    </row>
    <row r="27" spans="1:17" s="52" customFormat="1" ht="18.75" customHeight="1">
      <c r="A27" s="9" t="s">
        <v>76</v>
      </c>
      <c r="B27" s="9"/>
      <c r="C27" s="104">
        <v>6</v>
      </c>
      <c r="D27" s="104">
        <v>6</v>
      </c>
      <c r="E27" s="104">
        <v>6</v>
      </c>
      <c r="F27" s="104">
        <v>6</v>
      </c>
      <c r="G27" s="104">
        <v>6</v>
      </c>
      <c r="H27" s="104">
        <v>6</v>
      </c>
      <c r="I27" s="104"/>
      <c r="J27" s="104"/>
      <c r="K27" s="104">
        <v>6</v>
      </c>
      <c r="L27" s="104">
        <v>6</v>
      </c>
      <c r="M27" s="104">
        <v>6</v>
      </c>
      <c r="N27" s="104">
        <v>6</v>
      </c>
      <c r="O27" s="8">
        <f aca="true" t="shared" si="2" ref="O27:O39">SUM(C27:N27)</f>
        <v>60</v>
      </c>
      <c r="Q27" s="8"/>
    </row>
    <row r="28" spans="1:17" s="52" customFormat="1" ht="18.75" customHeight="1">
      <c r="A28" s="33" t="s">
        <v>21</v>
      </c>
      <c r="B28" s="33"/>
      <c r="C28" s="33" t="s">
        <v>0</v>
      </c>
      <c r="D28" s="33" t="s">
        <v>1</v>
      </c>
      <c r="E28" s="33" t="s">
        <v>2</v>
      </c>
      <c r="F28" s="33" t="s">
        <v>3</v>
      </c>
      <c r="G28" s="33" t="s">
        <v>4</v>
      </c>
      <c r="H28" s="33" t="s">
        <v>22</v>
      </c>
      <c r="I28" s="33" t="s">
        <v>5</v>
      </c>
      <c r="J28" s="33" t="s">
        <v>6</v>
      </c>
      <c r="K28" s="33" t="s">
        <v>7</v>
      </c>
      <c r="L28" s="33" t="s">
        <v>8</v>
      </c>
      <c r="M28" s="33" t="s">
        <v>9</v>
      </c>
      <c r="N28" s="33" t="s">
        <v>10</v>
      </c>
      <c r="O28" s="33" t="s">
        <v>20</v>
      </c>
      <c r="Q28" s="8"/>
    </row>
    <row r="29" spans="1:18" s="52" customFormat="1" ht="35.25" customHeight="1">
      <c r="A29" s="29" t="s">
        <v>83</v>
      </c>
      <c r="B29" s="91" t="s">
        <v>104</v>
      </c>
      <c r="C29" s="95">
        <f>C31+C32</f>
        <v>530.5</v>
      </c>
      <c r="D29" s="95">
        <f aca="true" t="shared" si="3" ref="D29:R29">D31+D32</f>
        <v>735.5</v>
      </c>
      <c r="E29" s="95">
        <f t="shared" si="3"/>
        <v>740.5</v>
      </c>
      <c r="F29" s="95">
        <f t="shared" si="3"/>
        <v>648.5</v>
      </c>
      <c r="G29" s="95">
        <f t="shared" si="3"/>
        <v>580.5</v>
      </c>
      <c r="H29" s="95">
        <f t="shared" si="3"/>
        <v>345.5</v>
      </c>
      <c r="I29" s="95">
        <f t="shared" si="3"/>
        <v>260.5</v>
      </c>
      <c r="J29" s="95">
        <f t="shared" si="3"/>
        <v>254.5</v>
      </c>
      <c r="K29" s="95">
        <f t="shared" si="3"/>
        <v>580.5</v>
      </c>
      <c r="L29" s="95">
        <f t="shared" si="3"/>
        <v>675.5</v>
      </c>
      <c r="M29" s="95">
        <f t="shared" si="3"/>
        <v>678.5</v>
      </c>
      <c r="N29" s="95">
        <f t="shared" si="3"/>
        <v>670.5</v>
      </c>
      <c r="O29" s="105">
        <f t="shared" si="3"/>
        <v>6701</v>
      </c>
      <c r="P29" s="95">
        <f t="shared" si="3"/>
        <v>0</v>
      </c>
      <c r="Q29" s="95">
        <f t="shared" si="3"/>
        <v>0</v>
      </c>
      <c r="R29" s="95">
        <f t="shared" si="3"/>
        <v>0</v>
      </c>
    </row>
    <row r="30" spans="1:17" s="52" customFormat="1" ht="12.75" customHeight="1">
      <c r="A30" s="9" t="s">
        <v>84</v>
      </c>
      <c r="B30" s="9"/>
      <c r="C30" s="13">
        <v>0.5</v>
      </c>
      <c r="D30" s="13">
        <v>0.5</v>
      </c>
      <c r="E30" s="13">
        <v>0.5</v>
      </c>
      <c r="F30" s="13">
        <v>0.5</v>
      </c>
      <c r="G30" s="13">
        <v>0.5</v>
      </c>
      <c r="H30" s="13">
        <v>0.5</v>
      </c>
      <c r="I30" s="13">
        <v>0.5</v>
      </c>
      <c r="J30" s="13">
        <v>0.5</v>
      </c>
      <c r="K30" s="13">
        <v>0.5</v>
      </c>
      <c r="L30" s="13">
        <v>0.5</v>
      </c>
      <c r="M30" s="13">
        <v>0.5</v>
      </c>
      <c r="N30" s="13">
        <v>0.5</v>
      </c>
      <c r="O30" s="12">
        <f t="shared" si="2"/>
        <v>6</v>
      </c>
      <c r="Q30" s="8"/>
    </row>
    <row r="31" spans="1:17" s="52" customFormat="1" ht="33" customHeight="1">
      <c r="A31" s="9"/>
      <c r="B31" s="99" t="s">
        <v>105</v>
      </c>
      <c r="C31" s="63">
        <v>180</v>
      </c>
      <c r="D31" s="94">
        <v>185</v>
      </c>
      <c r="E31" s="94">
        <v>195</v>
      </c>
      <c r="F31" s="94">
        <v>198</v>
      </c>
      <c r="G31" s="94">
        <v>180</v>
      </c>
      <c r="H31" s="94">
        <v>95</v>
      </c>
      <c r="I31" s="94">
        <v>60</v>
      </c>
      <c r="J31" s="94">
        <v>54</v>
      </c>
      <c r="K31" s="94">
        <v>130</v>
      </c>
      <c r="L31" s="94">
        <v>175</v>
      </c>
      <c r="M31" s="94">
        <v>178</v>
      </c>
      <c r="N31" s="94">
        <v>170</v>
      </c>
      <c r="O31" s="8">
        <f t="shared" si="2"/>
        <v>1800</v>
      </c>
      <c r="Q31" s="8"/>
    </row>
    <row r="32" spans="1:17" s="52" customFormat="1" ht="42" customHeight="1">
      <c r="A32" s="9"/>
      <c r="B32" s="100" t="s">
        <v>163</v>
      </c>
      <c r="C32" s="94">
        <v>350.5</v>
      </c>
      <c r="D32" s="94">
        <v>550.5</v>
      </c>
      <c r="E32" s="94">
        <v>545.5</v>
      </c>
      <c r="F32" s="94">
        <v>450.5</v>
      </c>
      <c r="G32" s="94">
        <v>400.5</v>
      </c>
      <c r="H32" s="94">
        <v>250.5</v>
      </c>
      <c r="I32" s="94">
        <v>200.5</v>
      </c>
      <c r="J32" s="94">
        <v>200.5</v>
      </c>
      <c r="K32" s="94">
        <v>450.5</v>
      </c>
      <c r="L32" s="94">
        <v>500.5</v>
      </c>
      <c r="M32" s="94">
        <v>500.5</v>
      </c>
      <c r="N32" s="94">
        <v>500.5</v>
      </c>
      <c r="O32" s="12">
        <f t="shared" si="2"/>
        <v>4901</v>
      </c>
      <c r="Q32" s="8"/>
    </row>
    <row r="33" spans="1:17" s="52" customFormat="1" ht="12.75" customHeight="1">
      <c r="A33" s="9" t="s">
        <v>84</v>
      </c>
      <c r="B33" s="100"/>
      <c r="C33" s="13">
        <v>0.5</v>
      </c>
      <c r="D33" s="13">
        <v>0.5</v>
      </c>
      <c r="E33" s="13">
        <v>0.5</v>
      </c>
      <c r="F33" s="13">
        <v>0.5</v>
      </c>
      <c r="G33" s="13">
        <v>0.5</v>
      </c>
      <c r="H33" s="13">
        <v>0.5</v>
      </c>
      <c r="I33" s="13">
        <v>0.5</v>
      </c>
      <c r="J33" s="13">
        <v>0.5</v>
      </c>
      <c r="K33" s="13">
        <v>0.5</v>
      </c>
      <c r="L33" s="13">
        <v>0.5</v>
      </c>
      <c r="M33" s="13">
        <v>0.5</v>
      </c>
      <c r="N33" s="13">
        <v>0.5</v>
      </c>
      <c r="O33" s="12">
        <f t="shared" si="2"/>
        <v>6</v>
      </c>
      <c r="Q33" s="8"/>
    </row>
    <row r="34" spans="1:17" s="52" customFormat="1" ht="12.75" customHeight="1">
      <c r="A34" s="29" t="s">
        <v>92</v>
      </c>
      <c r="B34" s="98" t="s">
        <v>114</v>
      </c>
      <c r="C34" s="101">
        <v>210</v>
      </c>
      <c r="D34" s="97">
        <v>227</v>
      </c>
      <c r="E34" s="97">
        <v>230</v>
      </c>
      <c r="F34" s="97">
        <v>220</v>
      </c>
      <c r="G34" s="97">
        <v>212</v>
      </c>
      <c r="H34" s="97">
        <v>180</v>
      </c>
      <c r="I34" s="97">
        <v>115</v>
      </c>
      <c r="J34" s="97">
        <v>120</v>
      </c>
      <c r="K34" s="103">
        <v>201</v>
      </c>
      <c r="L34" s="103">
        <v>228</v>
      </c>
      <c r="M34" s="88">
        <v>229</v>
      </c>
      <c r="N34" s="88">
        <v>228</v>
      </c>
      <c r="O34" s="12">
        <f t="shared" si="2"/>
        <v>2400</v>
      </c>
      <c r="Q34" s="8">
        <v>2194</v>
      </c>
    </row>
    <row r="35" spans="1:17" s="52" customFormat="1" ht="12.75" customHeight="1">
      <c r="A35" s="29" t="s">
        <v>13</v>
      </c>
      <c r="B35" s="91" t="s">
        <v>114</v>
      </c>
      <c r="C35" s="97">
        <v>48</v>
      </c>
      <c r="D35" s="97">
        <v>60</v>
      </c>
      <c r="E35" s="97">
        <v>60</v>
      </c>
      <c r="F35" s="97">
        <v>61</v>
      </c>
      <c r="G35" s="97">
        <v>57</v>
      </c>
      <c r="H35" s="97">
        <v>43</v>
      </c>
      <c r="I35" s="97">
        <v>27</v>
      </c>
      <c r="J35" s="97">
        <v>25</v>
      </c>
      <c r="K35" s="103">
        <v>51</v>
      </c>
      <c r="L35" s="103">
        <v>57</v>
      </c>
      <c r="M35" s="103">
        <v>55</v>
      </c>
      <c r="N35" s="103">
        <v>56</v>
      </c>
      <c r="O35" s="12">
        <f t="shared" si="2"/>
        <v>600</v>
      </c>
      <c r="Q35" s="8">
        <v>840</v>
      </c>
    </row>
    <row r="36" spans="1:17" s="52" customFormat="1" ht="25.5" customHeight="1">
      <c r="A36" s="29" t="s">
        <v>111</v>
      </c>
      <c r="B36" s="91" t="s">
        <v>114</v>
      </c>
      <c r="C36" s="94">
        <v>180.2</v>
      </c>
      <c r="D36" s="94">
        <v>175.2</v>
      </c>
      <c r="E36" s="94">
        <v>170.2</v>
      </c>
      <c r="F36" s="94">
        <v>179.3</v>
      </c>
      <c r="G36" s="94">
        <v>166.2</v>
      </c>
      <c r="H36" s="94">
        <v>110</v>
      </c>
      <c r="I36" s="94">
        <v>60</v>
      </c>
      <c r="J36" s="94">
        <v>80</v>
      </c>
      <c r="K36" s="95">
        <v>165.2</v>
      </c>
      <c r="L36" s="95">
        <v>170.3</v>
      </c>
      <c r="M36" s="95">
        <v>170.2</v>
      </c>
      <c r="N36" s="95">
        <v>173.2</v>
      </c>
      <c r="O36" s="12">
        <f t="shared" si="2"/>
        <v>1800</v>
      </c>
      <c r="Q36" s="8">
        <v>1900</v>
      </c>
    </row>
    <row r="37" spans="1:17" s="52" customFormat="1" ht="12.75" customHeight="1">
      <c r="A37" s="9" t="s">
        <v>84</v>
      </c>
      <c r="B37" s="9"/>
      <c r="C37" s="106">
        <v>0.2</v>
      </c>
      <c r="D37" s="106">
        <v>0.2</v>
      </c>
      <c r="E37" s="106">
        <v>0.2</v>
      </c>
      <c r="F37" s="106">
        <v>0.3</v>
      </c>
      <c r="G37" s="106">
        <v>0.2</v>
      </c>
      <c r="H37" s="106"/>
      <c r="I37" s="106"/>
      <c r="J37" s="106"/>
      <c r="K37" s="106">
        <v>0.2</v>
      </c>
      <c r="L37" s="106">
        <v>0.3</v>
      </c>
      <c r="M37" s="106">
        <v>0.2</v>
      </c>
      <c r="N37" s="106">
        <v>0.2</v>
      </c>
      <c r="O37" s="12">
        <f t="shared" si="2"/>
        <v>2</v>
      </c>
      <c r="Q37" s="8"/>
    </row>
    <row r="38" spans="1:17" s="52" customFormat="1" ht="15.75" customHeight="1">
      <c r="A38" s="29" t="s">
        <v>14</v>
      </c>
      <c r="B38" s="91" t="s">
        <v>114</v>
      </c>
      <c r="C38" s="101">
        <v>85</v>
      </c>
      <c r="D38" s="101">
        <v>78</v>
      </c>
      <c r="E38" s="101">
        <v>77</v>
      </c>
      <c r="F38" s="101">
        <v>74</v>
      </c>
      <c r="G38" s="101">
        <v>75</v>
      </c>
      <c r="H38" s="101">
        <v>55</v>
      </c>
      <c r="I38" s="101">
        <v>35</v>
      </c>
      <c r="J38" s="101">
        <v>40</v>
      </c>
      <c r="K38" s="93">
        <v>65</v>
      </c>
      <c r="L38" s="93">
        <v>79</v>
      </c>
      <c r="M38" s="93">
        <v>80</v>
      </c>
      <c r="N38" s="93">
        <v>79</v>
      </c>
      <c r="O38" s="12">
        <f t="shared" si="2"/>
        <v>822</v>
      </c>
      <c r="Q38" s="8">
        <v>1000</v>
      </c>
    </row>
    <row r="39" spans="1:17" s="52" customFormat="1" ht="12.75" customHeight="1">
      <c r="A39" s="29" t="s">
        <v>15</v>
      </c>
      <c r="B39" s="91" t="s">
        <v>114</v>
      </c>
      <c r="C39" s="92">
        <v>450</v>
      </c>
      <c r="D39" s="92">
        <v>480</v>
      </c>
      <c r="E39" s="92">
        <v>465</v>
      </c>
      <c r="F39" s="92">
        <v>430</v>
      </c>
      <c r="G39" s="92">
        <v>400</v>
      </c>
      <c r="H39" s="92">
        <v>356</v>
      </c>
      <c r="I39" s="92">
        <v>210</v>
      </c>
      <c r="J39" s="92">
        <v>250</v>
      </c>
      <c r="K39" s="93">
        <v>430</v>
      </c>
      <c r="L39" s="88">
        <v>460</v>
      </c>
      <c r="M39" s="88">
        <v>455</v>
      </c>
      <c r="N39" s="88">
        <v>445</v>
      </c>
      <c r="O39" s="12">
        <f t="shared" si="2"/>
        <v>4831</v>
      </c>
      <c r="Q39" s="8">
        <v>8000</v>
      </c>
    </row>
    <row r="40" spans="1:17" s="52" customFormat="1" ht="33" customHeight="1">
      <c r="A40" s="129" t="s">
        <v>16</v>
      </c>
      <c r="B40" s="91" t="s">
        <v>104</v>
      </c>
      <c r="C40" s="94">
        <f>C41+C42</f>
        <v>350</v>
      </c>
      <c r="D40" s="94">
        <f aca="true" t="shared" si="4" ref="D40:O40">D41+D42</f>
        <v>390</v>
      </c>
      <c r="E40" s="94">
        <f t="shared" si="4"/>
        <v>385</v>
      </c>
      <c r="F40" s="94">
        <f t="shared" si="4"/>
        <v>367</v>
      </c>
      <c r="G40" s="94">
        <f t="shared" si="4"/>
        <v>340</v>
      </c>
      <c r="H40" s="94">
        <f t="shared" si="4"/>
        <v>230</v>
      </c>
      <c r="I40" s="94">
        <f t="shared" si="4"/>
        <v>150</v>
      </c>
      <c r="J40" s="94">
        <f t="shared" si="4"/>
        <v>130</v>
      </c>
      <c r="K40" s="94">
        <f t="shared" si="4"/>
        <v>391</v>
      </c>
      <c r="L40" s="94">
        <f t="shared" si="4"/>
        <v>388</v>
      </c>
      <c r="M40" s="94">
        <f t="shared" si="4"/>
        <v>390</v>
      </c>
      <c r="N40" s="94">
        <f t="shared" si="4"/>
        <v>385</v>
      </c>
      <c r="O40" s="107">
        <f t="shared" si="4"/>
        <v>3896</v>
      </c>
      <c r="Q40" s="8">
        <v>2950</v>
      </c>
    </row>
    <row r="41" spans="1:17" s="52" customFormat="1" ht="33.75" customHeight="1">
      <c r="A41" s="130"/>
      <c r="B41" s="99" t="s">
        <v>105</v>
      </c>
      <c r="C41" s="63">
        <v>100</v>
      </c>
      <c r="D41" s="94">
        <v>130</v>
      </c>
      <c r="E41" s="94">
        <v>120</v>
      </c>
      <c r="F41" s="94">
        <v>110</v>
      </c>
      <c r="G41" s="94">
        <v>100</v>
      </c>
      <c r="H41" s="94">
        <v>40</v>
      </c>
      <c r="I41" s="94">
        <v>0</v>
      </c>
      <c r="J41" s="88">
        <v>0</v>
      </c>
      <c r="K41" s="88">
        <v>125</v>
      </c>
      <c r="L41" s="88">
        <v>125</v>
      </c>
      <c r="M41" s="88">
        <v>125</v>
      </c>
      <c r="N41" s="63">
        <v>125</v>
      </c>
      <c r="O41" s="108">
        <f>SUM(C41:N41)</f>
        <v>1100</v>
      </c>
      <c r="Q41" s="8"/>
    </row>
    <row r="42" spans="1:17" s="52" customFormat="1" ht="34.5" customHeight="1">
      <c r="A42" s="131"/>
      <c r="B42" s="100" t="s">
        <v>106</v>
      </c>
      <c r="C42" s="101">
        <v>250</v>
      </c>
      <c r="D42" s="63">
        <v>260</v>
      </c>
      <c r="E42" s="63">
        <v>265</v>
      </c>
      <c r="F42" s="63">
        <v>257</v>
      </c>
      <c r="G42" s="63">
        <v>240</v>
      </c>
      <c r="H42" s="63">
        <v>190</v>
      </c>
      <c r="I42" s="63">
        <v>150</v>
      </c>
      <c r="J42" s="63">
        <v>130</v>
      </c>
      <c r="K42" s="9">
        <v>266</v>
      </c>
      <c r="L42" s="9">
        <v>263</v>
      </c>
      <c r="M42" s="9">
        <v>265</v>
      </c>
      <c r="N42" s="9">
        <v>260</v>
      </c>
      <c r="O42" s="8">
        <f>SUM(C42:N42)</f>
        <v>2796</v>
      </c>
      <c r="Q42" s="8"/>
    </row>
    <row r="43" spans="1:17" s="52" customFormat="1" ht="32.25" customHeight="1">
      <c r="A43" s="29" t="s">
        <v>116</v>
      </c>
      <c r="B43" s="91" t="s">
        <v>104</v>
      </c>
      <c r="C43" s="94">
        <f>C45+C46</f>
        <v>174.32999999999998</v>
      </c>
      <c r="D43" s="94">
        <f aca="true" t="shared" si="5" ref="D43:N43">D45+D46</f>
        <v>174.32999999999998</v>
      </c>
      <c r="E43" s="94">
        <f t="shared" si="5"/>
        <v>200.32999999999998</v>
      </c>
      <c r="F43" s="94">
        <f t="shared" si="5"/>
        <v>181.32999999999998</v>
      </c>
      <c r="G43" s="94">
        <f t="shared" si="5"/>
        <v>169.32999999999998</v>
      </c>
      <c r="H43" s="94">
        <f t="shared" si="5"/>
        <v>124</v>
      </c>
      <c r="I43" s="94">
        <f t="shared" si="5"/>
        <v>89</v>
      </c>
      <c r="J43" s="94">
        <f t="shared" si="5"/>
        <v>95</v>
      </c>
      <c r="K43" s="94">
        <f t="shared" si="5"/>
        <v>147.32999999999998</v>
      </c>
      <c r="L43" s="94">
        <f t="shared" si="5"/>
        <v>180.06</v>
      </c>
      <c r="M43" s="94">
        <f t="shared" si="5"/>
        <v>183.89</v>
      </c>
      <c r="N43" s="94">
        <f t="shared" si="5"/>
        <v>182.89</v>
      </c>
      <c r="O43" s="107">
        <f>SUM(C43:N43)</f>
        <v>1901.8199999999997</v>
      </c>
      <c r="Q43" s="8">
        <v>2700</v>
      </c>
    </row>
    <row r="44" spans="1:17" s="52" customFormat="1" ht="21" customHeight="1">
      <c r="A44" s="29" t="s">
        <v>124</v>
      </c>
      <c r="B44" s="29"/>
      <c r="C44" s="109">
        <v>2.33</v>
      </c>
      <c r="D44" s="109">
        <v>2.33</v>
      </c>
      <c r="E44" s="110">
        <v>2.33</v>
      </c>
      <c r="F44" s="109">
        <v>2.33</v>
      </c>
      <c r="G44" s="111">
        <v>2.33</v>
      </c>
      <c r="H44" s="109"/>
      <c r="I44" s="109"/>
      <c r="J44" s="109"/>
      <c r="K44" s="109">
        <v>2.33</v>
      </c>
      <c r="L44" s="109">
        <v>2.06</v>
      </c>
      <c r="M44" s="109">
        <v>1.89</v>
      </c>
      <c r="N44" s="109">
        <v>1.89</v>
      </c>
      <c r="O44" s="11">
        <f>SUM(C44:N44)</f>
        <v>19.82</v>
      </c>
      <c r="Q44" s="8"/>
    </row>
    <row r="45" spans="1:17" s="52" customFormat="1" ht="33" customHeight="1">
      <c r="A45" s="29"/>
      <c r="B45" s="99" t="s">
        <v>105</v>
      </c>
      <c r="C45" s="63">
        <v>80</v>
      </c>
      <c r="D45" s="63">
        <v>85</v>
      </c>
      <c r="E45" s="94">
        <v>85</v>
      </c>
      <c r="F45" s="94">
        <v>79</v>
      </c>
      <c r="G45" s="94">
        <v>72</v>
      </c>
      <c r="H45" s="94">
        <v>49</v>
      </c>
      <c r="I45" s="94">
        <v>24</v>
      </c>
      <c r="J45" s="94">
        <v>35</v>
      </c>
      <c r="K45" s="88">
        <v>70</v>
      </c>
      <c r="L45" s="63">
        <v>75</v>
      </c>
      <c r="M45" s="63">
        <v>73</v>
      </c>
      <c r="N45" s="112">
        <v>73</v>
      </c>
      <c r="O45" s="108">
        <f>SUM(C45:N45)</f>
        <v>800</v>
      </c>
      <c r="Q45" s="8"/>
    </row>
    <row r="46" spans="1:17" s="52" customFormat="1" ht="32.25" customHeight="1">
      <c r="A46" s="29"/>
      <c r="B46" s="99" t="s">
        <v>106</v>
      </c>
      <c r="C46" s="113">
        <v>94.33</v>
      </c>
      <c r="D46" s="101">
        <v>89.33</v>
      </c>
      <c r="E46" s="101">
        <v>115.33</v>
      </c>
      <c r="F46" s="101">
        <v>102.33</v>
      </c>
      <c r="G46" s="101">
        <v>97.33</v>
      </c>
      <c r="H46" s="101">
        <v>75</v>
      </c>
      <c r="I46" s="101">
        <v>65</v>
      </c>
      <c r="J46" s="101">
        <v>60</v>
      </c>
      <c r="K46" s="101">
        <v>77.33</v>
      </c>
      <c r="L46" s="93">
        <v>105.06</v>
      </c>
      <c r="M46" s="93">
        <v>110.89</v>
      </c>
      <c r="N46" s="93">
        <v>109.89</v>
      </c>
      <c r="O46" s="108">
        <f aca="true" t="shared" si="6" ref="O46:O63">SUM(C46:N46)</f>
        <v>1101.82</v>
      </c>
      <c r="Q46" s="8"/>
    </row>
    <row r="47" spans="1:17" s="52" customFormat="1" ht="17.25" customHeight="1">
      <c r="A47" s="29" t="s">
        <v>124</v>
      </c>
      <c r="B47" s="100"/>
      <c r="C47" s="109">
        <v>2.33</v>
      </c>
      <c r="D47" s="109">
        <v>2.33</v>
      </c>
      <c r="E47" s="110">
        <v>2.33</v>
      </c>
      <c r="F47" s="109">
        <v>2.33</v>
      </c>
      <c r="G47" s="111">
        <v>2.33</v>
      </c>
      <c r="H47" s="109"/>
      <c r="I47" s="109"/>
      <c r="J47" s="109"/>
      <c r="K47" s="109">
        <v>2.33</v>
      </c>
      <c r="L47" s="109">
        <v>2.06</v>
      </c>
      <c r="M47" s="109">
        <v>1.89</v>
      </c>
      <c r="N47" s="109">
        <v>1.89</v>
      </c>
      <c r="O47" s="108">
        <f t="shared" si="6"/>
        <v>19.82</v>
      </c>
      <c r="Q47" s="8"/>
    </row>
    <row r="48" spans="1:17" s="52" customFormat="1" ht="14.25" customHeight="1">
      <c r="A48" s="33" t="s">
        <v>21</v>
      </c>
      <c r="B48" s="33"/>
      <c r="C48" s="33" t="s">
        <v>0</v>
      </c>
      <c r="D48" s="33" t="s">
        <v>1</v>
      </c>
      <c r="E48" s="33" t="s">
        <v>2</v>
      </c>
      <c r="F48" s="33" t="s">
        <v>3</v>
      </c>
      <c r="G48" s="33" t="s">
        <v>4</v>
      </c>
      <c r="H48" s="33" t="s">
        <v>22</v>
      </c>
      <c r="I48" s="33" t="s">
        <v>5</v>
      </c>
      <c r="J48" s="33" t="s">
        <v>6</v>
      </c>
      <c r="K48" s="33" t="s">
        <v>7</v>
      </c>
      <c r="L48" s="33" t="s">
        <v>8</v>
      </c>
      <c r="M48" s="33" t="s">
        <v>9</v>
      </c>
      <c r="N48" s="33" t="s">
        <v>10</v>
      </c>
      <c r="O48" s="33" t="s">
        <v>20</v>
      </c>
      <c r="Q48" s="8"/>
    </row>
    <row r="49" spans="1:19" s="52" customFormat="1" ht="14.25" customHeight="1">
      <c r="A49" s="29" t="s">
        <v>115</v>
      </c>
      <c r="B49" s="91" t="s">
        <v>114</v>
      </c>
      <c r="C49" s="94">
        <v>194.49</v>
      </c>
      <c r="D49" s="94">
        <v>214.49</v>
      </c>
      <c r="E49" s="94">
        <v>218.49</v>
      </c>
      <c r="F49" s="94">
        <v>209.49</v>
      </c>
      <c r="G49" s="94">
        <v>184.49</v>
      </c>
      <c r="H49" s="94">
        <v>165</v>
      </c>
      <c r="I49" s="94">
        <v>90</v>
      </c>
      <c r="J49" s="94">
        <v>80</v>
      </c>
      <c r="K49" s="96">
        <v>204.49</v>
      </c>
      <c r="L49" s="96">
        <v>208.96</v>
      </c>
      <c r="M49" s="96">
        <v>203.64</v>
      </c>
      <c r="N49" s="96">
        <v>203.64</v>
      </c>
      <c r="O49" s="108">
        <f t="shared" si="6"/>
        <v>2177.18</v>
      </c>
      <c r="Q49" s="8">
        <v>2400</v>
      </c>
      <c r="S49" s="53"/>
    </row>
    <row r="50" spans="1:17" s="52" customFormat="1" ht="15.75" customHeight="1">
      <c r="A50" s="29" t="s">
        <v>124</v>
      </c>
      <c r="B50" s="29"/>
      <c r="C50" s="114">
        <v>4.49</v>
      </c>
      <c r="D50" s="114">
        <v>4.49</v>
      </c>
      <c r="E50" s="114">
        <v>4.49</v>
      </c>
      <c r="F50" s="114">
        <v>4.49</v>
      </c>
      <c r="G50" s="114">
        <v>4.49</v>
      </c>
      <c r="H50" s="114"/>
      <c r="I50" s="114"/>
      <c r="J50" s="114"/>
      <c r="K50" s="114">
        <v>4.49</v>
      </c>
      <c r="L50" s="114">
        <v>3.96</v>
      </c>
      <c r="M50" s="114">
        <v>3.64</v>
      </c>
      <c r="N50" s="114">
        <v>3.64</v>
      </c>
      <c r="O50" s="108">
        <f t="shared" si="6"/>
        <v>38.18000000000001</v>
      </c>
      <c r="Q50" s="8"/>
    </row>
    <row r="51" spans="1:17" s="52" customFormat="1" ht="14.25" customHeight="1">
      <c r="A51" s="29" t="s">
        <v>17</v>
      </c>
      <c r="B51" s="91" t="s">
        <v>114</v>
      </c>
      <c r="C51" s="92">
        <v>116</v>
      </c>
      <c r="D51" s="92">
        <v>115</v>
      </c>
      <c r="E51" s="92">
        <v>113</v>
      </c>
      <c r="F51" s="92">
        <v>115</v>
      </c>
      <c r="G51" s="92">
        <v>110</v>
      </c>
      <c r="H51" s="92">
        <v>90</v>
      </c>
      <c r="I51" s="92">
        <v>80</v>
      </c>
      <c r="J51" s="92">
        <v>55</v>
      </c>
      <c r="K51" s="93">
        <v>90</v>
      </c>
      <c r="L51" s="93">
        <v>118</v>
      </c>
      <c r="M51" s="93">
        <v>120</v>
      </c>
      <c r="N51" s="93">
        <v>122</v>
      </c>
      <c r="O51" s="108">
        <f t="shared" si="6"/>
        <v>1244</v>
      </c>
      <c r="Q51" s="8">
        <v>1820</v>
      </c>
    </row>
    <row r="52" spans="1:17" s="52" customFormat="1" ht="12.75" customHeight="1">
      <c r="A52" s="29" t="s">
        <v>18</v>
      </c>
      <c r="B52" s="91" t="s">
        <v>114</v>
      </c>
      <c r="C52" s="97">
        <v>210</v>
      </c>
      <c r="D52" s="97">
        <v>220</v>
      </c>
      <c r="E52" s="97">
        <v>205</v>
      </c>
      <c r="F52" s="97">
        <v>210</v>
      </c>
      <c r="G52" s="97">
        <v>200</v>
      </c>
      <c r="H52" s="97">
        <v>160</v>
      </c>
      <c r="I52" s="97">
        <v>115</v>
      </c>
      <c r="J52" s="97">
        <v>75</v>
      </c>
      <c r="K52" s="103">
        <v>180</v>
      </c>
      <c r="L52" s="103">
        <v>220</v>
      </c>
      <c r="M52" s="103">
        <v>210</v>
      </c>
      <c r="N52" s="103">
        <v>195</v>
      </c>
      <c r="O52" s="108">
        <f t="shared" si="6"/>
        <v>2200</v>
      </c>
      <c r="Q52" s="8">
        <v>2600</v>
      </c>
    </row>
    <row r="53" spans="1:17" s="52" customFormat="1" ht="12.75" customHeight="1">
      <c r="A53" s="29" t="s">
        <v>160</v>
      </c>
      <c r="B53" s="91" t="s">
        <v>114</v>
      </c>
      <c r="C53" s="92">
        <v>290</v>
      </c>
      <c r="D53" s="92">
        <v>310</v>
      </c>
      <c r="E53" s="92">
        <v>315</v>
      </c>
      <c r="F53" s="92">
        <v>305</v>
      </c>
      <c r="G53" s="92">
        <v>300</v>
      </c>
      <c r="H53" s="92">
        <v>170</v>
      </c>
      <c r="I53" s="92">
        <v>125</v>
      </c>
      <c r="J53" s="92">
        <v>115</v>
      </c>
      <c r="K53" s="93">
        <v>290</v>
      </c>
      <c r="L53" s="93">
        <v>300</v>
      </c>
      <c r="M53" s="93">
        <v>305</v>
      </c>
      <c r="N53" s="93">
        <v>300</v>
      </c>
      <c r="O53" s="108">
        <f t="shared" si="6"/>
        <v>3125</v>
      </c>
      <c r="Q53" s="8">
        <v>3005</v>
      </c>
    </row>
    <row r="54" spans="1:17" s="52" customFormat="1" ht="32.25" customHeight="1">
      <c r="A54" s="29" t="s">
        <v>110</v>
      </c>
      <c r="B54" s="91" t="s">
        <v>104</v>
      </c>
      <c r="C54" s="94">
        <f>C56+C57</f>
        <v>338.1</v>
      </c>
      <c r="D54" s="94">
        <f aca="true" t="shared" si="7" ref="D54:O54">D56+D57</f>
        <v>371.1</v>
      </c>
      <c r="E54" s="94">
        <f t="shared" si="7"/>
        <v>383.1</v>
      </c>
      <c r="F54" s="94">
        <f t="shared" si="7"/>
        <v>376.1</v>
      </c>
      <c r="G54" s="94">
        <f t="shared" si="7"/>
        <v>366.1</v>
      </c>
      <c r="H54" s="94">
        <f t="shared" si="7"/>
        <v>283.1</v>
      </c>
      <c r="I54" s="94">
        <f t="shared" si="7"/>
        <v>173.1</v>
      </c>
      <c r="J54" s="94">
        <f t="shared" si="7"/>
        <v>186.1</v>
      </c>
      <c r="K54" s="94">
        <f t="shared" si="7"/>
        <v>258.1</v>
      </c>
      <c r="L54" s="94">
        <f t="shared" si="7"/>
        <v>376.1</v>
      </c>
      <c r="M54" s="94">
        <f t="shared" si="7"/>
        <v>372.1</v>
      </c>
      <c r="N54" s="94">
        <f t="shared" si="7"/>
        <v>373.1</v>
      </c>
      <c r="O54" s="107">
        <f t="shared" si="7"/>
        <v>3856.1999999999994</v>
      </c>
      <c r="Q54" s="8">
        <v>3286</v>
      </c>
    </row>
    <row r="55" spans="1:17" s="52" customFormat="1" ht="12.75" customHeight="1">
      <c r="A55" s="9" t="s">
        <v>76</v>
      </c>
      <c r="B55" s="9"/>
      <c r="C55" s="115">
        <v>18.1</v>
      </c>
      <c r="D55" s="115">
        <v>18.1</v>
      </c>
      <c r="E55" s="115">
        <v>18.1</v>
      </c>
      <c r="F55" s="115">
        <v>18.1</v>
      </c>
      <c r="G55" s="115">
        <v>18.1</v>
      </c>
      <c r="H55" s="115">
        <v>18.1</v>
      </c>
      <c r="I55" s="115">
        <v>18.1</v>
      </c>
      <c r="J55" s="115">
        <v>18.1</v>
      </c>
      <c r="K55" s="115">
        <v>18.1</v>
      </c>
      <c r="L55" s="115">
        <v>18.1</v>
      </c>
      <c r="M55" s="115">
        <v>18.1</v>
      </c>
      <c r="N55" s="115">
        <v>18.1</v>
      </c>
      <c r="O55" s="108">
        <f t="shared" si="6"/>
        <v>217.19999999999996</v>
      </c>
      <c r="Q55" s="8"/>
    </row>
    <row r="56" spans="1:17" s="52" customFormat="1" ht="34.5" customHeight="1">
      <c r="A56" s="139"/>
      <c r="B56" s="99" t="s">
        <v>105</v>
      </c>
      <c r="C56" s="63">
        <v>60</v>
      </c>
      <c r="D56" s="94">
        <v>70</v>
      </c>
      <c r="E56" s="94">
        <v>75</v>
      </c>
      <c r="F56" s="94">
        <v>73</v>
      </c>
      <c r="G56" s="94">
        <v>68</v>
      </c>
      <c r="H56" s="94">
        <v>50</v>
      </c>
      <c r="I56" s="94">
        <v>20</v>
      </c>
      <c r="J56" s="94">
        <v>23</v>
      </c>
      <c r="K56" s="63">
        <v>60</v>
      </c>
      <c r="L56" s="63">
        <v>75</v>
      </c>
      <c r="M56" s="63">
        <v>76</v>
      </c>
      <c r="N56" s="112">
        <v>75</v>
      </c>
      <c r="O56" s="108">
        <f t="shared" si="6"/>
        <v>725</v>
      </c>
      <c r="Q56" s="8"/>
    </row>
    <row r="57" spans="1:17" s="52" customFormat="1" ht="33.75" customHeight="1">
      <c r="A57" s="140"/>
      <c r="B57" s="100" t="s">
        <v>106</v>
      </c>
      <c r="C57" s="63">
        <v>278.1</v>
      </c>
      <c r="D57" s="63">
        <v>301.1</v>
      </c>
      <c r="E57" s="63">
        <v>308.1</v>
      </c>
      <c r="F57" s="63">
        <v>303.1</v>
      </c>
      <c r="G57" s="63">
        <v>298.1</v>
      </c>
      <c r="H57" s="63">
        <v>233.1</v>
      </c>
      <c r="I57" s="63">
        <v>153.1</v>
      </c>
      <c r="J57" s="63">
        <v>163.1</v>
      </c>
      <c r="K57" s="63">
        <v>198.1</v>
      </c>
      <c r="L57" s="63">
        <v>301.1</v>
      </c>
      <c r="M57" s="63">
        <v>296.1</v>
      </c>
      <c r="N57" s="63">
        <v>298.1</v>
      </c>
      <c r="O57" s="108">
        <f t="shared" si="6"/>
        <v>3131.1999999999994</v>
      </c>
      <c r="Q57" s="8"/>
    </row>
    <row r="58" spans="1:17" s="52" customFormat="1" ht="14.25" customHeight="1">
      <c r="A58" s="9" t="s">
        <v>76</v>
      </c>
      <c r="B58" s="100"/>
      <c r="C58" s="115">
        <v>18.1</v>
      </c>
      <c r="D58" s="115">
        <v>18.1</v>
      </c>
      <c r="E58" s="115">
        <v>18.1</v>
      </c>
      <c r="F58" s="115">
        <v>18.1</v>
      </c>
      <c r="G58" s="115">
        <v>18.1</v>
      </c>
      <c r="H58" s="115">
        <v>18.1</v>
      </c>
      <c r="I58" s="115">
        <v>18.1</v>
      </c>
      <c r="J58" s="115">
        <v>18.1</v>
      </c>
      <c r="K58" s="115">
        <v>18.1</v>
      </c>
      <c r="L58" s="115">
        <v>18.1</v>
      </c>
      <c r="M58" s="115">
        <v>18.1</v>
      </c>
      <c r="N58" s="115">
        <v>18.1</v>
      </c>
      <c r="O58" s="108">
        <f t="shared" si="6"/>
        <v>217.19999999999996</v>
      </c>
      <c r="Q58" s="8"/>
    </row>
    <row r="59" spans="1:17" s="52" customFormat="1" ht="22.5" customHeight="1">
      <c r="A59" s="29" t="s">
        <v>85</v>
      </c>
      <c r="B59" s="91" t="s">
        <v>114</v>
      </c>
      <c r="C59" s="94">
        <v>250</v>
      </c>
      <c r="D59" s="94">
        <v>257</v>
      </c>
      <c r="E59" s="94">
        <v>275</v>
      </c>
      <c r="F59" s="94">
        <v>260</v>
      </c>
      <c r="G59" s="94">
        <v>255</v>
      </c>
      <c r="H59" s="94">
        <v>162</v>
      </c>
      <c r="I59" s="94">
        <v>131</v>
      </c>
      <c r="J59" s="94">
        <v>104</v>
      </c>
      <c r="K59" s="116">
        <v>235</v>
      </c>
      <c r="L59" s="88">
        <v>240</v>
      </c>
      <c r="M59" s="88">
        <v>255</v>
      </c>
      <c r="N59" s="88">
        <v>265</v>
      </c>
      <c r="O59" s="108">
        <f t="shared" si="6"/>
        <v>2689</v>
      </c>
      <c r="Q59" s="8">
        <v>3495</v>
      </c>
    </row>
    <row r="60" spans="1:17" s="52" customFormat="1" ht="15.75" customHeight="1">
      <c r="A60" s="9" t="s">
        <v>84</v>
      </c>
      <c r="B60" s="9"/>
      <c r="C60" s="9">
        <v>4</v>
      </c>
      <c r="D60" s="9">
        <v>4</v>
      </c>
      <c r="E60" s="9">
        <v>4</v>
      </c>
      <c r="F60" s="9">
        <v>4</v>
      </c>
      <c r="G60" s="9">
        <v>4</v>
      </c>
      <c r="H60" s="9"/>
      <c r="I60" s="9"/>
      <c r="J60" s="9"/>
      <c r="K60" s="9">
        <v>4</v>
      </c>
      <c r="L60" s="9">
        <v>4</v>
      </c>
      <c r="M60" s="9">
        <v>4</v>
      </c>
      <c r="N60" s="9">
        <v>4</v>
      </c>
      <c r="O60" s="108">
        <f t="shared" si="6"/>
        <v>36</v>
      </c>
      <c r="Q60" s="8"/>
    </row>
    <row r="61" spans="1:17" s="52" customFormat="1" ht="27" customHeight="1">
      <c r="A61" s="29" t="s">
        <v>161</v>
      </c>
      <c r="B61" s="91" t="s">
        <v>114</v>
      </c>
      <c r="C61" s="102">
        <v>204</v>
      </c>
      <c r="D61" s="102">
        <v>226</v>
      </c>
      <c r="E61" s="102">
        <v>230</v>
      </c>
      <c r="F61" s="102">
        <v>228</v>
      </c>
      <c r="G61" s="102">
        <v>212</v>
      </c>
      <c r="H61" s="102">
        <v>151</v>
      </c>
      <c r="I61" s="102">
        <v>111</v>
      </c>
      <c r="J61" s="102">
        <v>81</v>
      </c>
      <c r="K61" s="102">
        <v>222</v>
      </c>
      <c r="L61" s="102">
        <v>232</v>
      </c>
      <c r="M61" s="102">
        <v>225</v>
      </c>
      <c r="N61" s="102">
        <v>223</v>
      </c>
      <c r="O61" s="108">
        <f t="shared" si="6"/>
        <v>2345</v>
      </c>
      <c r="Q61" s="8">
        <v>2265</v>
      </c>
    </row>
    <row r="62" spans="1:17" s="52" customFormat="1" ht="15" customHeight="1">
      <c r="A62" s="9" t="s">
        <v>84</v>
      </c>
      <c r="B62" s="91"/>
      <c r="C62" s="69">
        <v>2</v>
      </c>
      <c r="D62" s="69">
        <v>2</v>
      </c>
      <c r="E62" s="69">
        <v>2</v>
      </c>
      <c r="F62" s="69">
        <v>2</v>
      </c>
      <c r="G62" s="69">
        <v>2</v>
      </c>
      <c r="H62" s="69">
        <v>1</v>
      </c>
      <c r="I62" s="69">
        <v>1</v>
      </c>
      <c r="J62" s="69">
        <v>1</v>
      </c>
      <c r="K62" s="117">
        <v>2</v>
      </c>
      <c r="L62" s="117">
        <v>2</v>
      </c>
      <c r="M62" s="117">
        <v>2</v>
      </c>
      <c r="N62" s="117">
        <v>2</v>
      </c>
      <c r="O62" s="108">
        <f t="shared" si="6"/>
        <v>21</v>
      </c>
      <c r="Q62" s="8"/>
    </row>
    <row r="63" spans="1:17" s="52" customFormat="1" ht="39.75" customHeight="1">
      <c r="A63" s="29" t="s">
        <v>109</v>
      </c>
      <c r="B63" s="91" t="s">
        <v>114</v>
      </c>
      <c r="C63" s="61">
        <v>33</v>
      </c>
      <c r="D63" s="61">
        <v>35</v>
      </c>
      <c r="E63" s="61">
        <v>38</v>
      </c>
      <c r="F63" s="61">
        <v>39</v>
      </c>
      <c r="G63" s="61">
        <v>35</v>
      </c>
      <c r="H63" s="61">
        <v>20</v>
      </c>
      <c r="I63" s="118">
        <v>12</v>
      </c>
      <c r="J63" s="118">
        <v>12</v>
      </c>
      <c r="K63" s="93">
        <v>35</v>
      </c>
      <c r="L63" s="93">
        <v>34</v>
      </c>
      <c r="M63" s="93">
        <v>35</v>
      </c>
      <c r="N63" s="93">
        <v>33</v>
      </c>
      <c r="O63" s="108">
        <f t="shared" si="6"/>
        <v>361</v>
      </c>
      <c r="Q63" s="8">
        <v>291</v>
      </c>
    </row>
    <row r="64" spans="1:17" s="52" customFormat="1" ht="26.25" customHeight="1">
      <c r="A64" s="29" t="s">
        <v>150</v>
      </c>
      <c r="B64" s="91" t="s">
        <v>114</v>
      </c>
      <c r="C64" s="97">
        <v>320</v>
      </c>
      <c r="D64" s="97">
        <v>340</v>
      </c>
      <c r="E64" s="97">
        <v>350</v>
      </c>
      <c r="F64" s="97">
        <v>340</v>
      </c>
      <c r="G64" s="97">
        <v>340</v>
      </c>
      <c r="H64" s="97">
        <v>250</v>
      </c>
      <c r="I64" s="118">
        <v>160</v>
      </c>
      <c r="J64" s="118">
        <v>130</v>
      </c>
      <c r="K64" s="93">
        <v>320</v>
      </c>
      <c r="L64" s="103">
        <v>325</v>
      </c>
      <c r="M64" s="103">
        <v>340</v>
      </c>
      <c r="N64" s="103">
        <v>335</v>
      </c>
      <c r="O64" s="8">
        <f>SUM(C64:N64)</f>
        <v>3550</v>
      </c>
      <c r="Q64" s="8">
        <v>4396</v>
      </c>
    </row>
    <row r="65" spans="1:17" s="52" customFormat="1" ht="27" customHeight="1">
      <c r="A65" s="29" t="s">
        <v>162</v>
      </c>
      <c r="B65" s="91" t="s">
        <v>114</v>
      </c>
      <c r="C65" s="97">
        <v>70</v>
      </c>
      <c r="D65" s="97">
        <v>76</v>
      </c>
      <c r="E65" s="97">
        <v>80</v>
      </c>
      <c r="F65" s="97">
        <v>75</v>
      </c>
      <c r="G65" s="97">
        <v>60</v>
      </c>
      <c r="H65" s="97">
        <v>0</v>
      </c>
      <c r="I65" s="118">
        <v>0</v>
      </c>
      <c r="J65" s="118">
        <v>0</v>
      </c>
      <c r="K65" s="93">
        <v>70</v>
      </c>
      <c r="L65" s="103">
        <v>72</v>
      </c>
      <c r="M65" s="103">
        <v>74</v>
      </c>
      <c r="N65" s="103">
        <v>75</v>
      </c>
      <c r="O65" s="8">
        <f>SUM(C65:N65)</f>
        <v>652</v>
      </c>
      <c r="Q65" s="8"/>
    </row>
    <row r="66" spans="1:17" s="52" customFormat="1" ht="29.25" customHeight="1">
      <c r="A66" s="132" t="s">
        <v>125</v>
      </c>
      <c r="B66" s="91" t="s">
        <v>104</v>
      </c>
      <c r="C66" s="9">
        <f>C67+C68</f>
        <v>240</v>
      </c>
      <c r="D66" s="9">
        <f aca="true" t="shared" si="8" ref="D66:O66">D67+D68</f>
        <v>237</v>
      </c>
      <c r="E66" s="9">
        <f t="shared" si="8"/>
        <v>228</v>
      </c>
      <c r="F66" s="9">
        <f t="shared" si="8"/>
        <v>229</v>
      </c>
      <c r="G66" s="9">
        <f t="shared" si="8"/>
        <v>216</v>
      </c>
      <c r="H66" s="9">
        <f t="shared" si="8"/>
        <v>195</v>
      </c>
      <c r="I66" s="9">
        <f t="shared" si="8"/>
        <v>171</v>
      </c>
      <c r="J66" s="9">
        <f t="shared" si="8"/>
        <v>100</v>
      </c>
      <c r="K66" s="9">
        <f t="shared" si="8"/>
        <v>201</v>
      </c>
      <c r="L66" s="9">
        <f t="shared" si="8"/>
        <v>237</v>
      </c>
      <c r="M66" s="9">
        <f t="shared" si="8"/>
        <v>244</v>
      </c>
      <c r="N66" s="9">
        <f t="shared" si="8"/>
        <v>244</v>
      </c>
      <c r="O66" s="8">
        <f t="shared" si="8"/>
        <v>2542</v>
      </c>
      <c r="Q66" s="8">
        <v>3100</v>
      </c>
    </row>
    <row r="67" spans="1:17" s="52" customFormat="1" ht="33.75" customHeight="1">
      <c r="A67" s="132"/>
      <c r="B67" s="91" t="s">
        <v>105</v>
      </c>
      <c r="C67" s="119">
        <v>90</v>
      </c>
      <c r="D67" s="119">
        <v>83</v>
      </c>
      <c r="E67" s="119">
        <v>75</v>
      </c>
      <c r="F67" s="119">
        <v>75</v>
      </c>
      <c r="G67" s="119">
        <v>68</v>
      </c>
      <c r="H67" s="119">
        <v>60</v>
      </c>
      <c r="I67" s="119">
        <v>45</v>
      </c>
      <c r="J67" s="119">
        <v>30</v>
      </c>
      <c r="K67" s="119">
        <v>75</v>
      </c>
      <c r="L67" s="119">
        <v>83</v>
      </c>
      <c r="M67" s="119">
        <v>90</v>
      </c>
      <c r="N67" s="119">
        <v>90</v>
      </c>
      <c r="O67" s="108">
        <f aca="true" t="shared" si="9" ref="O67:O76">SUM(C67:N67)</f>
        <v>864</v>
      </c>
      <c r="Q67" s="8"/>
    </row>
    <row r="68" spans="1:17" s="52" customFormat="1" ht="35.25" customHeight="1">
      <c r="A68" s="132"/>
      <c r="B68" s="91" t="s">
        <v>106</v>
      </c>
      <c r="C68" s="97">
        <v>150</v>
      </c>
      <c r="D68" s="97">
        <v>154</v>
      </c>
      <c r="E68" s="97">
        <v>153</v>
      </c>
      <c r="F68" s="97">
        <v>154</v>
      </c>
      <c r="G68" s="97">
        <v>148</v>
      </c>
      <c r="H68" s="97">
        <v>135</v>
      </c>
      <c r="I68" s="97">
        <v>126</v>
      </c>
      <c r="J68" s="97">
        <v>70</v>
      </c>
      <c r="K68" s="103">
        <v>126</v>
      </c>
      <c r="L68" s="103">
        <v>154</v>
      </c>
      <c r="M68" s="103">
        <v>154</v>
      </c>
      <c r="N68" s="103">
        <v>154</v>
      </c>
      <c r="O68" s="8">
        <f t="shared" si="9"/>
        <v>1678</v>
      </c>
      <c r="Q68" s="8"/>
    </row>
    <row r="69" spans="1:17" s="52" customFormat="1" ht="32.25" customHeight="1">
      <c r="A69" s="33" t="s">
        <v>21</v>
      </c>
      <c r="B69" s="33"/>
      <c r="C69" s="33" t="s">
        <v>0</v>
      </c>
      <c r="D69" s="33" t="s">
        <v>1</v>
      </c>
      <c r="E69" s="33" t="s">
        <v>2</v>
      </c>
      <c r="F69" s="33" t="s">
        <v>3</v>
      </c>
      <c r="G69" s="33" t="s">
        <v>4</v>
      </c>
      <c r="H69" s="33" t="s">
        <v>22</v>
      </c>
      <c r="I69" s="33" t="s">
        <v>5</v>
      </c>
      <c r="J69" s="33" t="s">
        <v>6</v>
      </c>
      <c r="K69" s="33" t="s">
        <v>7</v>
      </c>
      <c r="L69" s="33" t="s">
        <v>8</v>
      </c>
      <c r="M69" s="33" t="s">
        <v>9</v>
      </c>
      <c r="N69" s="33" t="s">
        <v>10</v>
      </c>
      <c r="O69" s="33" t="s">
        <v>20</v>
      </c>
      <c r="Q69" s="8"/>
    </row>
    <row r="70" spans="1:17" s="52" customFormat="1" ht="34.5" customHeight="1">
      <c r="A70" s="129" t="s">
        <v>126</v>
      </c>
      <c r="B70" s="91" t="s">
        <v>104</v>
      </c>
      <c r="C70" s="9">
        <f>C71+C72</f>
        <v>96</v>
      </c>
      <c r="D70" s="9">
        <f aca="true" t="shared" si="10" ref="D70:O70">D71+D72</f>
        <v>94</v>
      </c>
      <c r="E70" s="9">
        <f t="shared" si="10"/>
        <v>91</v>
      </c>
      <c r="F70" s="9">
        <f t="shared" si="10"/>
        <v>91</v>
      </c>
      <c r="G70" s="9">
        <f t="shared" si="10"/>
        <v>89</v>
      </c>
      <c r="H70" s="9">
        <f t="shared" si="10"/>
        <v>86</v>
      </c>
      <c r="I70" s="9">
        <f t="shared" si="10"/>
        <v>69</v>
      </c>
      <c r="J70" s="9">
        <f t="shared" si="10"/>
        <v>40</v>
      </c>
      <c r="K70" s="9">
        <f t="shared" si="10"/>
        <v>79</v>
      </c>
      <c r="L70" s="9">
        <f t="shared" si="10"/>
        <v>94</v>
      </c>
      <c r="M70" s="9">
        <f t="shared" si="10"/>
        <v>96</v>
      </c>
      <c r="N70" s="9">
        <f t="shared" si="10"/>
        <v>96</v>
      </c>
      <c r="O70" s="8">
        <f t="shared" si="10"/>
        <v>1021</v>
      </c>
      <c r="Q70" s="8"/>
    </row>
    <row r="71" spans="1:17" s="52" customFormat="1" ht="36.75" customHeight="1">
      <c r="A71" s="130"/>
      <c r="B71" s="100" t="s">
        <v>105</v>
      </c>
      <c r="C71" s="119">
        <v>30</v>
      </c>
      <c r="D71" s="119">
        <v>28</v>
      </c>
      <c r="E71" s="119">
        <v>25</v>
      </c>
      <c r="F71" s="119">
        <v>25</v>
      </c>
      <c r="G71" s="119">
        <v>23</v>
      </c>
      <c r="H71" s="119">
        <v>20</v>
      </c>
      <c r="I71" s="119">
        <v>15</v>
      </c>
      <c r="J71" s="119">
        <v>10</v>
      </c>
      <c r="K71" s="119">
        <v>25</v>
      </c>
      <c r="L71" s="119">
        <v>28</v>
      </c>
      <c r="M71" s="119">
        <v>30</v>
      </c>
      <c r="N71" s="119">
        <v>30</v>
      </c>
      <c r="O71" s="8">
        <f t="shared" si="9"/>
        <v>289</v>
      </c>
      <c r="Q71" s="8"/>
    </row>
    <row r="72" spans="1:17" s="52" customFormat="1" ht="34.5" customHeight="1">
      <c r="A72" s="131"/>
      <c r="B72" s="100" t="s">
        <v>106</v>
      </c>
      <c r="C72" s="97">
        <v>66</v>
      </c>
      <c r="D72" s="97">
        <v>66</v>
      </c>
      <c r="E72" s="97">
        <v>66</v>
      </c>
      <c r="F72" s="97">
        <v>66</v>
      </c>
      <c r="G72" s="97">
        <v>66</v>
      </c>
      <c r="H72" s="97">
        <v>66</v>
      </c>
      <c r="I72" s="97">
        <v>54</v>
      </c>
      <c r="J72" s="97">
        <v>30</v>
      </c>
      <c r="K72" s="103">
        <v>54</v>
      </c>
      <c r="L72" s="103">
        <v>66</v>
      </c>
      <c r="M72" s="103">
        <v>66</v>
      </c>
      <c r="N72" s="103">
        <v>66</v>
      </c>
      <c r="O72" s="8">
        <f t="shared" si="9"/>
        <v>732</v>
      </c>
      <c r="Q72" s="8"/>
    </row>
    <row r="73" spans="1:18" s="52" customFormat="1" ht="29.25" customHeight="1">
      <c r="A73" s="29" t="s">
        <v>156</v>
      </c>
      <c r="B73" s="91" t="s">
        <v>114</v>
      </c>
      <c r="C73" s="102">
        <v>80</v>
      </c>
      <c r="D73" s="102">
        <v>85</v>
      </c>
      <c r="E73" s="102">
        <v>80</v>
      </c>
      <c r="F73" s="102">
        <v>80</v>
      </c>
      <c r="G73" s="102">
        <v>78</v>
      </c>
      <c r="H73" s="102">
        <v>60</v>
      </c>
      <c r="I73" s="102">
        <v>60</v>
      </c>
      <c r="J73" s="102">
        <v>55</v>
      </c>
      <c r="K73" s="102">
        <v>80</v>
      </c>
      <c r="L73" s="102">
        <v>85</v>
      </c>
      <c r="M73" s="102">
        <v>82</v>
      </c>
      <c r="N73" s="102">
        <v>75</v>
      </c>
      <c r="O73" s="90">
        <f>SUM(C73:N73)</f>
        <v>900</v>
      </c>
      <c r="P73" s="88">
        <f>SUM(P70:P72)</f>
        <v>0</v>
      </c>
      <c r="Q73" s="88">
        <f>SUM(Q70:Q72)</f>
        <v>0</v>
      </c>
      <c r="R73" s="88">
        <f>SUM(R70:R72)</f>
        <v>0</v>
      </c>
    </row>
    <row r="74" spans="1:18" s="52" customFormat="1" ht="29.25" customHeight="1">
      <c r="A74" s="29" t="s">
        <v>157</v>
      </c>
      <c r="B74" s="91" t="s">
        <v>114</v>
      </c>
      <c r="C74" s="102">
        <v>130</v>
      </c>
      <c r="D74" s="102">
        <v>147</v>
      </c>
      <c r="E74" s="102">
        <v>114</v>
      </c>
      <c r="F74" s="102">
        <v>68</v>
      </c>
      <c r="G74" s="102">
        <v>100</v>
      </c>
      <c r="H74" s="102">
        <v>99</v>
      </c>
      <c r="I74" s="102">
        <v>105</v>
      </c>
      <c r="J74" s="102">
        <v>35</v>
      </c>
      <c r="K74" s="102">
        <v>75</v>
      </c>
      <c r="L74" s="102">
        <v>92</v>
      </c>
      <c r="M74" s="102">
        <v>97</v>
      </c>
      <c r="N74" s="102">
        <v>120</v>
      </c>
      <c r="O74" s="90">
        <f>SUM(C74:N74)</f>
        <v>1182</v>
      </c>
      <c r="P74" s="88">
        <f>SUM(P73)</f>
        <v>0</v>
      </c>
      <c r="Q74" s="88">
        <f>SUM(Q73)</f>
        <v>0</v>
      </c>
      <c r="R74" s="88">
        <f>SUM(R73)</f>
        <v>0</v>
      </c>
    </row>
    <row r="75" spans="1:17" s="52" customFormat="1" ht="29.25" customHeight="1">
      <c r="A75" s="29" t="s">
        <v>127</v>
      </c>
      <c r="B75" s="91" t="s">
        <v>114</v>
      </c>
      <c r="C75" s="120">
        <v>168</v>
      </c>
      <c r="D75" s="120">
        <v>160</v>
      </c>
      <c r="E75" s="120">
        <v>160</v>
      </c>
      <c r="F75" s="120">
        <v>161</v>
      </c>
      <c r="G75" s="120">
        <v>158</v>
      </c>
      <c r="H75" s="120">
        <v>115</v>
      </c>
      <c r="I75" s="120">
        <v>100</v>
      </c>
      <c r="J75" s="120">
        <v>100</v>
      </c>
      <c r="K75" s="120">
        <v>165</v>
      </c>
      <c r="L75" s="120">
        <v>164</v>
      </c>
      <c r="M75" s="120">
        <v>167</v>
      </c>
      <c r="N75" s="120">
        <v>165</v>
      </c>
      <c r="O75" s="8">
        <f t="shared" si="9"/>
        <v>1783</v>
      </c>
      <c r="Q75" s="8">
        <v>2350</v>
      </c>
    </row>
    <row r="76" spans="1:17" s="52" customFormat="1" ht="30" customHeight="1">
      <c r="A76" s="29" t="s">
        <v>128</v>
      </c>
      <c r="B76" s="91" t="s">
        <v>114</v>
      </c>
      <c r="C76" s="94">
        <v>17</v>
      </c>
      <c r="D76" s="94">
        <v>22</v>
      </c>
      <c r="E76" s="94">
        <v>23</v>
      </c>
      <c r="F76" s="95">
        <v>24</v>
      </c>
      <c r="G76" s="94">
        <v>23</v>
      </c>
      <c r="H76" s="94">
        <v>16</v>
      </c>
      <c r="I76" s="94">
        <v>10</v>
      </c>
      <c r="J76" s="94">
        <v>15</v>
      </c>
      <c r="K76" s="88">
        <v>20</v>
      </c>
      <c r="L76" s="88">
        <v>23</v>
      </c>
      <c r="M76" s="88">
        <v>23</v>
      </c>
      <c r="N76" s="88">
        <v>25</v>
      </c>
      <c r="O76" s="8">
        <f t="shared" si="9"/>
        <v>241</v>
      </c>
      <c r="Q76" s="8"/>
    </row>
    <row r="77" spans="1:17" s="52" customFormat="1" ht="27" customHeight="1">
      <c r="A77" s="29" t="s">
        <v>129</v>
      </c>
      <c r="B77" s="91" t="s">
        <v>114</v>
      </c>
      <c r="C77" s="120">
        <v>125</v>
      </c>
      <c r="D77" s="120">
        <v>130</v>
      </c>
      <c r="E77" s="120">
        <v>128</v>
      </c>
      <c r="F77" s="120">
        <v>130</v>
      </c>
      <c r="G77" s="120">
        <v>125</v>
      </c>
      <c r="H77" s="120">
        <v>85</v>
      </c>
      <c r="I77" s="120">
        <v>80</v>
      </c>
      <c r="J77" s="120">
        <v>75</v>
      </c>
      <c r="K77" s="120">
        <v>125</v>
      </c>
      <c r="L77" s="120">
        <v>120</v>
      </c>
      <c r="M77" s="120">
        <v>115</v>
      </c>
      <c r="N77" s="120">
        <v>122</v>
      </c>
      <c r="O77" s="8">
        <f>C77+D77+E77+F77+G77+H77+I77+J77+K77+L77+M77+N77</f>
        <v>1360</v>
      </c>
      <c r="Q77" s="8">
        <v>2555</v>
      </c>
    </row>
    <row r="78" spans="1:17" s="52" customFormat="1" ht="31.5" customHeight="1">
      <c r="A78" s="29" t="s">
        <v>130</v>
      </c>
      <c r="B78" s="91" t="s">
        <v>114</v>
      </c>
      <c r="C78" s="121">
        <v>99</v>
      </c>
      <c r="D78" s="121">
        <v>120</v>
      </c>
      <c r="E78" s="121">
        <v>120</v>
      </c>
      <c r="F78" s="121">
        <v>118</v>
      </c>
      <c r="G78" s="121">
        <v>115</v>
      </c>
      <c r="H78" s="121">
        <v>100</v>
      </c>
      <c r="I78" s="121">
        <v>77</v>
      </c>
      <c r="J78" s="121">
        <v>70</v>
      </c>
      <c r="K78" s="121">
        <v>126</v>
      </c>
      <c r="L78" s="121">
        <v>125</v>
      </c>
      <c r="M78" s="121">
        <v>128</v>
      </c>
      <c r="N78" s="121">
        <v>127</v>
      </c>
      <c r="O78" s="8">
        <f aca="true" t="shared" si="11" ref="O78:O83">SUM(C78:N78)</f>
        <v>1325</v>
      </c>
      <c r="Q78" s="8"/>
    </row>
    <row r="79" spans="1:17" s="52" customFormat="1" ht="31.5" customHeight="1">
      <c r="A79" s="29" t="s">
        <v>131</v>
      </c>
      <c r="B79" s="91" t="s">
        <v>114</v>
      </c>
      <c r="C79" s="94">
        <v>180</v>
      </c>
      <c r="D79" s="94">
        <v>190</v>
      </c>
      <c r="E79" s="94">
        <v>193</v>
      </c>
      <c r="F79" s="94">
        <v>192</v>
      </c>
      <c r="G79" s="94">
        <v>187</v>
      </c>
      <c r="H79" s="94">
        <v>131</v>
      </c>
      <c r="I79" s="94">
        <v>85</v>
      </c>
      <c r="J79" s="94">
        <v>95</v>
      </c>
      <c r="K79" s="88">
        <v>165</v>
      </c>
      <c r="L79" s="88">
        <v>190</v>
      </c>
      <c r="M79" s="88">
        <v>190</v>
      </c>
      <c r="N79" s="88">
        <v>180</v>
      </c>
      <c r="O79" s="8">
        <f t="shared" si="11"/>
        <v>1978</v>
      </c>
      <c r="Q79" s="8">
        <v>3650</v>
      </c>
    </row>
    <row r="80" spans="1:17" s="52" customFormat="1" ht="39" customHeight="1">
      <c r="A80" s="29" t="s">
        <v>132</v>
      </c>
      <c r="B80" s="91" t="s">
        <v>114</v>
      </c>
      <c r="C80" s="94">
        <v>90</v>
      </c>
      <c r="D80" s="94">
        <v>100</v>
      </c>
      <c r="E80" s="94">
        <v>105</v>
      </c>
      <c r="F80" s="94">
        <v>105</v>
      </c>
      <c r="G80" s="94">
        <v>92</v>
      </c>
      <c r="H80" s="94">
        <v>84</v>
      </c>
      <c r="I80" s="94">
        <v>60</v>
      </c>
      <c r="J80" s="94">
        <v>60</v>
      </c>
      <c r="K80" s="88">
        <v>90</v>
      </c>
      <c r="L80" s="88">
        <v>100</v>
      </c>
      <c r="M80" s="88">
        <v>105</v>
      </c>
      <c r="N80" s="88">
        <v>101</v>
      </c>
      <c r="O80" s="8">
        <f t="shared" si="11"/>
        <v>1092</v>
      </c>
      <c r="Q80" s="8"/>
    </row>
    <row r="81" spans="1:17" s="52" customFormat="1" ht="39" customHeight="1">
      <c r="A81" s="29" t="s">
        <v>134</v>
      </c>
      <c r="B81" s="91" t="s">
        <v>114</v>
      </c>
      <c r="C81" s="120">
        <v>93</v>
      </c>
      <c r="D81" s="120">
        <v>87</v>
      </c>
      <c r="E81" s="120">
        <v>103</v>
      </c>
      <c r="F81" s="120">
        <v>103</v>
      </c>
      <c r="G81" s="120">
        <v>94</v>
      </c>
      <c r="H81" s="120">
        <v>92</v>
      </c>
      <c r="I81" s="120">
        <v>62</v>
      </c>
      <c r="J81" s="120">
        <v>55</v>
      </c>
      <c r="K81" s="120">
        <v>58</v>
      </c>
      <c r="L81" s="120">
        <v>102</v>
      </c>
      <c r="M81" s="120">
        <v>104</v>
      </c>
      <c r="N81" s="120">
        <v>115</v>
      </c>
      <c r="O81" s="8">
        <f t="shared" si="11"/>
        <v>1068</v>
      </c>
      <c r="Q81" s="8">
        <v>2850</v>
      </c>
    </row>
    <row r="82" spans="1:17" s="52" customFormat="1" ht="47.25" customHeight="1">
      <c r="A82" s="29" t="s">
        <v>133</v>
      </c>
      <c r="B82" s="98" t="s">
        <v>114</v>
      </c>
      <c r="C82" s="122">
        <v>119.25</v>
      </c>
      <c r="D82" s="122">
        <v>120.35</v>
      </c>
      <c r="E82" s="122">
        <v>119.9</v>
      </c>
      <c r="F82" s="122">
        <v>115.9</v>
      </c>
      <c r="G82" s="122">
        <v>123.9</v>
      </c>
      <c r="H82" s="122">
        <v>80</v>
      </c>
      <c r="I82" s="122">
        <v>55</v>
      </c>
      <c r="J82" s="122">
        <v>55</v>
      </c>
      <c r="K82" s="122">
        <v>80.9</v>
      </c>
      <c r="L82" s="122">
        <v>115.5</v>
      </c>
      <c r="M82" s="122">
        <v>120.7</v>
      </c>
      <c r="N82" s="122">
        <v>116.6</v>
      </c>
      <c r="O82" s="123">
        <f t="shared" si="11"/>
        <v>1222.9999999999998</v>
      </c>
      <c r="Q82" s="8"/>
    </row>
    <row r="83" spans="1:18" s="52" customFormat="1" ht="30.75" customHeight="1">
      <c r="A83" s="29" t="s">
        <v>86</v>
      </c>
      <c r="B83" s="29"/>
      <c r="C83" s="30">
        <v>2.25</v>
      </c>
      <c r="D83" s="30">
        <v>1.35</v>
      </c>
      <c r="E83" s="30">
        <v>0.9</v>
      </c>
      <c r="F83" s="30">
        <v>0.9</v>
      </c>
      <c r="G83" s="30">
        <v>0.9</v>
      </c>
      <c r="H83" s="30"/>
      <c r="I83" s="30"/>
      <c r="J83" s="30"/>
      <c r="K83" s="30">
        <v>0.9</v>
      </c>
      <c r="L83" s="30">
        <v>4.5</v>
      </c>
      <c r="M83" s="30">
        <v>2.7</v>
      </c>
      <c r="N83" s="30">
        <v>3.6</v>
      </c>
      <c r="O83" s="11">
        <f t="shared" si="11"/>
        <v>18.000000000000004</v>
      </c>
      <c r="Q83" s="8"/>
      <c r="R83" s="52">
        <v>662</v>
      </c>
    </row>
    <row r="84" spans="1:17" s="52" customFormat="1" ht="20.25" customHeight="1">
      <c r="A84" s="33" t="s">
        <v>21</v>
      </c>
      <c r="B84" s="33"/>
      <c r="C84" s="33" t="s">
        <v>0</v>
      </c>
      <c r="D84" s="33" t="s">
        <v>1</v>
      </c>
      <c r="E84" s="33" t="s">
        <v>2</v>
      </c>
      <c r="F84" s="33" t="s">
        <v>3</v>
      </c>
      <c r="G84" s="33" t="s">
        <v>4</v>
      </c>
      <c r="H84" s="33" t="s">
        <v>22</v>
      </c>
      <c r="I84" s="33" t="s">
        <v>5</v>
      </c>
      <c r="J84" s="33" t="s">
        <v>6</v>
      </c>
      <c r="K84" s="33" t="s">
        <v>7</v>
      </c>
      <c r="L84" s="33" t="s">
        <v>8</v>
      </c>
      <c r="M84" s="33" t="s">
        <v>9</v>
      </c>
      <c r="N84" s="33" t="s">
        <v>10</v>
      </c>
      <c r="O84" s="33" t="s">
        <v>20</v>
      </c>
      <c r="Q84" s="8"/>
    </row>
    <row r="85" spans="1:17" s="52" customFormat="1" ht="42" customHeight="1">
      <c r="A85" s="136" t="s">
        <v>138</v>
      </c>
      <c r="B85" s="91" t="s">
        <v>135</v>
      </c>
      <c r="C85" s="109">
        <f aca="true" t="shared" si="12" ref="C85:N85">C7+C9+C11+C13+C16+C19+C20+C21+C22+C24+C25+C26+C29+C34+C35+C36+C38+C39+C40+C43+C49+C51+C52+C53+C54+C59+C61+C64+C65+C66+C70+C73+C74+C75+C76+C77+C78+C79+C80+C81+C82</f>
        <v>8519.369999999999</v>
      </c>
      <c r="D85" s="109">
        <f t="shared" si="12"/>
        <v>9170.47</v>
      </c>
      <c r="E85" s="109">
        <f t="shared" si="12"/>
        <v>9209.019999999999</v>
      </c>
      <c r="F85" s="109">
        <f t="shared" si="12"/>
        <v>8927.12</v>
      </c>
      <c r="G85" s="109">
        <f t="shared" si="12"/>
        <v>8507.119999999999</v>
      </c>
      <c r="H85" s="109">
        <f t="shared" si="12"/>
        <v>6084.280000000001</v>
      </c>
      <c r="I85" s="109">
        <f t="shared" si="12"/>
        <v>4060.6</v>
      </c>
      <c r="J85" s="109">
        <f t="shared" si="12"/>
        <v>3822.38</v>
      </c>
      <c r="K85" s="109">
        <f t="shared" si="12"/>
        <v>8083.619999999999</v>
      </c>
      <c r="L85" s="109">
        <f t="shared" si="12"/>
        <v>8845.420000000002</v>
      </c>
      <c r="M85" s="109">
        <f t="shared" si="12"/>
        <v>8881.030000000002</v>
      </c>
      <c r="N85" s="109">
        <f t="shared" si="12"/>
        <v>8805.930000000002</v>
      </c>
      <c r="O85" s="11">
        <f>SUM(C85:N85)</f>
        <v>92916.35999999999</v>
      </c>
      <c r="Q85" s="8"/>
    </row>
    <row r="86" spans="1:19" s="52" customFormat="1" ht="24" customHeight="1">
      <c r="A86" s="137"/>
      <c r="B86" s="124" t="s">
        <v>137</v>
      </c>
      <c r="C86" s="109">
        <f>C83</f>
        <v>2.25</v>
      </c>
      <c r="D86" s="109">
        <f aca="true" t="shared" si="13" ref="D86:N86">D83</f>
        <v>1.35</v>
      </c>
      <c r="E86" s="109">
        <f t="shared" si="13"/>
        <v>0.9</v>
      </c>
      <c r="F86" s="109">
        <f t="shared" si="13"/>
        <v>0.9</v>
      </c>
      <c r="G86" s="109">
        <f t="shared" si="13"/>
        <v>0.9</v>
      </c>
      <c r="H86" s="109">
        <f t="shared" si="13"/>
        <v>0</v>
      </c>
      <c r="I86" s="109">
        <f t="shared" si="13"/>
        <v>0</v>
      </c>
      <c r="J86" s="109">
        <f t="shared" si="13"/>
        <v>0</v>
      </c>
      <c r="K86" s="109">
        <f t="shared" si="13"/>
        <v>0.9</v>
      </c>
      <c r="L86" s="109">
        <f t="shared" si="13"/>
        <v>4.5</v>
      </c>
      <c r="M86" s="109">
        <f t="shared" si="13"/>
        <v>2.7</v>
      </c>
      <c r="N86" s="109">
        <f t="shared" si="13"/>
        <v>3.6</v>
      </c>
      <c r="O86" s="11">
        <f>O83</f>
        <v>18.000000000000004</v>
      </c>
      <c r="P86" s="109" t="e">
        <f>#REF!+#REF!+#REF!+#REF!+P83</f>
        <v>#REF!</v>
      </c>
      <c r="Q86" s="109" t="e">
        <f>#REF!+#REF!+#REF!+#REF!+Q83</f>
        <v>#REF!</v>
      </c>
      <c r="R86" s="109" t="e">
        <f>#REF!+#REF!+#REF!+#REF!+R83</f>
        <v>#REF!</v>
      </c>
      <c r="S86" s="53"/>
    </row>
    <row r="87" spans="1:19" s="52" customFormat="1" ht="27" customHeight="1">
      <c r="A87" s="137"/>
      <c r="B87" s="124" t="s">
        <v>84</v>
      </c>
      <c r="C87" s="109">
        <f aca="true" t="shared" si="14" ref="C87:N87">C8+C10+C12+C14+C23+C27+C30+C37+C44+C50+C55+C60+C62</f>
        <v>81.62</v>
      </c>
      <c r="D87" s="109">
        <f t="shared" si="14"/>
        <v>81.62</v>
      </c>
      <c r="E87" s="109">
        <f t="shared" si="14"/>
        <v>81.62</v>
      </c>
      <c r="F87" s="109">
        <f t="shared" si="14"/>
        <v>81.72</v>
      </c>
      <c r="G87" s="109">
        <f t="shared" si="14"/>
        <v>80.72</v>
      </c>
      <c r="H87" s="109">
        <f t="shared" si="14"/>
        <v>44.480000000000004</v>
      </c>
      <c r="I87" s="109">
        <f t="shared" si="14"/>
        <v>25.8</v>
      </c>
      <c r="J87" s="109">
        <f t="shared" si="14"/>
        <v>38.480000000000004</v>
      </c>
      <c r="K87" s="109">
        <f t="shared" si="14"/>
        <v>80.72</v>
      </c>
      <c r="L87" s="109">
        <f t="shared" si="14"/>
        <v>80.92</v>
      </c>
      <c r="M87" s="109">
        <f t="shared" si="14"/>
        <v>80.33000000000001</v>
      </c>
      <c r="N87" s="109">
        <f t="shared" si="14"/>
        <v>80.33000000000001</v>
      </c>
      <c r="O87" s="11">
        <f>SUM(C87:N87)</f>
        <v>838.3600000000001</v>
      </c>
      <c r="Q87" s="8"/>
      <c r="S87" s="53"/>
    </row>
    <row r="88" spans="1:19" s="52" customFormat="1" ht="30.75" customHeight="1">
      <c r="A88" s="137"/>
      <c r="B88" s="100" t="s">
        <v>105</v>
      </c>
      <c r="C88" s="9">
        <f aca="true" t="shared" si="15" ref="C88:N88">C17++C31+C41+C45+C56+C67+C71</f>
        <v>620</v>
      </c>
      <c r="D88" s="9">
        <f t="shared" si="15"/>
        <v>669</v>
      </c>
      <c r="E88" s="9">
        <f t="shared" si="15"/>
        <v>665</v>
      </c>
      <c r="F88" s="9">
        <f t="shared" si="15"/>
        <v>645</v>
      </c>
      <c r="G88" s="9">
        <f t="shared" si="15"/>
        <v>601</v>
      </c>
      <c r="H88" s="9">
        <f t="shared" si="15"/>
        <v>379</v>
      </c>
      <c r="I88" s="9">
        <f t="shared" si="15"/>
        <v>164</v>
      </c>
      <c r="J88" s="9">
        <f t="shared" si="15"/>
        <v>152</v>
      </c>
      <c r="K88" s="9">
        <f t="shared" si="15"/>
        <v>570</v>
      </c>
      <c r="L88" s="9">
        <f t="shared" si="15"/>
        <v>647</v>
      </c>
      <c r="M88" s="9">
        <f t="shared" si="15"/>
        <v>657</v>
      </c>
      <c r="N88" s="9">
        <f t="shared" si="15"/>
        <v>649</v>
      </c>
      <c r="O88" s="8">
        <f>SUM(C88:N88)</f>
        <v>6418</v>
      </c>
      <c r="Q88" s="8"/>
      <c r="S88" s="53"/>
    </row>
    <row r="89" spans="1:19" s="52" customFormat="1" ht="39.75" customHeight="1">
      <c r="A89" s="137"/>
      <c r="B89" s="100" t="s">
        <v>136</v>
      </c>
      <c r="C89" s="109">
        <f aca="true" t="shared" si="16" ref="C89:O89">C7+C9+C11+C13+C15+C18+C19+C20+C21+C22+C24+C25+C26+C32+C34+C35+C36+C38+C39+C46+C49+C51+C52+C53+C57+C59+C61+C63+C64+C65+C68+C72+C73+C74+C75+C76+C77+C78+C79+C80+C81+C82</f>
        <v>7744.37</v>
      </c>
      <c r="D89" s="109">
        <f t="shared" si="16"/>
        <v>8336.47</v>
      </c>
      <c r="E89" s="109">
        <f t="shared" si="16"/>
        <v>8383.019999999999</v>
      </c>
      <c r="F89" s="109">
        <f t="shared" si="16"/>
        <v>8132.12</v>
      </c>
      <c r="G89" s="109">
        <f t="shared" si="16"/>
        <v>7761.119999999999</v>
      </c>
      <c r="H89" s="109">
        <f t="shared" si="16"/>
        <v>5575.280000000001</v>
      </c>
      <c r="I89" s="109">
        <f t="shared" si="16"/>
        <v>3794.6</v>
      </c>
      <c r="J89" s="109">
        <f t="shared" si="16"/>
        <v>3577.38</v>
      </c>
      <c r="K89" s="109">
        <f t="shared" si="16"/>
        <v>7341.619999999999</v>
      </c>
      <c r="L89" s="109">
        <f t="shared" si="16"/>
        <v>8037.420000000001</v>
      </c>
      <c r="M89" s="109">
        <f t="shared" si="16"/>
        <v>8062.030000000001</v>
      </c>
      <c r="N89" s="109">
        <f t="shared" si="16"/>
        <v>7994.930000000001</v>
      </c>
      <c r="O89" s="109">
        <f t="shared" si="16"/>
        <v>84740.35999999999</v>
      </c>
      <c r="P89" s="109" t="e">
        <f>P7+P9+P11+P13+P15+P18+P19+P20+P21+P22+#REF!+P24+P25+P26+P32+P34+P35+P36+P38+P39+P46+P49+P51+P52+P53+P57+P59+P61+P63+P64+P65+P68+P72+P75+P76+P77+P78+P79+P80+P81+P82</f>
        <v>#REF!</v>
      </c>
      <c r="Q89" s="109" t="e">
        <f>Q7+Q9+Q11+Q13+Q15+Q18+Q19+Q20+Q21+Q22+#REF!+Q24+Q25+Q26+Q32+Q34+Q35+Q36+Q38+Q39+Q46+Q49+Q51+Q52+Q53+Q57+Q59+Q61+Q63+Q64+Q65+Q68+Q72+Q75+Q76+Q77+Q78+Q79+Q80+Q81+Q82</f>
        <v>#REF!</v>
      </c>
      <c r="R89" s="109" t="e">
        <f>R7+R9+R11+R13+R15+R18+R19+R20+R21+R22+#REF!+R24+R25+R26+R32+R34+R35+R36+R38+R39+R46+R49+R51+R52+R53+R57+R59+R61+R63+R64+R65+R68+R72+R75+R76+R77+R78+R79+R80+R81+R82</f>
        <v>#REF!</v>
      </c>
      <c r="S89" s="53"/>
    </row>
    <row r="90" spans="1:18" s="52" customFormat="1" ht="12.75" customHeight="1">
      <c r="A90" s="137"/>
      <c r="B90" s="124" t="s">
        <v>137</v>
      </c>
      <c r="C90" s="109">
        <f>C83</f>
        <v>2.25</v>
      </c>
      <c r="D90" s="109">
        <f aca="true" t="shared" si="17" ref="D90:N90">D83</f>
        <v>1.35</v>
      </c>
      <c r="E90" s="109">
        <f t="shared" si="17"/>
        <v>0.9</v>
      </c>
      <c r="F90" s="109">
        <f t="shared" si="17"/>
        <v>0.9</v>
      </c>
      <c r="G90" s="109">
        <f t="shared" si="17"/>
        <v>0.9</v>
      </c>
      <c r="H90" s="109">
        <f t="shared" si="17"/>
        <v>0</v>
      </c>
      <c r="I90" s="109">
        <f t="shared" si="17"/>
        <v>0</v>
      </c>
      <c r="J90" s="109">
        <f t="shared" si="17"/>
        <v>0</v>
      </c>
      <c r="K90" s="109">
        <f t="shared" si="17"/>
        <v>0.9</v>
      </c>
      <c r="L90" s="109">
        <f t="shared" si="17"/>
        <v>4.5</v>
      </c>
      <c r="M90" s="109">
        <f t="shared" si="17"/>
        <v>2.7</v>
      </c>
      <c r="N90" s="109">
        <f t="shared" si="17"/>
        <v>3.6</v>
      </c>
      <c r="O90" s="11">
        <f>O83</f>
        <v>18.000000000000004</v>
      </c>
      <c r="P90" s="109" t="e">
        <f>#REF!+P83</f>
        <v>#REF!</v>
      </c>
      <c r="Q90" s="109" t="e">
        <f>#REF!+Q83</f>
        <v>#REF!</v>
      </c>
      <c r="R90" s="109" t="e">
        <f>#REF!+R83</f>
        <v>#REF!</v>
      </c>
    </row>
    <row r="91" spans="1:18" s="52" customFormat="1" ht="12.75" customHeight="1">
      <c r="A91" s="138"/>
      <c r="B91" s="124" t="s">
        <v>84</v>
      </c>
      <c r="C91" s="109">
        <f aca="true" t="shared" si="18" ref="C91:N91">C8+C10+C12+C14+C23+C27+C33+C37+C47+C50+C58+C60+C62</f>
        <v>81.62</v>
      </c>
      <c r="D91" s="109">
        <f t="shared" si="18"/>
        <v>81.62</v>
      </c>
      <c r="E91" s="109">
        <f t="shared" si="18"/>
        <v>81.62</v>
      </c>
      <c r="F91" s="109">
        <f t="shared" si="18"/>
        <v>81.72</v>
      </c>
      <c r="G91" s="109">
        <f t="shared" si="18"/>
        <v>80.72</v>
      </c>
      <c r="H91" s="109">
        <f t="shared" si="18"/>
        <v>44.480000000000004</v>
      </c>
      <c r="I91" s="109">
        <f t="shared" si="18"/>
        <v>25.8</v>
      </c>
      <c r="J91" s="109">
        <f t="shared" si="18"/>
        <v>38.480000000000004</v>
      </c>
      <c r="K91" s="109">
        <f t="shared" si="18"/>
        <v>80.72</v>
      </c>
      <c r="L91" s="109">
        <f t="shared" si="18"/>
        <v>80.92</v>
      </c>
      <c r="M91" s="109">
        <f t="shared" si="18"/>
        <v>80.33000000000001</v>
      </c>
      <c r="N91" s="109">
        <f t="shared" si="18"/>
        <v>80.33000000000001</v>
      </c>
      <c r="O91" s="11">
        <f>SUM(C91:N91)</f>
        <v>838.3600000000001</v>
      </c>
      <c r="P91" s="109">
        <f>P8+P10+P12+P14+P23+P27+P33+P37+P47+P50+P58+P60</f>
        <v>0</v>
      </c>
      <c r="Q91" s="109">
        <f>Q8+Q10+Q12+Q14+Q23+Q27+Q33+Q37+Q47+Q50+Q58+Q60</f>
        <v>0</v>
      </c>
      <c r="R91" s="109">
        <f>R8+R10+R12+R14+R23+R27+R33+R37+R47+R50+R58+R60</f>
        <v>0</v>
      </c>
    </row>
    <row r="92" spans="1:19" s="52" customFormat="1" ht="44.25" customHeight="1">
      <c r="A92" s="136" t="s">
        <v>62</v>
      </c>
      <c r="B92" s="91" t="s">
        <v>135</v>
      </c>
      <c r="C92" s="109">
        <f aca="true" t="shared" si="19" ref="C92:O92">C7-C8+C9-C10+C11-C12+C13-C14+C16+C19+C20+C21+C22-C23+C24+C25+C26-C27+C29-C30++C34+C35+C36-C37+C38+C39+C40+C43-C44+C49-C50+C51+C52+C53+C54-C55+C59-C60+C61-C62+C64+C65+C66+C70+C73+C74+C75+C76+C77+C78+C79+C80+C81+C82</f>
        <v>8437.75</v>
      </c>
      <c r="D92" s="109">
        <f t="shared" si="19"/>
        <v>9088.85</v>
      </c>
      <c r="E92" s="109">
        <f t="shared" si="19"/>
        <v>9127.4</v>
      </c>
      <c r="F92" s="109">
        <f t="shared" si="19"/>
        <v>8845.4</v>
      </c>
      <c r="G92" s="109">
        <f t="shared" si="19"/>
        <v>8426.4</v>
      </c>
      <c r="H92" s="109">
        <f t="shared" si="19"/>
        <v>6039.8</v>
      </c>
      <c r="I92" s="109">
        <f t="shared" si="19"/>
        <v>4034.8</v>
      </c>
      <c r="J92" s="109">
        <f t="shared" si="19"/>
        <v>3783.9</v>
      </c>
      <c r="K92" s="109">
        <f t="shared" si="19"/>
        <v>8002.9</v>
      </c>
      <c r="L92" s="109">
        <f t="shared" si="19"/>
        <v>8764.5</v>
      </c>
      <c r="M92" s="109">
        <f t="shared" si="19"/>
        <v>8800.7</v>
      </c>
      <c r="N92" s="109">
        <f t="shared" si="19"/>
        <v>8725.6</v>
      </c>
      <c r="O92" s="109">
        <f t="shared" si="19"/>
        <v>92078</v>
      </c>
      <c r="P92" s="109" t="e">
        <f>P7-P8+P9-P10+P11-P12+P13-P14+P16+P19+P20+P21+P22-P23+#REF!+P24+P25+P26-P27+P29-P30++P34+P35+P36-P37+P38+P39+P40+P43-P44+P49-P50+P51+P52+P53+P54-P55+P59-P60+P61-P60+P64+P65+P66+P70+P75+P76+P77+P78+P79+P80+P81+P82</f>
        <v>#REF!</v>
      </c>
      <c r="Q92" s="109" t="e">
        <f>Q7-Q8+Q9-Q10+Q11-Q12+Q13-Q14+Q16+Q19+Q20+Q21+Q22-Q23+#REF!+Q24+Q25+Q26-Q27+Q29-Q30++Q34+Q35+Q36-Q37+Q38+Q39+Q40+Q43-Q44+Q49-Q50+Q51+Q52+Q53+Q54-Q55+Q59-Q60+Q61-Q60+Q64+Q65+Q66+Q70+Q75+Q76+Q77+Q78+Q79+Q80+Q81+Q82</f>
        <v>#REF!</v>
      </c>
      <c r="R92" s="109" t="e">
        <f>R7-R8+R9-R10+R11-R12+R13-R14+R16+R19+R20+R21+R22-R23+#REF!+R24+R25+R26-R27+R29-R30++R34+R35+R36-R37+R38+R39+R40+R43-R44+R49-R50+R51+R52+R53+R54-R55+R59-R60+R61-R60+R64+R65+R66+R70+R75+R76+R77+R78+R79+R80+R81+R82</f>
        <v>#REF!</v>
      </c>
      <c r="S92" s="53"/>
    </row>
    <row r="93" spans="1:17" s="52" customFormat="1" ht="14.25" customHeight="1">
      <c r="A93" s="137"/>
      <c r="B93" s="124" t="s">
        <v>86</v>
      </c>
      <c r="C93" s="109">
        <f>C83</f>
        <v>2.25</v>
      </c>
      <c r="D93" s="109">
        <f aca="true" t="shared" si="20" ref="D93:O93">D83</f>
        <v>1.35</v>
      </c>
      <c r="E93" s="109">
        <f t="shared" si="20"/>
        <v>0.9</v>
      </c>
      <c r="F93" s="109">
        <f t="shared" si="20"/>
        <v>0.9</v>
      </c>
      <c r="G93" s="109">
        <f t="shared" si="20"/>
        <v>0.9</v>
      </c>
      <c r="H93" s="109">
        <f t="shared" si="20"/>
        <v>0</v>
      </c>
      <c r="I93" s="109">
        <f t="shared" si="20"/>
        <v>0</v>
      </c>
      <c r="J93" s="109">
        <f t="shared" si="20"/>
        <v>0</v>
      </c>
      <c r="K93" s="109">
        <f t="shared" si="20"/>
        <v>0.9</v>
      </c>
      <c r="L93" s="109">
        <f t="shared" si="20"/>
        <v>4.5</v>
      </c>
      <c r="M93" s="109">
        <f t="shared" si="20"/>
        <v>2.7</v>
      </c>
      <c r="N93" s="109">
        <f t="shared" si="20"/>
        <v>3.6</v>
      </c>
      <c r="O93" s="109">
        <f t="shared" si="20"/>
        <v>18.000000000000004</v>
      </c>
      <c r="Q93" s="8"/>
    </row>
    <row r="94" spans="1:17" s="52" customFormat="1" ht="34.5" customHeight="1">
      <c r="A94" s="137"/>
      <c r="B94" s="100" t="s">
        <v>105</v>
      </c>
      <c r="C94" s="9">
        <f aca="true" t="shared" si="21" ref="C94:N94">C17+C31+C41+C45+C56+C67+C71</f>
        <v>620</v>
      </c>
      <c r="D94" s="9">
        <f t="shared" si="21"/>
        <v>669</v>
      </c>
      <c r="E94" s="9">
        <f t="shared" si="21"/>
        <v>665</v>
      </c>
      <c r="F94" s="9">
        <f t="shared" si="21"/>
        <v>645</v>
      </c>
      <c r="G94" s="9">
        <f t="shared" si="21"/>
        <v>601</v>
      </c>
      <c r="H94" s="9">
        <f t="shared" si="21"/>
        <v>379</v>
      </c>
      <c r="I94" s="9">
        <f t="shared" si="21"/>
        <v>164</v>
      </c>
      <c r="J94" s="9">
        <f t="shared" si="21"/>
        <v>152</v>
      </c>
      <c r="K94" s="9">
        <f t="shared" si="21"/>
        <v>570</v>
      </c>
      <c r="L94" s="9">
        <f t="shared" si="21"/>
        <v>647</v>
      </c>
      <c r="M94" s="9">
        <f t="shared" si="21"/>
        <v>657</v>
      </c>
      <c r="N94" s="9">
        <f t="shared" si="21"/>
        <v>649</v>
      </c>
      <c r="O94" s="8">
        <f>SUM(C94:N94)</f>
        <v>6418</v>
      </c>
      <c r="Q94" s="8"/>
    </row>
    <row r="95" spans="1:19" s="52" customFormat="1" ht="43.5" customHeight="1">
      <c r="A95" s="137"/>
      <c r="B95" s="100" t="s">
        <v>136</v>
      </c>
      <c r="C95" s="109">
        <f aca="true" t="shared" si="22" ref="C95:O95">C7-C8+C9-C10+C11-C12+C13-C14+C15+C18+C19+C20+C21+C22-C23+C24+C25+C26-C27+C32-C33+C34+C35+C36-C37+C38+C39+C42+C46-C47+C49-C50+C51+C52+C53+C57-C58+C59-C60+C61-C62+C63+C64+C65+C68+C72+C73+C74+C75+C76+C77+C78+C79+C80+C81+C82</f>
        <v>7912.75</v>
      </c>
      <c r="D95" s="109">
        <f t="shared" si="22"/>
        <v>8514.85</v>
      </c>
      <c r="E95" s="109">
        <f t="shared" si="22"/>
        <v>8566.4</v>
      </c>
      <c r="F95" s="109">
        <f t="shared" si="22"/>
        <v>8307.4</v>
      </c>
      <c r="G95" s="109">
        <f t="shared" si="22"/>
        <v>7920.4</v>
      </c>
      <c r="H95" s="109">
        <f t="shared" si="22"/>
        <v>5720.8</v>
      </c>
      <c r="I95" s="109">
        <f t="shared" si="22"/>
        <v>3918.8</v>
      </c>
      <c r="J95" s="109">
        <f t="shared" si="22"/>
        <v>3668.9</v>
      </c>
      <c r="K95" s="109">
        <f t="shared" si="22"/>
        <v>7526.9</v>
      </c>
      <c r="L95" s="109">
        <f t="shared" si="22"/>
        <v>8219.5</v>
      </c>
      <c r="M95" s="109">
        <f t="shared" si="22"/>
        <v>8246.7</v>
      </c>
      <c r="N95" s="109">
        <f t="shared" si="22"/>
        <v>8174.6</v>
      </c>
      <c r="O95" s="109">
        <f t="shared" si="22"/>
        <v>86698</v>
      </c>
      <c r="P95" s="109" t="e">
        <f>P7-P8+P9-P10+P11-P12+P13-P14+P15+P18+P19+P20+P21+P22-P23+#REF!+P24+P25+P26-P27+P32-P33+P34+P35+P36-P37+P38+P39+P42+P46-P47+P49-P50+P51+P52+P53+P57-P58+P59-P60+P61-P62+P63+P64+P65+P68+P72+P75+P76+P77+P78+P79+P80+P81+P82</f>
        <v>#REF!</v>
      </c>
      <c r="Q95" s="109" t="e">
        <f>Q7-Q8+Q9-Q10+Q11-Q12+Q13-Q14+Q15+Q18+Q19+Q20+Q21+Q22-Q23+#REF!+Q24+Q25+Q26-Q27+Q32-Q33+Q34+Q35+Q36-Q37+Q38+Q39+Q42+Q46-Q47+Q49-Q50+Q51+Q52+Q53+Q57-Q58+Q59-Q60+Q61-Q62+Q63+Q64+Q65+Q68+Q72+Q75+Q76+Q77+Q78+Q79+Q80+Q81+Q82</f>
        <v>#REF!</v>
      </c>
      <c r="R95" s="109" t="e">
        <f>R7-R8+R9-R10+R11-R12+R13-R14+R15+R18+R19+R20+R21+R22-R23+#REF!+R24+R25+R26-R27+R32-R33+R34+R35+R36-R37+R38+R39+R42+R46-R47+R49-R50+R51+R52+R53+R57-R58+R59-R60+R61-R62+R63+R64+R65+R68+R72+R75+R76+R77+R78+R79+R80+R81+R82</f>
        <v>#REF!</v>
      </c>
      <c r="S95" s="53"/>
    </row>
    <row r="96" spans="1:18" s="52" customFormat="1" ht="14.25" customHeight="1">
      <c r="A96" s="138"/>
      <c r="B96" s="124" t="s">
        <v>86</v>
      </c>
      <c r="C96" s="109">
        <f>C83</f>
        <v>2.25</v>
      </c>
      <c r="D96" s="109">
        <f aca="true" t="shared" si="23" ref="D96:R96">D83</f>
        <v>1.35</v>
      </c>
      <c r="E96" s="109">
        <f t="shared" si="23"/>
        <v>0.9</v>
      </c>
      <c r="F96" s="109">
        <f t="shared" si="23"/>
        <v>0.9</v>
      </c>
      <c r="G96" s="109">
        <f t="shared" si="23"/>
        <v>0.9</v>
      </c>
      <c r="H96" s="109">
        <f t="shared" si="23"/>
        <v>0</v>
      </c>
      <c r="I96" s="109">
        <f t="shared" si="23"/>
        <v>0</v>
      </c>
      <c r="J96" s="109">
        <f t="shared" si="23"/>
        <v>0</v>
      </c>
      <c r="K96" s="109">
        <f t="shared" si="23"/>
        <v>0.9</v>
      </c>
      <c r="L96" s="109">
        <f t="shared" si="23"/>
        <v>4.5</v>
      </c>
      <c r="M96" s="109">
        <f t="shared" si="23"/>
        <v>2.7</v>
      </c>
      <c r="N96" s="109">
        <f t="shared" si="23"/>
        <v>3.6</v>
      </c>
      <c r="O96" s="109">
        <f t="shared" si="23"/>
        <v>18.000000000000004</v>
      </c>
      <c r="P96" s="109">
        <f t="shared" si="23"/>
        <v>0</v>
      </c>
      <c r="Q96" s="109">
        <f t="shared" si="23"/>
        <v>0</v>
      </c>
      <c r="R96" s="109">
        <f t="shared" si="23"/>
        <v>662</v>
      </c>
    </row>
    <row r="97" spans="1:19" s="52" customFormat="1" ht="47.25" customHeight="1">
      <c r="A97" s="136" t="s">
        <v>144</v>
      </c>
      <c r="B97" s="91" t="s">
        <v>145</v>
      </c>
      <c r="C97" s="109">
        <f aca="true" t="shared" si="24" ref="C97:O97">C7-C8+C9-C10+C11-C12+C13-C14+C16+C19+C20+C21+C22-C23+C24+C25+C26-C27+C29-C30+C34+C35+C36-C37+C38+C39+C40+C43-C44+C49-C50+C51+C52+C53+C54-C55+C59-C60+C61-C62+C64+C65+C66+C70+C73+C74+C75+C76+C77+C78+C79+C80+C81+C82-C83</f>
        <v>8435.5</v>
      </c>
      <c r="D97" s="109">
        <f t="shared" si="24"/>
        <v>9087.5</v>
      </c>
      <c r="E97" s="109">
        <f t="shared" si="24"/>
        <v>9126.5</v>
      </c>
      <c r="F97" s="109">
        <f t="shared" si="24"/>
        <v>8844.5</v>
      </c>
      <c r="G97" s="109">
        <f t="shared" si="24"/>
        <v>8425.5</v>
      </c>
      <c r="H97" s="109">
        <f t="shared" si="24"/>
        <v>6039.8</v>
      </c>
      <c r="I97" s="109">
        <f t="shared" si="24"/>
        <v>4034.8</v>
      </c>
      <c r="J97" s="109">
        <f t="shared" si="24"/>
        <v>3783.9</v>
      </c>
      <c r="K97" s="109">
        <f t="shared" si="24"/>
        <v>8002</v>
      </c>
      <c r="L97" s="109">
        <f t="shared" si="24"/>
        <v>8760</v>
      </c>
      <c r="M97" s="109">
        <f t="shared" si="24"/>
        <v>8798</v>
      </c>
      <c r="N97" s="109">
        <f t="shared" si="24"/>
        <v>8722</v>
      </c>
      <c r="O97" s="109">
        <f t="shared" si="24"/>
        <v>92060</v>
      </c>
      <c r="P97" s="109" t="e">
        <f>P7-P8+P9-P10+P11-P12+P13-P14+P16+P19+P20+P21-#REF!+P22-#REF!-P23+#REF!+P24+P25+P26-P27+P29-#REF!-P30+P34+P35+P36-P37+P38+P39+P40+P43-P44+P49-P50+P51+P52+P53-#REF!+P54-P55+P59-P60+P61-P62+P64-#REF!+P65-#REF!+P66+P70+P75+P76+P77+P78+P79+P80+P81+P82-P83</f>
        <v>#REF!</v>
      </c>
      <c r="Q97" s="109" t="e">
        <f>Q7-Q8+Q9-Q10+Q11-Q12+Q13-Q14+Q16+Q19+Q20+Q21-#REF!+Q22-#REF!-Q23+#REF!+Q24+Q25+Q26-Q27+Q29-#REF!-Q30+Q34+Q35+Q36-Q37+Q38+Q39+Q40+Q43-Q44+Q49-Q50+Q51+Q52+Q53-#REF!+Q54-Q55+Q59-Q60+Q61-Q62+Q64-#REF!+Q65-#REF!+Q66+Q70+Q75+Q76+Q77+Q78+Q79+Q80+Q81+Q82-Q83</f>
        <v>#REF!</v>
      </c>
      <c r="R97" s="109" t="e">
        <f>R7-R8+R9-R10+R11-R12+R13-R14+R16+R19+R20+R21-#REF!+R22-#REF!-R23+#REF!+R24+R25+R26-R27+R29-#REF!-R30+R34+R35+R36-R37+R38+R39+R40+R43-R44+R49-R50+R51+R52+R53-#REF!+R54-R55+R59-R60+R61-R62+R64-#REF!+R65-#REF!+R66+R70+R75+R76+R77+R78+R79+R80+R81+R82-R83</f>
        <v>#REF!</v>
      </c>
      <c r="S97" s="53"/>
    </row>
    <row r="98" spans="1:18" s="52" customFormat="1" ht="32.25" customHeight="1">
      <c r="A98" s="137"/>
      <c r="B98" s="100" t="s">
        <v>105</v>
      </c>
      <c r="C98" s="9">
        <f aca="true" t="shared" si="25" ref="C98:R98">C17+C31+C41+C45+C56+C67+C71</f>
        <v>620</v>
      </c>
      <c r="D98" s="9">
        <f t="shared" si="25"/>
        <v>669</v>
      </c>
      <c r="E98" s="9">
        <f t="shared" si="25"/>
        <v>665</v>
      </c>
      <c r="F98" s="9">
        <f t="shared" si="25"/>
        <v>645</v>
      </c>
      <c r="G98" s="9">
        <f t="shared" si="25"/>
        <v>601</v>
      </c>
      <c r="H98" s="9">
        <f t="shared" si="25"/>
        <v>379</v>
      </c>
      <c r="I98" s="9">
        <f t="shared" si="25"/>
        <v>164</v>
      </c>
      <c r="J98" s="9">
        <f t="shared" si="25"/>
        <v>152</v>
      </c>
      <c r="K98" s="9">
        <f t="shared" si="25"/>
        <v>570</v>
      </c>
      <c r="L98" s="9">
        <f t="shared" si="25"/>
        <v>647</v>
      </c>
      <c r="M98" s="9">
        <f t="shared" si="25"/>
        <v>657</v>
      </c>
      <c r="N98" s="9">
        <f t="shared" si="25"/>
        <v>649</v>
      </c>
      <c r="O98" s="8">
        <f t="shared" si="25"/>
        <v>6418</v>
      </c>
      <c r="P98" s="9">
        <f t="shared" si="25"/>
        <v>0</v>
      </c>
      <c r="Q98" s="9">
        <f t="shared" si="25"/>
        <v>0</v>
      </c>
      <c r="R98" s="9">
        <f t="shared" si="25"/>
        <v>0</v>
      </c>
    </row>
    <row r="99" spans="1:19" s="52" customFormat="1" ht="35.25" customHeight="1">
      <c r="A99" s="138"/>
      <c r="B99" s="100" t="s">
        <v>146</v>
      </c>
      <c r="C99" s="109">
        <f aca="true" t="shared" si="26" ref="C99:O99">C7-C8+C9-C10+C11-C12+C13-C14+C15+C18+C19+C20+C21+C22-C23+C24+C25+C26-C27+C32-C33+C34+C35+C36-C37+C38+C39+C42+C46-C47+C49-C50+C51+C52+C53+C57-C58+C59-C60+C61-C62+C63+C64+C65+C68+C72+C73+C74+C75+C76+C77+C78+C79+C80+C81+C82-C83</f>
        <v>7910.5</v>
      </c>
      <c r="D99" s="109">
        <f t="shared" si="26"/>
        <v>8513.5</v>
      </c>
      <c r="E99" s="109">
        <f t="shared" si="26"/>
        <v>8565.5</v>
      </c>
      <c r="F99" s="109">
        <f t="shared" si="26"/>
        <v>8306.5</v>
      </c>
      <c r="G99" s="109">
        <f t="shared" si="26"/>
        <v>7919.5</v>
      </c>
      <c r="H99" s="109">
        <f t="shared" si="26"/>
        <v>5720.8</v>
      </c>
      <c r="I99" s="109">
        <f t="shared" si="26"/>
        <v>3918.8</v>
      </c>
      <c r="J99" s="109">
        <f t="shared" si="26"/>
        <v>3668.9</v>
      </c>
      <c r="K99" s="109">
        <f t="shared" si="26"/>
        <v>7526</v>
      </c>
      <c r="L99" s="109">
        <f t="shared" si="26"/>
        <v>8215</v>
      </c>
      <c r="M99" s="109">
        <f t="shared" si="26"/>
        <v>8244</v>
      </c>
      <c r="N99" s="109">
        <f t="shared" si="26"/>
        <v>8171</v>
      </c>
      <c r="O99" s="109">
        <f t="shared" si="26"/>
        <v>86680</v>
      </c>
      <c r="P99" s="109" t="e">
        <f>P7-P8+P9-P10+P11-P12+P13-P14+P15+P18+P19+P20+P21+P22-P23+P24+P25+P26-P27+P32-P33+P34+P35+P36-P37+P38+P39+P42+P46-P47+P49-P50+P51+P52+P53+P57-P58+P59-P60+P61-P62+P63+P64+P65-#REF!+P68+P72+P73+P74+P75+P76+P77+P78+P79+P80+P81+P82-P83</f>
        <v>#REF!</v>
      </c>
      <c r="Q99" s="109" t="e">
        <f>Q7-Q8+Q9-Q10+Q11-Q12+Q13-Q14+Q15+Q18+Q19+Q20+Q21+Q22-Q23+Q24+Q25+Q26-Q27+Q32-Q33+Q34+Q35+Q36-Q37+Q38+Q39+Q42+Q46-Q47+Q49-Q50+Q51+Q52+Q53+Q57-Q58+Q59-Q60+Q61-Q62+Q63+Q64+Q65-#REF!+Q68+Q72+Q73+Q74+Q75+Q76+Q77+Q78+Q79+Q80+Q81+Q82-Q83</f>
        <v>#REF!</v>
      </c>
      <c r="R99" s="109" t="e">
        <f>R7-R8+R9-R10+R11-R12+R13-R14+R15+R18+R19+R20+R21+R22-R23+R24+R25+R26-R27+R32-R33+R34+R35+R36-R37+R38+R39+R42+R46-R47+R49-R50+R51+R52+R53+R57-R58+R59-R60+R61-R62+R63+R64+R65-#REF!+R68+R72+R73+R74+R75+R76+R77+R78+R79+R80+R81+R82-R83</f>
        <v>#REF!</v>
      </c>
      <c r="S99" s="53"/>
    </row>
  </sheetData>
  <sheetProtection/>
  <mergeCells count="10">
    <mergeCell ref="A97:A99"/>
    <mergeCell ref="A56:A57"/>
    <mergeCell ref="A66:A68"/>
    <mergeCell ref="A70:A72"/>
    <mergeCell ref="A3:O3"/>
    <mergeCell ref="A4:O4"/>
    <mergeCell ref="A16:A18"/>
    <mergeCell ref="A40:A42"/>
    <mergeCell ref="A85:A91"/>
    <mergeCell ref="A92:A96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scale="99" r:id="rId1"/>
  <rowBreaks count="3" manualBreakCount="3">
    <brk id="27" max="255" man="1"/>
    <brk id="47" max="18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P6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90" sqref="I90"/>
    </sheetView>
  </sheetViews>
  <sheetFormatPr defaultColWidth="9.00390625" defaultRowHeight="12.75"/>
  <cols>
    <col min="1" max="1" width="13.125" style="54" customWidth="1"/>
    <col min="2" max="2" width="9.00390625" style="54" customWidth="1"/>
    <col min="3" max="4" width="7.75390625" style="54" customWidth="1"/>
    <col min="5" max="5" width="8.25390625" style="54" customWidth="1"/>
    <col min="6" max="6" width="7.625" style="54" customWidth="1"/>
    <col min="7" max="7" width="8.75390625" style="54" customWidth="1"/>
    <col min="8" max="8" width="8.25390625" style="54" customWidth="1"/>
    <col min="9" max="9" width="7.625" style="54" customWidth="1"/>
    <col min="10" max="11" width="8.25390625" style="54" customWidth="1"/>
    <col min="12" max="12" width="8.625" style="54" customWidth="1"/>
    <col min="13" max="13" width="9.125" style="54" customWidth="1"/>
    <col min="14" max="14" width="8.625" style="54" customWidth="1"/>
    <col min="15" max="15" width="10.25390625" style="87" customWidth="1"/>
    <col min="16" max="16" width="10.375" style="54" bestFit="1" customWidth="1"/>
    <col min="17" max="16384" width="9.125" style="54" customWidth="1"/>
  </cols>
  <sheetData>
    <row r="2" spans="1:15" s="31" customFormat="1" ht="12.75" customHeight="1">
      <c r="A2" s="125" t="s">
        <v>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5" s="31" customFormat="1" ht="16.5" customHeight="1">
      <c r="A3" s="126" t="s">
        <v>158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ht="12">
      <c r="O4" s="55"/>
    </row>
    <row r="5" spans="1:15" s="58" customFormat="1" ht="15.75" customHeight="1">
      <c r="A5" s="56" t="s">
        <v>21</v>
      </c>
      <c r="B5" s="56"/>
      <c r="C5" s="57" t="s">
        <v>0</v>
      </c>
      <c r="D5" s="57" t="s">
        <v>1</v>
      </c>
      <c r="E5" s="57" t="s">
        <v>2</v>
      </c>
      <c r="F5" s="57" t="s">
        <v>3</v>
      </c>
      <c r="G5" s="57" t="s">
        <v>4</v>
      </c>
      <c r="H5" s="57" t="s">
        <v>22</v>
      </c>
      <c r="I5" s="57" t="s">
        <v>5</v>
      </c>
      <c r="J5" s="57" t="s">
        <v>6</v>
      </c>
      <c r="K5" s="57" t="s">
        <v>7</v>
      </c>
      <c r="L5" s="57" t="s">
        <v>8</v>
      </c>
      <c r="M5" s="57" t="s">
        <v>9</v>
      </c>
      <c r="N5" s="57" t="s">
        <v>10</v>
      </c>
      <c r="O5" s="33" t="s">
        <v>60</v>
      </c>
    </row>
    <row r="6" spans="1:15" s="58" customFormat="1" ht="42.75" customHeight="1">
      <c r="A6" s="59" t="s">
        <v>159</v>
      </c>
      <c r="B6" s="4" t="s">
        <v>117</v>
      </c>
      <c r="C6" s="5">
        <v>120</v>
      </c>
      <c r="D6" s="5">
        <v>110</v>
      </c>
      <c r="E6" s="5">
        <v>125</v>
      </c>
      <c r="F6" s="5">
        <v>150</v>
      </c>
      <c r="G6" s="5">
        <v>120</v>
      </c>
      <c r="H6" s="5">
        <v>120</v>
      </c>
      <c r="I6" s="5">
        <v>100</v>
      </c>
      <c r="J6" s="5">
        <v>50</v>
      </c>
      <c r="K6" s="6">
        <v>90</v>
      </c>
      <c r="L6" s="6">
        <v>100</v>
      </c>
      <c r="M6" s="6">
        <v>130</v>
      </c>
      <c r="N6" s="6">
        <v>130</v>
      </c>
      <c r="O6" s="22">
        <f>SUM(C6:N6)</f>
        <v>1345</v>
      </c>
    </row>
    <row r="7" spans="1:15" s="58" customFormat="1" ht="61.5" customHeight="1">
      <c r="A7" s="59" t="s">
        <v>87</v>
      </c>
      <c r="B7" s="4" t="s">
        <v>117</v>
      </c>
      <c r="C7" s="15">
        <v>71</v>
      </c>
      <c r="D7" s="10">
        <v>70</v>
      </c>
      <c r="E7" s="10">
        <v>51</v>
      </c>
      <c r="F7" s="10">
        <v>57</v>
      </c>
      <c r="G7" s="10">
        <v>50</v>
      </c>
      <c r="H7" s="10">
        <v>40</v>
      </c>
      <c r="I7" s="10">
        <v>30</v>
      </c>
      <c r="J7" s="10">
        <v>29</v>
      </c>
      <c r="K7" s="10">
        <v>51</v>
      </c>
      <c r="L7" s="10">
        <v>60</v>
      </c>
      <c r="M7" s="10">
        <v>59</v>
      </c>
      <c r="N7" s="10">
        <v>60</v>
      </c>
      <c r="O7" s="22">
        <f>C7+D7+E7+F7+G7+H7+I7+J7+K7+L7+M7+N7</f>
        <v>628</v>
      </c>
    </row>
    <row r="8" spans="1:15" s="58" customFormat="1" ht="22.5" customHeight="1">
      <c r="A8" s="59" t="s">
        <v>76</v>
      </c>
      <c r="B8" s="59"/>
      <c r="C8" s="60">
        <v>3</v>
      </c>
      <c r="D8" s="60">
        <v>4</v>
      </c>
      <c r="E8" s="60">
        <v>3</v>
      </c>
      <c r="F8" s="61">
        <v>2</v>
      </c>
      <c r="G8" s="61">
        <v>2</v>
      </c>
      <c r="H8" s="61">
        <v>2</v>
      </c>
      <c r="I8" s="61">
        <v>1</v>
      </c>
      <c r="J8" s="61">
        <v>2</v>
      </c>
      <c r="K8" s="61">
        <v>2</v>
      </c>
      <c r="L8" s="61">
        <v>3</v>
      </c>
      <c r="M8" s="61">
        <v>2</v>
      </c>
      <c r="N8" s="61">
        <v>2</v>
      </c>
      <c r="O8" s="12">
        <v>28</v>
      </c>
    </row>
    <row r="9" spans="1:15" s="58" customFormat="1" ht="41.25" customHeight="1">
      <c r="A9" s="59" t="s">
        <v>66</v>
      </c>
      <c r="B9" s="4" t="s">
        <v>117</v>
      </c>
      <c r="C9" s="29">
        <v>17</v>
      </c>
      <c r="D9" s="29">
        <v>14</v>
      </c>
      <c r="E9" s="29">
        <v>12</v>
      </c>
      <c r="F9" s="29">
        <v>11</v>
      </c>
      <c r="G9" s="29">
        <v>12</v>
      </c>
      <c r="H9" s="29">
        <v>10</v>
      </c>
      <c r="I9" s="29">
        <v>9</v>
      </c>
      <c r="J9" s="29">
        <v>12</v>
      </c>
      <c r="K9" s="29">
        <v>14</v>
      </c>
      <c r="L9" s="29">
        <v>12</v>
      </c>
      <c r="M9" s="29">
        <v>15</v>
      </c>
      <c r="N9" s="29">
        <v>16</v>
      </c>
      <c r="O9" s="12">
        <f>SUM(C9:N9)</f>
        <v>154</v>
      </c>
    </row>
    <row r="10" spans="1:15" s="58" customFormat="1" ht="15" customHeight="1">
      <c r="A10" s="62" t="s">
        <v>100</v>
      </c>
      <c r="B10" s="62"/>
      <c r="C10" s="15">
        <v>3</v>
      </c>
      <c r="D10" s="15">
        <v>2</v>
      </c>
      <c r="E10" s="29">
        <v>2</v>
      </c>
      <c r="F10" s="63">
        <v>2</v>
      </c>
      <c r="G10" s="63">
        <v>3</v>
      </c>
      <c r="H10" s="63">
        <v>2</v>
      </c>
      <c r="I10" s="63">
        <v>2</v>
      </c>
      <c r="J10" s="63">
        <v>2</v>
      </c>
      <c r="K10" s="63">
        <v>2</v>
      </c>
      <c r="L10" s="63">
        <v>2</v>
      </c>
      <c r="M10" s="63">
        <v>2</v>
      </c>
      <c r="N10" s="63">
        <v>2</v>
      </c>
      <c r="O10" s="12">
        <f aca="true" t="shared" si="0" ref="O10:O19">SUM(C10:N10)</f>
        <v>26</v>
      </c>
    </row>
    <row r="11" spans="1:15" s="58" customFormat="1" ht="15" customHeight="1">
      <c r="A11" s="62" t="s">
        <v>101</v>
      </c>
      <c r="B11" s="62"/>
      <c r="C11" s="15">
        <v>1</v>
      </c>
      <c r="D11" s="15">
        <v>1</v>
      </c>
      <c r="E11" s="29">
        <v>1</v>
      </c>
      <c r="F11" s="63"/>
      <c r="G11" s="63">
        <v>1</v>
      </c>
      <c r="H11" s="63"/>
      <c r="I11" s="63">
        <v>1</v>
      </c>
      <c r="J11" s="63"/>
      <c r="K11" s="63">
        <v>1</v>
      </c>
      <c r="L11" s="63">
        <v>1</v>
      </c>
      <c r="M11" s="63">
        <v>1</v>
      </c>
      <c r="N11" s="63">
        <v>1</v>
      </c>
      <c r="O11" s="12">
        <f t="shared" si="0"/>
        <v>9</v>
      </c>
    </row>
    <row r="12" spans="1:15" s="58" customFormat="1" ht="15" customHeight="1">
      <c r="A12" s="62" t="s">
        <v>93</v>
      </c>
      <c r="B12" s="62"/>
      <c r="C12" s="15">
        <v>1</v>
      </c>
      <c r="D12" s="15">
        <v>1</v>
      </c>
      <c r="E12" s="29"/>
      <c r="F12" s="63">
        <v>1</v>
      </c>
      <c r="G12" s="63"/>
      <c r="H12" s="63"/>
      <c r="I12" s="63"/>
      <c r="J12" s="63">
        <v>1</v>
      </c>
      <c r="K12" s="63">
        <v>1</v>
      </c>
      <c r="L12" s="63">
        <v>1</v>
      </c>
      <c r="M12" s="63">
        <v>1</v>
      </c>
      <c r="N12" s="63">
        <v>1</v>
      </c>
      <c r="O12" s="12">
        <f t="shared" si="0"/>
        <v>8</v>
      </c>
    </row>
    <row r="13" spans="1:15" s="58" customFormat="1" ht="15" customHeight="1">
      <c r="A13" s="62" t="s">
        <v>94</v>
      </c>
      <c r="B13" s="62"/>
      <c r="C13" s="15">
        <v>1</v>
      </c>
      <c r="D13" s="15">
        <v>1</v>
      </c>
      <c r="E13" s="29"/>
      <c r="F13" s="63">
        <v>1</v>
      </c>
      <c r="G13" s="63"/>
      <c r="H13" s="63">
        <v>1</v>
      </c>
      <c r="I13" s="63"/>
      <c r="J13" s="63"/>
      <c r="K13" s="63">
        <v>1</v>
      </c>
      <c r="L13" s="63"/>
      <c r="M13" s="63">
        <v>1</v>
      </c>
      <c r="N13" s="63">
        <v>1</v>
      </c>
      <c r="O13" s="12">
        <f t="shared" si="0"/>
        <v>7</v>
      </c>
    </row>
    <row r="14" spans="1:15" s="58" customFormat="1" ht="15" customHeight="1">
      <c r="A14" s="62" t="s">
        <v>95</v>
      </c>
      <c r="B14" s="62"/>
      <c r="C14" s="15">
        <v>1</v>
      </c>
      <c r="D14" s="15"/>
      <c r="E14" s="29">
        <v>1</v>
      </c>
      <c r="F14" s="63"/>
      <c r="G14" s="63">
        <v>1</v>
      </c>
      <c r="H14" s="63"/>
      <c r="I14" s="63"/>
      <c r="J14" s="63">
        <v>1</v>
      </c>
      <c r="K14" s="63">
        <v>1</v>
      </c>
      <c r="L14" s="63">
        <v>1</v>
      </c>
      <c r="M14" s="63">
        <v>1</v>
      </c>
      <c r="N14" s="63">
        <v>1</v>
      </c>
      <c r="O14" s="12">
        <f t="shared" si="0"/>
        <v>8</v>
      </c>
    </row>
    <row r="15" spans="1:15" s="58" customFormat="1" ht="15" customHeight="1">
      <c r="A15" s="62" t="s">
        <v>97</v>
      </c>
      <c r="B15" s="62"/>
      <c r="C15" s="15">
        <v>3</v>
      </c>
      <c r="D15" s="15">
        <v>3</v>
      </c>
      <c r="E15" s="29">
        <v>2</v>
      </c>
      <c r="F15" s="63">
        <v>2</v>
      </c>
      <c r="G15" s="63">
        <v>2</v>
      </c>
      <c r="H15" s="63">
        <v>2</v>
      </c>
      <c r="I15" s="63">
        <v>2</v>
      </c>
      <c r="J15" s="63">
        <v>2</v>
      </c>
      <c r="K15" s="63">
        <v>3</v>
      </c>
      <c r="L15" s="63">
        <v>2</v>
      </c>
      <c r="M15" s="63">
        <v>3</v>
      </c>
      <c r="N15" s="63">
        <v>3</v>
      </c>
      <c r="O15" s="12">
        <f t="shared" si="0"/>
        <v>29</v>
      </c>
    </row>
    <row r="16" spans="1:15" s="58" customFormat="1" ht="19.5" customHeight="1">
      <c r="A16" s="62" t="s">
        <v>96</v>
      </c>
      <c r="B16" s="62"/>
      <c r="C16" s="15">
        <v>2</v>
      </c>
      <c r="D16" s="15">
        <v>1</v>
      </c>
      <c r="E16" s="29">
        <v>1</v>
      </c>
      <c r="F16" s="63">
        <v>1</v>
      </c>
      <c r="G16" s="63"/>
      <c r="H16" s="63">
        <v>1</v>
      </c>
      <c r="I16" s="63"/>
      <c r="J16" s="63">
        <v>1</v>
      </c>
      <c r="K16" s="63">
        <v>1</v>
      </c>
      <c r="L16" s="63">
        <v>1</v>
      </c>
      <c r="M16" s="63">
        <v>1</v>
      </c>
      <c r="N16" s="63">
        <v>2</v>
      </c>
      <c r="O16" s="12">
        <f t="shared" si="0"/>
        <v>12</v>
      </c>
    </row>
    <row r="17" spans="1:15" s="58" customFormat="1" ht="18" customHeight="1">
      <c r="A17" s="62" t="s">
        <v>98</v>
      </c>
      <c r="B17" s="62"/>
      <c r="C17" s="64">
        <v>1</v>
      </c>
      <c r="D17" s="64">
        <v>1</v>
      </c>
      <c r="E17" s="64">
        <v>1</v>
      </c>
      <c r="F17" s="64"/>
      <c r="G17" s="64"/>
      <c r="H17" s="64"/>
      <c r="I17" s="64"/>
      <c r="J17" s="64">
        <v>1</v>
      </c>
      <c r="K17" s="64"/>
      <c r="L17" s="64"/>
      <c r="M17" s="64">
        <v>1</v>
      </c>
      <c r="N17" s="65">
        <v>1</v>
      </c>
      <c r="O17" s="12">
        <f t="shared" si="0"/>
        <v>6</v>
      </c>
    </row>
    <row r="18" spans="1:15" s="58" customFormat="1" ht="16.5" customHeight="1">
      <c r="A18" s="62" t="s">
        <v>99</v>
      </c>
      <c r="B18" s="62"/>
      <c r="C18" s="15">
        <v>1</v>
      </c>
      <c r="D18" s="15">
        <v>1</v>
      </c>
      <c r="E18" s="29">
        <v>1</v>
      </c>
      <c r="F18" s="63">
        <v>1</v>
      </c>
      <c r="G18" s="63">
        <v>2</v>
      </c>
      <c r="H18" s="63">
        <v>1</v>
      </c>
      <c r="I18" s="63">
        <v>1</v>
      </c>
      <c r="J18" s="63">
        <v>1</v>
      </c>
      <c r="K18" s="63">
        <v>1</v>
      </c>
      <c r="L18" s="63">
        <v>1</v>
      </c>
      <c r="M18" s="63">
        <v>1</v>
      </c>
      <c r="N18" s="63">
        <v>1</v>
      </c>
      <c r="O18" s="12">
        <f t="shared" si="0"/>
        <v>13</v>
      </c>
    </row>
    <row r="19" spans="1:15" s="58" customFormat="1" ht="21.75" customHeight="1">
      <c r="A19" s="62" t="s">
        <v>102</v>
      </c>
      <c r="B19" s="62"/>
      <c r="C19" s="15">
        <v>3</v>
      </c>
      <c r="D19" s="15">
        <v>3</v>
      </c>
      <c r="E19" s="29">
        <v>3</v>
      </c>
      <c r="F19" s="63">
        <v>3</v>
      </c>
      <c r="G19" s="63">
        <v>3</v>
      </c>
      <c r="H19" s="63">
        <v>3</v>
      </c>
      <c r="I19" s="63">
        <v>3</v>
      </c>
      <c r="J19" s="63">
        <v>3</v>
      </c>
      <c r="K19" s="63">
        <v>3</v>
      </c>
      <c r="L19" s="63">
        <v>3</v>
      </c>
      <c r="M19" s="63">
        <v>3</v>
      </c>
      <c r="N19" s="63">
        <v>3</v>
      </c>
      <c r="O19" s="12">
        <f t="shared" si="0"/>
        <v>36</v>
      </c>
    </row>
    <row r="20" spans="1:15" s="58" customFormat="1" ht="99.75" customHeight="1">
      <c r="A20" s="59" t="s">
        <v>63</v>
      </c>
      <c r="B20" s="4" t="s">
        <v>117</v>
      </c>
      <c r="C20" s="15">
        <v>60</v>
      </c>
      <c r="D20" s="15">
        <v>61</v>
      </c>
      <c r="E20" s="15">
        <v>62</v>
      </c>
      <c r="F20" s="15">
        <v>61</v>
      </c>
      <c r="G20" s="15">
        <v>65</v>
      </c>
      <c r="H20" s="15">
        <v>70</v>
      </c>
      <c r="I20" s="15">
        <v>67</v>
      </c>
      <c r="J20" s="66">
        <v>65</v>
      </c>
      <c r="K20" s="66">
        <v>60</v>
      </c>
      <c r="L20" s="66">
        <v>61</v>
      </c>
      <c r="M20" s="66">
        <v>58</v>
      </c>
      <c r="N20" s="66">
        <v>60</v>
      </c>
      <c r="O20" s="22">
        <f>C20+D20+E20+F20+G20+H20+I20+J20+K20+L20+M20+N20</f>
        <v>750</v>
      </c>
    </row>
    <row r="21" spans="1:15" s="58" customFormat="1" ht="15.75" customHeight="1">
      <c r="A21" s="56" t="s">
        <v>21</v>
      </c>
      <c r="B21" s="56"/>
      <c r="C21" s="57" t="s">
        <v>0</v>
      </c>
      <c r="D21" s="57" t="s">
        <v>1</v>
      </c>
      <c r="E21" s="57" t="s">
        <v>2</v>
      </c>
      <c r="F21" s="57" t="s">
        <v>3</v>
      </c>
      <c r="G21" s="57" t="s">
        <v>4</v>
      </c>
      <c r="H21" s="57" t="s">
        <v>22</v>
      </c>
      <c r="I21" s="57" t="s">
        <v>5</v>
      </c>
      <c r="J21" s="57" t="s">
        <v>6</v>
      </c>
      <c r="K21" s="57" t="s">
        <v>7</v>
      </c>
      <c r="L21" s="57" t="s">
        <v>8</v>
      </c>
      <c r="M21" s="57" t="s">
        <v>9</v>
      </c>
      <c r="N21" s="57" t="s">
        <v>10</v>
      </c>
      <c r="O21" s="33" t="s">
        <v>60</v>
      </c>
    </row>
    <row r="22" spans="1:15" s="58" customFormat="1" ht="72" customHeight="1">
      <c r="A22" s="67" t="s">
        <v>88</v>
      </c>
      <c r="B22" s="4" t="s">
        <v>117</v>
      </c>
      <c r="C22" s="14">
        <v>4</v>
      </c>
      <c r="D22" s="14">
        <v>4</v>
      </c>
      <c r="E22" s="14">
        <v>4</v>
      </c>
      <c r="F22" s="14">
        <v>4</v>
      </c>
      <c r="G22" s="14">
        <v>4</v>
      </c>
      <c r="H22" s="14">
        <v>3</v>
      </c>
      <c r="I22" s="14">
        <v>2</v>
      </c>
      <c r="J22" s="14">
        <v>2</v>
      </c>
      <c r="K22" s="14">
        <v>3</v>
      </c>
      <c r="L22" s="14">
        <v>4</v>
      </c>
      <c r="M22" s="14">
        <v>4</v>
      </c>
      <c r="N22" s="14">
        <v>4</v>
      </c>
      <c r="O22" s="22">
        <f>C22+D22+E22+F22+G22+H22+I22+J22+K22+L22+M22+N22</f>
        <v>42</v>
      </c>
    </row>
    <row r="23" spans="1:15" s="58" customFormat="1" ht="73.5" customHeight="1">
      <c r="A23" s="67" t="s">
        <v>139</v>
      </c>
      <c r="B23" s="4" t="s">
        <v>117</v>
      </c>
      <c r="C23" s="5">
        <v>5</v>
      </c>
      <c r="D23" s="5">
        <v>5</v>
      </c>
      <c r="E23" s="5">
        <v>3</v>
      </c>
      <c r="F23" s="5">
        <v>5</v>
      </c>
      <c r="G23" s="5">
        <v>5</v>
      </c>
      <c r="H23" s="5">
        <v>4</v>
      </c>
      <c r="I23" s="5">
        <v>4</v>
      </c>
      <c r="J23" s="5">
        <v>4</v>
      </c>
      <c r="K23" s="6">
        <v>3</v>
      </c>
      <c r="L23" s="6">
        <v>5</v>
      </c>
      <c r="M23" s="6">
        <v>6</v>
      </c>
      <c r="N23" s="6">
        <v>6</v>
      </c>
      <c r="O23" s="22">
        <f>SUM(C23:N23)</f>
        <v>55</v>
      </c>
    </row>
    <row r="24" spans="1:15" s="58" customFormat="1" ht="63" customHeight="1">
      <c r="A24" s="68" t="s">
        <v>89</v>
      </c>
      <c r="B24" s="68"/>
      <c r="C24" s="12">
        <f aca="true" t="shared" si="1" ref="C24:O24">C6+C7+C20+C22+C23</f>
        <v>260</v>
      </c>
      <c r="D24" s="12">
        <f t="shared" si="1"/>
        <v>250</v>
      </c>
      <c r="E24" s="12">
        <f t="shared" si="1"/>
        <v>245</v>
      </c>
      <c r="F24" s="12">
        <f t="shared" si="1"/>
        <v>277</v>
      </c>
      <c r="G24" s="12">
        <f t="shared" si="1"/>
        <v>244</v>
      </c>
      <c r="H24" s="12">
        <f t="shared" si="1"/>
        <v>237</v>
      </c>
      <c r="I24" s="12">
        <f t="shared" si="1"/>
        <v>203</v>
      </c>
      <c r="J24" s="12">
        <f t="shared" si="1"/>
        <v>150</v>
      </c>
      <c r="K24" s="12">
        <f t="shared" si="1"/>
        <v>207</v>
      </c>
      <c r="L24" s="12">
        <f t="shared" si="1"/>
        <v>230</v>
      </c>
      <c r="M24" s="12">
        <f t="shared" si="1"/>
        <v>257</v>
      </c>
      <c r="N24" s="12">
        <f t="shared" si="1"/>
        <v>260</v>
      </c>
      <c r="O24" s="12">
        <f t="shared" si="1"/>
        <v>2820</v>
      </c>
    </row>
    <row r="25" spans="1:15" s="58" customFormat="1" ht="22.5" customHeight="1">
      <c r="A25" s="68" t="s">
        <v>76</v>
      </c>
      <c r="B25" s="68"/>
      <c r="C25" s="12">
        <f>C8</f>
        <v>3</v>
      </c>
      <c r="D25" s="12">
        <f aca="true" t="shared" si="2" ref="D25:O25">D8</f>
        <v>4</v>
      </c>
      <c r="E25" s="12">
        <f t="shared" si="2"/>
        <v>3</v>
      </c>
      <c r="F25" s="12">
        <f t="shared" si="2"/>
        <v>2</v>
      </c>
      <c r="G25" s="12">
        <f t="shared" si="2"/>
        <v>2</v>
      </c>
      <c r="H25" s="12">
        <f t="shared" si="2"/>
        <v>2</v>
      </c>
      <c r="I25" s="12">
        <f t="shared" si="2"/>
        <v>1</v>
      </c>
      <c r="J25" s="12">
        <f t="shared" si="2"/>
        <v>2</v>
      </c>
      <c r="K25" s="12">
        <f t="shared" si="2"/>
        <v>2</v>
      </c>
      <c r="L25" s="12">
        <f t="shared" si="2"/>
        <v>3</v>
      </c>
      <c r="M25" s="12">
        <f t="shared" si="2"/>
        <v>2</v>
      </c>
      <c r="N25" s="12">
        <f t="shared" si="2"/>
        <v>2</v>
      </c>
      <c r="O25" s="12">
        <f t="shared" si="2"/>
        <v>28</v>
      </c>
    </row>
    <row r="26" spans="1:15" s="58" customFormat="1" ht="35.25" customHeight="1">
      <c r="A26" s="68" t="s">
        <v>153</v>
      </c>
      <c r="B26" s="68"/>
      <c r="C26" s="12">
        <f>C24-C25</f>
        <v>257</v>
      </c>
      <c r="D26" s="12">
        <f aca="true" t="shared" si="3" ref="D26:O26">D24-D25</f>
        <v>246</v>
      </c>
      <c r="E26" s="12">
        <f t="shared" si="3"/>
        <v>242</v>
      </c>
      <c r="F26" s="12">
        <f t="shared" si="3"/>
        <v>275</v>
      </c>
      <c r="G26" s="12">
        <f t="shared" si="3"/>
        <v>242</v>
      </c>
      <c r="H26" s="12">
        <f t="shared" si="3"/>
        <v>235</v>
      </c>
      <c r="I26" s="12">
        <f t="shared" si="3"/>
        <v>202</v>
      </c>
      <c r="J26" s="12">
        <f t="shared" si="3"/>
        <v>148</v>
      </c>
      <c r="K26" s="12">
        <f t="shared" si="3"/>
        <v>205</v>
      </c>
      <c r="L26" s="12">
        <f t="shared" si="3"/>
        <v>227</v>
      </c>
      <c r="M26" s="12">
        <f t="shared" si="3"/>
        <v>255</v>
      </c>
      <c r="N26" s="12">
        <f t="shared" si="3"/>
        <v>258</v>
      </c>
      <c r="O26" s="12">
        <f t="shared" si="3"/>
        <v>2792</v>
      </c>
    </row>
    <row r="27" spans="1:15" s="58" customFormat="1" ht="61.5" customHeight="1">
      <c r="A27" s="59" t="s">
        <v>90</v>
      </c>
      <c r="B27" s="4" t="s">
        <v>112</v>
      </c>
      <c r="C27" s="20">
        <f>C29+C30</f>
        <v>120</v>
      </c>
      <c r="D27" s="20">
        <f aca="true" t="shared" si="4" ref="D27:O27">D29+D30</f>
        <v>128</v>
      </c>
      <c r="E27" s="20">
        <f t="shared" si="4"/>
        <v>145</v>
      </c>
      <c r="F27" s="20">
        <f t="shared" si="4"/>
        <v>127</v>
      </c>
      <c r="G27" s="20">
        <f t="shared" si="4"/>
        <v>124</v>
      </c>
      <c r="H27" s="20">
        <f t="shared" si="4"/>
        <v>108</v>
      </c>
      <c r="I27" s="20">
        <f t="shared" si="4"/>
        <v>74</v>
      </c>
      <c r="J27" s="20">
        <f t="shared" si="4"/>
        <v>68</v>
      </c>
      <c r="K27" s="20">
        <f t="shared" si="4"/>
        <v>115</v>
      </c>
      <c r="L27" s="20">
        <f t="shared" si="4"/>
        <v>125</v>
      </c>
      <c r="M27" s="20">
        <f t="shared" si="4"/>
        <v>132</v>
      </c>
      <c r="N27" s="20">
        <f t="shared" si="4"/>
        <v>130</v>
      </c>
      <c r="O27" s="21">
        <f t="shared" si="4"/>
        <v>1396</v>
      </c>
    </row>
    <row r="28" spans="1:15" s="58" customFormat="1" ht="21" customHeight="1">
      <c r="A28" s="59" t="s">
        <v>76</v>
      </c>
      <c r="B28" s="59"/>
      <c r="C28" s="13">
        <v>5</v>
      </c>
      <c r="D28" s="13">
        <v>3</v>
      </c>
      <c r="E28" s="13">
        <v>5</v>
      </c>
      <c r="F28" s="13">
        <v>7</v>
      </c>
      <c r="G28" s="13">
        <v>2</v>
      </c>
      <c r="H28" s="13">
        <v>3</v>
      </c>
      <c r="I28" s="13">
        <v>4</v>
      </c>
      <c r="J28" s="13">
        <v>3</v>
      </c>
      <c r="K28" s="13">
        <v>5</v>
      </c>
      <c r="L28" s="13">
        <v>5</v>
      </c>
      <c r="M28" s="13">
        <v>4</v>
      </c>
      <c r="N28" s="13">
        <v>5</v>
      </c>
      <c r="O28" s="22">
        <f>SUM(C28:N28)</f>
        <v>51</v>
      </c>
    </row>
    <row r="29" spans="1:15" s="58" customFormat="1" ht="57.75" customHeight="1">
      <c r="A29" s="141"/>
      <c r="B29" s="16" t="s">
        <v>105</v>
      </c>
      <c r="C29" s="14">
        <v>45</v>
      </c>
      <c r="D29" s="14">
        <v>50</v>
      </c>
      <c r="E29" s="14">
        <v>60</v>
      </c>
      <c r="F29" s="14">
        <v>55</v>
      </c>
      <c r="G29" s="14">
        <v>52</v>
      </c>
      <c r="H29" s="14">
        <v>45</v>
      </c>
      <c r="I29" s="14">
        <v>25</v>
      </c>
      <c r="J29" s="14">
        <v>25</v>
      </c>
      <c r="K29" s="6">
        <v>45</v>
      </c>
      <c r="L29" s="6">
        <v>40</v>
      </c>
      <c r="M29" s="7">
        <v>48</v>
      </c>
      <c r="N29" s="7">
        <v>45</v>
      </c>
      <c r="O29" s="22">
        <f>SUM(C29:N29)</f>
        <v>535</v>
      </c>
    </row>
    <row r="30" spans="1:15" s="58" customFormat="1" ht="54.75" customHeight="1">
      <c r="A30" s="142"/>
      <c r="B30" s="4" t="s">
        <v>113</v>
      </c>
      <c r="C30" s="25">
        <v>75</v>
      </c>
      <c r="D30" s="25">
        <v>78</v>
      </c>
      <c r="E30" s="25">
        <v>85</v>
      </c>
      <c r="F30" s="25">
        <v>72</v>
      </c>
      <c r="G30" s="25">
        <v>72</v>
      </c>
      <c r="H30" s="25">
        <v>63</v>
      </c>
      <c r="I30" s="25">
        <v>49</v>
      </c>
      <c r="J30" s="25">
        <v>43</v>
      </c>
      <c r="K30" s="25">
        <v>70</v>
      </c>
      <c r="L30" s="25">
        <v>85</v>
      </c>
      <c r="M30" s="25">
        <v>84</v>
      </c>
      <c r="N30" s="25">
        <v>85</v>
      </c>
      <c r="O30" s="22">
        <f>SUM(C30:N30)</f>
        <v>861</v>
      </c>
    </row>
    <row r="31" spans="1:15" s="58" customFormat="1" ht="26.25" customHeight="1">
      <c r="A31" s="59" t="s">
        <v>76</v>
      </c>
      <c r="B31" s="16"/>
      <c r="C31" s="13">
        <v>5</v>
      </c>
      <c r="D31" s="13">
        <v>3</v>
      </c>
      <c r="E31" s="13">
        <v>5</v>
      </c>
      <c r="F31" s="13">
        <v>7</v>
      </c>
      <c r="G31" s="13">
        <v>2</v>
      </c>
      <c r="H31" s="13">
        <v>3</v>
      </c>
      <c r="I31" s="13">
        <v>4</v>
      </c>
      <c r="J31" s="13">
        <v>3</v>
      </c>
      <c r="K31" s="13">
        <v>5</v>
      </c>
      <c r="L31" s="13">
        <v>5</v>
      </c>
      <c r="M31" s="13">
        <v>4</v>
      </c>
      <c r="N31" s="13">
        <v>5</v>
      </c>
      <c r="O31" s="22">
        <f>SUM(C31:N31)</f>
        <v>51</v>
      </c>
    </row>
    <row r="32" spans="1:15" s="58" customFormat="1" ht="22.5" customHeight="1">
      <c r="A32" s="56" t="s">
        <v>21</v>
      </c>
      <c r="B32" s="56"/>
      <c r="C32" s="57" t="s">
        <v>0</v>
      </c>
      <c r="D32" s="57" t="s">
        <v>1</v>
      </c>
      <c r="E32" s="57" t="s">
        <v>2</v>
      </c>
      <c r="F32" s="57" t="s">
        <v>3</v>
      </c>
      <c r="G32" s="57" t="s">
        <v>4</v>
      </c>
      <c r="H32" s="57" t="s">
        <v>22</v>
      </c>
      <c r="I32" s="57" t="s">
        <v>5</v>
      </c>
      <c r="J32" s="57" t="s">
        <v>6</v>
      </c>
      <c r="K32" s="57" t="s">
        <v>7</v>
      </c>
      <c r="L32" s="57" t="s">
        <v>8</v>
      </c>
      <c r="M32" s="57" t="s">
        <v>9</v>
      </c>
      <c r="N32" s="57" t="s">
        <v>10</v>
      </c>
      <c r="O32" s="33" t="s">
        <v>60</v>
      </c>
    </row>
    <row r="33" spans="1:15" s="58" customFormat="1" ht="61.5" customHeight="1">
      <c r="A33" s="143" t="s">
        <v>140</v>
      </c>
      <c r="B33" s="4" t="s">
        <v>112</v>
      </c>
      <c r="C33" s="7">
        <f>C27-C28</f>
        <v>115</v>
      </c>
      <c r="D33" s="7">
        <f aca="true" t="shared" si="5" ref="D33:N33">D27-D28</f>
        <v>125</v>
      </c>
      <c r="E33" s="7">
        <f t="shared" si="5"/>
        <v>140</v>
      </c>
      <c r="F33" s="7">
        <f t="shared" si="5"/>
        <v>120</v>
      </c>
      <c r="G33" s="7">
        <f t="shared" si="5"/>
        <v>122</v>
      </c>
      <c r="H33" s="7">
        <f t="shared" si="5"/>
        <v>105</v>
      </c>
      <c r="I33" s="7">
        <f t="shared" si="5"/>
        <v>70</v>
      </c>
      <c r="J33" s="7">
        <f t="shared" si="5"/>
        <v>65</v>
      </c>
      <c r="K33" s="7">
        <f t="shared" si="5"/>
        <v>110</v>
      </c>
      <c r="L33" s="7">
        <f t="shared" si="5"/>
        <v>120</v>
      </c>
      <c r="M33" s="7">
        <f t="shared" si="5"/>
        <v>128</v>
      </c>
      <c r="N33" s="7">
        <f t="shared" si="5"/>
        <v>125</v>
      </c>
      <c r="O33" s="7">
        <f>O34+O35</f>
        <v>1345</v>
      </c>
    </row>
    <row r="34" spans="1:15" s="58" customFormat="1" ht="60.75" customHeight="1">
      <c r="A34" s="144"/>
      <c r="B34" s="16" t="s">
        <v>105</v>
      </c>
      <c r="C34" s="14">
        <v>45</v>
      </c>
      <c r="D34" s="14">
        <v>50</v>
      </c>
      <c r="E34" s="14">
        <v>60</v>
      </c>
      <c r="F34" s="14">
        <v>55</v>
      </c>
      <c r="G34" s="14">
        <v>52</v>
      </c>
      <c r="H34" s="14">
        <v>45</v>
      </c>
      <c r="I34" s="14">
        <v>25</v>
      </c>
      <c r="J34" s="14">
        <v>25</v>
      </c>
      <c r="K34" s="6">
        <v>45</v>
      </c>
      <c r="L34" s="6">
        <v>40</v>
      </c>
      <c r="M34" s="7">
        <v>48</v>
      </c>
      <c r="N34" s="7">
        <v>45</v>
      </c>
      <c r="O34" s="18">
        <f>SUM(C34:N34)</f>
        <v>535</v>
      </c>
    </row>
    <row r="35" spans="1:15" s="58" customFormat="1" ht="60.75" customHeight="1">
      <c r="A35" s="145"/>
      <c r="B35" s="4" t="s">
        <v>113</v>
      </c>
      <c r="C35" s="7">
        <f aca="true" t="shared" si="6" ref="C35:N35">C30-C31</f>
        <v>70</v>
      </c>
      <c r="D35" s="7">
        <f t="shared" si="6"/>
        <v>75</v>
      </c>
      <c r="E35" s="7">
        <f t="shared" si="6"/>
        <v>80</v>
      </c>
      <c r="F35" s="7">
        <f t="shared" si="6"/>
        <v>65</v>
      </c>
      <c r="G35" s="7">
        <f t="shared" si="6"/>
        <v>70</v>
      </c>
      <c r="H35" s="7">
        <f t="shared" si="6"/>
        <v>60</v>
      </c>
      <c r="I35" s="7">
        <f t="shared" si="6"/>
        <v>45</v>
      </c>
      <c r="J35" s="7">
        <f t="shared" si="6"/>
        <v>40</v>
      </c>
      <c r="K35" s="7">
        <f t="shared" si="6"/>
        <v>65</v>
      </c>
      <c r="L35" s="7">
        <f t="shared" si="6"/>
        <v>80</v>
      </c>
      <c r="M35" s="7">
        <f t="shared" si="6"/>
        <v>80</v>
      </c>
      <c r="N35" s="7">
        <f t="shared" si="6"/>
        <v>80</v>
      </c>
      <c r="O35" s="18">
        <f>SUM(C35:N35)</f>
        <v>810</v>
      </c>
    </row>
    <row r="36" spans="1:15" s="58" customFormat="1" ht="42" customHeight="1">
      <c r="A36" s="59" t="s">
        <v>71</v>
      </c>
      <c r="B36" s="4" t="s">
        <v>117</v>
      </c>
      <c r="C36" s="19">
        <v>16.1</v>
      </c>
      <c r="D36" s="19">
        <v>16.1</v>
      </c>
      <c r="E36" s="19">
        <v>16.1</v>
      </c>
      <c r="F36" s="19">
        <v>16.1</v>
      </c>
      <c r="G36" s="19">
        <v>16.1</v>
      </c>
      <c r="H36" s="19">
        <v>16.1</v>
      </c>
      <c r="I36" s="19">
        <v>16.1</v>
      </c>
      <c r="J36" s="19">
        <v>16.1</v>
      </c>
      <c r="K36" s="19">
        <v>16.1</v>
      </c>
      <c r="L36" s="19">
        <v>16.1</v>
      </c>
      <c r="M36" s="19">
        <v>16.1</v>
      </c>
      <c r="N36" s="19">
        <v>16.1</v>
      </c>
      <c r="O36" s="22">
        <f>C36+D36+E36+F36+G36+H36+I36+J36+K36+L36+M36+N36</f>
        <v>193.19999999999996</v>
      </c>
    </row>
    <row r="37" spans="1:15" s="58" customFormat="1" ht="15.75" customHeight="1" hidden="1">
      <c r="A37" s="56" t="s">
        <v>21</v>
      </c>
      <c r="B37" s="56"/>
      <c r="C37" s="57" t="s">
        <v>0</v>
      </c>
      <c r="D37" s="57" t="s">
        <v>1</v>
      </c>
      <c r="E37" s="57" t="s">
        <v>2</v>
      </c>
      <c r="F37" s="57" t="s">
        <v>3</v>
      </c>
      <c r="G37" s="57" t="s">
        <v>4</v>
      </c>
      <c r="H37" s="57" t="s">
        <v>22</v>
      </c>
      <c r="I37" s="57" t="s">
        <v>5</v>
      </c>
      <c r="J37" s="57" t="s">
        <v>6</v>
      </c>
      <c r="K37" s="57" t="s">
        <v>7</v>
      </c>
      <c r="L37" s="57" t="s">
        <v>8</v>
      </c>
      <c r="M37" s="57" t="s">
        <v>9</v>
      </c>
      <c r="N37" s="57" t="s">
        <v>10</v>
      </c>
      <c r="O37" s="33" t="s">
        <v>60</v>
      </c>
    </row>
    <row r="38" spans="1:15" s="58" customFormat="1" ht="123" customHeight="1">
      <c r="A38" s="59" t="s">
        <v>64</v>
      </c>
      <c r="B38" s="4" t="s">
        <v>114</v>
      </c>
      <c r="C38" s="69">
        <v>2.013</v>
      </c>
      <c r="D38" s="69">
        <v>2.013</v>
      </c>
      <c r="E38" s="69">
        <v>2.013</v>
      </c>
      <c r="F38" s="69">
        <v>2.013</v>
      </c>
      <c r="G38" s="69">
        <v>2.013</v>
      </c>
      <c r="H38" s="69">
        <v>2.013</v>
      </c>
      <c r="I38" s="69">
        <v>2.013</v>
      </c>
      <c r="J38" s="69">
        <v>2.013</v>
      </c>
      <c r="K38" s="69">
        <v>2.013</v>
      </c>
      <c r="L38" s="69">
        <v>2.013</v>
      </c>
      <c r="M38" s="69">
        <v>2.013</v>
      </c>
      <c r="N38" s="69">
        <v>2.013</v>
      </c>
      <c r="O38" s="70">
        <f>C38+D38+E38+F38+G38+H38+I38+J38+K38+L38+M38+N38</f>
        <v>24.15599999999999</v>
      </c>
    </row>
    <row r="39" spans="1:15" s="58" customFormat="1" ht="66" customHeight="1">
      <c r="A39" s="59" t="s">
        <v>24</v>
      </c>
      <c r="B39" s="4" t="s">
        <v>114</v>
      </c>
      <c r="C39" s="10">
        <v>14.141</v>
      </c>
      <c r="D39" s="10">
        <v>14.141</v>
      </c>
      <c r="E39" s="10">
        <v>14.141</v>
      </c>
      <c r="F39" s="10">
        <v>14.141</v>
      </c>
      <c r="G39" s="10">
        <v>14.141</v>
      </c>
      <c r="H39" s="10">
        <v>14.141</v>
      </c>
      <c r="I39" s="10">
        <v>14.141</v>
      </c>
      <c r="J39" s="10">
        <v>14.141</v>
      </c>
      <c r="K39" s="10">
        <v>14.141</v>
      </c>
      <c r="L39" s="10">
        <v>14.141</v>
      </c>
      <c r="M39" s="10">
        <v>14.141</v>
      </c>
      <c r="N39" s="10">
        <v>14.141</v>
      </c>
      <c r="O39" s="71">
        <f>SUM(C39:N39)</f>
        <v>169.692</v>
      </c>
    </row>
    <row r="40" spans="1:15" s="58" customFormat="1" ht="60" customHeight="1">
      <c r="A40" s="59" t="s">
        <v>57</v>
      </c>
      <c r="B40" s="4" t="s">
        <v>114</v>
      </c>
      <c r="C40" s="14">
        <v>13</v>
      </c>
      <c r="D40" s="14">
        <v>14</v>
      </c>
      <c r="E40" s="14">
        <v>13</v>
      </c>
      <c r="F40" s="14">
        <v>16</v>
      </c>
      <c r="G40" s="14">
        <v>15</v>
      </c>
      <c r="H40" s="14">
        <v>10</v>
      </c>
      <c r="I40" s="14">
        <v>9</v>
      </c>
      <c r="J40" s="6">
        <v>8</v>
      </c>
      <c r="K40" s="6">
        <v>13</v>
      </c>
      <c r="L40" s="6">
        <v>14</v>
      </c>
      <c r="M40" s="6">
        <v>14</v>
      </c>
      <c r="N40" s="6">
        <v>15</v>
      </c>
      <c r="O40" s="22">
        <f>C40+D40+E40+F40+G40+H40+I40+J40+K40+L40+M40+N40</f>
        <v>154</v>
      </c>
    </row>
    <row r="41" spans="1:15" s="58" customFormat="1" ht="19.5" customHeight="1">
      <c r="A41" s="56" t="s">
        <v>21</v>
      </c>
      <c r="B41" s="56"/>
      <c r="C41" s="57" t="s">
        <v>0</v>
      </c>
      <c r="D41" s="57" t="s">
        <v>1</v>
      </c>
      <c r="E41" s="57" t="s">
        <v>2</v>
      </c>
      <c r="F41" s="57" t="s">
        <v>3</v>
      </c>
      <c r="G41" s="57" t="s">
        <v>4</v>
      </c>
      <c r="H41" s="57" t="s">
        <v>22</v>
      </c>
      <c r="I41" s="57" t="s">
        <v>5</v>
      </c>
      <c r="J41" s="57" t="s">
        <v>6</v>
      </c>
      <c r="K41" s="57" t="s">
        <v>7</v>
      </c>
      <c r="L41" s="57" t="s">
        <v>8</v>
      </c>
      <c r="M41" s="57" t="s">
        <v>9</v>
      </c>
      <c r="N41" s="57" t="s">
        <v>10</v>
      </c>
      <c r="O41" s="33" t="s">
        <v>60</v>
      </c>
    </row>
    <row r="42" spans="1:15" s="58" customFormat="1" ht="47.25" customHeight="1">
      <c r="A42" s="59" t="s">
        <v>72</v>
      </c>
      <c r="B42" s="4" t="s">
        <v>114</v>
      </c>
      <c r="C42" s="14">
        <v>4</v>
      </c>
      <c r="D42" s="14">
        <v>3</v>
      </c>
      <c r="E42" s="14">
        <v>4</v>
      </c>
      <c r="F42" s="14">
        <v>5</v>
      </c>
      <c r="G42" s="14">
        <v>3</v>
      </c>
      <c r="H42" s="14">
        <v>2</v>
      </c>
      <c r="I42" s="14">
        <v>2</v>
      </c>
      <c r="J42" s="14">
        <v>1</v>
      </c>
      <c r="K42" s="14">
        <v>4</v>
      </c>
      <c r="L42" s="14">
        <v>3</v>
      </c>
      <c r="M42" s="14">
        <v>3</v>
      </c>
      <c r="N42" s="14">
        <v>3</v>
      </c>
      <c r="O42" s="22">
        <f>C42+D42+E42+F42+G42+H42+I42+J42+K42+L42+M42+N42</f>
        <v>37</v>
      </c>
    </row>
    <row r="43" spans="1:15" s="58" customFormat="1" ht="123" customHeight="1">
      <c r="A43" s="146" t="s">
        <v>142</v>
      </c>
      <c r="B43" s="4" t="s">
        <v>141</v>
      </c>
      <c r="C43" s="11">
        <f>'ДДЗ вода'!C70+'ЗОШ вода'!C85+'Позаш. вода'!C24+'Позаш. вода'!C27+'Позаш. вода'!C36+'Позаш. вода'!C38+'Позаш. вода'!C39+'Позаш. вода'!C40</f>
        <v>17991.053999999996</v>
      </c>
      <c r="D43" s="11">
        <f>'ДДЗ вода'!D70+'ЗОШ вода'!D85+'Позаш. вода'!D24+'Позаш. вода'!D27+'Позаш. вода'!D36+'Позаш. вода'!D38+'Позаш. вода'!D39+'Позаш. вода'!D40</f>
        <v>18449.154</v>
      </c>
      <c r="E43" s="11">
        <f>'ДДЗ вода'!E70+'ЗОШ вода'!E85+'Позаш. вода'!E24+'Позаш. вода'!E27+'Позаш. вода'!E36+'Позаш. вода'!E38+'Позаш. вода'!E39+'Позаш. вода'!E40</f>
        <v>18505.703999999994</v>
      </c>
      <c r="F43" s="11">
        <f>'ДДЗ вода'!F70+'ЗОШ вода'!F85+'Позаш. вода'!F24+'Позаш. вода'!F27+'Позаш. вода'!F36+'Позаш. вода'!F38+'Позаш. вода'!F39+'Позаш. вода'!F40</f>
        <v>18399.804</v>
      </c>
      <c r="G43" s="11">
        <f>'ДДЗ вода'!G70+'ЗОШ вода'!G85+'Позаш. вода'!G24+'Позаш. вода'!G27+'Позаш. вода'!G36+'Позаш. вода'!G38+'Позаш. вода'!G39+'Позаш. вода'!G40</f>
        <v>17318.803999999996</v>
      </c>
      <c r="H43" s="11">
        <f>'ДДЗ вода'!H70+'ЗОШ вода'!H85+'Позаш. вода'!H24+'Позаш. вода'!H27+'Позаш. вода'!H36+'Позаш. вода'!H38+'Позаш. вода'!H39+'Позаш. вода'!H40</f>
        <v>12984.964000000002</v>
      </c>
      <c r="I43" s="11">
        <f>'ДДЗ вода'!I70+'ЗОШ вода'!I85+'Позаш. вода'!I24+'Позаш. вода'!I27+'Позаш. вода'!I36+'Позаш. вода'!I38+'Позаш. вода'!I39+'Позаш. вода'!I40</f>
        <v>9546.284000000001</v>
      </c>
      <c r="J43" s="11">
        <f>'ДДЗ вода'!J70+'ЗОШ вода'!J85+'Позаш. вода'!J24+'Позаш. вода'!J27+'Позаш. вода'!J36+'Позаш. вода'!J38+'Позаш. вода'!J39+'Позаш. вода'!J40</f>
        <v>9425.064000000002</v>
      </c>
      <c r="K43" s="11">
        <f>'ДДЗ вода'!K70+'ЗОШ вода'!K85+'Позаш. вода'!K24+'Позаш. вода'!K27+'Позаш. вода'!K36+'Позаш. вода'!K38+'Позаш. вода'!K39+'Позаш. вода'!K40</f>
        <v>16490.303999999996</v>
      </c>
      <c r="L43" s="11">
        <f>'ДДЗ вода'!L70+'ЗОШ вода'!L85+'Позаш. вода'!L24+'Позаш. вода'!L27+'Позаш. вода'!L36+'Позаш. вода'!L38+'Позаш. вода'!L39+'Позаш. вода'!L40</f>
        <v>18053.104</v>
      </c>
      <c r="M43" s="11">
        <f>'ДДЗ вода'!M70+'ЗОШ вода'!M85+'Позаш. вода'!M24+'Позаш. вода'!M27+'Позаш. вода'!M36+'Позаш. вода'!M38+'Позаш. вода'!M39+'Позаш. вода'!M40</f>
        <v>18230.714</v>
      </c>
      <c r="N43" s="11">
        <f>'ДДЗ вода'!N70+'ЗОШ вода'!N85+'Позаш. вода'!N24+'Позаш. вода'!N27+'Позаш. вода'!N36+'Позаш. вода'!N38+'Позаш. вода'!N39+'Позаш. вода'!N40</f>
        <v>18105.613999999998</v>
      </c>
      <c r="O43" s="11">
        <f>'ДДЗ вода'!O70+'ЗОШ вода'!O85+'Позаш. вода'!O24+'Позаш. вода'!O27+'Позаш. вода'!O36+'Позаш. вода'!O38+'Позаш. вода'!O39+'Позаш. вода'!O40</f>
        <v>193500.56799999997</v>
      </c>
    </row>
    <row r="44" spans="1:15" s="58" customFormat="1" ht="16.5" customHeight="1">
      <c r="A44" s="147"/>
      <c r="B44" s="42" t="s">
        <v>137</v>
      </c>
      <c r="C44" s="12">
        <f>'ЗОШ вода'!C86</f>
        <v>2.25</v>
      </c>
      <c r="D44" s="12">
        <f>'ЗОШ вода'!D86</f>
        <v>1.35</v>
      </c>
      <c r="E44" s="12">
        <f>'ЗОШ вода'!E86</f>
        <v>0.9</v>
      </c>
      <c r="F44" s="12">
        <f>'ЗОШ вода'!F86</f>
        <v>0.9</v>
      </c>
      <c r="G44" s="12">
        <f>'ЗОШ вода'!G86</f>
        <v>0.9</v>
      </c>
      <c r="H44" s="12">
        <f>'ЗОШ вода'!H86</f>
        <v>0</v>
      </c>
      <c r="I44" s="12">
        <f>'ЗОШ вода'!I86</f>
        <v>0</v>
      </c>
      <c r="J44" s="12">
        <f>'ЗОШ вода'!J86</f>
        <v>0</v>
      </c>
      <c r="K44" s="12">
        <f>'ЗОШ вода'!K86</f>
        <v>0.9</v>
      </c>
      <c r="L44" s="12">
        <f>'ЗОШ вода'!L86</f>
        <v>4.5</v>
      </c>
      <c r="M44" s="12">
        <f>'ЗОШ вода'!M86</f>
        <v>2.7</v>
      </c>
      <c r="N44" s="12">
        <f>'ЗОШ вода'!N86</f>
        <v>3.6</v>
      </c>
      <c r="O44" s="12">
        <f>SUM(C44:N44)</f>
        <v>18.000000000000004</v>
      </c>
    </row>
    <row r="45" spans="1:15" s="58" customFormat="1" ht="15.75" customHeight="1">
      <c r="A45" s="147"/>
      <c r="B45" s="42" t="s">
        <v>84</v>
      </c>
      <c r="C45" s="11">
        <f>'ДДЗ вода'!C71+'ЗОШ вода'!C87+'Позаш. вода'!C25+'Позаш. вода'!C28</f>
        <v>91.05000000000001</v>
      </c>
      <c r="D45" s="11">
        <f>'ДДЗ вода'!D71+'ЗОШ вода'!D87+'Позаш. вода'!D25+'Позаш. вода'!D28</f>
        <v>90.05000000000001</v>
      </c>
      <c r="E45" s="11">
        <f>'ДДЗ вода'!E71+'ЗОШ вода'!E87+'Позаш. вода'!E25+'Позаш. вода'!E28</f>
        <v>91.05000000000001</v>
      </c>
      <c r="F45" s="11">
        <f>'ДДЗ вода'!F71+'ЗОШ вода'!F87+'Позаш. вода'!F25+'Позаш. вода'!F28</f>
        <v>92.15</v>
      </c>
      <c r="G45" s="11">
        <f>'ДДЗ вода'!G71+'ЗОШ вода'!G87+'Позаш. вода'!G25+'Позаш. вода'!G28</f>
        <v>86.15</v>
      </c>
      <c r="H45" s="11">
        <f>'ДДЗ вода'!H71+'ЗОШ вода'!H87+'Позаш. вода'!H25+'Позаш. вода'!H28</f>
        <v>50.910000000000004</v>
      </c>
      <c r="I45" s="11">
        <f>'ДДЗ вода'!I71+'ЗОШ вода'!I87+'Позаш. вода'!I25+'Позаш. вода'!I28</f>
        <v>32.230000000000004</v>
      </c>
      <c r="J45" s="11">
        <f>'ДДЗ вода'!J71+'ЗОШ вода'!J87+'Позаш. вода'!J25+'Позаш. вода'!J28</f>
        <v>44.910000000000004</v>
      </c>
      <c r="K45" s="11">
        <f>'ДДЗ вода'!K71+'ЗОШ вода'!K87+'Позаш. вода'!K25+'Позаш. вода'!K28</f>
        <v>89.15</v>
      </c>
      <c r="L45" s="11">
        <f>'ДДЗ вода'!L71+'ЗОШ вода'!L87+'Позаш. вода'!L25+'Позаш. вода'!L28</f>
        <v>90.35000000000001</v>
      </c>
      <c r="M45" s="11">
        <f>'ДДЗ вода'!M71+'ЗОШ вода'!M87+'Позаш. вода'!M25+'Позаш. вода'!M28</f>
        <v>87.76000000000002</v>
      </c>
      <c r="N45" s="11">
        <f>'ДДЗ вода'!N71+'ЗОШ вода'!N87+'Позаш. вода'!N25+'Позаш. вода'!N28</f>
        <v>88.76000000000002</v>
      </c>
      <c r="O45" s="11">
        <f>SUM(C45:N45)</f>
        <v>934.52</v>
      </c>
    </row>
    <row r="46" spans="1:15" s="58" customFormat="1" ht="70.5" customHeight="1">
      <c r="A46" s="147"/>
      <c r="B46" s="16" t="s">
        <v>105</v>
      </c>
      <c r="C46" s="12">
        <f>'ДДЗ вода'!C72+'ЗОШ вода'!C88+'Позаш. вода'!C29</f>
        <v>2122</v>
      </c>
      <c r="D46" s="12">
        <f>'ДДЗ вода'!D72+'ЗОШ вода'!D88+'Позаш. вода'!D29</f>
        <v>2117</v>
      </c>
      <c r="E46" s="12">
        <f>'ДДЗ вода'!E72+'ЗОШ вода'!E88+'Позаш. вода'!E29</f>
        <v>2097</v>
      </c>
      <c r="F46" s="12">
        <f>'ДДЗ вода'!F72+'ЗОШ вода'!F88+'Позаш. вода'!F29</f>
        <v>2086</v>
      </c>
      <c r="G46" s="12">
        <f>'ДДЗ вода'!G72+'ЗОШ вода'!G88+'Позаш. вода'!G29</f>
        <v>1877</v>
      </c>
      <c r="H46" s="12">
        <f>'ДДЗ вода'!H72+'ЗОШ вода'!H88+'Позаш. вода'!H29</f>
        <v>1290</v>
      </c>
      <c r="I46" s="12">
        <f>'ДДЗ вода'!I72+'ЗОШ вода'!I88+'Позаш. вода'!I29</f>
        <v>800</v>
      </c>
      <c r="J46" s="12">
        <f>'ДДЗ вода'!J72+'ЗОШ вода'!J88+'Позаш. вода'!J29</f>
        <v>785</v>
      </c>
      <c r="K46" s="12">
        <f>'ДДЗ вода'!K72+'ЗОШ вода'!K88+'Позаш. вода'!K29</f>
        <v>1641</v>
      </c>
      <c r="L46" s="12">
        <f>'ДДЗ вода'!L72+'ЗОШ вода'!L88+'Позаш. вода'!L29</f>
        <v>2052</v>
      </c>
      <c r="M46" s="12">
        <f>'ДДЗ вода'!M72+'ЗОШ вода'!M88+'Позаш. вода'!M29</f>
        <v>2101</v>
      </c>
      <c r="N46" s="12">
        <f>'ДДЗ вода'!N72+'ЗОШ вода'!N88+'Позаш. вода'!N29</f>
        <v>2068</v>
      </c>
      <c r="O46" s="12">
        <f>'ДДЗ вода'!O72+'ЗОШ вода'!O88+'Позаш. вода'!O29</f>
        <v>21036</v>
      </c>
    </row>
    <row r="47" spans="1:15" s="58" customFormat="1" ht="55.5" customHeight="1">
      <c r="A47" s="147"/>
      <c r="B47" s="16" t="s">
        <v>136</v>
      </c>
      <c r="C47" s="72">
        <f>'ДДЗ вода'!C73+'ЗОШ вода'!C89+'Позаш. вода'!C24+'Позаш. вода'!C30+'Позаш. вода'!C36+'Позаш. вода'!C38+'Позаш. вода'!C39+'Позаш. вода'!C40+'Позаш. вода'!C42</f>
        <v>15883.054</v>
      </c>
      <c r="D47" s="72">
        <f>'ДДЗ вода'!D73+'ЗОШ вода'!D89+'Позаш. вода'!D24+'Позаш. вода'!D30+'Позаш. вода'!D36+'Позаш. вода'!D38+'Позаш. вода'!D39+'Позаш. вода'!D40+'Позаш. вода'!D42</f>
        <v>16325.154</v>
      </c>
      <c r="E47" s="72">
        <f>'ДДЗ вода'!E73+'ЗОШ вода'!E89+'Позаш. вода'!E24+'Позаш. вода'!E30+'Позаш. вода'!E36+'Позаш. вода'!E38+'Позаш. вода'!E39+'Позаш. вода'!E40+'Позаш. вода'!E42</f>
        <v>16401.704</v>
      </c>
      <c r="F47" s="72">
        <f>'ДДЗ вода'!F73+'ЗОШ вода'!F89+'Позаш. вода'!F24+'Позаш. вода'!F30+'Позаш. вода'!F36+'Позаш. вода'!F38+'Позаш. вода'!F39+'Позаш. вода'!F40+'Позаш. вода'!F42</f>
        <v>16318.804</v>
      </c>
      <c r="G47" s="72">
        <f>'ДДЗ вода'!G73+'ЗОШ вода'!G89+'Позаш. вода'!G24+'Позаш. вода'!G30+'Позаш. вода'!G36+'Позаш. вода'!G38+'Позаш. вода'!G39+'Позаш. вода'!G40+'Позаш. вода'!G42</f>
        <v>15439.804</v>
      </c>
      <c r="H47" s="72">
        <f>'ДДЗ вода'!H73+'ЗОШ вода'!H89+'Позаш. вода'!H24+'Позаш. вода'!H30+'Позаш. вода'!H36+'Позаш. вода'!H38+'Позаш. вода'!H39+'Позаш. вода'!H40+'Позаш. вода'!H42</f>
        <v>11671.964000000002</v>
      </c>
      <c r="I47" s="72">
        <f>'ДДЗ вода'!I73+'ЗОШ вода'!I89+'Позаш. вода'!I24+'Позаш. вода'!I30+'Позаш. вода'!I36+'Позаш. вода'!I38+'Позаш. вода'!I39+'Позаш. вода'!I40+'Позаш. вода'!I42</f>
        <v>8736.284000000001</v>
      </c>
      <c r="J47" s="72">
        <f>'ДДЗ вода'!J73+'ЗОШ вода'!J89+'Позаш. вода'!J24+'Позаш. вода'!J30+'Позаш. вода'!J36+'Позаш. вода'!J38+'Позаш. вода'!J39+'Позаш. вода'!J40+'Позаш. вода'!J42</f>
        <v>8643.064000000002</v>
      </c>
      <c r="K47" s="72">
        <f>'ДДЗ вода'!K73+'ЗОШ вода'!K89+'Позаш. вода'!K24+'Позаш. вода'!K30+'Позаш. вода'!K36+'Позаш. вода'!K38+'Позаш. вода'!K39+'Позаш. вода'!K40+'Позаш. вода'!K42</f>
        <v>14811.304</v>
      </c>
      <c r="L47" s="72">
        <f>'ДДЗ вода'!L73+'ЗОШ вода'!L89+'Позаш. вода'!L24+'Позаш. вода'!L30+'Позаш. вода'!L36+'Позаш. вода'!L38+'Позаш. вода'!L39+'Позаш. вода'!L40+'Позаш. вода'!L42</f>
        <v>16003.104000000003</v>
      </c>
      <c r="M47" s="72">
        <f>'ДДЗ вода'!M73+'ЗОШ вода'!M89+'Позаш. вода'!M24+'Позаш. вода'!M30+'Позаш. вода'!M36+'Позаш. вода'!M38+'Позаш. вода'!M39+'Позаш. вода'!M40+'Позаш. вода'!M42</f>
        <v>16133.714000000002</v>
      </c>
      <c r="N47" s="72">
        <f>'ДДЗ вода'!N73+'ЗОШ вода'!N89+'Позаш. вода'!N24+'Позаш. вода'!N30+'Позаш. вода'!N36+'Позаш. вода'!N38+'Позаш. вода'!N39+'Позаш. вода'!N40+'Позаш. вода'!N42</f>
        <v>16035.614000000001</v>
      </c>
      <c r="O47" s="11">
        <f>SUM(C47:N47)</f>
        <v>172403.56800000003</v>
      </c>
    </row>
    <row r="48" spans="1:15" s="58" customFormat="1" ht="41.25" customHeight="1">
      <c r="A48" s="147"/>
      <c r="B48" s="42" t="s">
        <v>137</v>
      </c>
      <c r="C48" s="12">
        <f>'ЗОШ вода'!C90</f>
        <v>2.25</v>
      </c>
      <c r="D48" s="12">
        <f>'ЗОШ вода'!D90</f>
        <v>1.35</v>
      </c>
      <c r="E48" s="12">
        <f>'ЗОШ вода'!E90</f>
        <v>0.9</v>
      </c>
      <c r="F48" s="12">
        <f>'ЗОШ вода'!F90</f>
        <v>0.9</v>
      </c>
      <c r="G48" s="12">
        <f>'ЗОШ вода'!G90</f>
        <v>0.9</v>
      </c>
      <c r="H48" s="12">
        <f>'ЗОШ вода'!H90</f>
        <v>0</v>
      </c>
      <c r="I48" s="12">
        <f>'ЗОШ вода'!I90</f>
        <v>0</v>
      </c>
      <c r="J48" s="12">
        <f>'ЗОШ вода'!J90</f>
        <v>0</v>
      </c>
      <c r="K48" s="12">
        <f>'ЗОШ вода'!K90</f>
        <v>0.9</v>
      </c>
      <c r="L48" s="12">
        <f>'ЗОШ вода'!L90</f>
        <v>4.5</v>
      </c>
      <c r="M48" s="12">
        <f>'ЗОШ вода'!M90</f>
        <v>2.7</v>
      </c>
      <c r="N48" s="12">
        <f>'ЗОШ вода'!N90</f>
        <v>3.6</v>
      </c>
      <c r="O48" s="12">
        <f>'ЗОШ вода'!O90</f>
        <v>18.000000000000004</v>
      </c>
    </row>
    <row r="49" spans="1:15" s="58" customFormat="1" ht="24" customHeight="1">
      <c r="A49" s="148"/>
      <c r="B49" s="42" t="s">
        <v>84</v>
      </c>
      <c r="C49" s="11">
        <f>'ДДЗ вода'!C74+'ЗОШ вода'!C91+'Позаш. вода'!C25+'Позаш. вода'!C31</f>
        <v>91.05000000000001</v>
      </c>
      <c r="D49" s="11">
        <f>'ДДЗ вода'!D74+'ЗОШ вода'!D91+'Позаш. вода'!D25+'Позаш. вода'!D31</f>
        <v>90.05000000000001</v>
      </c>
      <c r="E49" s="11">
        <f>'ДДЗ вода'!E74+'ЗОШ вода'!E91+'Позаш. вода'!E25+'Позаш. вода'!E31</f>
        <v>91.05000000000001</v>
      </c>
      <c r="F49" s="11">
        <f>'ДДЗ вода'!F74+'ЗОШ вода'!F91+'Позаш. вода'!F25+'Позаш. вода'!F31</f>
        <v>92.15</v>
      </c>
      <c r="G49" s="11">
        <f>'ДДЗ вода'!G74+'ЗОШ вода'!G91+'Позаш. вода'!G25+'Позаш. вода'!G31</f>
        <v>86.15</v>
      </c>
      <c r="H49" s="11">
        <f>'ДДЗ вода'!H74+'ЗОШ вода'!H91+'Позаш. вода'!H25+'Позаш. вода'!H31</f>
        <v>50.910000000000004</v>
      </c>
      <c r="I49" s="11">
        <f>'ДДЗ вода'!I74+'ЗОШ вода'!I91+'Позаш. вода'!I25+'Позаш. вода'!I31</f>
        <v>32.230000000000004</v>
      </c>
      <c r="J49" s="11">
        <f>'ДДЗ вода'!J74+'ЗОШ вода'!J91+'Позаш. вода'!J25+'Позаш. вода'!J31</f>
        <v>44.910000000000004</v>
      </c>
      <c r="K49" s="11">
        <f>'ДДЗ вода'!K74+'ЗОШ вода'!K91+'Позаш. вода'!K25+'Позаш. вода'!K31</f>
        <v>89.15</v>
      </c>
      <c r="L49" s="11">
        <f>'ДДЗ вода'!L74+'ЗОШ вода'!L91+'Позаш. вода'!L25+'Позаш. вода'!L31</f>
        <v>90.35000000000001</v>
      </c>
      <c r="M49" s="11">
        <f>'ДДЗ вода'!M74+'ЗОШ вода'!M91+'Позаш. вода'!M25+'Позаш. вода'!M31</f>
        <v>87.76000000000002</v>
      </c>
      <c r="N49" s="11">
        <f>'ДДЗ вода'!N74+'ЗОШ вода'!N91+'Позаш. вода'!N25+'Позаш. вода'!N31</f>
        <v>88.76000000000002</v>
      </c>
      <c r="O49" s="11"/>
    </row>
    <row r="50" spans="1:15" s="58" customFormat="1" ht="78" customHeight="1">
      <c r="A50" s="150" t="s">
        <v>143</v>
      </c>
      <c r="B50" s="4" t="s">
        <v>141</v>
      </c>
      <c r="C50" s="72">
        <f>'ДДЗ вода'!C75+'ЗОШ вода'!C92+'Позаш. вода'!C26+'Позаш. вода'!C33+'Позаш. вода'!C36+'Позаш. вода'!C38+'Позаш. вода'!C39+'Позаш. вода'!C40</f>
        <v>17900.003999999997</v>
      </c>
      <c r="D50" s="72">
        <f>'ДДЗ вода'!D75+'ЗОШ вода'!D92+'Позаш. вода'!D26+'Позаш. вода'!D33+'Позаш. вода'!D36+'Позаш. вода'!D38+'Позаш. вода'!D39+'Позаш. вода'!D40</f>
        <v>18359.103999999996</v>
      </c>
      <c r="E50" s="72">
        <f>'ДДЗ вода'!E75+'ЗОШ вода'!E92+'Позаш. вода'!E26+'Позаш. вода'!E33+'Позаш. вода'!E36+'Позаш. вода'!E38+'Позаш. вода'!E39+'Позаш. вода'!E40</f>
        <v>18414.654</v>
      </c>
      <c r="F50" s="72">
        <f>'ДДЗ вода'!F75+'ЗОШ вода'!F92+'Позаш. вода'!F26+'Позаш. вода'!F33+'Позаш. вода'!F36+'Позаш. вода'!F38+'Позаш. вода'!F39+'Позаш. вода'!F40</f>
        <v>18307.654</v>
      </c>
      <c r="G50" s="72">
        <f>'ДДЗ вода'!G75+'ЗОШ вода'!G92+'Позаш. вода'!G26+'Позаш. вода'!G33+'Позаш. вода'!G36+'Позаш. вода'!G38+'Позаш. вода'!G39+'Позаш. вода'!G40</f>
        <v>17232.654</v>
      </c>
      <c r="H50" s="72">
        <f>'ДДЗ вода'!H75+'ЗОШ вода'!H92+'Позаш. вода'!H26+'Позаш. вода'!H33+'Позаш. вода'!H36+'Позаш. вода'!H38+'Позаш. вода'!H39+'Позаш. вода'!H40</f>
        <v>12934.054</v>
      </c>
      <c r="I50" s="72">
        <f>'ДДЗ вода'!I75+'ЗОШ вода'!I92+'Позаш. вода'!I26+'Позаш. вода'!I33+'Позаш. вода'!I36+'Позаш. вода'!I38+'Позаш. вода'!I39+'Позаш. вода'!I40</f>
        <v>9514.054</v>
      </c>
      <c r="J50" s="72">
        <f>'ДДЗ вода'!J75+'ЗОШ вода'!J92+'Позаш. вода'!J26+'Позаш. вода'!J33+'Позаш. вода'!J36+'Позаш. вода'!J38+'Позаш. вода'!J39+'Позаш. вода'!J40</f>
        <v>9380.154</v>
      </c>
      <c r="K50" s="72">
        <f>'ДДЗ вода'!K75+'ЗОШ вода'!K92+'Позаш. вода'!K26+'Позаш. вода'!K33+'Позаш. вода'!K36+'Позаш. вода'!K38+'Позаш. вода'!K39+'Позаш. вода'!K40</f>
        <v>16401.154000000002</v>
      </c>
      <c r="L50" s="72">
        <f>'ДДЗ вода'!L75+'ЗОШ вода'!L92+'Позаш. вода'!L26+'Позаш. вода'!L33+'Позаш. вода'!L36+'Позаш. вода'!L38+'Позаш. вода'!L39+'Позаш. вода'!L40</f>
        <v>17962.753999999997</v>
      </c>
      <c r="M50" s="72">
        <f>'ДДЗ вода'!M75+'ЗОШ вода'!M92+'Позаш. вода'!M26+'Позаш. вода'!M33+'Позаш. вода'!M36+'Позаш. вода'!M38+'Позаш. вода'!M39+'Позаш. вода'!M40</f>
        <v>18142.953999999998</v>
      </c>
      <c r="N50" s="72">
        <f>'ДДЗ вода'!N75+'ЗОШ вода'!N92+'Позаш. вода'!N26+'Позаш. вода'!N33+'Позаш. вода'!N36+'Позаш. вода'!N38+'Позаш. вода'!N39+'Позаш. вода'!N40</f>
        <v>18016.853999999996</v>
      </c>
      <c r="O50" s="11">
        <f>'ДДЗ вода'!O75+'ЗОШ вода'!O92+'Позаш. вода'!O26+'Позаш. вода'!O33+'Позаш. вода'!O36+'Позаш. вода'!O38+'Позаш. вода'!O39+'Позаш. вода'!O40</f>
        <v>192566.04799999998</v>
      </c>
    </row>
    <row r="51" spans="1:15" s="58" customFormat="1" ht="24.75" customHeight="1">
      <c r="A51" s="151"/>
      <c r="B51" s="56"/>
      <c r="C51" s="57" t="s">
        <v>0</v>
      </c>
      <c r="D51" s="57" t="s">
        <v>1</v>
      </c>
      <c r="E51" s="57" t="s">
        <v>2</v>
      </c>
      <c r="F51" s="57" t="s">
        <v>3</v>
      </c>
      <c r="G51" s="57" t="s">
        <v>4</v>
      </c>
      <c r="H51" s="57" t="s">
        <v>22</v>
      </c>
      <c r="I51" s="57" t="s">
        <v>5</v>
      </c>
      <c r="J51" s="57" t="s">
        <v>6</v>
      </c>
      <c r="K51" s="57" t="s">
        <v>7</v>
      </c>
      <c r="L51" s="57" t="s">
        <v>8</v>
      </c>
      <c r="M51" s="57" t="s">
        <v>9</v>
      </c>
      <c r="N51" s="57" t="s">
        <v>10</v>
      </c>
      <c r="O51" s="33" t="s">
        <v>60</v>
      </c>
    </row>
    <row r="52" spans="1:15" s="58" customFormat="1" ht="36" customHeight="1">
      <c r="A52" s="151"/>
      <c r="B52" s="42" t="s">
        <v>86</v>
      </c>
      <c r="C52" s="12">
        <f>'ЗОШ вода'!C93</f>
        <v>2.25</v>
      </c>
      <c r="D52" s="12">
        <f>'ЗОШ вода'!D93</f>
        <v>1.35</v>
      </c>
      <c r="E52" s="12">
        <f>'ЗОШ вода'!E93</f>
        <v>0.9</v>
      </c>
      <c r="F52" s="12">
        <f>'ЗОШ вода'!F93</f>
        <v>0.9</v>
      </c>
      <c r="G52" s="12">
        <f>'ЗОШ вода'!G93</f>
        <v>0.9</v>
      </c>
      <c r="H52" s="12">
        <f>'ЗОШ вода'!H93</f>
        <v>0</v>
      </c>
      <c r="I52" s="12">
        <f>'ЗОШ вода'!I93</f>
        <v>0</v>
      </c>
      <c r="J52" s="12">
        <f>'ЗОШ вода'!J93</f>
        <v>0</v>
      </c>
      <c r="K52" s="12">
        <f>'ЗОШ вода'!K93</f>
        <v>0.9</v>
      </c>
      <c r="L52" s="12">
        <f>'ЗОШ вода'!L93</f>
        <v>4.5</v>
      </c>
      <c r="M52" s="12">
        <f>'ЗОШ вода'!M93</f>
        <v>2.7</v>
      </c>
      <c r="N52" s="12">
        <f>'ЗОШ вода'!N93</f>
        <v>3.6</v>
      </c>
      <c r="O52" s="12">
        <f>'ЗОШ вода'!O93</f>
        <v>18.000000000000004</v>
      </c>
    </row>
    <row r="53" spans="1:15" s="58" customFormat="1" ht="60.75" customHeight="1">
      <c r="A53" s="151"/>
      <c r="B53" s="16" t="s">
        <v>105</v>
      </c>
      <c r="C53" s="12">
        <f>'ДДЗ вода'!C76+'ЗОШ вода'!C94+'Позаш. вода'!C34</f>
        <v>2122</v>
      </c>
      <c r="D53" s="12">
        <f>'ДДЗ вода'!D76+'ЗОШ вода'!D94+'Позаш. вода'!D34</f>
        <v>2117</v>
      </c>
      <c r="E53" s="12">
        <f>'ДДЗ вода'!E76+'ЗОШ вода'!E94+'Позаш. вода'!E34</f>
        <v>2097</v>
      </c>
      <c r="F53" s="12">
        <f>'ДДЗ вода'!F76+'ЗОШ вода'!F94+'Позаш. вода'!F34</f>
        <v>2086</v>
      </c>
      <c r="G53" s="12">
        <f>'ДДЗ вода'!G76+'ЗОШ вода'!G94+'Позаш. вода'!G34</f>
        <v>1877</v>
      </c>
      <c r="H53" s="12">
        <f>'ДДЗ вода'!H76+'ЗОШ вода'!H94+'Позаш. вода'!H34</f>
        <v>1290</v>
      </c>
      <c r="I53" s="12">
        <f>'ДДЗ вода'!I76+'ЗОШ вода'!I94+'Позаш. вода'!I34</f>
        <v>800</v>
      </c>
      <c r="J53" s="12">
        <f>'ДДЗ вода'!J76+'ЗОШ вода'!J94+'Позаш. вода'!J34</f>
        <v>785</v>
      </c>
      <c r="K53" s="12">
        <f>'ДДЗ вода'!K76+'ЗОШ вода'!K94+'Позаш. вода'!K34</f>
        <v>1641</v>
      </c>
      <c r="L53" s="12">
        <f>'ДДЗ вода'!L76+'ЗОШ вода'!L94+'Позаш. вода'!L34</f>
        <v>2052</v>
      </c>
      <c r="M53" s="12">
        <f>'ДДЗ вода'!M76+'ЗОШ вода'!M94+'Позаш. вода'!M34</f>
        <v>2101</v>
      </c>
      <c r="N53" s="12">
        <f>'ДДЗ вода'!N76+'ЗОШ вода'!N94+'Позаш. вода'!N34</f>
        <v>2068</v>
      </c>
      <c r="O53" s="12">
        <f>SUM(C53:N53)</f>
        <v>21036</v>
      </c>
    </row>
    <row r="54" spans="1:15" s="58" customFormat="1" ht="84" customHeight="1">
      <c r="A54" s="151"/>
      <c r="B54" s="16" t="s">
        <v>136</v>
      </c>
      <c r="C54" s="72">
        <f>'ДДЗ вода'!C77+'ЗОШ вода'!C95+'Позаш. вода'!C26+'Позаш. вода'!C35+'Позаш. вода'!C36+'Позаш. вода'!C38+'Позаш. вода'!C39+'Позаш. вода'!C40+'Позаш. вода'!C42</f>
        <v>16042.004</v>
      </c>
      <c r="D54" s="72">
        <f>'ДДЗ вода'!D77+'ЗОШ вода'!D95+'Позаш. вода'!D26+'Позаш. вода'!D35+'Позаш. вода'!D36+'Позаш. вода'!D38+'Позаш. вода'!D39+'Позаш. вода'!D40+'Позаш. вода'!D42</f>
        <v>16495.103999999996</v>
      </c>
      <c r="E54" s="72">
        <f>'ДДЗ вода'!E77+'ЗОШ вода'!E95+'Позаш. вода'!E26+'Позаш. вода'!E35+'Позаш. вода'!E36+'Позаш. вода'!E38+'Позаш. вода'!E39+'Позаш. вода'!E40+'Позаш. вода'!E42</f>
        <v>16575.654</v>
      </c>
      <c r="F54" s="72">
        <f>'ДДЗ вода'!F77+'ЗОШ вода'!F95+'Позаш. вода'!F26+'Позаш. вода'!F35+'Позаш. вода'!F36+'Позаш. вода'!F38+'Позаш. вода'!F39+'Позаш. вода'!F40+'Позаш. вода'!F42</f>
        <v>16483.654</v>
      </c>
      <c r="G54" s="72">
        <f>'ДДЗ вода'!G77+'ЗОШ вода'!G95+'Позаш. вода'!G26+'Позаш. вода'!G35+'Позаш. вода'!G36+'Позаш. вода'!G38+'Позаш. вода'!G39+'Позаш. вода'!G40+'Позаш. вода'!G42</f>
        <v>15593.654</v>
      </c>
      <c r="H54" s="72">
        <f>'ДДЗ вода'!H77+'ЗОШ вода'!H95+'Позаш. вода'!H26+'Позаш. вода'!H35+'Позаш. вода'!H36+'Позаш. вода'!H38+'Позаш. вода'!H39+'Позаш. вода'!H40+'Позаш. вода'!H42</f>
        <v>11811.054</v>
      </c>
      <c r="I54" s="72">
        <f>'ДДЗ вода'!I77+'ЗОШ вода'!I95+'Позаш. вода'!I26+'Позаш. вода'!I35+'Позаш. вода'!I36+'Позаш. вода'!I38+'Позаш. вода'!I39+'Позаш. вода'!I40+'Позаш. вода'!I42</f>
        <v>8854.054</v>
      </c>
      <c r="J54" s="72">
        <f>'ДДЗ вода'!J77+'ЗОШ вода'!J95+'Позаш. вода'!J26+'Позаш. вода'!J35+'Позаш. вода'!J36+'Позаш. вода'!J38+'Позаш. вода'!J39+'Позаш. вода'!J40+'Позаш. вода'!J42</f>
        <v>8728.154</v>
      </c>
      <c r="K54" s="72">
        <f>'ДДЗ вода'!K77+'ЗОШ вода'!K95+'Позаш. вода'!K26+'Позаш. вода'!K35+'Позаш. вода'!K36+'Позаш. вода'!K38+'Позаш. вода'!K39+'Позаш. вода'!K40+'Позаш. вода'!K42</f>
        <v>14988.154</v>
      </c>
      <c r="L54" s="72">
        <f>'ДДЗ вода'!L77+'ЗОШ вода'!L95+'Позаш. вода'!L26+'Позаш. вода'!L35+'Позаш. вода'!L36+'Позаш. вода'!L38+'Позаш. вода'!L39+'Позаш. вода'!L40+'Позаш. вода'!L42</f>
        <v>16175.754</v>
      </c>
      <c r="M54" s="72">
        <f>'ДДЗ вода'!M77+'ЗОШ вода'!M95+'Позаш. вода'!M26+'Позаш. вода'!M35+'Позаш. вода'!M36+'Позаш. вода'!M38+'Позаш. вода'!M39+'Позаш. вода'!M40+'Позаш. вода'!M42</f>
        <v>16310.954000000002</v>
      </c>
      <c r="N54" s="72">
        <f>'ДДЗ вода'!N77+'ЗОШ вода'!N95+'Позаш. вода'!N26+'Позаш. вода'!N35+'Позаш. вода'!N36+'Позаш. вода'!N38+'Позаш. вода'!N39+'Позаш. вода'!N40+'Позаш. вода'!N42</f>
        <v>16206.854000000001</v>
      </c>
      <c r="O54" s="12">
        <f>SUM(C54:N54)</f>
        <v>174265.04799999998</v>
      </c>
    </row>
    <row r="55" spans="1:15" s="58" customFormat="1" ht="46.5" customHeight="1">
      <c r="A55" s="152"/>
      <c r="B55" s="42" t="s">
        <v>86</v>
      </c>
      <c r="C55" s="12">
        <f>'ЗОШ вода'!C96</f>
        <v>2.25</v>
      </c>
      <c r="D55" s="12">
        <f>'ЗОШ вода'!D96</f>
        <v>1.35</v>
      </c>
      <c r="E55" s="12">
        <f>'ЗОШ вода'!E96</f>
        <v>0.9</v>
      </c>
      <c r="F55" s="12">
        <f>'ЗОШ вода'!F96</f>
        <v>0.9</v>
      </c>
      <c r="G55" s="12">
        <f>'ЗОШ вода'!G96</f>
        <v>0.9</v>
      </c>
      <c r="H55" s="12">
        <f>'ЗОШ вода'!H96</f>
        <v>0</v>
      </c>
      <c r="I55" s="12">
        <f>'ЗОШ вода'!I96</f>
        <v>0</v>
      </c>
      <c r="J55" s="12">
        <f>'ЗОШ вода'!J96</f>
        <v>0</v>
      </c>
      <c r="K55" s="12">
        <f>'ЗОШ вода'!K96</f>
        <v>0.9</v>
      </c>
      <c r="L55" s="12">
        <f>'ЗОШ вода'!L96</f>
        <v>4.5</v>
      </c>
      <c r="M55" s="12">
        <f>'ЗОШ вода'!M96</f>
        <v>2.7</v>
      </c>
      <c r="N55" s="12">
        <f>'ЗОШ вода'!N96</f>
        <v>3.6</v>
      </c>
      <c r="O55" s="12">
        <f>'ЗОШ вода'!O96</f>
        <v>18.000000000000004</v>
      </c>
    </row>
    <row r="56" spans="1:16" s="58" customFormat="1" ht="76.5" customHeight="1">
      <c r="A56" s="146" t="s">
        <v>147</v>
      </c>
      <c r="B56" s="4" t="s">
        <v>148</v>
      </c>
      <c r="C56" s="72">
        <f>'ДДЗ вода'!C75+'ЗОШ вода'!C97+'Позаш. вода'!C26+'Позаш. вода'!C33+'Позаш. вода'!C36+'Позаш. вода'!C38+'Позаш. вода'!C39+'Позаш. вода'!C40</f>
        <v>17897.753999999997</v>
      </c>
      <c r="D56" s="72">
        <f>'ДДЗ вода'!D75+'ЗОШ вода'!D97+'Позаш. вода'!D26+'Позаш. вода'!D33+'Позаш. вода'!D36+'Позаш. вода'!D38+'Позаш. вода'!D39+'Позаш. вода'!D40</f>
        <v>18357.753999999997</v>
      </c>
      <c r="E56" s="72">
        <f>'ДДЗ вода'!E75+'ЗОШ вода'!E97+'Позаш. вода'!E26+'Позаш. вода'!E33+'Позаш. вода'!E36+'Позаш. вода'!E38+'Позаш. вода'!E39+'Позаш. вода'!E40</f>
        <v>18413.753999999997</v>
      </c>
      <c r="F56" s="72">
        <f>'ДДЗ вода'!F75+'ЗОШ вода'!F97+'Позаш. вода'!F26+'Позаш. вода'!F33+'Позаш. вода'!F36+'Позаш. вода'!F38+'Позаш. вода'!F39+'Позаш. вода'!F40</f>
        <v>18306.753999999997</v>
      </c>
      <c r="G56" s="72">
        <f>'ДДЗ вода'!G75+'ЗОШ вода'!G97+'Позаш. вода'!G26+'Позаш. вода'!G33+'Позаш. вода'!G36+'Позаш. вода'!G38+'Позаш. вода'!G39+'Позаш. вода'!G40</f>
        <v>17231.753999999997</v>
      </c>
      <c r="H56" s="72">
        <f>'ДДЗ вода'!H75+'ЗОШ вода'!H97+'Позаш. вода'!H26+'Позаш. вода'!H33+'Позаш. вода'!H36+'Позаш. вода'!H38+'Позаш. вода'!H39+'Позаш. вода'!H40</f>
        <v>12934.054</v>
      </c>
      <c r="I56" s="72">
        <f>'ДДЗ вода'!I75+'ЗОШ вода'!I97+'Позаш. вода'!I26+'Позаш. вода'!I33+'Позаш. вода'!I36+'Позаш. вода'!I38+'Позаш. вода'!I39+'Позаш. вода'!I40</f>
        <v>9514.054</v>
      </c>
      <c r="J56" s="72">
        <f>'ДДЗ вода'!J75+'ЗОШ вода'!J97+'Позаш. вода'!J26+'Позаш. вода'!J33+'Позаш. вода'!J36+'Позаш. вода'!J38+'Позаш. вода'!J39+'Позаш. вода'!J40</f>
        <v>9380.154</v>
      </c>
      <c r="K56" s="72">
        <f>'ДДЗ вода'!K75+'ЗОШ вода'!K97+'Позаш. вода'!K26+'Позаш. вода'!K33+'Позаш. вода'!K36+'Позаш. вода'!K38+'Позаш. вода'!K39+'Позаш. вода'!K40</f>
        <v>16400.254</v>
      </c>
      <c r="L56" s="72">
        <f>'ДДЗ вода'!L75+'ЗОШ вода'!L97+'Позаш. вода'!L26+'Позаш. вода'!L33+'Позаш. вода'!L36+'Позаш. вода'!L38+'Позаш. вода'!L39+'Позаш. вода'!L40</f>
        <v>17958.253999999997</v>
      </c>
      <c r="M56" s="72">
        <f>'ДДЗ вода'!M75+'ЗОШ вода'!M97+'Позаш. вода'!M26+'Позаш. вода'!M33+'Позаш. вода'!M36+'Позаш. вода'!M38+'Позаш. вода'!M39+'Позаш. вода'!M40</f>
        <v>18140.253999999997</v>
      </c>
      <c r="N56" s="72">
        <f>'ДДЗ вода'!N75+'ЗОШ вода'!N97+'Позаш. вода'!N26+'Позаш. вода'!N33+'Позаш. вода'!N36+'Позаш. вода'!N38+'Позаш. вода'!N39+'Позаш. вода'!N40</f>
        <v>18013.253999999997</v>
      </c>
      <c r="O56" s="70">
        <f>'ДДЗ вода'!O75+'ЗОШ вода'!O97+'Позаш. вода'!O26+'Позаш. вода'!O33+'Позаш. вода'!O36+'Позаш. вода'!O38+'Позаш. вода'!O39+'Позаш. вода'!O40</f>
        <v>192548.04799999998</v>
      </c>
      <c r="P56" s="73"/>
    </row>
    <row r="57" spans="1:16" s="58" customFormat="1" ht="78" customHeight="1">
      <c r="A57" s="147"/>
      <c r="B57" s="16" t="s">
        <v>105</v>
      </c>
      <c r="C57" s="12">
        <f>'ДДЗ вода'!C76+'ЗОШ вода'!C98+'Позаш. вода'!C34</f>
        <v>2122</v>
      </c>
      <c r="D57" s="12">
        <f>'ДДЗ вода'!D76+'ЗОШ вода'!D98+'Позаш. вода'!D34</f>
        <v>2117</v>
      </c>
      <c r="E57" s="12">
        <f>'ДДЗ вода'!E76+'ЗОШ вода'!E98+'Позаш. вода'!E34</f>
        <v>2097</v>
      </c>
      <c r="F57" s="12">
        <f>'ДДЗ вода'!F76+'ЗОШ вода'!F98+'Позаш. вода'!F34</f>
        <v>2086</v>
      </c>
      <c r="G57" s="12">
        <f>'ДДЗ вода'!G76+'ЗОШ вода'!G98+'Позаш. вода'!G34</f>
        <v>1877</v>
      </c>
      <c r="H57" s="12">
        <f>'ДДЗ вода'!H76+'ЗОШ вода'!H98+'Позаш. вода'!H34</f>
        <v>1290</v>
      </c>
      <c r="I57" s="12">
        <f>'ДДЗ вода'!I76+'ЗОШ вода'!I98+'Позаш. вода'!I34</f>
        <v>800</v>
      </c>
      <c r="J57" s="12">
        <f>'ДДЗ вода'!J76+'ЗОШ вода'!J98+'Позаш. вода'!J34</f>
        <v>785</v>
      </c>
      <c r="K57" s="12">
        <f>'ДДЗ вода'!K76+'ЗОШ вода'!K98+'Позаш. вода'!K34</f>
        <v>1641</v>
      </c>
      <c r="L57" s="12">
        <f>'ДДЗ вода'!L76+'ЗОШ вода'!L98+'Позаш. вода'!L34</f>
        <v>2052</v>
      </c>
      <c r="M57" s="12">
        <f>'ДДЗ вода'!M76+'ЗОШ вода'!M98+'Позаш. вода'!M34</f>
        <v>2101</v>
      </c>
      <c r="N57" s="12">
        <f>'ДДЗ вода'!N76+'ЗОШ вода'!N98+'Позаш. вода'!N34</f>
        <v>2068</v>
      </c>
      <c r="O57" s="12">
        <f>'ДДЗ вода'!O76+'ЗОШ вода'!O98+'Позаш. вода'!O34</f>
        <v>21036</v>
      </c>
      <c r="P57" s="74"/>
    </row>
    <row r="58" spans="1:16" s="58" customFormat="1" ht="90" customHeight="1">
      <c r="A58" s="148"/>
      <c r="B58" s="16" t="s">
        <v>146</v>
      </c>
      <c r="C58" s="72">
        <f>'ДДЗ вода'!C77+'ЗОШ вода'!C99+'Позаш. вода'!C26+'Позаш. вода'!C35+'Позаш. вода'!C36+'Позаш. вода'!C38+'Позаш. вода'!C39+'Позаш. вода'!C40+'Позаш. вода'!C42</f>
        <v>16039.754</v>
      </c>
      <c r="D58" s="72">
        <f>'ДДЗ вода'!D77+'ЗОШ вода'!D99+'Позаш. вода'!D26+'Позаш. вода'!D35+'Позаш. вода'!D36+'Позаш. вода'!D38+'Позаш. вода'!D39+'Позаш. вода'!D40+'Позаш. вода'!D42</f>
        <v>16493.753999999997</v>
      </c>
      <c r="E58" s="72">
        <f>'ДДЗ вода'!E77+'ЗОШ вода'!E99+'Позаш. вода'!E26+'Позаш. вода'!E35+'Позаш. вода'!E36+'Позаш. вода'!E38+'Позаш. вода'!E39+'Позаш. вода'!E40+'Позаш. вода'!E42</f>
        <v>16574.753999999997</v>
      </c>
      <c r="F58" s="72">
        <f>'ДДЗ вода'!F77+'ЗОШ вода'!F99+'Позаш. вода'!F26+'Позаш. вода'!F35+'Позаш. вода'!F36+'Позаш. вода'!F38+'Позаш. вода'!F39+'Позаш. вода'!F40+'Позаш. вода'!F42</f>
        <v>16482.753999999997</v>
      </c>
      <c r="G58" s="72">
        <f>'ДДЗ вода'!G77+'ЗОШ вода'!G99+'Позаш. вода'!G26+'Позаш. вода'!G35+'Позаш. вода'!G36+'Позаш. вода'!G38+'Позаш. вода'!G39+'Позаш. вода'!G40+'Позаш. вода'!G42</f>
        <v>15592.754</v>
      </c>
      <c r="H58" s="72">
        <f>'ДДЗ вода'!H77+'ЗОШ вода'!H99+'Позаш. вода'!H26+'Позаш. вода'!H35+'Позаш. вода'!H36+'Позаш. вода'!H38+'Позаш. вода'!H39+'Позаш. вода'!H40+'Позаш. вода'!H42</f>
        <v>11811.054</v>
      </c>
      <c r="I58" s="72">
        <f>'ДДЗ вода'!I77+'ЗОШ вода'!I99+'Позаш. вода'!I26+'Позаш. вода'!I35+'Позаш. вода'!I36+'Позаш. вода'!I38+'Позаш. вода'!I39+'Позаш. вода'!I40+'Позаш. вода'!I42</f>
        <v>8854.054</v>
      </c>
      <c r="J58" s="72">
        <f>'ДДЗ вода'!J77+'ЗОШ вода'!J99+'Позаш. вода'!J26+'Позаш. вода'!J35+'Позаш. вода'!J36+'Позаш. вода'!J38+'Позаш. вода'!J39+'Позаш. вода'!J40+'Позаш. вода'!J42</f>
        <v>8728.154</v>
      </c>
      <c r="K58" s="72">
        <f>'ДДЗ вода'!K77+'ЗОШ вода'!K99+'Позаш. вода'!K26+'Позаш. вода'!K35+'Позаш. вода'!K36+'Позаш. вода'!K38+'Позаш. вода'!K39+'Позаш. вода'!K40+'Позаш. вода'!K42</f>
        <v>14987.254</v>
      </c>
      <c r="L58" s="72">
        <f>'ДДЗ вода'!L77+'ЗОШ вода'!L99+'Позаш. вода'!L26+'Позаш. вода'!L35+'Позаш. вода'!L36+'Позаш. вода'!L38+'Позаш. вода'!L39+'Позаш. вода'!L40+'Позаш. вода'!L42</f>
        <v>16171.254</v>
      </c>
      <c r="M58" s="72">
        <f>'ДДЗ вода'!M77+'ЗОШ вода'!M99+'Позаш. вода'!M26+'Позаш. вода'!M35+'Позаш. вода'!M36+'Позаш. вода'!M38+'Позаш. вода'!M39+'Позаш. вода'!M40+'Позаш. вода'!M42</f>
        <v>16308.254</v>
      </c>
      <c r="N58" s="72">
        <f>'ДДЗ вода'!N77+'ЗОШ вода'!N99+'Позаш. вода'!N26+'Позаш. вода'!N35+'Позаш. вода'!N36+'Позаш. вода'!N38+'Позаш. вода'!N39+'Позаш. вода'!N40+'Позаш. вода'!N42</f>
        <v>16203.254</v>
      </c>
      <c r="O58" s="70">
        <f>'ДДЗ вода'!O77+'ЗОШ вода'!O99+'Позаш. вода'!O26+'Позаш. вода'!O35+'Позаш. вода'!O36+'Позаш. вода'!O38+'Позаш. вода'!O39+'Позаш. вода'!O40+'Позаш. вода'!O42</f>
        <v>174247.048</v>
      </c>
      <c r="P58" s="73"/>
    </row>
    <row r="59" spans="1:15" s="58" customFormat="1" ht="18.75" customHeight="1">
      <c r="A59" s="56" t="s">
        <v>21</v>
      </c>
      <c r="B59" s="56"/>
      <c r="C59" s="57" t="s">
        <v>0</v>
      </c>
      <c r="D59" s="57" t="s">
        <v>1</v>
      </c>
      <c r="E59" s="57" t="s">
        <v>2</v>
      </c>
      <c r="F59" s="57" t="s">
        <v>3</v>
      </c>
      <c r="G59" s="57" t="s">
        <v>4</v>
      </c>
      <c r="H59" s="57" t="s">
        <v>22</v>
      </c>
      <c r="I59" s="57" t="s">
        <v>5</v>
      </c>
      <c r="J59" s="57" t="s">
        <v>6</v>
      </c>
      <c r="K59" s="57" t="s">
        <v>7</v>
      </c>
      <c r="L59" s="57" t="s">
        <v>8</v>
      </c>
      <c r="M59" s="57" t="s">
        <v>9</v>
      </c>
      <c r="N59" s="57" t="s">
        <v>10</v>
      </c>
      <c r="O59" s="33" t="s">
        <v>60</v>
      </c>
    </row>
    <row r="60" spans="1:15" s="58" customFormat="1" ht="42" customHeight="1">
      <c r="A60" s="75" t="s">
        <v>61</v>
      </c>
      <c r="B60" s="4" t="s">
        <v>117</v>
      </c>
      <c r="C60" s="26">
        <v>2</v>
      </c>
      <c r="D60" s="26">
        <v>1</v>
      </c>
      <c r="E60" s="26">
        <v>1</v>
      </c>
      <c r="F60" s="26">
        <v>2</v>
      </c>
      <c r="G60" s="26">
        <v>1</v>
      </c>
      <c r="H60" s="26">
        <v>1</v>
      </c>
      <c r="I60" s="26">
        <v>1</v>
      </c>
      <c r="J60" s="26">
        <v>1</v>
      </c>
      <c r="K60" s="26">
        <v>1</v>
      </c>
      <c r="L60" s="26">
        <v>1</v>
      </c>
      <c r="M60" s="26">
        <v>2</v>
      </c>
      <c r="N60" s="26">
        <v>1</v>
      </c>
      <c r="O60" s="22">
        <f>C60+D60+E60+F60+G60+H60+I60+J60+K60+L60+M60+N60</f>
        <v>15</v>
      </c>
    </row>
    <row r="61" spans="1:15" s="58" customFormat="1" ht="39.75" customHeight="1">
      <c r="A61" s="59" t="s">
        <v>19</v>
      </c>
      <c r="B61" s="4" t="s">
        <v>117</v>
      </c>
      <c r="C61" s="6">
        <v>15</v>
      </c>
      <c r="D61" s="27">
        <v>15</v>
      </c>
      <c r="E61" s="27">
        <v>16</v>
      </c>
      <c r="F61" s="6">
        <v>16</v>
      </c>
      <c r="G61" s="27">
        <v>14</v>
      </c>
      <c r="H61" s="27">
        <v>16</v>
      </c>
      <c r="I61" s="14">
        <v>11</v>
      </c>
      <c r="J61" s="14">
        <v>10</v>
      </c>
      <c r="K61" s="14">
        <v>14</v>
      </c>
      <c r="L61" s="14">
        <v>16</v>
      </c>
      <c r="M61" s="14">
        <v>16</v>
      </c>
      <c r="N61" s="14">
        <v>16</v>
      </c>
      <c r="O61" s="22">
        <f>C61+D61+E61+F61+G61+H61+I61+J61+K61+L61+M61+N61</f>
        <v>175</v>
      </c>
    </row>
    <row r="62" spans="1:15" s="58" customFormat="1" ht="63.75" customHeight="1">
      <c r="A62" s="76" t="s">
        <v>73</v>
      </c>
      <c r="B62" s="76"/>
      <c r="C62" s="12">
        <f>C60+C61</f>
        <v>17</v>
      </c>
      <c r="D62" s="12">
        <f aca="true" t="shared" si="7" ref="D62:O62">D60+D61</f>
        <v>16</v>
      </c>
      <c r="E62" s="12">
        <f t="shared" si="7"/>
        <v>17</v>
      </c>
      <c r="F62" s="12">
        <f t="shared" si="7"/>
        <v>18</v>
      </c>
      <c r="G62" s="12">
        <f t="shared" si="7"/>
        <v>15</v>
      </c>
      <c r="H62" s="12">
        <f t="shared" si="7"/>
        <v>17</v>
      </c>
      <c r="I62" s="12">
        <f t="shared" si="7"/>
        <v>12</v>
      </c>
      <c r="J62" s="12">
        <f t="shared" si="7"/>
        <v>11</v>
      </c>
      <c r="K62" s="12">
        <f t="shared" si="7"/>
        <v>15</v>
      </c>
      <c r="L62" s="12">
        <f t="shared" si="7"/>
        <v>17</v>
      </c>
      <c r="M62" s="12">
        <f t="shared" si="7"/>
        <v>18</v>
      </c>
      <c r="N62" s="12">
        <f t="shared" si="7"/>
        <v>17</v>
      </c>
      <c r="O62" s="12">
        <f t="shared" si="7"/>
        <v>190</v>
      </c>
    </row>
    <row r="63" spans="1:15" s="58" customFormat="1" ht="34.5" customHeight="1">
      <c r="A63" s="68" t="s">
        <v>74</v>
      </c>
      <c r="B63" s="4" t="s">
        <v>117</v>
      </c>
      <c r="C63" s="15">
        <v>6.732</v>
      </c>
      <c r="D63" s="15">
        <v>6.732</v>
      </c>
      <c r="E63" s="15">
        <v>6.732</v>
      </c>
      <c r="F63" s="15">
        <v>6.732</v>
      </c>
      <c r="G63" s="15">
        <v>6.732</v>
      </c>
      <c r="H63" s="15">
        <v>6.732</v>
      </c>
      <c r="I63" s="15">
        <v>6.732</v>
      </c>
      <c r="J63" s="15">
        <v>6.732</v>
      </c>
      <c r="K63" s="15">
        <v>6.732</v>
      </c>
      <c r="L63" s="15">
        <v>6.732</v>
      </c>
      <c r="M63" s="15">
        <v>6.732</v>
      </c>
      <c r="N63" s="15">
        <v>6.732</v>
      </c>
      <c r="O63" s="77">
        <f>C63+D63+E63+F63+G63+H63+I63+J63+K63+L63+M63+N63</f>
        <v>80.784</v>
      </c>
    </row>
    <row r="64" spans="1:15" s="58" customFormat="1" ht="18.75" customHeight="1">
      <c r="A64" s="78"/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80"/>
    </row>
    <row r="65" spans="1:15" s="86" customFormat="1" ht="33" customHeight="1">
      <c r="A65" s="81"/>
      <c r="B65" s="81"/>
      <c r="C65" s="149" t="s">
        <v>118</v>
      </c>
      <c r="D65" s="149"/>
      <c r="E65" s="149"/>
      <c r="F65" s="149"/>
      <c r="G65" s="149"/>
      <c r="H65" s="149"/>
      <c r="I65" s="82"/>
      <c r="J65" s="83"/>
      <c r="K65" s="149" t="s">
        <v>103</v>
      </c>
      <c r="L65" s="149"/>
      <c r="M65" s="149"/>
      <c r="N65" s="84"/>
      <c r="O65" s="85"/>
    </row>
    <row r="66" ht="12" hidden="1"/>
    <row r="67" ht="12" hidden="1">
      <c r="O67" s="54"/>
    </row>
    <row r="68" ht="12" hidden="1"/>
    <row r="69" ht="12" hidden="1">
      <c r="O69" s="54"/>
    </row>
    <row r="70" ht="12" hidden="1"/>
    <row r="71" ht="12" hidden="1"/>
    <row r="72" ht="12" hidden="1"/>
    <row r="73" ht="12" hidden="1"/>
    <row r="74" ht="12" hidden="1"/>
    <row r="75" ht="12" hidden="1"/>
    <row r="76" ht="12" hidden="1"/>
  </sheetData>
  <sheetProtection/>
  <mergeCells count="9">
    <mergeCell ref="A29:A30"/>
    <mergeCell ref="A2:O2"/>
    <mergeCell ref="A33:A35"/>
    <mergeCell ref="A43:A49"/>
    <mergeCell ref="A3:O3"/>
    <mergeCell ref="K65:M65"/>
    <mergeCell ref="C65:H65"/>
    <mergeCell ref="A50:A55"/>
    <mergeCell ref="A56:A58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Мелута Альона Олександрівна</cp:lastModifiedBy>
  <cp:lastPrinted>2017-11-03T08:54:12Z</cp:lastPrinted>
  <dcterms:created xsi:type="dcterms:W3CDTF">2004-07-05T12:07:17Z</dcterms:created>
  <dcterms:modified xsi:type="dcterms:W3CDTF">2017-11-30T09:19:43Z</dcterms:modified>
  <cp:category/>
  <cp:version/>
  <cp:contentType/>
  <cp:contentStatus/>
</cp:coreProperties>
</file>