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25" tabRatio="642" activeTab="0"/>
  </bookViews>
  <sheets>
    <sheet name="рішення 2017  перезатвердить" sheetId="1" r:id="rId1"/>
  </sheets>
  <definedNames/>
  <calcPr fullCalcOnLoad="1"/>
</workbook>
</file>

<file path=xl/sharedStrings.xml><?xml version="1.0" encoding="utf-8"?>
<sst xmlns="http://schemas.openxmlformats.org/spreadsheetml/2006/main" count="289" uniqueCount="142">
  <si>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</si>
  <si>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</si>
  <si>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</si>
  <si>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</si>
  <si>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</si>
  <si>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</si>
  <si>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</si>
  <si>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</si>
  <si>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</si>
  <si>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</si>
  <si>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</si>
  <si>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</si>
  <si>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</si>
  <si>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</si>
  <si>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</si>
  <si>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</si>
  <si>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</si>
  <si>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</si>
  <si>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</si>
  <si>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</si>
  <si>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</si>
  <si>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</si>
  <si>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</si>
  <si>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</si>
  <si>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</si>
  <si>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</si>
  <si>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</si>
  <si>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</si>
  <si>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</si>
  <si>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</si>
  <si>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</si>
  <si>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</si>
  <si>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</si>
  <si>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</si>
  <si>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</si>
  <si>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</si>
  <si>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</si>
  <si>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</si>
  <si>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</si>
  <si>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</si>
  <si>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</si>
  <si>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</si>
  <si>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</si>
  <si>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</si>
  <si>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</si>
  <si>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</si>
  <si>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</si>
  <si>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</si>
  <si>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</si>
  <si>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</si>
  <si>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</si>
  <si>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</si>
  <si>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</si>
  <si>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</si>
  <si>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</si>
  <si>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</si>
  <si>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</si>
  <si>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</si>
  <si>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</si>
  <si>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</si>
  <si>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</si>
  <si>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</si>
  <si>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</si>
  <si>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</si>
  <si>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</si>
  <si>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</si>
  <si>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</si>
  <si>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</si>
  <si>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</si>
  <si>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</si>
  <si>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</si>
  <si>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</si>
  <si>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</si>
  <si>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</si>
  <si>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</si>
  <si>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</si>
  <si>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</si>
  <si>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</si>
  <si>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</si>
  <si>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</si>
  <si>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</si>
  <si>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</si>
  <si>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</si>
  <si>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</si>
  <si>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</si>
  <si>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</si>
  <si>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</si>
  <si>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</si>
  <si>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</si>
  <si>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</si>
  <si>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</si>
  <si>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</si>
  <si>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</si>
  <si>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</si>
  <si>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</si>
  <si>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</si>
  <si>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</si>
  <si>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</si>
  <si>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</si>
  <si>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</si>
  <si>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</si>
  <si>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</si>
  <si>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</si>
  <si>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</si>
  <si>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</si>
  <si>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</si>
  <si>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</si>
  <si>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</si>
  <si>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</si>
  <si>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</si>
  <si>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</si>
  <si>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</si>
  <si>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</si>
  <si>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</si>
  <si>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Всього без.спец.фонду і орендарів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</si>
  <si>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</si>
  <si>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</si>
  <si>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</si>
  <si>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r>
      <t>ВСЬОГО</t>
    </r>
    <r>
      <rPr>
        <sz val="9"/>
        <rFont val="Times New Roman"/>
        <family val="1"/>
      </rPr>
      <t xml:space="preserve">  без спец. фонду</t>
    </r>
  </si>
  <si>
    <t xml:space="preserve">                   ЛІМІТИ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</si>
  <si>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</si>
  <si>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</si>
  <si>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</si>
  <si>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</si>
  <si>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</si>
  <si>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</si>
  <si>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Класична гімназія</t>
  </si>
  <si>
    <t>НВК ДДЗ №16</t>
  </si>
  <si>
    <t>Додаток 1</t>
  </si>
  <si>
    <t>комітету</t>
  </si>
  <si>
    <t xml:space="preserve">до рішення виконавчого </t>
  </si>
  <si>
    <t xml:space="preserve"> споживання теплової енергії   по дитячих навчальних  закладах на 2017 рік (Гкал)</t>
  </si>
  <si>
    <t xml:space="preserve"> споживання теплової енергії   по дитячих навчальних закладах на 2017рік (Гкал)</t>
  </si>
  <si>
    <t xml:space="preserve"> споживання теплової енергії  по загальноосвітніх  навчальних закладах на 2017 рік (Гкал)</t>
  </si>
  <si>
    <t xml:space="preserve"> споживання теплової енергії   по загальноосвітніх  навчальних закладах на 2017 рік (Гкал)</t>
  </si>
  <si>
    <t xml:space="preserve"> споживання теплової енергії  по інших  установах та закладах  на 2017 рік (Гкал)</t>
  </si>
  <si>
    <t>споживання теплової енергії   по  галузі " Освіта"  "Фізична культура і спорт " на 2017рік (Гкал)</t>
  </si>
  <si>
    <t>Разом ("Постачальник -ТОВ "Сумитеплоенерго") без орендарів</t>
  </si>
  <si>
    <t>Всього по закладах позашкільної освіти без орендарів</t>
  </si>
  <si>
    <t>Разом  ТОВ"Сумитеплоенерго"</t>
  </si>
  <si>
    <t xml:space="preserve"> споживання теплової енергії  по галузі "Освіта"  " Фізична  культура і спорт "на 2017рік (Гкал)</t>
  </si>
  <si>
    <t>від 12.12.2017 № 696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</si>
</sst>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/>
    </xf>
    <xf numFmtId="196" fontId="6" fillId="0" borderId="10" xfId="0" applyNumberFormat="1" applyFont="1" applyBorder="1" applyAlignment="1">
      <alignment horizontal="center" vertical="center" wrapText="1"/>
    </xf>
    <xf numFmtId="196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96" fontId="8" fillId="0" borderId="0" xfId="0" applyNumberFormat="1" applyFont="1" applyAlignment="1">
      <alignment horizontal="center" vertical="center" wrapText="1"/>
    </xf>
    <xf numFmtId="196" fontId="7" fillId="0" borderId="0" xfId="0" applyNumberFormat="1" applyFont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4" fillId="0" borderId="11" xfId="0" applyNumberFormat="1" applyFont="1" applyBorder="1" applyAlignment="1">
      <alignment horizontal="center" vertical="center" wrapText="1"/>
    </xf>
    <xf numFmtId="196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/>
    </xf>
    <xf numFmtId="196" fontId="32" fillId="0" borderId="0" xfId="0" applyNumberFormat="1" applyFont="1" applyAlignment="1">
      <alignment horizontal="center"/>
    </xf>
    <xf numFmtId="196" fontId="32" fillId="24" borderId="0" xfId="0" applyNumberFormat="1" applyFont="1" applyFill="1" applyAlignment="1">
      <alignment horizontal="center"/>
    </xf>
    <xf numFmtId="196" fontId="32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Border="1" applyAlignment="1">
      <alignment horizontal="center" vertical="center" wrapText="1"/>
    </xf>
    <xf numFmtId="196" fontId="13" fillId="0" borderId="0" xfId="0" applyNumberFormat="1" applyFont="1" applyAlignment="1">
      <alignment/>
    </xf>
    <xf numFmtId="196" fontId="13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96" fontId="32" fillId="0" borderId="0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Alignment="1">
      <alignment horizontal="center"/>
    </xf>
    <xf numFmtId="197" fontId="6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 vertical="center" wrapText="1"/>
    </xf>
    <xf numFmtId="197" fontId="7" fillId="0" borderId="0" xfId="0" applyNumberFormat="1" applyFont="1" applyFill="1" applyAlignment="1">
      <alignment horizontal="center" vertical="center" wrapText="1"/>
    </xf>
    <xf numFmtId="197" fontId="7" fillId="24" borderId="0" xfId="0" applyNumberFormat="1" applyFont="1" applyFill="1" applyAlignment="1">
      <alignment horizontal="center" vertical="center" wrapText="1"/>
    </xf>
    <xf numFmtId="197" fontId="7" fillId="25" borderId="0" xfId="0" applyNumberFormat="1" applyFont="1" applyFill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left" vertical="center" wrapText="1"/>
    </xf>
    <xf numFmtId="197" fontId="11" fillId="0" borderId="0" xfId="0" applyNumberFormat="1" applyFont="1" applyAlignment="1">
      <alignment horizontal="center" vertical="center" wrapText="1"/>
    </xf>
    <xf numFmtId="197" fontId="4" fillId="0" borderId="0" xfId="0" applyNumberFormat="1" applyFont="1" applyAlignment="1">
      <alignment horizontal="center"/>
    </xf>
    <xf numFmtId="197" fontId="4" fillId="0" borderId="0" xfId="0" applyNumberFormat="1" applyFont="1" applyFill="1" applyAlignment="1">
      <alignment horizontal="center"/>
    </xf>
    <xf numFmtId="197" fontId="4" fillId="24" borderId="0" xfId="0" applyNumberFormat="1" applyFont="1" applyFill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197" fontId="7" fillId="0" borderId="12" xfId="0" applyNumberFormat="1" applyFont="1" applyBorder="1" applyAlignment="1">
      <alignment horizontal="center" vertical="center" wrapText="1"/>
    </xf>
    <xf numFmtId="197" fontId="31" fillId="0" borderId="10" xfId="0" applyNumberFormat="1" applyFont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 wrapText="1"/>
    </xf>
    <xf numFmtId="197" fontId="31" fillId="0" borderId="10" xfId="0" applyNumberFormat="1" applyFont="1" applyFill="1" applyBorder="1" applyAlignment="1">
      <alignment horizontal="center" vertical="center" wrapText="1"/>
    </xf>
    <xf numFmtId="197" fontId="4" fillId="24" borderId="0" xfId="0" applyNumberFormat="1" applyFont="1" applyFill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197" fontId="6" fillId="0" borderId="0" xfId="0" applyNumberFormat="1" applyFont="1" applyBorder="1" applyAlignment="1">
      <alignment horizontal="center" vertical="center" wrapText="1"/>
    </xf>
    <xf numFmtId="197" fontId="6" fillId="24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Alignment="1">
      <alignment horizontal="center" vertical="center" wrapText="1"/>
    </xf>
    <xf numFmtId="197" fontId="4" fillId="0" borderId="0" xfId="0" applyNumberFormat="1" applyFont="1" applyAlignment="1">
      <alignment horizontal="center" vertical="center" wrapText="1"/>
    </xf>
    <xf numFmtId="197" fontId="4" fillId="25" borderId="0" xfId="0" applyNumberFormat="1" applyFont="1" applyFill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197" fontId="11" fillId="0" borderId="0" xfId="0" applyNumberFormat="1" applyFont="1" applyAlignment="1">
      <alignment vertical="center" wrapText="1"/>
    </xf>
    <xf numFmtId="197" fontId="33" fillId="0" borderId="0" xfId="0" applyNumberFormat="1" applyFont="1" applyAlignment="1">
      <alignment horizontal="center" vertical="center" wrapText="1"/>
    </xf>
    <xf numFmtId="197" fontId="5" fillId="24" borderId="10" xfId="0" applyNumberFormat="1" applyFont="1" applyFill="1" applyBorder="1" applyAlignment="1">
      <alignment horizontal="center" vertical="center" wrapText="1"/>
    </xf>
    <xf numFmtId="197" fontId="8" fillId="0" borderId="0" xfId="0" applyNumberFormat="1" applyFont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vertical="center" wrapText="1"/>
    </xf>
    <xf numFmtId="197" fontId="7" fillId="0" borderId="0" xfId="0" applyNumberFormat="1" applyFont="1" applyAlignment="1">
      <alignment horizontal="center"/>
    </xf>
    <xf numFmtId="197" fontId="7" fillId="0" borderId="0" xfId="0" applyNumberFormat="1" applyFont="1" applyFill="1" applyAlignment="1">
      <alignment horizontal="center"/>
    </xf>
    <xf numFmtId="197" fontId="7" fillId="24" borderId="10" xfId="0" applyNumberFormat="1" applyFont="1" applyFill="1" applyBorder="1" applyAlignment="1">
      <alignment horizontal="center" vertical="top" wrapText="1"/>
    </xf>
    <xf numFmtId="197" fontId="7" fillId="0" borderId="10" xfId="0" applyNumberFormat="1" applyFont="1" applyFill="1" applyBorder="1" applyAlignment="1">
      <alignment horizontal="center" vertical="top" wrapText="1"/>
    </xf>
    <xf numFmtId="197" fontId="6" fillId="0" borderId="0" xfId="0" applyNumberFormat="1" applyFont="1" applyBorder="1" applyAlignment="1">
      <alignment horizontal="center" vertical="top" wrapText="1"/>
    </xf>
    <xf numFmtId="197" fontId="6" fillId="24" borderId="0" xfId="0" applyNumberFormat="1" applyFont="1" applyFill="1" applyBorder="1" applyAlignment="1">
      <alignment horizontal="center" vertical="top" wrapText="1"/>
    </xf>
    <xf numFmtId="197" fontId="7" fillId="0" borderId="11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center" wrapText="1"/>
    </xf>
    <xf numFmtId="197" fontId="10" fillId="0" borderId="0" xfId="0" applyNumberFormat="1" applyFont="1" applyBorder="1" applyAlignment="1">
      <alignment horizontal="center" vertical="top" wrapText="1"/>
    </xf>
    <xf numFmtId="197" fontId="10" fillId="24" borderId="0" xfId="0" applyNumberFormat="1" applyFont="1" applyFill="1" applyBorder="1" applyAlignment="1">
      <alignment horizontal="center" vertical="top" wrapText="1"/>
    </xf>
    <xf numFmtId="197" fontId="12" fillId="0" borderId="0" xfId="0" applyNumberFormat="1" applyFont="1" applyAlignment="1">
      <alignment horizontal="center"/>
    </xf>
    <xf numFmtId="197" fontId="7" fillId="0" borderId="10" xfId="0" applyNumberFormat="1" applyFont="1" applyFill="1" applyBorder="1" applyAlignment="1">
      <alignment horizontal="center"/>
    </xf>
    <xf numFmtId="197" fontId="7" fillId="24" borderId="10" xfId="0" applyNumberFormat="1" applyFont="1" applyFill="1" applyBorder="1" applyAlignment="1">
      <alignment horizontal="center" vertical="center" wrapText="1"/>
    </xf>
    <xf numFmtId="197" fontId="7" fillId="24" borderId="11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/>
    </xf>
    <xf numFmtId="197" fontId="33" fillId="0" borderId="0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Border="1" applyAlignment="1">
      <alignment horizontal="center" vertical="center" wrapText="1"/>
    </xf>
    <xf numFmtId="197" fontId="34" fillId="0" borderId="0" xfId="0" applyNumberFormat="1" applyFont="1" applyBorder="1" applyAlignment="1">
      <alignment horizontal="center" vertical="center" wrapText="1"/>
    </xf>
    <xf numFmtId="197" fontId="8" fillId="0" borderId="0" xfId="0" applyNumberFormat="1" applyFont="1" applyBorder="1" applyAlignment="1">
      <alignment horizontal="center" vertical="center" wrapText="1"/>
    </xf>
    <xf numFmtId="197" fontId="13" fillId="0" borderId="10" xfId="0" applyNumberFormat="1" applyFont="1" applyBorder="1" applyAlignment="1">
      <alignment horizontal="center" vertical="center" wrapText="1"/>
    </xf>
    <xf numFmtId="197" fontId="32" fillId="0" borderId="11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Border="1" applyAlignment="1">
      <alignment horizontal="center" vertical="center" wrapText="1"/>
    </xf>
    <xf numFmtId="197" fontId="32" fillId="0" borderId="10" xfId="0" applyNumberFormat="1" applyFont="1" applyFill="1" applyBorder="1" applyAlignment="1">
      <alignment horizontal="center" vertical="center" wrapText="1"/>
    </xf>
    <xf numFmtId="196" fontId="4" fillId="26" borderId="0" xfId="0" applyNumberFormat="1" applyFont="1" applyFill="1" applyAlignment="1">
      <alignment horizontal="center"/>
    </xf>
    <xf numFmtId="197" fontId="4" fillId="27" borderId="0" xfId="0" applyNumberFormat="1" applyFont="1" applyFill="1" applyAlignment="1">
      <alignment horizontal="center"/>
    </xf>
    <xf numFmtId="196" fontId="4" fillId="27" borderId="0" xfId="0" applyNumberFormat="1" applyFont="1" applyFill="1" applyAlignment="1">
      <alignment horizontal="center"/>
    </xf>
    <xf numFmtId="197" fontId="7" fillId="0" borderId="1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 wrapText="1"/>
    </xf>
    <xf numFmtId="196" fontId="32" fillId="0" borderId="0" xfId="0" applyNumberFormat="1" applyFont="1" applyAlignment="1">
      <alignment horizontal="left"/>
    </xf>
    <xf numFmtId="196" fontId="32" fillId="0" borderId="0" xfId="0" applyNumberFormat="1" applyFont="1" applyAlignment="1">
      <alignment horizontal="center"/>
    </xf>
    <xf numFmtId="196" fontId="32" fillId="0" borderId="0" xfId="0" applyNumberFormat="1" applyFont="1" applyAlignment="1">
      <alignment horizontal="left"/>
    </xf>
    <xf numFmtId="196" fontId="11" fillId="0" borderId="0" xfId="0" applyNumberFormat="1" applyFont="1" applyAlignment="1">
      <alignment horizontal="center" vertical="center" wrapText="1"/>
    </xf>
    <xf numFmtId="196" fontId="32" fillId="0" borderId="0" xfId="0" applyNumberFormat="1" applyFont="1" applyBorder="1" applyAlignment="1">
      <alignment horizontal="center" vertical="center" wrapText="1"/>
    </xf>
    <xf numFmtId="197" fontId="11" fillId="0" borderId="0" xfId="0" applyNumberFormat="1" applyFont="1" applyAlignment="1">
      <alignment horizontal="center" vertical="center" wrapText="1"/>
    </xf>
    <xf numFmtId="197" fontId="11" fillId="0" borderId="13" xfId="0" applyNumberFormat="1" applyFont="1" applyBorder="1" applyAlignment="1">
      <alignment horizontal="center" vertical="center" wrapText="1"/>
    </xf>
    <xf numFmtId="197" fontId="11" fillId="0" borderId="0" xfId="0" applyNumberFormat="1" applyFont="1" applyAlignment="1">
      <alignment horizontal="left" vertical="center" wrapText="1"/>
    </xf>
    <xf numFmtId="197" fontId="7" fillId="0" borderId="0" xfId="0" applyNumberFormat="1" applyFont="1" applyBorder="1" applyAlignment="1">
      <alignment horizontal="center" vertical="center" wrapText="1"/>
    </xf>
    <xf numFmtId="197" fontId="11" fillId="0" borderId="14" xfId="0" applyNumberFormat="1" applyFont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vertical="center" wrapText="1"/>
    </xf>
    <xf numFmtId="197" fontId="11" fillId="0" borderId="0" xfId="0" applyNumberFormat="1" applyFont="1" applyFill="1" applyAlignment="1">
      <alignment vertical="center" wrapText="1"/>
    </xf>
    <xf numFmtId="197" fontId="1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94"/>
  <sheetViews>
    <sheetView tabSelected="1" zoomScalePageLayoutView="0" workbookViewId="0" topLeftCell="A1">
      <selection activeCell="A7" sqref="A7:N7"/>
    </sheetView>
  </sheetViews>
  <sheetFormatPr defaultColWidth="9.00390625" defaultRowHeight="12.75"/>
  <cols>
    <col min="1" max="1" width="17.125" style="2" customWidth="1"/>
    <col min="2" max="2" width="10.125" style="2" customWidth="1"/>
    <col min="3" max="3" width="11.00390625" style="2" customWidth="1"/>
    <col min="4" max="4" width="11.625" style="2" customWidth="1"/>
    <col min="5" max="5" width="11.125" style="2" customWidth="1"/>
    <col min="6" max="6" width="10.875" style="2" customWidth="1"/>
    <col min="7" max="7" width="8.625" style="2" customWidth="1"/>
    <col min="8" max="8" width="8.875" style="2" customWidth="1"/>
    <col min="9" max="9" width="8.125" style="2" customWidth="1"/>
    <col min="10" max="10" width="9.00390625" style="2" customWidth="1"/>
    <col min="11" max="11" width="10.125" style="2" customWidth="1"/>
    <col min="12" max="12" width="11.625" style="2" customWidth="1"/>
    <col min="13" max="13" width="12.00390625" style="2" customWidth="1"/>
    <col min="14" max="14" width="13.125" style="4" customWidth="1"/>
    <col min="15" max="35" width="0" style="2" hidden="1" customWidth="1"/>
    <col min="36" max="16384" width="9.125" style="2" customWidth="1"/>
  </cols>
  <sheetData>
    <row r="2" spans="1:14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7"/>
      <c r="L2" s="109" t="s">
        <v>128</v>
      </c>
      <c r="M2" s="109"/>
      <c r="N2" s="28"/>
    </row>
    <row r="3" spans="1:14" s="7" customFormat="1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110" t="s">
        <v>130</v>
      </c>
      <c r="M3" s="110"/>
      <c r="N3" s="110"/>
    </row>
    <row r="4" spans="1:14" s="7" customFormat="1" ht="15">
      <c r="A4" s="27"/>
      <c r="B4" s="27"/>
      <c r="C4" s="27"/>
      <c r="D4" s="27"/>
      <c r="E4" s="27"/>
      <c r="F4" s="27"/>
      <c r="G4" s="27"/>
      <c r="H4" s="27"/>
      <c r="I4" s="27"/>
      <c r="J4" s="27"/>
      <c r="L4" s="108" t="s">
        <v>129</v>
      </c>
      <c r="M4" s="108"/>
      <c r="N4" s="108"/>
    </row>
    <row r="5" spans="1:14" s="7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L5" s="110" t="s">
        <v>141</v>
      </c>
      <c r="M5" s="110"/>
      <c r="N5" s="110"/>
    </row>
    <row r="6" spans="1:14" s="7" customFormat="1" ht="8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L6" s="27"/>
      <c r="M6" s="27"/>
      <c r="N6" s="28"/>
    </row>
    <row r="7" spans="1:14" s="7" customFormat="1" ht="15.75" customHeight="1">
      <c r="A7" s="111" t="s">
        <v>27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s="7" customFormat="1" ht="16.5" customHeight="1">
      <c r="A8" s="111" t="s">
        <v>131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s="7" customFormat="1" ht="21" customHeight="1">
      <c r="A9" s="8"/>
      <c r="B9" s="111" t="s">
        <v>36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8"/>
      <c r="N9" s="8"/>
    </row>
    <row r="10" spans="1:14" s="7" customFormat="1" ht="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12"/>
      <c r="N10" s="112"/>
    </row>
    <row r="11" spans="1:14" s="7" customFormat="1" ht="47.25" customHeight="1">
      <c r="A11" s="3" t="s">
        <v>49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26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23" t="s">
        <v>24</v>
      </c>
    </row>
    <row r="12" spans="1:18" s="9" customFormat="1" ht="12.75">
      <c r="A12" s="40" t="s">
        <v>51</v>
      </c>
      <c r="B12" s="77">
        <v>53</v>
      </c>
      <c r="C12" s="77">
        <v>55.1</v>
      </c>
      <c r="D12" s="77">
        <v>44.2</v>
      </c>
      <c r="E12" s="77">
        <v>33</v>
      </c>
      <c r="F12" s="77"/>
      <c r="G12" s="77"/>
      <c r="H12" s="77"/>
      <c r="I12" s="77"/>
      <c r="J12" s="77"/>
      <c r="K12" s="77">
        <v>20.4</v>
      </c>
      <c r="L12" s="77">
        <v>42.4</v>
      </c>
      <c r="M12" s="77">
        <v>58.5</v>
      </c>
      <c r="N12" s="84">
        <f aca="true" t="shared" si="0" ref="N12:N35">B12+C12+D12+E12+F12+G12+H12+I12+J12+K12+L12+M12</f>
        <v>306.6</v>
      </c>
      <c r="O12" s="78"/>
      <c r="P12" s="78"/>
      <c r="Q12" s="78"/>
      <c r="R12" s="78"/>
    </row>
    <row r="13" spans="1:18" s="9" customFormat="1" ht="12.75">
      <c r="A13" s="40" t="s">
        <v>52</v>
      </c>
      <c r="B13" s="77">
        <v>28</v>
      </c>
      <c r="C13" s="77">
        <v>51.3</v>
      </c>
      <c r="D13" s="77">
        <v>23.7</v>
      </c>
      <c r="E13" s="77">
        <v>18.6</v>
      </c>
      <c r="F13" s="77"/>
      <c r="G13" s="77"/>
      <c r="H13" s="77"/>
      <c r="I13" s="77"/>
      <c r="J13" s="77"/>
      <c r="K13" s="77">
        <v>15.1</v>
      </c>
      <c r="L13" s="77">
        <v>36.8</v>
      </c>
      <c r="M13" s="77">
        <v>96.1</v>
      </c>
      <c r="N13" s="77">
        <f t="shared" si="0"/>
        <v>269.6</v>
      </c>
      <c r="O13" s="78"/>
      <c r="P13" s="78"/>
      <c r="Q13" s="78"/>
      <c r="R13" s="78"/>
    </row>
    <row r="14" spans="1:18" s="9" customFormat="1" ht="12.75">
      <c r="A14" s="40" t="s">
        <v>53</v>
      </c>
      <c r="B14" s="77">
        <v>57.7</v>
      </c>
      <c r="C14" s="77">
        <v>72.7</v>
      </c>
      <c r="D14" s="77">
        <v>39.8</v>
      </c>
      <c r="E14" s="77">
        <v>34.1</v>
      </c>
      <c r="F14" s="77">
        <v>8.5</v>
      </c>
      <c r="G14" s="77">
        <v>1.9</v>
      </c>
      <c r="H14" s="77">
        <v>0.5</v>
      </c>
      <c r="I14" s="77">
        <v>1</v>
      </c>
      <c r="J14" s="77">
        <v>3.1</v>
      </c>
      <c r="K14" s="77">
        <v>14.6</v>
      </c>
      <c r="L14" s="77">
        <v>43.8</v>
      </c>
      <c r="M14" s="77">
        <v>45.2</v>
      </c>
      <c r="N14" s="77">
        <f t="shared" si="0"/>
        <v>322.9</v>
      </c>
      <c r="O14" s="78"/>
      <c r="P14" s="78"/>
      <c r="Q14" s="78"/>
      <c r="R14" s="78"/>
    </row>
    <row r="15" spans="1:18" s="9" customFormat="1" ht="12.75">
      <c r="A15" s="40" t="s">
        <v>54</v>
      </c>
      <c r="B15" s="77">
        <v>66.1</v>
      </c>
      <c r="C15" s="77">
        <v>71.7</v>
      </c>
      <c r="D15" s="77">
        <v>56.6</v>
      </c>
      <c r="E15" s="77">
        <v>69.2</v>
      </c>
      <c r="F15" s="77">
        <v>9.2</v>
      </c>
      <c r="G15" s="77"/>
      <c r="H15" s="77">
        <v>1.9</v>
      </c>
      <c r="I15" s="77">
        <v>1.2</v>
      </c>
      <c r="J15" s="77">
        <v>3.1</v>
      </c>
      <c r="K15" s="77">
        <v>35.5</v>
      </c>
      <c r="L15" s="77">
        <v>48</v>
      </c>
      <c r="M15" s="77">
        <v>69</v>
      </c>
      <c r="N15" s="77">
        <f t="shared" si="0"/>
        <v>431.5</v>
      </c>
      <c r="O15" s="78"/>
      <c r="P15" s="78"/>
      <c r="Q15" s="78"/>
      <c r="R15" s="78"/>
    </row>
    <row r="16" spans="1:18" s="9" customFormat="1" ht="12.75">
      <c r="A16" s="40" t="s">
        <v>55</v>
      </c>
      <c r="B16" s="77">
        <v>59.4</v>
      </c>
      <c r="C16" s="77">
        <v>59.5</v>
      </c>
      <c r="D16" s="77">
        <v>34.1</v>
      </c>
      <c r="E16" s="77">
        <v>17.8</v>
      </c>
      <c r="F16" s="77">
        <v>6.1</v>
      </c>
      <c r="G16" s="77"/>
      <c r="H16" s="77"/>
      <c r="I16" s="77"/>
      <c r="J16" s="77"/>
      <c r="K16" s="77">
        <v>16.9</v>
      </c>
      <c r="L16" s="77">
        <v>31.2</v>
      </c>
      <c r="M16" s="77">
        <v>63.7</v>
      </c>
      <c r="N16" s="77">
        <f t="shared" si="0"/>
        <v>288.7</v>
      </c>
      <c r="O16" s="78"/>
      <c r="P16" s="78"/>
      <c r="Q16" s="78"/>
      <c r="R16" s="78"/>
    </row>
    <row r="17" spans="1:18" s="9" customFormat="1" ht="12.75">
      <c r="A17" s="40" t="s">
        <v>56</v>
      </c>
      <c r="B17" s="77">
        <v>40.2</v>
      </c>
      <c r="C17" s="77">
        <v>42.9</v>
      </c>
      <c r="D17" s="77">
        <v>28.4</v>
      </c>
      <c r="E17" s="77">
        <v>18.6</v>
      </c>
      <c r="F17" s="77">
        <v>10.6</v>
      </c>
      <c r="G17" s="77">
        <v>3.1</v>
      </c>
      <c r="H17" s="77">
        <v>1.6</v>
      </c>
      <c r="I17" s="77">
        <v>2</v>
      </c>
      <c r="J17" s="77">
        <v>4.2</v>
      </c>
      <c r="K17" s="77">
        <v>10.2</v>
      </c>
      <c r="L17" s="77">
        <v>31.5</v>
      </c>
      <c r="M17" s="77">
        <v>40.2</v>
      </c>
      <c r="N17" s="77">
        <f t="shared" si="0"/>
        <v>233.49999999999994</v>
      </c>
      <c r="O17" s="78"/>
      <c r="P17" s="78"/>
      <c r="Q17" s="78"/>
      <c r="R17" s="78"/>
    </row>
    <row r="18" spans="1:18" s="9" customFormat="1" ht="12.75">
      <c r="A18" s="40" t="s">
        <v>57</v>
      </c>
      <c r="B18" s="77">
        <v>97.1</v>
      </c>
      <c r="C18" s="77">
        <v>78.8</v>
      </c>
      <c r="D18" s="77">
        <v>48.6</v>
      </c>
      <c r="E18" s="77">
        <v>43.9</v>
      </c>
      <c r="F18" s="77"/>
      <c r="G18" s="77"/>
      <c r="H18" s="77"/>
      <c r="I18" s="77"/>
      <c r="J18" s="77"/>
      <c r="K18" s="77">
        <v>32.6</v>
      </c>
      <c r="L18" s="77">
        <v>54.1</v>
      </c>
      <c r="M18" s="77">
        <v>64</v>
      </c>
      <c r="N18" s="77">
        <f t="shared" si="0"/>
        <v>419.1</v>
      </c>
      <c r="O18" s="78"/>
      <c r="P18" s="78"/>
      <c r="Q18" s="78"/>
      <c r="R18" s="78"/>
    </row>
    <row r="19" spans="1:18" s="9" customFormat="1" ht="12.75">
      <c r="A19" s="40" t="s">
        <v>58</v>
      </c>
      <c r="B19" s="77">
        <v>78.7</v>
      </c>
      <c r="C19" s="77">
        <v>58.9</v>
      </c>
      <c r="D19" s="77">
        <v>20.5</v>
      </c>
      <c r="E19" s="77">
        <v>27.3</v>
      </c>
      <c r="F19" s="77"/>
      <c r="G19" s="77"/>
      <c r="H19" s="77"/>
      <c r="I19" s="77"/>
      <c r="J19" s="77"/>
      <c r="K19" s="77">
        <v>30.8</v>
      </c>
      <c r="L19" s="77">
        <v>64.5</v>
      </c>
      <c r="M19" s="77">
        <v>84.3</v>
      </c>
      <c r="N19" s="77">
        <f t="shared" si="0"/>
        <v>365.00000000000006</v>
      </c>
      <c r="O19" s="78"/>
      <c r="P19" s="78"/>
      <c r="Q19" s="78"/>
      <c r="R19" s="78"/>
    </row>
    <row r="20" spans="1:18" s="9" customFormat="1" ht="12.75">
      <c r="A20" s="41" t="s">
        <v>59</v>
      </c>
      <c r="B20" s="77">
        <v>71.3</v>
      </c>
      <c r="C20" s="77">
        <v>75.9</v>
      </c>
      <c r="D20" s="77">
        <v>45.2</v>
      </c>
      <c r="E20" s="77">
        <v>35.5</v>
      </c>
      <c r="F20" s="77">
        <v>12.4</v>
      </c>
      <c r="G20" s="77">
        <v>5</v>
      </c>
      <c r="H20" s="77">
        <v>4.2</v>
      </c>
      <c r="I20" s="77">
        <v>3.9</v>
      </c>
      <c r="J20" s="77">
        <v>5</v>
      </c>
      <c r="K20" s="77">
        <v>34.5</v>
      </c>
      <c r="L20" s="77">
        <v>69.3</v>
      </c>
      <c r="M20" s="77">
        <v>75.4</v>
      </c>
      <c r="N20" s="77">
        <f t="shared" si="0"/>
        <v>437.6</v>
      </c>
      <c r="O20" s="78"/>
      <c r="P20" s="78"/>
      <c r="Q20" s="78"/>
      <c r="R20" s="78"/>
    </row>
    <row r="21" spans="1:18" s="9" customFormat="1" ht="12.75">
      <c r="A21" s="40" t="s">
        <v>60</v>
      </c>
      <c r="B21" s="77">
        <v>47.4</v>
      </c>
      <c r="C21" s="77">
        <v>46.7</v>
      </c>
      <c r="D21" s="77">
        <v>25.4</v>
      </c>
      <c r="E21" s="77">
        <v>18.9</v>
      </c>
      <c r="F21" s="77">
        <v>5.6</v>
      </c>
      <c r="G21" s="77"/>
      <c r="H21" s="77"/>
      <c r="I21" s="77"/>
      <c r="J21" s="77"/>
      <c r="K21" s="77">
        <v>12.3</v>
      </c>
      <c r="L21" s="77">
        <v>38.1</v>
      </c>
      <c r="M21" s="77">
        <v>54.2</v>
      </c>
      <c r="N21" s="77">
        <f t="shared" si="0"/>
        <v>248.60000000000002</v>
      </c>
      <c r="O21" s="78"/>
      <c r="P21" s="78"/>
      <c r="Q21" s="78"/>
      <c r="R21" s="78"/>
    </row>
    <row r="22" spans="1:18" s="9" customFormat="1" ht="12.75">
      <c r="A22" s="40" t="s">
        <v>61</v>
      </c>
      <c r="B22" s="77">
        <v>53.8</v>
      </c>
      <c r="C22" s="77">
        <v>67.4</v>
      </c>
      <c r="D22" s="77">
        <v>35.1</v>
      </c>
      <c r="E22" s="77">
        <v>17.5</v>
      </c>
      <c r="F22" s="77">
        <v>6.3</v>
      </c>
      <c r="G22" s="77"/>
      <c r="H22" s="77"/>
      <c r="I22" s="77"/>
      <c r="J22" s="77"/>
      <c r="K22" s="77">
        <v>17.2</v>
      </c>
      <c r="L22" s="77">
        <v>52.2</v>
      </c>
      <c r="M22" s="77">
        <v>54</v>
      </c>
      <c r="N22" s="77">
        <f t="shared" si="0"/>
        <v>303.5</v>
      </c>
      <c r="O22" s="78"/>
      <c r="P22" s="78"/>
      <c r="Q22" s="78"/>
      <c r="R22" s="78"/>
    </row>
    <row r="23" spans="1:18" s="9" customFormat="1" ht="12.75">
      <c r="A23" s="40" t="s">
        <v>62</v>
      </c>
      <c r="B23" s="77">
        <v>84.6</v>
      </c>
      <c r="C23" s="77">
        <v>85.2</v>
      </c>
      <c r="D23" s="77">
        <v>51.7</v>
      </c>
      <c r="E23" s="77">
        <v>23</v>
      </c>
      <c r="F23" s="77">
        <v>11</v>
      </c>
      <c r="G23" s="77"/>
      <c r="H23" s="77"/>
      <c r="I23" s="77"/>
      <c r="J23" s="77"/>
      <c r="K23" s="77">
        <v>30.9</v>
      </c>
      <c r="L23" s="77">
        <v>59.5</v>
      </c>
      <c r="M23" s="77">
        <v>61</v>
      </c>
      <c r="N23" s="77">
        <f t="shared" si="0"/>
        <v>406.9</v>
      </c>
      <c r="O23" s="78"/>
      <c r="P23" s="78"/>
      <c r="Q23" s="78"/>
      <c r="R23" s="78"/>
    </row>
    <row r="24" spans="1:18" s="9" customFormat="1" ht="12.75">
      <c r="A24" s="40" t="s">
        <v>63</v>
      </c>
      <c r="B24" s="77">
        <v>80.6</v>
      </c>
      <c r="C24" s="77">
        <v>83.6</v>
      </c>
      <c r="D24" s="77">
        <v>55.4</v>
      </c>
      <c r="E24" s="77">
        <v>31</v>
      </c>
      <c r="F24" s="77">
        <v>17.7</v>
      </c>
      <c r="G24" s="77"/>
      <c r="H24" s="77"/>
      <c r="I24" s="77"/>
      <c r="J24" s="77"/>
      <c r="K24" s="77">
        <v>37.7</v>
      </c>
      <c r="L24" s="77">
        <v>60.1</v>
      </c>
      <c r="M24" s="77">
        <v>71.1</v>
      </c>
      <c r="N24" s="77">
        <f t="shared" si="0"/>
        <v>437.20000000000005</v>
      </c>
      <c r="O24" s="78"/>
      <c r="P24" s="78"/>
      <c r="Q24" s="78"/>
      <c r="R24" s="78"/>
    </row>
    <row r="25" spans="1:18" s="10" customFormat="1" ht="12.75">
      <c r="A25" s="41" t="s">
        <v>64</v>
      </c>
      <c r="B25" s="77">
        <v>69</v>
      </c>
      <c r="C25" s="77">
        <v>89.8</v>
      </c>
      <c r="D25" s="77">
        <v>48.8</v>
      </c>
      <c r="E25" s="77">
        <v>23.6</v>
      </c>
      <c r="F25" s="77">
        <v>11.3</v>
      </c>
      <c r="G25" s="77"/>
      <c r="H25" s="77"/>
      <c r="I25" s="77"/>
      <c r="J25" s="77"/>
      <c r="K25" s="77">
        <v>17.8</v>
      </c>
      <c r="L25" s="77">
        <v>45.5</v>
      </c>
      <c r="M25" s="77">
        <v>62.3</v>
      </c>
      <c r="N25" s="77">
        <f t="shared" si="0"/>
        <v>368.1</v>
      </c>
      <c r="O25" s="79"/>
      <c r="P25" s="79"/>
      <c r="Q25" s="79"/>
      <c r="R25" s="79"/>
    </row>
    <row r="26" spans="1:18" s="9" customFormat="1" ht="12.75">
      <c r="A26" s="40" t="s">
        <v>65</v>
      </c>
      <c r="B26" s="77">
        <v>70.4</v>
      </c>
      <c r="C26" s="77">
        <v>70.5</v>
      </c>
      <c r="D26" s="77">
        <v>54.7</v>
      </c>
      <c r="E26" s="77">
        <v>16.1</v>
      </c>
      <c r="F26" s="77">
        <v>9.7</v>
      </c>
      <c r="G26" s="77"/>
      <c r="H26" s="77"/>
      <c r="I26" s="77"/>
      <c r="J26" s="77"/>
      <c r="K26" s="77">
        <v>25.6</v>
      </c>
      <c r="L26" s="77">
        <v>49.9</v>
      </c>
      <c r="M26" s="77">
        <v>65</v>
      </c>
      <c r="N26" s="77">
        <f t="shared" si="0"/>
        <v>361.9</v>
      </c>
      <c r="O26" s="78"/>
      <c r="P26" s="78"/>
      <c r="Q26" s="78"/>
      <c r="R26" s="78"/>
    </row>
    <row r="27" spans="1:18" s="9" customFormat="1" ht="12.75">
      <c r="A27" s="40" t="s">
        <v>66</v>
      </c>
      <c r="B27" s="77">
        <v>89.7</v>
      </c>
      <c r="C27" s="77">
        <v>90.1</v>
      </c>
      <c r="D27" s="77">
        <v>58.3</v>
      </c>
      <c r="E27" s="77">
        <v>57.8</v>
      </c>
      <c r="F27" s="77">
        <v>4.8</v>
      </c>
      <c r="G27" s="77">
        <v>3.8</v>
      </c>
      <c r="H27" s="77">
        <v>4.3</v>
      </c>
      <c r="I27" s="77">
        <v>3.7</v>
      </c>
      <c r="J27" s="77">
        <v>5.4</v>
      </c>
      <c r="K27" s="77">
        <v>24.1</v>
      </c>
      <c r="L27" s="77">
        <v>61.8</v>
      </c>
      <c r="M27" s="77">
        <v>95.4</v>
      </c>
      <c r="N27" s="77">
        <f t="shared" si="0"/>
        <v>499.20000000000005</v>
      </c>
      <c r="O27" s="78"/>
      <c r="P27" s="78"/>
      <c r="Q27" s="78"/>
      <c r="R27" s="78"/>
    </row>
    <row r="28" spans="1:18" s="9" customFormat="1" ht="12.75">
      <c r="A28" s="40" t="s">
        <v>67</v>
      </c>
      <c r="B28" s="77">
        <v>90</v>
      </c>
      <c r="C28" s="77">
        <v>83.7</v>
      </c>
      <c r="D28" s="77">
        <v>45.8</v>
      </c>
      <c r="E28" s="77">
        <v>36.7</v>
      </c>
      <c r="F28" s="77">
        <v>14.9</v>
      </c>
      <c r="G28" s="77">
        <v>4.4</v>
      </c>
      <c r="H28" s="77">
        <v>4.4</v>
      </c>
      <c r="I28" s="77"/>
      <c r="J28" s="77"/>
      <c r="K28" s="77">
        <v>22.1</v>
      </c>
      <c r="L28" s="77">
        <v>50.8</v>
      </c>
      <c r="M28" s="77">
        <v>71.9</v>
      </c>
      <c r="N28" s="77">
        <f t="shared" si="0"/>
        <v>424.69999999999993</v>
      </c>
      <c r="O28" s="78"/>
      <c r="P28" s="78"/>
      <c r="Q28" s="78"/>
      <c r="R28" s="78"/>
    </row>
    <row r="29" spans="1:18" s="9" customFormat="1" ht="12.75">
      <c r="A29" s="40" t="s">
        <v>68</v>
      </c>
      <c r="B29" s="77">
        <v>41.4</v>
      </c>
      <c r="C29" s="77">
        <v>51.6</v>
      </c>
      <c r="D29" s="77">
        <v>28.1</v>
      </c>
      <c r="E29" s="77">
        <v>11.6</v>
      </c>
      <c r="F29" s="77">
        <v>9.4</v>
      </c>
      <c r="G29" s="77">
        <v>1.9</v>
      </c>
      <c r="H29" s="77">
        <v>1</v>
      </c>
      <c r="I29" s="77">
        <v>1.1</v>
      </c>
      <c r="J29" s="77">
        <v>1.8</v>
      </c>
      <c r="K29" s="77">
        <v>13.7</v>
      </c>
      <c r="L29" s="77">
        <v>26</v>
      </c>
      <c r="M29" s="77">
        <v>38.5</v>
      </c>
      <c r="N29" s="77">
        <f t="shared" si="0"/>
        <v>226.1</v>
      </c>
      <c r="O29" s="78"/>
      <c r="P29" s="78"/>
      <c r="Q29" s="78"/>
      <c r="R29" s="78"/>
    </row>
    <row r="30" spans="1:18" s="9" customFormat="1" ht="12.75">
      <c r="A30" s="40" t="s">
        <v>69</v>
      </c>
      <c r="B30" s="77">
        <v>37.8</v>
      </c>
      <c r="C30" s="77">
        <v>37.5</v>
      </c>
      <c r="D30" s="77">
        <v>22.8</v>
      </c>
      <c r="E30" s="77">
        <v>20.1</v>
      </c>
      <c r="F30" s="77">
        <v>8.2</v>
      </c>
      <c r="G30" s="77"/>
      <c r="H30" s="77"/>
      <c r="I30" s="77"/>
      <c r="J30" s="77"/>
      <c r="K30" s="77">
        <v>15.9</v>
      </c>
      <c r="L30" s="77">
        <v>20.2</v>
      </c>
      <c r="M30" s="77">
        <v>34.7</v>
      </c>
      <c r="N30" s="77">
        <f t="shared" si="0"/>
        <v>197.2</v>
      </c>
      <c r="O30" s="78"/>
      <c r="P30" s="78"/>
      <c r="Q30" s="78"/>
      <c r="R30" s="78"/>
    </row>
    <row r="31" spans="1:18" s="9" customFormat="1" ht="12.75">
      <c r="A31" s="40" t="s">
        <v>70</v>
      </c>
      <c r="B31" s="77">
        <v>30.6</v>
      </c>
      <c r="C31" s="77">
        <v>32.5</v>
      </c>
      <c r="D31" s="77">
        <v>26.5</v>
      </c>
      <c r="E31" s="77">
        <v>13.8</v>
      </c>
      <c r="F31" s="77">
        <v>4.7</v>
      </c>
      <c r="G31" s="77">
        <v>0.9</v>
      </c>
      <c r="H31" s="77">
        <v>0.4</v>
      </c>
      <c r="I31" s="77">
        <v>2.6</v>
      </c>
      <c r="J31" s="77">
        <v>2.2</v>
      </c>
      <c r="K31" s="77">
        <v>5.8</v>
      </c>
      <c r="L31" s="77">
        <v>20.2</v>
      </c>
      <c r="M31" s="77">
        <v>29.7</v>
      </c>
      <c r="N31" s="77">
        <f t="shared" si="0"/>
        <v>169.89999999999998</v>
      </c>
      <c r="O31" s="78"/>
      <c r="P31" s="78"/>
      <c r="Q31" s="78"/>
      <c r="R31" s="78"/>
    </row>
    <row r="32" spans="1:18" s="9" customFormat="1" ht="12.75">
      <c r="A32" s="40" t="s">
        <v>71</v>
      </c>
      <c r="B32" s="77">
        <v>117.1</v>
      </c>
      <c r="C32" s="77">
        <v>125.9</v>
      </c>
      <c r="D32" s="77">
        <v>78.1</v>
      </c>
      <c r="E32" s="77">
        <v>27.7</v>
      </c>
      <c r="F32" s="77">
        <v>8.2</v>
      </c>
      <c r="G32" s="77">
        <v>3.7</v>
      </c>
      <c r="H32" s="77"/>
      <c r="I32" s="77"/>
      <c r="J32" s="77"/>
      <c r="K32" s="77">
        <v>49.9</v>
      </c>
      <c r="L32" s="77">
        <v>86.1</v>
      </c>
      <c r="M32" s="77">
        <v>94.3</v>
      </c>
      <c r="N32" s="77">
        <f t="shared" si="0"/>
        <v>590.9999999999999</v>
      </c>
      <c r="O32" s="78"/>
      <c r="P32" s="78"/>
      <c r="Q32" s="78"/>
      <c r="R32" s="78"/>
    </row>
    <row r="33" spans="1:18" s="10" customFormat="1" ht="12.75">
      <c r="A33" s="41" t="s">
        <v>72</v>
      </c>
      <c r="B33" s="80">
        <v>43.8</v>
      </c>
      <c r="C33" s="81">
        <v>32.1</v>
      </c>
      <c r="D33" s="81">
        <v>22.6</v>
      </c>
      <c r="E33" s="81">
        <v>10.6</v>
      </c>
      <c r="F33" s="81">
        <v>6.7</v>
      </c>
      <c r="G33" s="81"/>
      <c r="H33" s="81"/>
      <c r="I33" s="81"/>
      <c r="J33" s="81"/>
      <c r="K33" s="81">
        <v>13.3</v>
      </c>
      <c r="L33" s="81">
        <v>34</v>
      </c>
      <c r="M33" s="81">
        <v>36.9</v>
      </c>
      <c r="N33" s="77">
        <f t="shared" si="0"/>
        <v>200</v>
      </c>
      <c r="O33" s="79"/>
      <c r="P33" s="79"/>
      <c r="Q33" s="79"/>
      <c r="R33" s="79"/>
    </row>
    <row r="34" spans="1:18" s="10" customFormat="1" ht="12.75">
      <c r="A34" s="41" t="s">
        <v>90</v>
      </c>
      <c r="B34" s="77">
        <v>95.2</v>
      </c>
      <c r="C34" s="77">
        <v>86.3</v>
      </c>
      <c r="D34" s="77">
        <v>53.9</v>
      </c>
      <c r="E34" s="77">
        <v>45</v>
      </c>
      <c r="F34" s="77">
        <v>15.6</v>
      </c>
      <c r="G34" s="77"/>
      <c r="H34" s="77">
        <v>7.3</v>
      </c>
      <c r="I34" s="77">
        <v>6</v>
      </c>
      <c r="J34" s="77">
        <v>8</v>
      </c>
      <c r="K34" s="77">
        <v>30.6</v>
      </c>
      <c r="L34" s="77">
        <v>54.9</v>
      </c>
      <c r="M34" s="77">
        <v>85</v>
      </c>
      <c r="N34" s="77">
        <f t="shared" si="0"/>
        <v>487.8</v>
      </c>
      <c r="O34" s="79"/>
      <c r="P34" s="79"/>
      <c r="Q34" s="79"/>
      <c r="R34" s="79"/>
    </row>
    <row r="35" spans="1:18" s="10" customFormat="1" ht="12.75">
      <c r="A35" s="41" t="s">
        <v>108</v>
      </c>
      <c r="B35" s="40">
        <v>14.1</v>
      </c>
      <c r="C35" s="40">
        <v>12.7</v>
      </c>
      <c r="D35" s="40">
        <v>7.8</v>
      </c>
      <c r="E35" s="40">
        <v>6.7</v>
      </c>
      <c r="F35" s="40"/>
      <c r="G35" s="40"/>
      <c r="H35" s="40"/>
      <c r="I35" s="77"/>
      <c r="J35" s="77"/>
      <c r="K35" s="77">
        <v>9.4</v>
      </c>
      <c r="L35" s="77">
        <v>21.8</v>
      </c>
      <c r="M35" s="77">
        <v>26.3</v>
      </c>
      <c r="N35" s="77">
        <f t="shared" si="0"/>
        <v>98.8</v>
      </c>
      <c r="O35" s="79"/>
      <c r="P35" s="79"/>
      <c r="Q35" s="79"/>
      <c r="R35" s="79"/>
    </row>
    <row r="36" spans="1:18" s="9" customFormat="1" ht="12.75">
      <c r="A36" s="38" t="s">
        <v>83</v>
      </c>
      <c r="B36" s="81">
        <f>B12+B13+B14+B15+B16+B17+B18+B19+B20+B21+B22+B23+B24+B25+B26+B27+B28+B29+B30+B31+B32+B33+B34+B35</f>
        <v>1516.9999999999998</v>
      </c>
      <c r="C36" s="81">
        <f aca="true" t="shared" si="1" ref="C36:N36">C12+C13+C14+C15+C16+C17+C18+C19+C20+C21+C22+C23+C24+C25+C26+C27+C28+C29+C30+C31+C32+C33+C34+C35</f>
        <v>1562.3999999999999</v>
      </c>
      <c r="D36" s="81">
        <f t="shared" si="1"/>
        <v>956.0999999999999</v>
      </c>
      <c r="E36" s="81">
        <f t="shared" si="1"/>
        <v>658.1000000000001</v>
      </c>
      <c r="F36" s="81">
        <f t="shared" si="1"/>
        <v>180.89999999999995</v>
      </c>
      <c r="G36" s="81">
        <f t="shared" si="1"/>
        <v>24.7</v>
      </c>
      <c r="H36" s="81">
        <f t="shared" si="1"/>
        <v>25.599999999999998</v>
      </c>
      <c r="I36" s="81">
        <f t="shared" si="1"/>
        <v>21.5</v>
      </c>
      <c r="J36" s="81">
        <f t="shared" si="1"/>
        <v>32.8</v>
      </c>
      <c r="K36" s="81">
        <f t="shared" si="1"/>
        <v>536.9</v>
      </c>
      <c r="L36" s="81">
        <f t="shared" si="1"/>
        <v>1102.7</v>
      </c>
      <c r="M36" s="81">
        <f t="shared" si="1"/>
        <v>1476.7000000000003</v>
      </c>
      <c r="N36" s="81">
        <f t="shared" si="1"/>
        <v>8095.4</v>
      </c>
      <c r="O36" s="78"/>
      <c r="P36" s="78"/>
      <c r="Q36" s="78"/>
      <c r="R36" s="78"/>
    </row>
    <row r="37" spans="1:18" s="9" customFormat="1" ht="12.75">
      <c r="A37" s="6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78"/>
      <c r="P37" s="78"/>
      <c r="Q37" s="78"/>
      <c r="R37" s="78"/>
    </row>
    <row r="38" spans="1:18" s="9" customFormat="1" ht="12.75">
      <c r="A38" s="6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78"/>
      <c r="P38" s="78"/>
      <c r="Q38" s="78"/>
      <c r="R38" s="78"/>
    </row>
    <row r="39" spans="1:18" s="9" customFormat="1" ht="78" customHeight="1" hidden="1">
      <c r="A39" s="6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78"/>
      <c r="P39" s="78"/>
      <c r="Q39" s="78"/>
      <c r="R39" s="78"/>
    </row>
    <row r="40" spans="1:18" s="9" customFormat="1" ht="78" customHeight="1">
      <c r="A40" s="6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78"/>
      <c r="P40" s="78"/>
      <c r="Q40" s="78"/>
      <c r="R40" s="78"/>
    </row>
    <row r="41" spans="1:18" s="7" customFormat="1" ht="15.75" customHeight="1">
      <c r="A41" s="113" t="s">
        <v>27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52"/>
      <c r="P41" s="52"/>
      <c r="Q41" s="52"/>
      <c r="R41" s="52"/>
    </row>
    <row r="42" spans="1:18" s="7" customFormat="1" ht="16.5" customHeight="1">
      <c r="A42" s="113" t="s">
        <v>132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52"/>
      <c r="P42" s="52"/>
      <c r="Q42" s="52"/>
      <c r="R42" s="52"/>
    </row>
    <row r="43" spans="1:18" s="7" customFormat="1" ht="16.5" customHeight="1">
      <c r="A43" s="51"/>
      <c r="B43" s="113" t="s">
        <v>112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52"/>
      <c r="P43" s="52"/>
      <c r="Q43" s="52"/>
      <c r="R43" s="52"/>
    </row>
    <row r="44" spans="1:18" s="9" customFormat="1" ht="12.75">
      <c r="A44" s="62"/>
      <c r="B44" s="82"/>
      <c r="C44" s="82"/>
      <c r="D44" s="82"/>
      <c r="E44" s="62"/>
      <c r="F44" s="62"/>
      <c r="G44" s="62"/>
      <c r="H44" s="62"/>
      <c r="I44" s="62"/>
      <c r="J44" s="62"/>
      <c r="K44" s="62"/>
      <c r="L44" s="62"/>
      <c r="M44" s="62"/>
      <c r="N44" s="83"/>
      <c r="O44" s="78"/>
      <c r="P44" s="78"/>
      <c r="Q44" s="78"/>
      <c r="R44" s="78"/>
    </row>
    <row r="45" spans="1:18" s="7" customFormat="1" ht="47.25" customHeight="1">
      <c r="A45" s="38" t="s">
        <v>49</v>
      </c>
      <c r="B45" s="38" t="s">
        <v>0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26</v>
      </c>
      <c r="H45" s="38" t="s">
        <v>5</v>
      </c>
      <c r="I45" s="38" t="s">
        <v>6</v>
      </c>
      <c r="J45" s="38" t="s">
        <v>7</v>
      </c>
      <c r="K45" s="38" t="s">
        <v>8</v>
      </c>
      <c r="L45" s="38" t="s">
        <v>9</v>
      </c>
      <c r="M45" s="38" t="s">
        <v>10</v>
      </c>
      <c r="N45" s="42" t="s">
        <v>24</v>
      </c>
      <c r="O45" s="52"/>
      <c r="P45" s="52"/>
      <c r="Q45" s="52"/>
      <c r="R45" s="52"/>
    </row>
    <row r="46" spans="1:18" s="9" customFormat="1" ht="12.75">
      <c r="A46" s="40" t="s">
        <v>73</v>
      </c>
      <c r="B46" s="77">
        <v>101.4</v>
      </c>
      <c r="C46" s="77">
        <v>81</v>
      </c>
      <c r="D46" s="77">
        <v>77.3</v>
      </c>
      <c r="E46" s="77">
        <v>25.4</v>
      </c>
      <c r="F46" s="77">
        <v>3.5</v>
      </c>
      <c r="G46" s="77">
        <v>2.5</v>
      </c>
      <c r="H46" s="77">
        <v>0.3</v>
      </c>
      <c r="I46" s="77">
        <v>2.1</v>
      </c>
      <c r="J46" s="77">
        <v>6.2</v>
      </c>
      <c r="K46" s="77">
        <v>45.5</v>
      </c>
      <c r="L46" s="77">
        <v>85.9</v>
      </c>
      <c r="M46" s="77">
        <v>100</v>
      </c>
      <c r="N46" s="77">
        <f aca="true" t="shared" si="2" ref="N46:N56">B46+C46+D46+E46+F46+G46+H46+I46+J46+K46+L46+M46</f>
        <v>531.1</v>
      </c>
      <c r="O46" s="78"/>
      <c r="P46" s="78"/>
      <c r="Q46" s="78"/>
      <c r="R46" s="78"/>
    </row>
    <row r="47" spans="1:18" s="9" customFormat="1" ht="12.75">
      <c r="A47" s="40" t="s">
        <v>74</v>
      </c>
      <c r="B47" s="77">
        <v>51.9</v>
      </c>
      <c r="C47" s="77">
        <v>60</v>
      </c>
      <c r="D47" s="77">
        <v>42.6</v>
      </c>
      <c r="E47" s="77">
        <v>21.5</v>
      </c>
      <c r="F47" s="77">
        <v>5.9</v>
      </c>
      <c r="G47" s="77"/>
      <c r="H47" s="77"/>
      <c r="I47" s="77"/>
      <c r="J47" s="77"/>
      <c r="K47" s="77">
        <v>17.4</v>
      </c>
      <c r="L47" s="77">
        <v>42.2</v>
      </c>
      <c r="M47" s="77">
        <v>53.7</v>
      </c>
      <c r="N47" s="77">
        <f t="shared" si="2"/>
        <v>295.2</v>
      </c>
      <c r="O47" s="78"/>
      <c r="P47" s="78"/>
      <c r="Q47" s="78"/>
      <c r="R47" s="78"/>
    </row>
    <row r="48" spans="1:18" s="9" customFormat="1" ht="12.75">
      <c r="A48" s="40" t="s">
        <v>75</v>
      </c>
      <c r="B48" s="41">
        <v>74.6</v>
      </c>
      <c r="C48" s="84">
        <v>88.8</v>
      </c>
      <c r="D48" s="84">
        <v>55.2</v>
      </c>
      <c r="E48" s="84">
        <v>17.6</v>
      </c>
      <c r="F48" s="84">
        <v>2.7</v>
      </c>
      <c r="G48" s="84">
        <v>1.8</v>
      </c>
      <c r="H48" s="84">
        <v>1</v>
      </c>
      <c r="I48" s="84">
        <v>1.1</v>
      </c>
      <c r="J48" s="84">
        <v>1.9</v>
      </c>
      <c r="K48" s="84">
        <v>31.6</v>
      </c>
      <c r="L48" s="84">
        <v>58.4</v>
      </c>
      <c r="M48" s="84">
        <v>79.3</v>
      </c>
      <c r="N48" s="77">
        <f t="shared" si="2"/>
        <v>413.99999999999994</v>
      </c>
      <c r="O48" s="78"/>
      <c r="P48" s="78"/>
      <c r="Q48" s="78"/>
      <c r="R48" s="78"/>
    </row>
    <row r="49" spans="1:18" s="9" customFormat="1" ht="12.75">
      <c r="A49" s="40" t="s">
        <v>76</v>
      </c>
      <c r="B49" s="77">
        <v>143.8</v>
      </c>
      <c r="C49" s="77">
        <v>57.7</v>
      </c>
      <c r="D49" s="77">
        <v>84.3</v>
      </c>
      <c r="E49" s="77">
        <v>24.8</v>
      </c>
      <c r="F49" s="77">
        <v>14.4</v>
      </c>
      <c r="G49" s="77">
        <v>4.7</v>
      </c>
      <c r="H49" s="77"/>
      <c r="I49" s="77">
        <v>3.3</v>
      </c>
      <c r="J49" s="77"/>
      <c r="K49" s="77">
        <v>59</v>
      </c>
      <c r="L49" s="77">
        <v>112.8</v>
      </c>
      <c r="M49" s="77">
        <v>129</v>
      </c>
      <c r="N49" s="77">
        <f t="shared" si="2"/>
        <v>633.8</v>
      </c>
      <c r="O49" s="78"/>
      <c r="P49" s="78"/>
      <c r="Q49" s="78"/>
      <c r="R49" s="78"/>
    </row>
    <row r="50" spans="1:18" s="9" customFormat="1" ht="12.75">
      <c r="A50" s="40" t="s">
        <v>77</v>
      </c>
      <c r="B50" s="77">
        <v>18.5</v>
      </c>
      <c r="C50" s="77">
        <v>20.3</v>
      </c>
      <c r="D50" s="77">
        <v>14.4</v>
      </c>
      <c r="E50" s="77">
        <v>3.3</v>
      </c>
      <c r="F50" s="77"/>
      <c r="G50" s="77"/>
      <c r="H50" s="77"/>
      <c r="I50" s="77"/>
      <c r="J50" s="77"/>
      <c r="K50" s="77">
        <v>10.8</v>
      </c>
      <c r="L50" s="77">
        <v>16.8</v>
      </c>
      <c r="M50" s="77">
        <v>19.6</v>
      </c>
      <c r="N50" s="77">
        <f t="shared" si="2"/>
        <v>103.69999999999999</v>
      </c>
      <c r="O50" s="78"/>
      <c r="P50" s="78"/>
      <c r="Q50" s="78"/>
      <c r="R50" s="78"/>
    </row>
    <row r="51" spans="1:18" s="9" customFormat="1" ht="12.75">
      <c r="A51" s="40" t="s">
        <v>78</v>
      </c>
      <c r="B51" s="77">
        <v>89.3</v>
      </c>
      <c r="C51" s="77">
        <v>68.9</v>
      </c>
      <c r="D51" s="77">
        <v>55.3</v>
      </c>
      <c r="E51" s="77">
        <v>24.6</v>
      </c>
      <c r="F51" s="77">
        <v>11.2</v>
      </c>
      <c r="G51" s="77"/>
      <c r="H51" s="77"/>
      <c r="I51" s="77"/>
      <c r="J51" s="77"/>
      <c r="K51" s="77">
        <v>25.7</v>
      </c>
      <c r="L51" s="77">
        <v>63.9</v>
      </c>
      <c r="M51" s="77">
        <v>73.1</v>
      </c>
      <c r="N51" s="77">
        <f t="shared" si="2"/>
        <v>412</v>
      </c>
      <c r="O51" s="78"/>
      <c r="P51" s="78"/>
      <c r="Q51" s="78"/>
      <c r="R51" s="78"/>
    </row>
    <row r="52" spans="1:18" s="9" customFormat="1" ht="12.75">
      <c r="A52" s="40" t="s">
        <v>79</v>
      </c>
      <c r="B52" s="77">
        <v>79.4</v>
      </c>
      <c r="C52" s="77">
        <v>63.1</v>
      </c>
      <c r="D52" s="77">
        <v>51.6</v>
      </c>
      <c r="E52" s="77">
        <v>36.1</v>
      </c>
      <c r="F52" s="77">
        <v>6.3</v>
      </c>
      <c r="G52" s="77">
        <v>3.6</v>
      </c>
      <c r="H52" s="77"/>
      <c r="I52" s="77">
        <v>3.3</v>
      </c>
      <c r="J52" s="77">
        <v>4</v>
      </c>
      <c r="K52" s="77">
        <v>35.2</v>
      </c>
      <c r="L52" s="77">
        <v>60.3</v>
      </c>
      <c r="M52" s="77">
        <v>67.1</v>
      </c>
      <c r="N52" s="77">
        <f t="shared" si="2"/>
        <v>410</v>
      </c>
      <c r="O52" s="78"/>
      <c r="P52" s="78"/>
      <c r="Q52" s="78"/>
      <c r="R52" s="78"/>
    </row>
    <row r="53" spans="1:18" s="9" customFormat="1" ht="12.75">
      <c r="A53" s="40" t="s">
        <v>80</v>
      </c>
      <c r="B53" s="77">
        <v>95.8</v>
      </c>
      <c r="C53" s="77">
        <v>83.2</v>
      </c>
      <c r="D53" s="77">
        <v>54.4</v>
      </c>
      <c r="E53" s="77">
        <v>35.1</v>
      </c>
      <c r="F53" s="77">
        <v>1.4</v>
      </c>
      <c r="G53" s="77">
        <v>1.6</v>
      </c>
      <c r="H53" s="77">
        <v>0.8</v>
      </c>
      <c r="I53" s="77">
        <v>1.3</v>
      </c>
      <c r="J53" s="77">
        <v>2.8</v>
      </c>
      <c r="K53" s="77">
        <v>27.3</v>
      </c>
      <c r="L53" s="77">
        <v>65.4</v>
      </c>
      <c r="M53" s="77">
        <v>87.7</v>
      </c>
      <c r="N53" s="77">
        <f t="shared" si="2"/>
        <v>456.8</v>
      </c>
      <c r="O53" s="78"/>
      <c r="P53" s="78"/>
      <c r="Q53" s="78"/>
      <c r="R53" s="78"/>
    </row>
    <row r="54" spans="1:18" s="9" customFormat="1" ht="12.75">
      <c r="A54" s="40" t="s">
        <v>81</v>
      </c>
      <c r="B54" s="77">
        <v>84.4</v>
      </c>
      <c r="C54" s="77">
        <v>68.5</v>
      </c>
      <c r="D54" s="77">
        <v>49.1</v>
      </c>
      <c r="E54" s="77">
        <v>27.9</v>
      </c>
      <c r="F54" s="77">
        <v>8.3</v>
      </c>
      <c r="G54" s="77">
        <v>0.9</v>
      </c>
      <c r="H54" s="77"/>
      <c r="I54" s="77">
        <v>2.5</v>
      </c>
      <c r="J54" s="77">
        <v>2.7</v>
      </c>
      <c r="K54" s="77">
        <v>27.4</v>
      </c>
      <c r="L54" s="77">
        <v>58</v>
      </c>
      <c r="M54" s="77">
        <v>73.8</v>
      </c>
      <c r="N54" s="77">
        <f t="shared" si="2"/>
        <v>403.5</v>
      </c>
      <c r="O54" s="78"/>
      <c r="P54" s="78"/>
      <c r="Q54" s="78"/>
      <c r="R54" s="78"/>
    </row>
    <row r="55" spans="1:18" s="9" customFormat="1" ht="12.75">
      <c r="A55" s="40" t="s">
        <v>82</v>
      </c>
      <c r="B55" s="77">
        <v>93.5</v>
      </c>
      <c r="C55" s="77">
        <v>87.9</v>
      </c>
      <c r="D55" s="77">
        <v>68.9</v>
      </c>
      <c r="E55" s="77">
        <v>37.8</v>
      </c>
      <c r="F55" s="77">
        <v>3.6</v>
      </c>
      <c r="G55" s="77">
        <v>0.8</v>
      </c>
      <c r="H55" s="77">
        <v>0.1</v>
      </c>
      <c r="I55" s="77"/>
      <c r="J55" s="77"/>
      <c r="K55" s="77">
        <v>24.3</v>
      </c>
      <c r="L55" s="77">
        <v>61.2</v>
      </c>
      <c r="M55" s="77">
        <v>63.7</v>
      </c>
      <c r="N55" s="77">
        <f t="shared" si="2"/>
        <v>441.80000000000007</v>
      </c>
      <c r="O55" s="78"/>
      <c r="P55" s="78"/>
      <c r="Q55" s="78"/>
      <c r="R55" s="78"/>
    </row>
    <row r="56" spans="1:18" s="9" customFormat="1" ht="12.75">
      <c r="A56" s="38" t="s">
        <v>83</v>
      </c>
      <c r="B56" s="41">
        <f>B46+B47+B48+B49+B50+B51+B52+B53+B54+B55</f>
        <v>832.6</v>
      </c>
      <c r="C56" s="41">
        <f aca="true" t="shared" si="3" ref="C56:M56">C46+C47+C48+C49+C50+C51+C52+C53+C54+C55</f>
        <v>679.4000000000001</v>
      </c>
      <c r="D56" s="41">
        <f t="shared" si="3"/>
        <v>553.1</v>
      </c>
      <c r="E56" s="41">
        <f t="shared" si="3"/>
        <v>254.09999999999997</v>
      </c>
      <c r="F56" s="41">
        <f t="shared" si="3"/>
        <v>57.300000000000004</v>
      </c>
      <c r="G56" s="41">
        <f t="shared" si="3"/>
        <v>15.9</v>
      </c>
      <c r="H56" s="41">
        <f t="shared" si="3"/>
        <v>2.2</v>
      </c>
      <c r="I56" s="41">
        <f t="shared" si="3"/>
        <v>13.600000000000001</v>
      </c>
      <c r="J56" s="41">
        <f t="shared" si="3"/>
        <v>17.599999999999998</v>
      </c>
      <c r="K56" s="41">
        <f t="shared" si="3"/>
        <v>304.2</v>
      </c>
      <c r="L56" s="41">
        <f t="shared" si="3"/>
        <v>624.9000000000001</v>
      </c>
      <c r="M56" s="41">
        <f t="shared" si="3"/>
        <v>747.0000000000001</v>
      </c>
      <c r="N56" s="84">
        <f t="shared" si="2"/>
        <v>4101.9</v>
      </c>
      <c r="O56" s="78"/>
      <c r="P56" s="78"/>
      <c r="Q56" s="78"/>
      <c r="R56" s="78"/>
    </row>
    <row r="57" spans="1:35" s="11" customFormat="1" ht="52.5" customHeight="1">
      <c r="A57" s="38" t="s">
        <v>50</v>
      </c>
      <c r="B57" s="38">
        <f aca="true" t="shared" si="4" ref="B57:AI57">B36+B56</f>
        <v>2349.6</v>
      </c>
      <c r="C57" s="38">
        <f t="shared" si="4"/>
        <v>2241.8</v>
      </c>
      <c r="D57" s="38">
        <f t="shared" si="4"/>
        <v>1509.1999999999998</v>
      </c>
      <c r="E57" s="38">
        <f t="shared" si="4"/>
        <v>912.2</v>
      </c>
      <c r="F57" s="38">
        <f t="shared" si="4"/>
        <v>238.19999999999996</v>
      </c>
      <c r="G57" s="38">
        <f t="shared" si="4"/>
        <v>40.6</v>
      </c>
      <c r="H57" s="38">
        <f t="shared" si="4"/>
        <v>27.799999999999997</v>
      </c>
      <c r="I57" s="38">
        <f t="shared" si="4"/>
        <v>35.1</v>
      </c>
      <c r="J57" s="38">
        <f t="shared" si="4"/>
        <v>50.39999999999999</v>
      </c>
      <c r="K57" s="38">
        <f t="shared" si="4"/>
        <v>841.0999999999999</v>
      </c>
      <c r="L57" s="38">
        <f t="shared" si="4"/>
        <v>1727.6000000000001</v>
      </c>
      <c r="M57" s="38">
        <f t="shared" si="4"/>
        <v>2223.7000000000003</v>
      </c>
      <c r="N57" s="38">
        <f t="shared" si="4"/>
        <v>12197.3</v>
      </c>
      <c r="O57" s="38">
        <f t="shared" si="4"/>
        <v>0</v>
      </c>
      <c r="P57" s="38">
        <f t="shared" si="4"/>
        <v>0</v>
      </c>
      <c r="Q57" s="38">
        <f t="shared" si="4"/>
        <v>0</v>
      </c>
      <c r="R57" s="38">
        <f t="shared" si="4"/>
        <v>0</v>
      </c>
      <c r="S57" s="3">
        <f t="shared" si="4"/>
        <v>0</v>
      </c>
      <c r="T57" s="3">
        <f t="shared" si="4"/>
        <v>0</v>
      </c>
      <c r="U57" s="3">
        <f t="shared" si="4"/>
        <v>0</v>
      </c>
      <c r="V57" s="3">
        <f t="shared" si="4"/>
        <v>0</v>
      </c>
      <c r="W57" s="3">
        <f t="shared" si="4"/>
        <v>0</v>
      </c>
      <c r="X57" s="3">
        <f t="shared" si="4"/>
        <v>0</v>
      </c>
      <c r="Y57" s="3">
        <f t="shared" si="4"/>
        <v>0</v>
      </c>
      <c r="Z57" s="3">
        <f t="shared" si="4"/>
        <v>0</v>
      </c>
      <c r="AA57" s="3">
        <f t="shared" si="4"/>
        <v>0</v>
      </c>
      <c r="AB57" s="3">
        <f t="shared" si="4"/>
        <v>0</v>
      </c>
      <c r="AC57" s="3">
        <f t="shared" si="4"/>
        <v>0</v>
      </c>
      <c r="AD57" s="3">
        <f t="shared" si="4"/>
        <v>0</v>
      </c>
      <c r="AE57" s="3">
        <f t="shared" si="4"/>
        <v>0</v>
      </c>
      <c r="AF57" s="3">
        <f t="shared" si="4"/>
        <v>0</v>
      </c>
      <c r="AG57" s="3">
        <f t="shared" si="4"/>
        <v>0</v>
      </c>
      <c r="AH57" s="3">
        <f t="shared" si="4"/>
        <v>0</v>
      </c>
      <c r="AI57" s="3">
        <f t="shared" si="4"/>
        <v>0</v>
      </c>
    </row>
    <row r="58" spans="1:35" s="11" customFormat="1" ht="52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s="11" customFormat="1" ht="262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11" customFormat="1" ht="186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s="11" customFormat="1" ht="0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s="11" customFormat="1" ht="2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18" s="9" customFormat="1" ht="12.75" customHeight="1" hidden="1">
      <c r="A63" s="62"/>
      <c r="B63" s="82"/>
      <c r="C63" s="82"/>
      <c r="D63" s="82"/>
      <c r="E63" s="62"/>
      <c r="F63" s="62"/>
      <c r="G63" s="62"/>
      <c r="H63" s="62"/>
      <c r="I63" s="62"/>
      <c r="J63" s="62"/>
      <c r="K63" s="62"/>
      <c r="L63" s="62"/>
      <c r="M63" s="62"/>
      <c r="N63" s="83"/>
      <c r="O63" s="78"/>
      <c r="P63" s="78"/>
      <c r="Q63" s="78"/>
      <c r="R63" s="78"/>
    </row>
    <row r="64" spans="1:18" s="9" customFormat="1" ht="12.75" customHeight="1" hidden="1">
      <c r="A64" s="62"/>
      <c r="B64" s="82"/>
      <c r="C64" s="82"/>
      <c r="D64" s="82"/>
      <c r="E64" s="62"/>
      <c r="F64" s="62"/>
      <c r="G64" s="62"/>
      <c r="H64" s="62"/>
      <c r="I64" s="62"/>
      <c r="J64" s="62"/>
      <c r="K64" s="62"/>
      <c r="L64" s="62"/>
      <c r="M64" s="62"/>
      <c r="N64" s="83"/>
      <c r="O64" s="78"/>
      <c r="P64" s="78"/>
      <c r="Q64" s="78"/>
      <c r="R64" s="78"/>
    </row>
    <row r="65" spans="1:18" s="9" customFormat="1" ht="12.75" customHeight="1" hidden="1">
      <c r="A65" s="62"/>
      <c r="B65" s="82"/>
      <c r="C65" s="82"/>
      <c r="D65" s="82"/>
      <c r="E65" s="62"/>
      <c r="F65" s="62"/>
      <c r="G65" s="62"/>
      <c r="H65" s="62"/>
      <c r="I65" s="62"/>
      <c r="J65" s="62"/>
      <c r="K65" s="62"/>
      <c r="L65" s="62"/>
      <c r="M65" s="62"/>
      <c r="N65" s="83"/>
      <c r="O65" s="78"/>
      <c r="P65" s="78"/>
      <c r="Q65" s="78"/>
      <c r="R65" s="78"/>
    </row>
    <row r="66" spans="1:18" s="9" customFormat="1" ht="12.75" customHeight="1" hidden="1">
      <c r="A66" s="62"/>
      <c r="B66" s="82"/>
      <c r="C66" s="82"/>
      <c r="D66" s="82"/>
      <c r="E66" s="62"/>
      <c r="F66" s="62"/>
      <c r="G66" s="62"/>
      <c r="H66" s="62"/>
      <c r="I66" s="62"/>
      <c r="J66" s="62"/>
      <c r="K66" s="62"/>
      <c r="L66" s="62"/>
      <c r="M66" s="62"/>
      <c r="N66" s="83"/>
      <c r="O66" s="78"/>
      <c r="P66" s="78"/>
      <c r="Q66" s="78"/>
      <c r="R66" s="78"/>
    </row>
    <row r="67" spans="1:18" s="9" customFormat="1" ht="12.75" customHeight="1" hidden="1">
      <c r="A67" s="62"/>
      <c r="B67" s="82"/>
      <c r="C67" s="82"/>
      <c r="D67" s="82"/>
      <c r="E67" s="62"/>
      <c r="F67" s="62"/>
      <c r="G67" s="62"/>
      <c r="H67" s="62"/>
      <c r="I67" s="62"/>
      <c r="J67" s="62"/>
      <c r="K67" s="62"/>
      <c r="L67" s="62"/>
      <c r="M67" s="62"/>
      <c r="N67" s="83"/>
      <c r="O67" s="78"/>
      <c r="P67" s="78"/>
      <c r="Q67" s="78"/>
      <c r="R67" s="78"/>
    </row>
    <row r="68" spans="1:18" s="9" customFormat="1" ht="12.75" customHeight="1" hidden="1">
      <c r="A68" s="62"/>
      <c r="B68" s="82"/>
      <c r="C68" s="82"/>
      <c r="D68" s="82"/>
      <c r="E68" s="62"/>
      <c r="F68" s="62"/>
      <c r="G68" s="62"/>
      <c r="H68" s="62"/>
      <c r="I68" s="62"/>
      <c r="J68" s="62"/>
      <c r="K68" s="62"/>
      <c r="L68" s="62"/>
      <c r="M68" s="62"/>
      <c r="N68" s="83"/>
      <c r="O68" s="78"/>
      <c r="P68" s="78"/>
      <c r="Q68" s="78"/>
      <c r="R68" s="78"/>
    </row>
    <row r="69" spans="1:18" s="9" customFormat="1" ht="12.75" customHeight="1" hidden="1">
      <c r="A69" s="62"/>
      <c r="B69" s="82"/>
      <c r="C69" s="82"/>
      <c r="D69" s="82"/>
      <c r="E69" s="62"/>
      <c r="F69" s="62"/>
      <c r="G69" s="62"/>
      <c r="H69" s="62"/>
      <c r="I69" s="62"/>
      <c r="J69" s="62"/>
      <c r="K69" s="62"/>
      <c r="L69" s="62"/>
      <c r="M69" s="62"/>
      <c r="N69" s="83"/>
      <c r="O69" s="78"/>
      <c r="P69" s="78"/>
      <c r="Q69" s="78"/>
      <c r="R69" s="78"/>
    </row>
    <row r="70" spans="1:18" s="9" customFormat="1" ht="12.75" customHeight="1" hidden="1">
      <c r="A70" s="62"/>
      <c r="B70" s="82"/>
      <c r="C70" s="82"/>
      <c r="D70" s="82"/>
      <c r="E70" s="62"/>
      <c r="F70" s="62"/>
      <c r="G70" s="62"/>
      <c r="H70" s="62"/>
      <c r="I70" s="62"/>
      <c r="J70" s="62"/>
      <c r="K70" s="62"/>
      <c r="L70" s="62"/>
      <c r="M70" s="62"/>
      <c r="N70" s="83"/>
      <c r="O70" s="78"/>
      <c r="P70" s="78"/>
      <c r="Q70" s="78"/>
      <c r="R70" s="78"/>
    </row>
    <row r="71" spans="1:18" s="9" customFormat="1" ht="3.75" customHeight="1" hidden="1">
      <c r="A71" s="62"/>
      <c r="B71" s="82"/>
      <c r="C71" s="82"/>
      <c r="D71" s="82"/>
      <c r="E71" s="62"/>
      <c r="F71" s="62"/>
      <c r="G71" s="62"/>
      <c r="H71" s="62"/>
      <c r="I71" s="62"/>
      <c r="J71" s="62"/>
      <c r="K71" s="62"/>
      <c r="L71" s="62"/>
      <c r="M71" s="62"/>
      <c r="N71" s="83"/>
      <c r="O71" s="78"/>
      <c r="P71" s="78"/>
      <c r="Q71" s="78"/>
      <c r="R71" s="78"/>
    </row>
    <row r="72" spans="1:18" s="9" customFormat="1" ht="12.75" customHeight="1" hidden="1">
      <c r="A72" s="62"/>
      <c r="B72" s="82"/>
      <c r="C72" s="82"/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83"/>
      <c r="O72" s="78"/>
      <c r="P72" s="78"/>
      <c r="Q72" s="78"/>
      <c r="R72" s="78"/>
    </row>
    <row r="73" spans="1:18" s="9" customFormat="1" ht="12.75" customHeight="1" hidden="1">
      <c r="A73" s="62"/>
      <c r="B73" s="82"/>
      <c r="C73" s="82"/>
      <c r="D73" s="82"/>
      <c r="E73" s="62"/>
      <c r="F73" s="62"/>
      <c r="G73" s="62"/>
      <c r="H73" s="62"/>
      <c r="I73" s="62"/>
      <c r="J73" s="62"/>
      <c r="K73" s="62"/>
      <c r="L73" s="62"/>
      <c r="M73" s="62"/>
      <c r="N73" s="83"/>
      <c r="O73" s="78"/>
      <c r="P73" s="78"/>
      <c r="Q73" s="78"/>
      <c r="R73" s="78"/>
    </row>
    <row r="74" spans="1:18" s="9" customFormat="1" ht="12.75" customHeight="1" hidden="1">
      <c r="A74" s="62"/>
      <c r="B74" s="82"/>
      <c r="C74" s="82"/>
      <c r="D74" s="82"/>
      <c r="E74" s="62"/>
      <c r="F74" s="62"/>
      <c r="G74" s="62"/>
      <c r="H74" s="62"/>
      <c r="I74" s="62"/>
      <c r="J74" s="62"/>
      <c r="K74" s="62"/>
      <c r="L74" s="62"/>
      <c r="M74" s="62"/>
      <c r="N74" s="83"/>
      <c r="O74" s="78"/>
      <c r="P74" s="78"/>
      <c r="Q74" s="78"/>
      <c r="R74" s="78"/>
    </row>
    <row r="75" spans="1:18" s="9" customFormat="1" ht="12.75" customHeight="1" hidden="1">
      <c r="A75" s="62"/>
      <c r="B75" s="82"/>
      <c r="C75" s="82"/>
      <c r="D75" s="82"/>
      <c r="E75" s="62"/>
      <c r="F75" s="62"/>
      <c r="G75" s="62"/>
      <c r="H75" s="62"/>
      <c r="I75" s="62"/>
      <c r="J75" s="62"/>
      <c r="K75" s="62"/>
      <c r="L75" s="62"/>
      <c r="M75" s="62"/>
      <c r="N75" s="83"/>
      <c r="O75" s="78"/>
      <c r="P75" s="78"/>
      <c r="Q75" s="78"/>
      <c r="R75" s="78"/>
    </row>
    <row r="76" spans="1:18" s="9" customFormat="1" ht="12.75" customHeight="1" hidden="1">
      <c r="A76" s="62"/>
      <c r="B76" s="82"/>
      <c r="C76" s="82"/>
      <c r="D76" s="82"/>
      <c r="E76" s="62"/>
      <c r="F76" s="62"/>
      <c r="G76" s="62"/>
      <c r="H76" s="62"/>
      <c r="I76" s="62"/>
      <c r="J76" s="62"/>
      <c r="K76" s="62"/>
      <c r="L76" s="62"/>
      <c r="M76" s="62"/>
      <c r="N76" s="83"/>
      <c r="O76" s="78"/>
      <c r="P76" s="78"/>
      <c r="Q76" s="78"/>
      <c r="R76" s="78"/>
    </row>
    <row r="77" spans="1:18" s="9" customFormat="1" ht="12.75" customHeight="1" hidden="1">
      <c r="A77" s="62"/>
      <c r="B77" s="82"/>
      <c r="C77" s="82"/>
      <c r="D77" s="82"/>
      <c r="E77" s="62"/>
      <c r="F77" s="62"/>
      <c r="G77" s="62"/>
      <c r="H77" s="62"/>
      <c r="I77" s="62"/>
      <c r="J77" s="62"/>
      <c r="K77" s="62"/>
      <c r="L77" s="62"/>
      <c r="M77" s="62"/>
      <c r="N77" s="83"/>
      <c r="O77" s="78"/>
      <c r="P77" s="78"/>
      <c r="Q77" s="78"/>
      <c r="R77" s="78"/>
    </row>
    <row r="78" spans="1:18" s="9" customFormat="1" ht="12.75" customHeight="1" hidden="1">
      <c r="A78" s="62"/>
      <c r="B78" s="82"/>
      <c r="C78" s="82"/>
      <c r="D78" s="82"/>
      <c r="E78" s="62"/>
      <c r="F78" s="62"/>
      <c r="G78" s="62"/>
      <c r="H78" s="62"/>
      <c r="I78" s="62"/>
      <c r="J78" s="62"/>
      <c r="K78" s="62"/>
      <c r="L78" s="62"/>
      <c r="M78" s="62"/>
      <c r="N78" s="83"/>
      <c r="O78" s="78"/>
      <c r="P78" s="78"/>
      <c r="Q78" s="78"/>
      <c r="R78" s="78"/>
    </row>
    <row r="79" spans="1:18" s="9" customFormat="1" ht="12.75" customHeight="1" hidden="1">
      <c r="A79" s="62"/>
      <c r="B79" s="82"/>
      <c r="C79" s="82"/>
      <c r="D79" s="82"/>
      <c r="E79" s="62"/>
      <c r="F79" s="62"/>
      <c r="G79" s="62"/>
      <c r="H79" s="62"/>
      <c r="I79" s="62"/>
      <c r="J79" s="62"/>
      <c r="K79" s="62"/>
      <c r="L79" s="62"/>
      <c r="M79" s="62"/>
      <c r="N79" s="83"/>
      <c r="O79" s="78"/>
      <c r="P79" s="78"/>
      <c r="Q79" s="78"/>
      <c r="R79" s="78"/>
    </row>
    <row r="80" spans="1:18" s="12" customFormat="1" ht="12.75" customHeight="1" hidden="1">
      <c r="A80" s="85"/>
      <c r="B80" s="86"/>
      <c r="C80" s="86"/>
      <c r="D80" s="86"/>
      <c r="E80" s="85"/>
      <c r="F80" s="85"/>
      <c r="G80" s="85"/>
      <c r="H80" s="85"/>
      <c r="I80" s="85"/>
      <c r="J80" s="85"/>
      <c r="K80" s="85"/>
      <c r="L80" s="85"/>
      <c r="M80" s="85"/>
      <c r="N80" s="87"/>
      <c r="O80" s="88"/>
      <c r="P80" s="88"/>
      <c r="Q80" s="88"/>
      <c r="R80" s="88"/>
    </row>
    <row r="81" spans="1:18" s="12" customFormat="1" ht="12.75" customHeight="1" hidden="1">
      <c r="A81" s="85"/>
      <c r="B81" s="86"/>
      <c r="C81" s="86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88"/>
      <c r="P81" s="88"/>
      <c r="Q81" s="88"/>
      <c r="R81" s="88"/>
    </row>
    <row r="82" spans="1:18" s="12" customFormat="1" ht="12.75" customHeight="1" hidden="1">
      <c r="A82" s="85"/>
      <c r="B82" s="86"/>
      <c r="C82" s="86"/>
      <c r="D82" s="86"/>
      <c r="E82" s="85"/>
      <c r="F82" s="85"/>
      <c r="G82" s="85"/>
      <c r="H82" s="85"/>
      <c r="I82" s="85"/>
      <c r="J82" s="85"/>
      <c r="K82" s="85"/>
      <c r="L82" s="85"/>
      <c r="M82" s="85"/>
      <c r="N82" s="87"/>
      <c r="O82" s="88"/>
      <c r="P82" s="88"/>
      <c r="Q82" s="88"/>
      <c r="R82" s="88"/>
    </row>
    <row r="83" spans="1:18" s="9" customFormat="1" ht="27.75" customHeight="1" hidden="1">
      <c r="A83" s="62"/>
      <c r="B83" s="82"/>
      <c r="C83" s="82"/>
      <c r="D83" s="82"/>
      <c r="E83" s="62"/>
      <c r="F83" s="62"/>
      <c r="G83" s="62"/>
      <c r="H83" s="62"/>
      <c r="I83" s="62"/>
      <c r="J83" s="62"/>
      <c r="K83" s="62"/>
      <c r="L83" s="62"/>
      <c r="M83" s="62"/>
      <c r="N83" s="83"/>
      <c r="O83" s="78"/>
      <c r="P83" s="78"/>
      <c r="Q83" s="78"/>
      <c r="R83" s="78"/>
    </row>
    <row r="84" spans="1:18" s="9" customFormat="1" ht="0.75" customHeight="1" hidden="1">
      <c r="A84" s="62"/>
      <c r="B84" s="82"/>
      <c r="C84" s="82"/>
      <c r="D84" s="82"/>
      <c r="E84" s="62"/>
      <c r="F84" s="62"/>
      <c r="G84" s="62"/>
      <c r="H84" s="62"/>
      <c r="I84" s="62"/>
      <c r="J84" s="62"/>
      <c r="K84" s="62"/>
      <c r="L84" s="62"/>
      <c r="M84" s="62"/>
      <c r="N84" s="83"/>
      <c r="O84" s="78"/>
      <c r="P84" s="78"/>
      <c r="Q84" s="78"/>
      <c r="R84" s="78"/>
    </row>
    <row r="85" spans="1:18" s="9" customFormat="1" ht="2.25" customHeight="1" hidden="1">
      <c r="A85" s="62"/>
      <c r="B85" s="82"/>
      <c r="C85" s="82"/>
      <c r="D85" s="82"/>
      <c r="E85" s="62"/>
      <c r="F85" s="62"/>
      <c r="G85" s="62"/>
      <c r="H85" s="62"/>
      <c r="I85" s="62"/>
      <c r="J85" s="62"/>
      <c r="K85" s="62"/>
      <c r="L85" s="62"/>
      <c r="M85" s="62"/>
      <c r="N85" s="83"/>
      <c r="O85" s="78"/>
      <c r="P85" s="78"/>
      <c r="Q85" s="78"/>
      <c r="R85" s="78"/>
    </row>
    <row r="86" spans="1:18" s="9" customFormat="1" ht="54.75" customHeight="1" hidden="1">
      <c r="A86" s="62"/>
      <c r="B86" s="82"/>
      <c r="C86" s="82"/>
      <c r="D86" s="82"/>
      <c r="E86" s="62"/>
      <c r="F86" s="62"/>
      <c r="G86" s="62"/>
      <c r="H86" s="62"/>
      <c r="I86" s="62"/>
      <c r="J86" s="62"/>
      <c r="K86" s="62"/>
      <c r="L86" s="62"/>
      <c r="M86" s="62"/>
      <c r="N86" s="83"/>
      <c r="O86" s="78"/>
      <c r="P86" s="78"/>
      <c r="Q86" s="78"/>
      <c r="R86" s="78"/>
    </row>
    <row r="87" spans="1:18" s="9" customFormat="1" ht="27.75" customHeight="1" hidden="1">
      <c r="A87" s="62"/>
      <c r="B87" s="82"/>
      <c r="C87" s="82"/>
      <c r="D87" s="82"/>
      <c r="E87" s="62"/>
      <c r="F87" s="62"/>
      <c r="G87" s="62"/>
      <c r="H87" s="62"/>
      <c r="I87" s="62"/>
      <c r="J87" s="62"/>
      <c r="K87" s="62"/>
      <c r="L87" s="62"/>
      <c r="M87" s="62"/>
      <c r="N87" s="83"/>
      <c r="O87" s="78"/>
      <c r="P87" s="78"/>
      <c r="Q87" s="78"/>
      <c r="R87" s="78"/>
    </row>
    <row r="88" spans="1:18" s="9" customFormat="1" ht="27.75" customHeight="1" hidden="1">
      <c r="A88" s="62"/>
      <c r="B88" s="82"/>
      <c r="C88" s="82"/>
      <c r="D88" s="82"/>
      <c r="E88" s="62"/>
      <c r="F88" s="62"/>
      <c r="G88" s="62"/>
      <c r="H88" s="62"/>
      <c r="I88" s="62"/>
      <c r="J88" s="62"/>
      <c r="K88" s="62"/>
      <c r="L88" s="62"/>
      <c r="M88" s="62"/>
      <c r="N88" s="83"/>
      <c r="O88" s="78"/>
      <c r="P88" s="78"/>
      <c r="Q88" s="78"/>
      <c r="R88" s="78"/>
    </row>
    <row r="89" spans="1:18" s="9" customFormat="1" ht="36.75" customHeight="1" hidden="1">
      <c r="A89" s="62"/>
      <c r="B89" s="82"/>
      <c r="C89" s="82"/>
      <c r="D89" s="82"/>
      <c r="E89" s="62"/>
      <c r="F89" s="62"/>
      <c r="G89" s="62"/>
      <c r="H89" s="62"/>
      <c r="I89" s="62"/>
      <c r="J89" s="62"/>
      <c r="K89" s="62"/>
      <c r="L89" s="62"/>
      <c r="M89" s="62"/>
      <c r="N89" s="83"/>
      <c r="O89" s="78"/>
      <c r="P89" s="78"/>
      <c r="Q89" s="78"/>
      <c r="R89" s="78"/>
    </row>
    <row r="90" spans="1:18" s="9" customFormat="1" ht="36.75" customHeight="1">
      <c r="A90" s="62"/>
      <c r="B90" s="82"/>
      <c r="C90" s="82"/>
      <c r="D90" s="82"/>
      <c r="E90" s="62"/>
      <c r="F90" s="62"/>
      <c r="G90" s="62"/>
      <c r="H90" s="62"/>
      <c r="I90" s="62"/>
      <c r="J90" s="62"/>
      <c r="K90" s="62"/>
      <c r="L90" s="62"/>
      <c r="M90" s="62"/>
      <c r="N90" s="83"/>
      <c r="O90" s="78"/>
      <c r="P90" s="78"/>
      <c r="Q90" s="78"/>
      <c r="R90" s="78"/>
    </row>
    <row r="91" spans="1:18" s="9" customFormat="1" ht="36.75" customHeight="1">
      <c r="A91" s="62"/>
      <c r="B91" s="82"/>
      <c r="C91" s="82"/>
      <c r="D91" s="82"/>
      <c r="E91" s="62"/>
      <c r="F91" s="62"/>
      <c r="G91" s="62"/>
      <c r="H91" s="62"/>
      <c r="I91" s="62"/>
      <c r="J91" s="62"/>
      <c r="K91" s="62"/>
      <c r="L91" s="62"/>
      <c r="M91" s="62"/>
      <c r="N91" s="83"/>
      <c r="O91" s="78"/>
      <c r="P91" s="78"/>
      <c r="Q91" s="78"/>
      <c r="R91" s="78"/>
    </row>
    <row r="92" spans="1:18" s="9" customFormat="1" ht="36.75" customHeight="1">
      <c r="A92" s="62"/>
      <c r="B92" s="82"/>
      <c r="C92" s="82"/>
      <c r="D92" s="82"/>
      <c r="E92" s="62"/>
      <c r="F92" s="62"/>
      <c r="G92" s="62"/>
      <c r="H92" s="62"/>
      <c r="I92" s="62"/>
      <c r="J92" s="62"/>
      <c r="K92" s="62"/>
      <c r="L92" s="62"/>
      <c r="M92" s="62"/>
      <c r="N92" s="83"/>
      <c r="O92" s="78"/>
      <c r="P92" s="78"/>
      <c r="Q92" s="78"/>
      <c r="R92" s="78"/>
    </row>
    <row r="93" spans="1:18" s="9" customFormat="1" ht="36.75" customHeight="1">
      <c r="A93" s="62"/>
      <c r="B93" s="82"/>
      <c r="C93" s="82"/>
      <c r="D93" s="82"/>
      <c r="E93" s="62"/>
      <c r="F93" s="62"/>
      <c r="G93" s="62"/>
      <c r="H93" s="62"/>
      <c r="I93" s="62"/>
      <c r="J93" s="62"/>
      <c r="K93" s="62"/>
      <c r="L93" s="62"/>
      <c r="M93" s="62"/>
      <c r="N93" s="83"/>
      <c r="O93" s="78"/>
      <c r="P93" s="78"/>
      <c r="Q93" s="78"/>
      <c r="R93" s="78"/>
    </row>
    <row r="94" spans="1:18" s="9" customFormat="1" ht="22.5" customHeight="1">
      <c r="A94" s="113" t="s">
        <v>27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78"/>
      <c r="P94" s="78"/>
      <c r="Q94" s="78"/>
      <c r="R94" s="78"/>
    </row>
    <row r="95" spans="1:18" s="9" customFormat="1" ht="17.25" customHeight="1">
      <c r="A95" s="113" t="s">
        <v>133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78"/>
      <c r="P95" s="78"/>
      <c r="Q95" s="78"/>
      <c r="R95" s="78"/>
    </row>
    <row r="96" spans="1:18" s="9" customFormat="1" ht="15.75" customHeight="1">
      <c r="A96" s="51"/>
      <c r="B96" s="114" t="s">
        <v>36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51"/>
      <c r="N96" s="51"/>
      <c r="O96" s="78"/>
      <c r="P96" s="78"/>
      <c r="Q96" s="78"/>
      <c r="R96" s="78"/>
    </row>
    <row r="97" spans="1:18" s="7" customFormat="1" ht="14.25" customHeight="1">
      <c r="A97" s="38" t="s">
        <v>25</v>
      </c>
      <c r="B97" s="38" t="s">
        <v>0</v>
      </c>
      <c r="C97" s="38" t="s">
        <v>1</v>
      </c>
      <c r="D97" s="38" t="s">
        <v>2</v>
      </c>
      <c r="E97" s="38" t="s">
        <v>3</v>
      </c>
      <c r="F97" s="38" t="s">
        <v>4</v>
      </c>
      <c r="G97" s="38" t="s">
        <v>26</v>
      </c>
      <c r="H97" s="38" t="s">
        <v>5</v>
      </c>
      <c r="I97" s="38" t="s">
        <v>6</v>
      </c>
      <c r="J97" s="38" t="s">
        <v>7</v>
      </c>
      <c r="K97" s="38" t="s">
        <v>8</v>
      </c>
      <c r="L97" s="38" t="s">
        <v>9</v>
      </c>
      <c r="M97" s="38" t="s">
        <v>10</v>
      </c>
      <c r="N97" s="42" t="s">
        <v>24</v>
      </c>
      <c r="O97" s="52"/>
      <c r="P97" s="52"/>
      <c r="Q97" s="52"/>
      <c r="R97" s="52"/>
    </row>
    <row r="98" spans="1:18" s="11" customFormat="1" ht="16.5" customHeight="1">
      <c r="A98" s="40" t="s">
        <v>37</v>
      </c>
      <c r="B98" s="40">
        <v>177</v>
      </c>
      <c r="C98" s="40">
        <v>197.6</v>
      </c>
      <c r="D98" s="40">
        <v>100.9</v>
      </c>
      <c r="E98" s="40">
        <v>58.6</v>
      </c>
      <c r="F98" s="40">
        <v>25.8</v>
      </c>
      <c r="G98" s="40"/>
      <c r="H98" s="40"/>
      <c r="I98" s="40"/>
      <c r="J98" s="40"/>
      <c r="K98" s="40">
        <v>46.4</v>
      </c>
      <c r="L98" s="40">
        <v>68</v>
      </c>
      <c r="M98" s="40">
        <v>98.7</v>
      </c>
      <c r="N98" s="41">
        <f aca="true" t="shared" si="5" ref="N98:N123">B98+C98+D98+E98+F98+G98+H98+I98+J98+K98+L98+M98</f>
        <v>773</v>
      </c>
      <c r="O98" s="45"/>
      <c r="P98" s="45"/>
      <c r="Q98" s="45"/>
      <c r="R98" s="45"/>
    </row>
    <row r="99" spans="1:18" s="11" customFormat="1" ht="15" customHeight="1">
      <c r="A99" s="40" t="s">
        <v>38</v>
      </c>
      <c r="B99" s="41">
        <v>169</v>
      </c>
      <c r="C99" s="41">
        <v>166.4</v>
      </c>
      <c r="D99" s="41">
        <v>91.8</v>
      </c>
      <c r="E99" s="41">
        <v>66.8</v>
      </c>
      <c r="F99" s="41"/>
      <c r="G99" s="41"/>
      <c r="H99" s="41"/>
      <c r="I99" s="41"/>
      <c r="J99" s="41"/>
      <c r="K99" s="41">
        <v>55.2</v>
      </c>
      <c r="L99" s="41">
        <v>71.4</v>
      </c>
      <c r="M99" s="89">
        <v>158.7</v>
      </c>
      <c r="N99" s="41">
        <f t="shared" si="5"/>
        <v>779.3</v>
      </c>
      <c r="O99" s="45"/>
      <c r="P99" s="45"/>
      <c r="Q99" s="45"/>
      <c r="R99" s="45"/>
    </row>
    <row r="100" spans="1:18" s="11" customFormat="1" ht="18" customHeight="1">
      <c r="A100" s="40" t="s">
        <v>39</v>
      </c>
      <c r="B100" s="40">
        <v>77.3</v>
      </c>
      <c r="C100" s="40">
        <v>77</v>
      </c>
      <c r="D100" s="40">
        <v>44.1</v>
      </c>
      <c r="E100" s="40">
        <v>21.2</v>
      </c>
      <c r="F100" s="40"/>
      <c r="G100" s="40"/>
      <c r="H100" s="40"/>
      <c r="I100" s="40"/>
      <c r="J100" s="40"/>
      <c r="K100" s="40">
        <v>28.4</v>
      </c>
      <c r="L100" s="40">
        <v>60.9</v>
      </c>
      <c r="M100" s="40">
        <v>72.1</v>
      </c>
      <c r="N100" s="41">
        <f t="shared" si="5"/>
        <v>381</v>
      </c>
      <c r="O100" s="46"/>
      <c r="P100" s="45"/>
      <c r="Q100" s="45"/>
      <c r="R100" s="45"/>
    </row>
    <row r="101" spans="1:18" s="13" customFormat="1" ht="18" customHeight="1">
      <c r="A101" s="41" t="s">
        <v>11</v>
      </c>
      <c r="B101" s="40">
        <v>94.6</v>
      </c>
      <c r="C101" s="40">
        <v>88.1</v>
      </c>
      <c r="D101" s="40">
        <v>78.1</v>
      </c>
      <c r="E101" s="40">
        <v>62.8</v>
      </c>
      <c r="F101" s="40">
        <v>28.9</v>
      </c>
      <c r="G101" s="40"/>
      <c r="H101" s="40"/>
      <c r="I101" s="40"/>
      <c r="J101" s="40"/>
      <c r="K101" s="40">
        <v>60.6</v>
      </c>
      <c r="L101" s="40">
        <v>71.6</v>
      </c>
      <c r="M101" s="40">
        <v>90.8</v>
      </c>
      <c r="N101" s="41">
        <f t="shared" si="5"/>
        <v>575.4999999999999</v>
      </c>
      <c r="O101" s="46"/>
      <c r="P101" s="45"/>
      <c r="Q101" s="46"/>
      <c r="R101" s="46"/>
    </row>
    <row r="102" spans="1:18" s="13" customFormat="1" ht="17.25" customHeight="1">
      <c r="A102" s="41" t="s">
        <v>12</v>
      </c>
      <c r="B102" s="40">
        <v>59.4</v>
      </c>
      <c r="C102" s="40">
        <v>67</v>
      </c>
      <c r="D102" s="40">
        <v>31.4</v>
      </c>
      <c r="E102" s="40">
        <v>18.9</v>
      </c>
      <c r="F102" s="40">
        <v>7.6</v>
      </c>
      <c r="G102" s="40"/>
      <c r="H102" s="40"/>
      <c r="I102" s="40"/>
      <c r="J102" s="40"/>
      <c r="K102" s="40">
        <v>13.8</v>
      </c>
      <c r="L102" s="40">
        <v>26.3</v>
      </c>
      <c r="M102" s="40">
        <v>47.3</v>
      </c>
      <c r="N102" s="41">
        <f t="shared" si="5"/>
        <v>271.70000000000005</v>
      </c>
      <c r="O102" s="46"/>
      <c r="P102" s="45"/>
      <c r="Q102" s="46"/>
      <c r="R102" s="46"/>
    </row>
    <row r="103" spans="1:18" s="13" customFormat="1" ht="15" customHeight="1">
      <c r="A103" s="41" t="s">
        <v>13</v>
      </c>
      <c r="B103" s="40">
        <v>193.5</v>
      </c>
      <c r="C103" s="40">
        <v>137.6</v>
      </c>
      <c r="D103" s="40">
        <v>66.2</v>
      </c>
      <c r="E103" s="40">
        <v>54</v>
      </c>
      <c r="F103" s="40">
        <v>19.6</v>
      </c>
      <c r="G103" s="40"/>
      <c r="H103" s="40"/>
      <c r="I103" s="40"/>
      <c r="J103" s="40"/>
      <c r="K103" s="40">
        <v>40.7</v>
      </c>
      <c r="L103" s="40">
        <v>108</v>
      </c>
      <c r="M103" s="40">
        <v>102.9</v>
      </c>
      <c r="N103" s="41">
        <f t="shared" si="5"/>
        <v>722.5</v>
      </c>
      <c r="O103" s="46"/>
      <c r="P103" s="45"/>
      <c r="Q103" s="46"/>
      <c r="R103" s="46"/>
    </row>
    <row r="104" spans="1:18" s="13" customFormat="1" ht="15.75" customHeight="1">
      <c r="A104" s="41" t="s">
        <v>14</v>
      </c>
      <c r="B104" s="40">
        <v>30.5</v>
      </c>
      <c r="C104" s="40">
        <v>32.3</v>
      </c>
      <c r="D104" s="40">
        <v>21.8</v>
      </c>
      <c r="E104" s="40">
        <v>18.2</v>
      </c>
      <c r="F104" s="40">
        <v>8.3</v>
      </c>
      <c r="G104" s="40"/>
      <c r="H104" s="40"/>
      <c r="I104" s="40"/>
      <c r="J104" s="40"/>
      <c r="K104" s="40">
        <v>13</v>
      </c>
      <c r="L104" s="40">
        <v>16</v>
      </c>
      <c r="M104" s="40">
        <v>25.3</v>
      </c>
      <c r="N104" s="41">
        <f t="shared" si="5"/>
        <v>165.4</v>
      </c>
      <c r="O104" s="46"/>
      <c r="P104" s="45"/>
      <c r="Q104" s="46"/>
      <c r="R104" s="46"/>
    </row>
    <row r="105" spans="1:18" s="13" customFormat="1" ht="14.25" customHeight="1">
      <c r="A105" s="41" t="s">
        <v>120</v>
      </c>
      <c r="B105" s="40">
        <v>131</v>
      </c>
      <c r="C105" s="40">
        <v>138.2</v>
      </c>
      <c r="D105" s="40">
        <v>87</v>
      </c>
      <c r="E105" s="40">
        <v>49.9</v>
      </c>
      <c r="F105" s="40">
        <v>13.5</v>
      </c>
      <c r="G105" s="40"/>
      <c r="H105" s="40"/>
      <c r="I105" s="40"/>
      <c r="J105" s="40"/>
      <c r="K105" s="40">
        <v>67.5</v>
      </c>
      <c r="L105" s="40">
        <v>75.3</v>
      </c>
      <c r="M105" s="40">
        <v>94</v>
      </c>
      <c r="N105" s="41">
        <f t="shared" si="5"/>
        <v>656.4</v>
      </c>
      <c r="O105" s="46"/>
      <c r="P105" s="45"/>
      <c r="Q105" s="46"/>
      <c r="R105" s="46"/>
    </row>
    <row r="106" spans="1:18" s="13" customFormat="1" ht="12.75" customHeight="1">
      <c r="A106" s="41" t="s">
        <v>121</v>
      </c>
      <c r="B106" s="40">
        <v>112.3</v>
      </c>
      <c r="C106" s="40">
        <v>111.9</v>
      </c>
      <c r="D106" s="40">
        <v>71.2</v>
      </c>
      <c r="E106" s="40">
        <v>36.1</v>
      </c>
      <c r="F106" s="40">
        <v>10.4</v>
      </c>
      <c r="G106" s="40">
        <v>2.6</v>
      </c>
      <c r="H106" s="40"/>
      <c r="I106" s="40">
        <v>1.6</v>
      </c>
      <c r="J106" s="40">
        <v>1.3</v>
      </c>
      <c r="K106" s="40">
        <v>20.3</v>
      </c>
      <c r="L106" s="40">
        <v>80.3</v>
      </c>
      <c r="M106" s="40">
        <v>96</v>
      </c>
      <c r="N106" s="41">
        <f t="shared" si="5"/>
        <v>544</v>
      </c>
      <c r="O106" s="47"/>
      <c r="P106" s="45"/>
      <c r="Q106" s="46"/>
      <c r="R106" s="46"/>
    </row>
    <row r="107" spans="1:18" s="13" customFormat="1" ht="14.25" customHeight="1">
      <c r="A107" s="41" t="s">
        <v>122</v>
      </c>
      <c r="B107" s="40">
        <v>392.1</v>
      </c>
      <c r="C107" s="40">
        <v>381.9</v>
      </c>
      <c r="D107" s="40">
        <v>227.9</v>
      </c>
      <c r="E107" s="40">
        <v>91.7</v>
      </c>
      <c r="F107" s="40">
        <v>27.6</v>
      </c>
      <c r="G107" s="40"/>
      <c r="H107" s="40"/>
      <c r="I107" s="40"/>
      <c r="J107" s="40"/>
      <c r="K107" s="40">
        <v>100.7</v>
      </c>
      <c r="L107" s="40">
        <v>173.5</v>
      </c>
      <c r="M107" s="40">
        <v>312.8</v>
      </c>
      <c r="N107" s="41">
        <f t="shared" si="5"/>
        <v>1708.1999999999998</v>
      </c>
      <c r="O107" s="47"/>
      <c r="P107" s="45"/>
      <c r="Q107" s="46"/>
      <c r="R107" s="46"/>
    </row>
    <row r="108" spans="1:18" s="13" customFormat="1" ht="15" customHeight="1">
      <c r="A108" s="41" t="s">
        <v>91</v>
      </c>
      <c r="B108" s="41">
        <v>226.4</v>
      </c>
      <c r="C108" s="41">
        <v>199</v>
      </c>
      <c r="D108" s="41">
        <v>143.2</v>
      </c>
      <c r="E108" s="41">
        <v>69.6</v>
      </c>
      <c r="F108" s="41">
        <v>22.4</v>
      </c>
      <c r="G108" s="41">
        <v>2.7</v>
      </c>
      <c r="H108" s="41"/>
      <c r="I108" s="41"/>
      <c r="J108" s="41"/>
      <c r="K108" s="40">
        <v>89.1</v>
      </c>
      <c r="L108" s="40">
        <v>136.2</v>
      </c>
      <c r="M108" s="40">
        <v>160</v>
      </c>
      <c r="N108" s="41">
        <f t="shared" si="5"/>
        <v>1048.6</v>
      </c>
      <c r="O108" s="47"/>
      <c r="P108" s="45"/>
      <c r="Q108" s="46"/>
      <c r="R108" s="46"/>
    </row>
    <row r="109" spans="1:18" s="13" customFormat="1" ht="13.5" customHeight="1">
      <c r="A109" s="41" t="s">
        <v>15</v>
      </c>
      <c r="B109" s="40">
        <v>40.7</v>
      </c>
      <c r="C109" s="40">
        <v>44.7</v>
      </c>
      <c r="D109" s="40">
        <v>24.1</v>
      </c>
      <c r="E109" s="40">
        <v>14.7</v>
      </c>
      <c r="F109" s="40">
        <v>8.7</v>
      </c>
      <c r="G109" s="40"/>
      <c r="H109" s="40"/>
      <c r="I109" s="40"/>
      <c r="J109" s="40"/>
      <c r="K109" s="40">
        <v>9.4</v>
      </c>
      <c r="L109" s="40">
        <v>21.5</v>
      </c>
      <c r="M109" s="40">
        <v>38.2</v>
      </c>
      <c r="N109" s="41">
        <f t="shared" si="5"/>
        <v>202</v>
      </c>
      <c r="O109" s="47"/>
      <c r="P109" s="45"/>
      <c r="Q109" s="46"/>
      <c r="R109" s="46"/>
    </row>
    <row r="110" spans="1:18" s="13" customFormat="1" ht="16.5" customHeight="1">
      <c r="A110" s="41" t="s">
        <v>17</v>
      </c>
      <c r="B110" s="40">
        <v>102.3</v>
      </c>
      <c r="C110" s="40">
        <v>81.5</v>
      </c>
      <c r="D110" s="40">
        <v>57.2</v>
      </c>
      <c r="E110" s="40">
        <v>52</v>
      </c>
      <c r="F110" s="40"/>
      <c r="G110" s="40"/>
      <c r="H110" s="40"/>
      <c r="I110" s="40"/>
      <c r="J110" s="40"/>
      <c r="K110" s="40">
        <v>21.1</v>
      </c>
      <c r="L110" s="40">
        <v>62</v>
      </c>
      <c r="M110" s="40">
        <v>71</v>
      </c>
      <c r="N110" s="41">
        <f t="shared" si="5"/>
        <v>447.1</v>
      </c>
      <c r="O110" s="47"/>
      <c r="P110" s="45"/>
      <c r="Q110" s="46"/>
      <c r="R110" s="46"/>
    </row>
    <row r="111" spans="1:18" s="13" customFormat="1" ht="12.75">
      <c r="A111" s="41" t="s">
        <v>19</v>
      </c>
      <c r="B111" s="40">
        <v>163.8</v>
      </c>
      <c r="C111" s="40">
        <v>158.1</v>
      </c>
      <c r="D111" s="40">
        <v>104.5</v>
      </c>
      <c r="E111" s="40">
        <v>48.9</v>
      </c>
      <c r="F111" s="40"/>
      <c r="G111" s="40"/>
      <c r="H111" s="40"/>
      <c r="I111" s="40"/>
      <c r="J111" s="40"/>
      <c r="K111" s="40">
        <v>39.8</v>
      </c>
      <c r="L111" s="40">
        <v>80.4</v>
      </c>
      <c r="M111" s="40">
        <v>156</v>
      </c>
      <c r="N111" s="41">
        <f t="shared" si="5"/>
        <v>751.4999999999999</v>
      </c>
      <c r="O111" s="47"/>
      <c r="P111" s="45"/>
      <c r="Q111" s="46"/>
      <c r="R111" s="46"/>
    </row>
    <row r="112" spans="1:18" s="13" customFormat="1" ht="12.75">
      <c r="A112" s="41" t="s">
        <v>123</v>
      </c>
      <c r="B112" s="40">
        <v>126</v>
      </c>
      <c r="C112" s="40">
        <v>135.8</v>
      </c>
      <c r="D112" s="40">
        <v>76.5</v>
      </c>
      <c r="E112" s="40">
        <v>55.1</v>
      </c>
      <c r="F112" s="40">
        <v>3.2</v>
      </c>
      <c r="G112" s="40"/>
      <c r="H112" s="40"/>
      <c r="I112" s="40"/>
      <c r="J112" s="40"/>
      <c r="K112" s="40">
        <v>40.4</v>
      </c>
      <c r="L112" s="40">
        <v>80.7</v>
      </c>
      <c r="M112" s="40">
        <v>112.2</v>
      </c>
      <c r="N112" s="41">
        <f t="shared" si="5"/>
        <v>629.9000000000001</v>
      </c>
      <c r="O112" s="47"/>
      <c r="P112" s="45"/>
      <c r="Q112" s="46"/>
      <c r="R112" s="46"/>
    </row>
    <row r="113" spans="1:18" s="13" customFormat="1" ht="12" customHeight="1">
      <c r="A113" s="41" t="s">
        <v>113</v>
      </c>
      <c r="B113" s="40">
        <v>0.1</v>
      </c>
      <c r="C113" s="40">
        <v>0.1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1">
        <f t="shared" si="5"/>
        <v>0.2</v>
      </c>
      <c r="O113" s="47"/>
      <c r="P113" s="45"/>
      <c r="Q113" s="46"/>
      <c r="R113" s="46"/>
    </row>
    <row r="114" spans="1:18" s="13" customFormat="1" ht="15.75" customHeight="1">
      <c r="A114" s="41" t="s">
        <v>85</v>
      </c>
      <c r="B114" s="40">
        <v>78.8</v>
      </c>
      <c r="C114" s="40">
        <v>92.9</v>
      </c>
      <c r="D114" s="40">
        <v>53.9</v>
      </c>
      <c r="E114" s="40">
        <v>24.5</v>
      </c>
      <c r="F114" s="40">
        <v>2.7</v>
      </c>
      <c r="G114" s="40">
        <v>1.8</v>
      </c>
      <c r="H114" s="40"/>
      <c r="I114" s="40"/>
      <c r="J114" s="40"/>
      <c r="K114" s="40">
        <v>9.3</v>
      </c>
      <c r="L114" s="40">
        <v>50.8</v>
      </c>
      <c r="M114" s="40">
        <v>84</v>
      </c>
      <c r="N114" s="41">
        <f t="shared" si="5"/>
        <v>398.7</v>
      </c>
      <c r="O114" s="47"/>
      <c r="P114" s="45"/>
      <c r="Q114" s="46"/>
      <c r="R114" s="46"/>
    </row>
    <row r="115" spans="1:18" s="13" customFormat="1" ht="12.75" customHeight="1">
      <c r="A115" s="41" t="s">
        <v>113</v>
      </c>
      <c r="B115" s="40">
        <v>0.1</v>
      </c>
      <c r="C115" s="90">
        <v>0.1</v>
      </c>
      <c r="D115" s="90">
        <v>0.1</v>
      </c>
      <c r="E115" s="90">
        <v>0.1</v>
      </c>
      <c r="F115" s="90"/>
      <c r="G115" s="90"/>
      <c r="H115" s="90"/>
      <c r="I115" s="90"/>
      <c r="J115" s="90"/>
      <c r="K115" s="90"/>
      <c r="L115" s="90"/>
      <c r="M115" s="90"/>
      <c r="N115" s="41">
        <f t="shared" si="5"/>
        <v>0.4</v>
      </c>
      <c r="O115" s="47"/>
      <c r="P115" s="45"/>
      <c r="Q115" s="46"/>
      <c r="R115" s="46"/>
    </row>
    <row r="116" spans="1:18" s="13" customFormat="1" ht="15" customHeight="1">
      <c r="A116" s="41" t="s">
        <v>20</v>
      </c>
      <c r="B116" s="41">
        <v>92.9</v>
      </c>
      <c r="C116" s="41">
        <v>100.6</v>
      </c>
      <c r="D116" s="41">
        <v>59.2</v>
      </c>
      <c r="E116" s="41">
        <v>29.7</v>
      </c>
      <c r="F116" s="41">
        <v>6.4</v>
      </c>
      <c r="G116" s="41">
        <v>0.9</v>
      </c>
      <c r="H116" s="41">
        <v>1.1</v>
      </c>
      <c r="I116" s="41"/>
      <c r="J116" s="41"/>
      <c r="K116" s="41">
        <v>27.6</v>
      </c>
      <c r="L116" s="41">
        <v>67.8</v>
      </c>
      <c r="M116" s="41">
        <v>88.4</v>
      </c>
      <c r="N116" s="41">
        <f t="shared" si="5"/>
        <v>474.6</v>
      </c>
      <c r="O116" s="47"/>
      <c r="P116" s="45"/>
      <c r="Q116" s="46"/>
      <c r="R116" s="46"/>
    </row>
    <row r="117" spans="1:18" s="13" customFormat="1" ht="15" customHeight="1">
      <c r="A117" s="41" t="s">
        <v>21</v>
      </c>
      <c r="B117" s="40">
        <v>77.9</v>
      </c>
      <c r="C117" s="40">
        <v>87.2</v>
      </c>
      <c r="D117" s="40">
        <v>53.6</v>
      </c>
      <c r="E117" s="40">
        <v>31</v>
      </c>
      <c r="F117" s="40">
        <v>9.1</v>
      </c>
      <c r="G117" s="40"/>
      <c r="H117" s="40"/>
      <c r="I117" s="40"/>
      <c r="J117" s="40"/>
      <c r="K117" s="40">
        <v>9.1</v>
      </c>
      <c r="L117" s="40">
        <v>57</v>
      </c>
      <c r="M117" s="40">
        <v>80</v>
      </c>
      <c r="N117" s="41">
        <f t="shared" si="5"/>
        <v>404.90000000000003</v>
      </c>
      <c r="O117" s="47"/>
      <c r="P117" s="45"/>
      <c r="Q117" s="46"/>
      <c r="R117" s="46"/>
    </row>
    <row r="118" spans="1:35" s="13" customFormat="1" ht="12.75">
      <c r="A118" s="41" t="s">
        <v>125</v>
      </c>
      <c r="B118" s="40">
        <v>149.4</v>
      </c>
      <c r="C118" s="40">
        <v>120.9</v>
      </c>
      <c r="D118" s="40">
        <v>99.3</v>
      </c>
      <c r="E118" s="40">
        <v>47.5</v>
      </c>
      <c r="F118" s="40">
        <v>10.4</v>
      </c>
      <c r="G118" s="40"/>
      <c r="H118" s="40"/>
      <c r="I118" s="40"/>
      <c r="J118" s="40"/>
      <c r="K118" s="40">
        <v>41.8</v>
      </c>
      <c r="L118" s="40">
        <v>98.4</v>
      </c>
      <c r="M118" s="40">
        <v>103.5</v>
      </c>
      <c r="N118" s="41">
        <f t="shared" si="5"/>
        <v>671.2</v>
      </c>
      <c r="O118" s="48"/>
      <c r="P118" s="48"/>
      <c r="Q118" s="48"/>
      <c r="R118" s="48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18" s="13" customFormat="1" ht="12.75" customHeight="1">
      <c r="A119" s="41" t="s">
        <v>40</v>
      </c>
      <c r="B119" s="40">
        <v>165.7</v>
      </c>
      <c r="C119" s="40">
        <v>112.5</v>
      </c>
      <c r="D119" s="40">
        <v>68.3</v>
      </c>
      <c r="E119" s="40">
        <v>40.2</v>
      </c>
      <c r="F119" s="40">
        <v>9.9</v>
      </c>
      <c r="G119" s="40"/>
      <c r="H119" s="40"/>
      <c r="I119" s="40"/>
      <c r="J119" s="40"/>
      <c r="K119" s="40">
        <v>64.4</v>
      </c>
      <c r="L119" s="40">
        <v>79.7</v>
      </c>
      <c r="M119" s="40">
        <v>85.9</v>
      </c>
      <c r="N119" s="41">
        <f t="shared" si="5"/>
        <v>626.6</v>
      </c>
      <c r="O119" s="47"/>
      <c r="P119" s="45"/>
      <c r="Q119" s="46"/>
      <c r="R119" s="46"/>
    </row>
    <row r="120" spans="1:18" s="13" customFormat="1" ht="24" customHeight="1">
      <c r="A120" s="41" t="s">
        <v>126</v>
      </c>
      <c r="B120" s="40">
        <v>110.8</v>
      </c>
      <c r="C120" s="40">
        <v>112.9</v>
      </c>
      <c r="D120" s="40">
        <v>94.9</v>
      </c>
      <c r="E120" s="40">
        <v>39.6</v>
      </c>
      <c r="F120" s="40">
        <v>12.2</v>
      </c>
      <c r="G120" s="40">
        <v>0.2</v>
      </c>
      <c r="H120" s="40"/>
      <c r="I120" s="40"/>
      <c r="J120" s="40"/>
      <c r="K120" s="40">
        <v>55</v>
      </c>
      <c r="L120" s="40">
        <v>111.1</v>
      </c>
      <c r="M120" s="40">
        <v>115.2</v>
      </c>
      <c r="N120" s="41">
        <f t="shared" si="5"/>
        <v>651.9000000000001</v>
      </c>
      <c r="O120" s="47"/>
      <c r="P120" s="45"/>
      <c r="Q120" s="46"/>
      <c r="R120" s="46"/>
    </row>
    <row r="121" spans="1:18" s="13" customFormat="1" ht="12.75">
      <c r="A121" s="41" t="s">
        <v>30</v>
      </c>
      <c r="B121" s="40">
        <v>69.2</v>
      </c>
      <c r="C121" s="40">
        <v>56.2</v>
      </c>
      <c r="D121" s="40">
        <v>40</v>
      </c>
      <c r="E121" s="40">
        <v>6.8</v>
      </c>
      <c r="F121" s="40">
        <f>F122+F123</f>
        <v>0</v>
      </c>
      <c r="G121" s="40">
        <f>G122+G123</f>
        <v>0</v>
      </c>
      <c r="H121" s="40">
        <f>H122+H123</f>
        <v>0</v>
      </c>
      <c r="I121" s="40">
        <f>I122+I123</f>
        <v>0</v>
      </c>
      <c r="J121" s="40">
        <f>J122+J123</f>
        <v>0</v>
      </c>
      <c r="K121" s="40">
        <v>44</v>
      </c>
      <c r="L121" s="40">
        <v>51.8</v>
      </c>
      <c r="M121" s="40">
        <v>61.6</v>
      </c>
      <c r="N121" s="41">
        <f t="shared" si="5"/>
        <v>329.6</v>
      </c>
      <c r="O121" s="47"/>
      <c r="P121" s="45"/>
      <c r="Q121" s="46"/>
      <c r="R121" s="46"/>
    </row>
    <row r="122" spans="1:18" s="13" customFormat="1" ht="12" customHeight="1">
      <c r="A122" s="41" t="s">
        <v>107</v>
      </c>
      <c r="B122" s="40">
        <v>54</v>
      </c>
      <c r="C122" s="40">
        <v>43.8</v>
      </c>
      <c r="D122" s="40">
        <v>31.2</v>
      </c>
      <c r="E122" s="40">
        <v>5.3</v>
      </c>
      <c r="F122" s="40"/>
      <c r="G122" s="40"/>
      <c r="H122" s="40"/>
      <c r="I122" s="40"/>
      <c r="J122" s="40"/>
      <c r="K122" s="40">
        <v>19.8</v>
      </c>
      <c r="L122" s="90">
        <v>41</v>
      </c>
      <c r="M122" s="40">
        <v>49</v>
      </c>
      <c r="N122" s="41">
        <f t="shared" si="5"/>
        <v>244.10000000000002</v>
      </c>
      <c r="O122" s="47"/>
      <c r="P122" s="45"/>
      <c r="Q122" s="46"/>
      <c r="R122" s="46"/>
    </row>
    <row r="123" spans="1:18" s="13" customFormat="1" ht="12.75" customHeight="1">
      <c r="A123" s="41" t="s">
        <v>106</v>
      </c>
      <c r="B123" s="40">
        <v>15.2</v>
      </c>
      <c r="C123" s="40">
        <v>12.4</v>
      </c>
      <c r="D123" s="40">
        <v>8.8</v>
      </c>
      <c r="E123" s="40">
        <v>1.5</v>
      </c>
      <c r="F123" s="40"/>
      <c r="G123" s="40"/>
      <c r="H123" s="40"/>
      <c r="I123" s="40"/>
      <c r="J123" s="40"/>
      <c r="K123" s="40">
        <v>4.3</v>
      </c>
      <c r="L123" s="90">
        <v>10.8</v>
      </c>
      <c r="M123" s="40">
        <v>14.1</v>
      </c>
      <c r="N123" s="41">
        <f t="shared" si="5"/>
        <v>67.1</v>
      </c>
      <c r="O123" s="47"/>
      <c r="P123" s="45"/>
      <c r="Q123" s="46"/>
      <c r="R123" s="46"/>
    </row>
    <row r="124" spans="1:35" s="13" customFormat="1" ht="12.75" customHeight="1">
      <c r="A124" s="44" t="s">
        <v>88</v>
      </c>
      <c r="B124" s="44">
        <f>B98+B99+B100+B101+B102+B103+B104+B105+B106+B107+B108+B109+B110+B111+B112+B114+B116+B117+B118+B119+B120+B121</f>
        <v>2840.6</v>
      </c>
      <c r="C124" s="44">
        <f aca="true" t="shared" si="6" ref="C124:AI124">C98+C99+C100+C101+C102+C103+C104+C105+C106+C107+C108+C109+C110+C111+C112+C114+C116+C117+C118+C119+C120+C121</f>
        <v>2700.2999999999997</v>
      </c>
      <c r="D124" s="44">
        <f t="shared" si="6"/>
        <v>1695.1</v>
      </c>
      <c r="E124" s="44">
        <f t="shared" si="6"/>
        <v>937.8000000000001</v>
      </c>
      <c r="F124" s="44">
        <f t="shared" si="6"/>
        <v>226.7</v>
      </c>
      <c r="G124" s="44">
        <f t="shared" si="6"/>
        <v>8.2</v>
      </c>
      <c r="H124" s="44">
        <f t="shared" si="6"/>
        <v>1.1</v>
      </c>
      <c r="I124" s="44">
        <f t="shared" si="6"/>
        <v>1.6</v>
      </c>
      <c r="J124" s="44">
        <f t="shared" si="6"/>
        <v>1.3</v>
      </c>
      <c r="K124" s="44">
        <f t="shared" si="6"/>
        <v>897.5999999999999</v>
      </c>
      <c r="L124" s="44">
        <f t="shared" si="6"/>
        <v>1648.7</v>
      </c>
      <c r="M124" s="44">
        <f t="shared" si="6"/>
        <v>2254.6</v>
      </c>
      <c r="N124" s="44">
        <f t="shared" si="6"/>
        <v>13213.600000000002</v>
      </c>
      <c r="O124" s="44">
        <f t="shared" si="6"/>
        <v>0</v>
      </c>
      <c r="P124" s="44">
        <f t="shared" si="6"/>
        <v>0</v>
      </c>
      <c r="Q124" s="44">
        <f t="shared" si="6"/>
        <v>0</v>
      </c>
      <c r="R124" s="44">
        <f t="shared" si="6"/>
        <v>0</v>
      </c>
      <c r="S124" s="75">
        <f t="shared" si="6"/>
        <v>0</v>
      </c>
      <c r="T124" s="75">
        <f t="shared" si="6"/>
        <v>0</v>
      </c>
      <c r="U124" s="75">
        <f t="shared" si="6"/>
        <v>0</v>
      </c>
      <c r="V124" s="75">
        <f t="shared" si="6"/>
        <v>0</v>
      </c>
      <c r="W124" s="75">
        <f t="shared" si="6"/>
        <v>0</v>
      </c>
      <c r="X124" s="75">
        <f t="shared" si="6"/>
        <v>0</v>
      </c>
      <c r="Y124" s="75">
        <f t="shared" si="6"/>
        <v>0</v>
      </c>
      <c r="Z124" s="75">
        <f t="shared" si="6"/>
        <v>0</v>
      </c>
      <c r="AA124" s="75">
        <f t="shared" si="6"/>
        <v>0</v>
      </c>
      <c r="AB124" s="75">
        <f t="shared" si="6"/>
        <v>0</v>
      </c>
      <c r="AC124" s="75">
        <f t="shared" si="6"/>
        <v>0</v>
      </c>
      <c r="AD124" s="75">
        <f t="shared" si="6"/>
        <v>0</v>
      </c>
      <c r="AE124" s="75">
        <f t="shared" si="6"/>
        <v>0</v>
      </c>
      <c r="AF124" s="75">
        <f t="shared" si="6"/>
        <v>0</v>
      </c>
      <c r="AG124" s="75">
        <f t="shared" si="6"/>
        <v>0</v>
      </c>
      <c r="AH124" s="75">
        <f t="shared" si="6"/>
        <v>0</v>
      </c>
      <c r="AI124" s="75">
        <f t="shared" si="6"/>
        <v>0</v>
      </c>
    </row>
    <row r="125" spans="1:18" s="13" customFormat="1" ht="59.25" customHeight="1" hidden="1">
      <c r="A125" s="43"/>
      <c r="B125" s="43">
        <v>0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>
        <v>0</v>
      </c>
      <c r="M125" s="43">
        <v>0</v>
      </c>
      <c r="N125" s="40">
        <f>B125+C125+D125+E125+F125+G125+H125+I125+J125+K125+L125+M125</f>
        <v>0</v>
      </c>
      <c r="O125" s="46"/>
      <c r="P125" s="46"/>
      <c r="Q125" s="46"/>
      <c r="R125" s="46"/>
    </row>
    <row r="126" spans="1:18" s="13" customFormat="1" ht="14.25" customHeight="1">
      <c r="A126" s="41" t="s">
        <v>113</v>
      </c>
      <c r="B126" s="44">
        <f>B113+B115</f>
        <v>0.2</v>
      </c>
      <c r="C126" s="44">
        <f aca="true" t="shared" si="7" ref="C126:N126">C113+C115</f>
        <v>0.2</v>
      </c>
      <c r="D126" s="44">
        <f t="shared" si="7"/>
        <v>0.1</v>
      </c>
      <c r="E126" s="44">
        <f t="shared" si="7"/>
        <v>0.1</v>
      </c>
      <c r="F126" s="44">
        <f t="shared" si="7"/>
        <v>0</v>
      </c>
      <c r="G126" s="44">
        <f t="shared" si="7"/>
        <v>0</v>
      </c>
      <c r="H126" s="44">
        <f t="shared" si="7"/>
        <v>0</v>
      </c>
      <c r="I126" s="44">
        <f t="shared" si="7"/>
        <v>0</v>
      </c>
      <c r="J126" s="44">
        <f t="shared" si="7"/>
        <v>0</v>
      </c>
      <c r="K126" s="44">
        <f t="shared" si="7"/>
        <v>0</v>
      </c>
      <c r="L126" s="44">
        <f t="shared" si="7"/>
        <v>0</v>
      </c>
      <c r="M126" s="44">
        <f t="shared" si="7"/>
        <v>0</v>
      </c>
      <c r="N126" s="44">
        <f t="shared" si="7"/>
        <v>0.6000000000000001</v>
      </c>
      <c r="O126" s="46"/>
      <c r="P126" s="46"/>
      <c r="Q126" s="46"/>
      <c r="R126" s="46"/>
    </row>
    <row r="127" spans="1:25" s="13" customFormat="1" ht="26.25" customHeight="1">
      <c r="A127" s="49" t="s">
        <v>124</v>
      </c>
      <c r="B127" s="44">
        <f>B124-B126</f>
        <v>2840.4</v>
      </c>
      <c r="C127" s="44">
        <f aca="true" t="shared" si="8" ref="C127:Y127">C124-C126</f>
        <v>2700.1</v>
      </c>
      <c r="D127" s="44">
        <f t="shared" si="8"/>
        <v>1695</v>
      </c>
      <c r="E127" s="44">
        <f t="shared" si="8"/>
        <v>937.7</v>
      </c>
      <c r="F127" s="44">
        <f t="shared" si="8"/>
        <v>226.7</v>
      </c>
      <c r="G127" s="44">
        <f t="shared" si="8"/>
        <v>8.2</v>
      </c>
      <c r="H127" s="44">
        <f t="shared" si="8"/>
        <v>1.1</v>
      </c>
      <c r="I127" s="44">
        <f t="shared" si="8"/>
        <v>1.6</v>
      </c>
      <c r="J127" s="44">
        <f t="shared" si="8"/>
        <v>1.3</v>
      </c>
      <c r="K127" s="44">
        <f t="shared" si="8"/>
        <v>897.5999999999999</v>
      </c>
      <c r="L127" s="44">
        <f t="shared" si="8"/>
        <v>1648.7</v>
      </c>
      <c r="M127" s="44">
        <f t="shared" si="8"/>
        <v>2254.6</v>
      </c>
      <c r="N127" s="44">
        <f t="shared" si="8"/>
        <v>13213.000000000002</v>
      </c>
      <c r="O127" s="44">
        <f t="shared" si="8"/>
        <v>0</v>
      </c>
      <c r="P127" s="44">
        <f t="shared" si="8"/>
        <v>0</v>
      </c>
      <c r="Q127" s="44">
        <f t="shared" si="8"/>
        <v>0</v>
      </c>
      <c r="R127" s="44">
        <f t="shared" si="8"/>
        <v>0</v>
      </c>
      <c r="S127" s="75">
        <f t="shared" si="8"/>
        <v>0</v>
      </c>
      <c r="T127" s="75">
        <f t="shared" si="8"/>
        <v>0</v>
      </c>
      <c r="U127" s="75">
        <f t="shared" si="8"/>
        <v>0</v>
      </c>
      <c r="V127" s="75">
        <f t="shared" si="8"/>
        <v>0</v>
      </c>
      <c r="W127" s="75">
        <f t="shared" si="8"/>
        <v>0</v>
      </c>
      <c r="X127" s="75">
        <f t="shared" si="8"/>
        <v>0</v>
      </c>
      <c r="Y127" s="75">
        <f t="shared" si="8"/>
        <v>0</v>
      </c>
    </row>
    <row r="128" spans="1:18" s="13" customFormat="1" ht="26.25" customHeight="1" hidden="1">
      <c r="A128" s="43"/>
      <c r="B128" s="43">
        <v>0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>
        <v>0</v>
      </c>
      <c r="N128" s="40">
        <f>B128+C128+D128+E128+F128+G128+H128+I128+J128+K128+L128+M128</f>
        <v>0</v>
      </c>
      <c r="O128" s="46"/>
      <c r="P128" s="46"/>
      <c r="Q128" s="46"/>
      <c r="R128" s="46"/>
    </row>
    <row r="129" spans="1:18" s="13" customFormat="1" ht="26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67"/>
      <c r="O129" s="46"/>
      <c r="P129" s="46"/>
      <c r="Q129" s="46"/>
      <c r="R129" s="46"/>
    </row>
    <row r="130" spans="1:18" s="13" customFormat="1" ht="26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67"/>
      <c r="O130" s="46"/>
      <c r="P130" s="46"/>
      <c r="Q130" s="46"/>
      <c r="R130" s="46"/>
    </row>
    <row r="131" spans="1:18" s="13" customFormat="1" ht="26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67"/>
      <c r="O131" s="46"/>
      <c r="P131" s="46"/>
      <c r="Q131" s="46"/>
      <c r="R131" s="46"/>
    </row>
    <row r="132" spans="1:18" s="13" customFormat="1" ht="21.75" customHeight="1">
      <c r="A132" s="43"/>
      <c r="B132" s="50"/>
      <c r="C132" s="50"/>
      <c r="D132" s="50"/>
      <c r="E132" s="115" t="s">
        <v>119</v>
      </c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1:18" s="11" customFormat="1" ht="18.75">
      <c r="A133" s="113" t="s">
        <v>134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45"/>
      <c r="P133" s="45"/>
      <c r="Q133" s="45"/>
      <c r="R133" s="45"/>
    </row>
    <row r="134" spans="1:18" s="11" customFormat="1" ht="18.75" customHeight="1">
      <c r="A134" s="51"/>
      <c r="B134" s="114" t="s">
        <v>112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45"/>
      <c r="P134" s="45"/>
      <c r="Q134" s="45"/>
      <c r="R134" s="45"/>
    </row>
    <row r="135" spans="1:18" s="7" customFormat="1" ht="16.5" customHeight="1">
      <c r="A135" s="38" t="s">
        <v>25</v>
      </c>
      <c r="B135" s="38" t="s">
        <v>0</v>
      </c>
      <c r="C135" s="38" t="s">
        <v>1</v>
      </c>
      <c r="D135" s="38" t="s">
        <v>2</v>
      </c>
      <c r="E135" s="38" t="s">
        <v>3</v>
      </c>
      <c r="F135" s="38" t="s">
        <v>4</v>
      </c>
      <c r="G135" s="38" t="s">
        <v>26</v>
      </c>
      <c r="H135" s="38" t="s">
        <v>5</v>
      </c>
      <c r="I135" s="38" t="s">
        <v>6</v>
      </c>
      <c r="J135" s="38" t="s">
        <v>7</v>
      </c>
      <c r="K135" s="38" t="s">
        <v>8</v>
      </c>
      <c r="L135" s="38" t="s">
        <v>9</v>
      </c>
      <c r="M135" s="38" t="s">
        <v>10</v>
      </c>
      <c r="N135" s="42" t="s">
        <v>24</v>
      </c>
      <c r="O135" s="52"/>
      <c r="P135" s="52"/>
      <c r="Q135" s="52"/>
      <c r="R135" s="52"/>
    </row>
    <row r="136" spans="1:18" s="14" customFormat="1" ht="12" customHeight="1">
      <c r="A136" s="41" t="s">
        <v>41</v>
      </c>
      <c r="B136" s="41">
        <v>338.5</v>
      </c>
      <c r="C136" s="41">
        <v>253</v>
      </c>
      <c r="D136" s="41">
        <v>205.8</v>
      </c>
      <c r="E136" s="41">
        <v>77.2</v>
      </c>
      <c r="F136" s="41">
        <v>58.2</v>
      </c>
      <c r="G136" s="41">
        <v>10.2</v>
      </c>
      <c r="H136" s="41">
        <v>4.6</v>
      </c>
      <c r="I136" s="41"/>
      <c r="J136" s="41">
        <v>29.2</v>
      </c>
      <c r="K136" s="41">
        <v>80.8</v>
      </c>
      <c r="L136" s="41">
        <v>180.5</v>
      </c>
      <c r="M136" s="41">
        <v>235.8</v>
      </c>
      <c r="N136" s="55">
        <f aca="true" t="shared" si="9" ref="N136:N143">B136+C136+D136+E136+F136+G136+H136+I136+J136+K136+L136+M136</f>
        <v>1473.8000000000002</v>
      </c>
      <c r="O136" s="53"/>
      <c r="P136" s="53"/>
      <c r="Q136" s="53"/>
      <c r="R136" s="53"/>
    </row>
    <row r="137" spans="1:18" s="14" customFormat="1" ht="12.75" customHeight="1">
      <c r="A137" s="41" t="s">
        <v>45</v>
      </c>
      <c r="B137" s="40">
        <v>39.5</v>
      </c>
      <c r="C137" s="40">
        <v>35.5</v>
      </c>
      <c r="D137" s="40">
        <v>28.3</v>
      </c>
      <c r="E137" s="40">
        <v>7</v>
      </c>
      <c r="F137" s="40">
        <v>1.7</v>
      </c>
      <c r="G137" s="40">
        <v>0.9</v>
      </c>
      <c r="H137" s="40"/>
      <c r="I137" s="40"/>
      <c r="J137" s="40">
        <v>1.3</v>
      </c>
      <c r="K137" s="40">
        <v>8.9</v>
      </c>
      <c r="L137" s="40">
        <v>23.1</v>
      </c>
      <c r="M137" s="40">
        <v>39</v>
      </c>
      <c r="N137" s="55">
        <f t="shared" si="9"/>
        <v>185.20000000000002</v>
      </c>
      <c r="O137" s="53"/>
      <c r="P137" s="53"/>
      <c r="Q137" s="53"/>
      <c r="R137" s="53"/>
    </row>
    <row r="138" spans="1:18" s="14" customFormat="1" ht="15" customHeight="1">
      <c r="A138" s="41" t="s">
        <v>116</v>
      </c>
      <c r="B138" s="40">
        <v>56</v>
      </c>
      <c r="C138" s="40">
        <v>59.7</v>
      </c>
      <c r="D138" s="40">
        <v>44.9</v>
      </c>
      <c r="E138" s="40">
        <v>4.5</v>
      </c>
      <c r="F138" s="40"/>
      <c r="G138" s="40"/>
      <c r="H138" s="40"/>
      <c r="I138" s="40"/>
      <c r="J138" s="40"/>
      <c r="K138" s="40">
        <v>15.3</v>
      </c>
      <c r="L138" s="40">
        <v>36.5</v>
      </c>
      <c r="M138" s="40">
        <v>40</v>
      </c>
      <c r="N138" s="55">
        <f t="shared" si="9"/>
        <v>256.9</v>
      </c>
      <c r="O138" s="53"/>
      <c r="P138" s="53"/>
      <c r="Q138" s="53"/>
      <c r="R138" s="53"/>
    </row>
    <row r="139" spans="1:18" s="14" customFormat="1" ht="12.75" customHeight="1">
      <c r="A139" s="41" t="s">
        <v>117</v>
      </c>
      <c r="B139" s="40">
        <v>178</v>
      </c>
      <c r="C139" s="40">
        <v>153.3</v>
      </c>
      <c r="D139" s="40">
        <v>101.5</v>
      </c>
      <c r="E139" s="40">
        <v>32.9</v>
      </c>
      <c r="F139" s="40">
        <v>5.2</v>
      </c>
      <c r="G139" s="40">
        <v>1.4</v>
      </c>
      <c r="H139" s="40"/>
      <c r="I139" s="40"/>
      <c r="J139" s="40">
        <v>2.9</v>
      </c>
      <c r="K139" s="40">
        <v>50</v>
      </c>
      <c r="L139" s="40">
        <v>121.9</v>
      </c>
      <c r="M139" s="40">
        <v>183</v>
      </c>
      <c r="N139" s="55">
        <f t="shared" si="9"/>
        <v>830.0999999999999</v>
      </c>
      <c r="O139" s="54"/>
      <c r="P139" s="53"/>
      <c r="Q139" s="53"/>
      <c r="R139" s="53"/>
    </row>
    <row r="140" spans="1:18" s="14" customFormat="1" ht="15" customHeight="1">
      <c r="A140" s="41" t="s">
        <v>16</v>
      </c>
      <c r="B140" s="40">
        <v>149.4</v>
      </c>
      <c r="C140" s="40">
        <v>137.5</v>
      </c>
      <c r="D140" s="40">
        <v>78.4</v>
      </c>
      <c r="E140" s="40">
        <v>29.9</v>
      </c>
      <c r="F140" s="40">
        <v>10</v>
      </c>
      <c r="G140" s="40">
        <v>1.7</v>
      </c>
      <c r="H140" s="40"/>
      <c r="I140" s="40"/>
      <c r="J140" s="40">
        <v>4.4</v>
      </c>
      <c r="K140" s="40">
        <v>58.1</v>
      </c>
      <c r="L140" s="40">
        <v>71.1</v>
      </c>
      <c r="M140" s="40">
        <v>150</v>
      </c>
      <c r="N140" s="55">
        <f t="shared" si="9"/>
        <v>690.4999999999999</v>
      </c>
      <c r="O140" s="54"/>
      <c r="P140" s="53"/>
      <c r="Q140" s="53"/>
      <c r="R140" s="53"/>
    </row>
    <row r="141" spans="1:18" s="14" customFormat="1" ht="13.5" customHeight="1">
      <c r="A141" s="41" t="s">
        <v>18</v>
      </c>
      <c r="B141" s="40">
        <v>257.7</v>
      </c>
      <c r="C141" s="40">
        <v>207</v>
      </c>
      <c r="D141" s="40">
        <v>171</v>
      </c>
      <c r="E141" s="40">
        <v>59.6</v>
      </c>
      <c r="F141" s="40">
        <v>7.8</v>
      </c>
      <c r="G141" s="40">
        <v>3.1</v>
      </c>
      <c r="H141" s="40">
        <v>2.6</v>
      </c>
      <c r="I141" s="40"/>
      <c r="J141" s="40"/>
      <c r="K141" s="40">
        <v>72.9</v>
      </c>
      <c r="L141" s="40">
        <v>170.4</v>
      </c>
      <c r="M141" s="40">
        <v>240.7</v>
      </c>
      <c r="N141" s="55">
        <f t="shared" si="9"/>
        <v>1192.8</v>
      </c>
      <c r="O141" s="54"/>
      <c r="P141" s="53"/>
      <c r="Q141" s="53"/>
      <c r="R141" s="53"/>
    </row>
    <row r="142" spans="1:18" s="14" customFormat="1" ht="12" customHeight="1">
      <c r="A142" s="41" t="s">
        <v>22</v>
      </c>
      <c r="B142" s="40">
        <v>71.9</v>
      </c>
      <c r="C142" s="40">
        <v>64.6</v>
      </c>
      <c r="D142" s="40">
        <v>51.4</v>
      </c>
      <c r="E142" s="40">
        <v>12.8</v>
      </c>
      <c r="F142" s="40">
        <v>5.1</v>
      </c>
      <c r="G142" s="40">
        <v>1.8</v>
      </c>
      <c r="H142" s="40"/>
      <c r="I142" s="40">
        <v>0.3</v>
      </c>
      <c r="J142" s="40"/>
      <c r="K142" s="40">
        <v>29.2</v>
      </c>
      <c r="L142" s="40">
        <v>42.9</v>
      </c>
      <c r="M142" s="40">
        <v>51.5</v>
      </c>
      <c r="N142" s="55">
        <f t="shared" si="9"/>
        <v>331.5</v>
      </c>
      <c r="O142" s="54"/>
      <c r="P142" s="53"/>
      <c r="Q142" s="53"/>
      <c r="R142" s="53"/>
    </row>
    <row r="143" spans="1:18" s="14" customFormat="1" ht="12.75" customHeight="1">
      <c r="A143" s="55" t="s">
        <v>86</v>
      </c>
      <c r="B143" s="40">
        <v>103.5</v>
      </c>
      <c r="C143" s="40">
        <v>91.2</v>
      </c>
      <c r="D143" s="40">
        <v>73.2</v>
      </c>
      <c r="E143" s="40">
        <v>30.8</v>
      </c>
      <c r="F143" s="40">
        <v>2.6</v>
      </c>
      <c r="G143" s="40">
        <v>1.8</v>
      </c>
      <c r="H143" s="40">
        <v>0.6</v>
      </c>
      <c r="I143" s="40">
        <v>0.5</v>
      </c>
      <c r="J143" s="40">
        <f>J144+J145</f>
        <v>0</v>
      </c>
      <c r="K143" s="40">
        <v>22</v>
      </c>
      <c r="L143" s="40">
        <v>54.7</v>
      </c>
      <c r="M143" s="40">
        <v>76.6</v>
      </c>
      <c r="N143" s="55">
        <f t="shared" si="9"/>
        <v>457.5</v>
      </c>
      <c r="O143" s="54"/>
      <c r="P143" s="53"/>
      <c r="Q143" s="53"/>
      <c r="R143" s="53"/>
    </row>
    <row r="144" spans="1:18" s="14" customFormat="1" ht="10.5" customHeight="1">
      <c r="A144" s="41" t="s">
        <v>107</v>
      </c>
      <c r="B144" s="56">
        <v>78.5</v>
      </c>
      <c r="C144" s="56">
        <v>75.7</v>
      </c>
      <c r="D144" s="56">
        <v>52.9</v>
      </c>
      <c r="E144" s="56">
        <v>27.7</v>
      </c>
      <c r="F144" s="56">
        <v>2.1</v>
      </c>
      <c r="G144" s="56">
        <v>1.8</v>
      </c>
      <c r="H144" s="56">
        <v>0.6</v>
      </c>
      <c r="I144" s="56">
        <v>0.5</v>
      </c>
      <c r="J144" s="56"/>
      <c r="K144" s="56">
        <v>18</v>
      </c>
      <c r="L144" s="56">
        <v>67</v>
      </c>
      <c r="M144" s="56">
        <v>80</v>
      </c>
      <c r="N144" s="55">
        <f aca="true" t="shared" si="10" ref="N144:N158">B144+C144+D144+E144+F144+G144+H144+I144+J144+K144+L144+M144</f>
        <v>404.79999999999995</v>
      </c>
      <c r="O144" s="54"/>
      <c r="P144" s="53"/>
      <c r="Q144" s="53"/>
      <c r="R144" s="53"/>
    </row>
    <row r="145" spans="1:18" s="14" customFormat="1" ht="12" customHeight="1">
      <c r="A145" s="41" t="s">
        <v>106</v>
      </c>
      <c r="B145" s="56">
        <v>25</v>
      </c>
      <c r="C145" s="56">
        <v>15.5</v>
      </c>
      <c r="D145" s="56">
        <v>20.3</v>
      </c>
      <c r="E145" s="56">
        <v>3.1</v>
      </c>
      <c r="F145" s="56">
        <v>0.5</v>
      </c>
      <c r="G145" s="56"/>
      <c r="H145" s="56"/>
      <c r="I145" s="56"/>
      <c r="J145" s="56"/>
      <c r="K145" s="56">
        <v>4</v>
      </c>
      <c r="L145" s="56">
        <v>7.7</v>
      </c>
      <c r="M145" s="56">
        <v>14.9</v>
      </c>
      <c r="N145" s="55">
        <f t="shared" si="10"/>
        <v>91.00000000000001</v>
      </c>
      <c r="O145" s="54"/>
      <c r="P145" s="53"/>
      <c r="Q145" s="53"/>
      <c r="R145" s="53"/>
    </row>
    <row r="146" spans="1:35" s="14" customFormat="1" ht="12" customHeight="1">
      <c r="A146" s="41" t="s">
        <v>127</v>
      </c>
      <c r="B146" s="56">
        <v>85</v>
      </c>
      <c r="C146" s="56">
        <v>80</v>
      </c>
      <c r="D146" s="56">
        <v>59</v>
      </c>
      <c r="E146" s="56">
        <v>31.4</v>
      </c>
      <c r="F146" s="56"/>
      <c r="G146" s="56"/>
      <c r="H146" s="56"/>
      <c r="I146" s="56"/>
      <c r="J146" s="56"/>
      <c r="K146" s="56">
        <v>30.5</v>
      </c>
      <c r="L146" s="56">
        <v>68.9</v>
      </c>
      <c r="M146" s="56">
        <v>94</v>
      </c>
      <c r="N146" s="55">
        <f t="shared" si="10"/>
        <v>448.79999999999995</v>
      </c>
      <c r="O146" s="56" t="e">
        <f>O145-#REF!</f>
        <v>#REF!</v>
      </c>
      <c r="P146" s="56" t="e">
        <f>P145-#REF!</f>
        <v>#REF!</v>
      </c>
      <c r="Q146" s="56" t="e">
        <f>Q145-#REF!</f>
        <v>#REF!</v>
      </c>
      <c r="R146" s="56" t="e">
        <f>R145-#REF!</f>
        <v>#REF!</v>
      </c>
      <c r="S146" s="56" t="e">
        <f>S145-#REF!</f>
        <v>#REF!</v>
      </c>
      <c r="T146" s="56" t="e">
        <f>T145-#REF!</f>
        <v>#REF!</v>
      </c>
      <c r="U146" s="56" t="e">
        <f>U145-#REF!</f>
        <v>#REF!</v>
      </c>
      <c r="V146" s="56" t="e">
        <f>V145-#REF!</f>
        <v>#REF!</v>
      </c>
      <c r="W146" s="56" t="e">
        <f>W145-#REF!</f>
        <v>#REF!</v>
      </c>
      <c r="X146" s="56" t="e">
        <f>X145-#REF!</f>
        <v>#REF!</v>
      </c>
      <c r="Y146" s="56" t="e">
        <f>Y145-#REF!</f>
        <v>#REF!</v>
      </c>
      <c r="Z146" s="56" t="e">
        <f>Z145-#REF!</f>
        <v>#REF!</v>
      </c>
      <c r="AA146" s="56" t="e">
        <f>AA145-#REF!</f>
        <v>#REF!</v>
      </c>
      <c r="AB146" s="56" t="e">
        <f>AB145-#REF!</f>
        <v>#REF!</v>
      </c>
      <c r="AC146" s="56" t="e">
        <f>AC145-#REF!</f>
        <v>#REF!</v>
      </c>
      <c r="AD146" s="56" t="e">
        <f>AD145-#REF!</f>
        <v>#REF!</v>
      </c>
      <c r="AE146" s="56" t="e">
        <f>AE145-#REF!</f>
        <v>#REF!</v>
      </c>
      <c r="AF146" s="56" t="e">
        <f>AF145-#REF!</f>
        <v>#REF!</v>
      </c>
      <c r="AG146" s="56" t="e">
        <f>AG145-#REF!</f>
        <v>#REF!</v>
      </c>
      <c r="AH146" s="56" t="e">
        <f>AH145-#REF!</f>
        <v>#REF!</v>
      </c>
      <c r="AI146" s="56" t="e">
        <f>AI145-#REF!</f>
        <v>#REF!</v>
      </c>
    </row>
    <row r="147" spans="1:35" s="14" customFormat="1" ht="12" customHeight="1">
      <c r="A147" s="41" t="s">
        <v>107</v>
      </c>
      <c r="B147" s="56"/>
      <c r="C147" s="56"/>
      <c r="D147" s="56"/>
      <c r="E147" s="56">
        <v>28.9</v>
      </c>
      <c r="F147" s="56"/>
      <c r="G147" s="56"/>
      <c r="H147" s="56"/>
      <c r="I147" s="56"/>
      <c r="J147" s="56"/>
      <c r="K147" s="56">
        <v>21.4</v>
      </c>
      <c r="L147" s="56">
        <v>28.2</v>
      </c>
      <c r="M147" s="56">
        <v>38.5</v>
      </c>
      <c r="N147" s="55">
        <f t="shared" si="10"/>
        <v>117</v>
      </c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</row>
    <row r="148" spans="1:35" s="14" customFormat="1" ht="10.5" customHeight="1">
      <c r="A148" s="41" t="s">
        <v>106</v>
      </c>
      <c r="B148" s="56"/>
      <c r="C148" s="56"/>
      <c r="D148" s="56"/>
      <c r="E148" s="56">
        <v>12.5</v>
      </c>
      <c r="F148" s="56"/>
      <c r="G148" s="56"/>
      <c r="H148" s="56"/>
      <c r="I148" s="56"/>
      <c r="J148" s="56"/>
      <c r="K148" s="56">
        <v>9.1</v>
      </c>
      <c r="L148" s="56">
        <v>12.1</v>
      </c>
      <c r="M148" s="56">
        <v>16.7</v>
      </c>
      <c r="N148" s="55">
        <f t="shared" si="10"/>
        <v>50.400000000000006</v>
      </c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</row>
    <row r="149" spans="1:18" s="14" customFormat="1" ht="13.5" customHeight="1">
      <c r="A149" s="41" t="s">
        <v>31</v>
      </c>
      <c r="B149" s="56">
        <v>83</v>
      </c>
      <c r="C149" s="56">
        <v>87.7</v>
      </c>
      <c r="D149" s="56">
        <v>66.4</v>
      </c>
      <c r="E149" s="56">
        <v>70.2</v>
      </c>
      <c r="F149" s="56">
        <v>7.3</v>
      </c>
      <c r="G149" s="56">
        <v>3.7</v>
      </c>
      <c r="H149" s="56">
        <v>2.7</v>
      </c>
      <c r="I149" s="56">
        <v>1.6</v>
      </c>
      <c r="J149" s="56">
        <v>2</v>
      </c>
      <c r="K149" s="56">
        <v>44.7</v>
      </c>
      <c r="L149" s="56">
        <v>70.6</v>
      </c>
      <c r="M149" s="56">
        <v>90.8</v>
      </c>
      <c r="N149" s="55">
        <f t="shared" si="10"/>
        <v>530.6999999999999</v>
      </c>
      <c r="O149" s="54"/>
      <c r="P149" s="53"/>
      <c r="Q149" s="53"/>
      <c r="R149" s="53"/>
    </row>
    <row r="150" spans="1:18" s="14" customFormat="1" ht="12" customHeight="1">
      <c r="A150" s="41" t="s">
        <v>107</v>
      </c>
      <c r="B150" s="56">
        <v>33</v>
      </c>
      <c r="C150" s="56">
        <v>36.7</v>
      </c>
      <c r="D150" s="56">
        <v>30</v>
      </c>
      <c r="E150" s="56">
        <v>32.8</v>
      </c>
      <c r="F150" s="56">
        <v>2</v>
      </c>
      <c r="G150" s="56">
        <v>1.7</v>
      </c>
      <c r="H150" s="56">
        <v>2.7</v>
      </c>
      <c r="I150" s="56">
        <v>1.6</v>
      </c>
      <c r="J150" s="56">
        <v>2</v>
      </c>
      <c r="K150" s="56">
        <v>20</v>
      </c>
      <c r="L150" s="56">
        <v>30.4</v>
      </c>
      <c r="M150" s="56">
        <v>40</v>
      </c>
      <c r="N150" s="55">
        <f t="shared" si="10"/>
        <v>232.89999999999998</v>
      </c>
      <c r="O150" s="54"/>
      <c r="P150" s="53"/>
      <c r="Q150" s="53"/>
      <c r="R150" s="53"/>
    </row>
    <row r="151" spans="1:18" s="14" customFormat="1" ht="10.5" customHeight="1">
      <c r="A151" s="41" t="s">
        <v>106</v>
      </c>
      <c r="B151" s="56">
        <v>50</v>
      </c>
      <c r="C151" s="56">
        <v>51</v>
      </c>
      <c r="D151" s="56">
        <v>36.4</v>
      </c>
      <c r="E151" s="56">
        <v>37.4</v>
      </c>
      <c r="F151" s="56">
        <v>5.3</v>
      </c>
      <c r="G151" s="56">
        <v>2</v>
      </c>
      <c r="H151" s="56"/>
      <c r="I151" s="56"/>
      <c r="J151" s="56"/>
      <c r="K151" s="56">
        <v>24.7</v>
      </c>
      <c r="L151" s="56">
        <v>40</v>
      </c>
      <c r="M151" s="56">
        <v>56.1</v>
      </c>
      <c r="N151" s="55">
        <f t="shared" si="10"/>
        <v>302.90000000000003</v>
      </c>
      <c r="O151" s="54"/>
      <c r="P151" s="53"/>
      <c r="Q151" s="53"/>
      <c r="R151" s="53"/>
    </row>
    <row r="152" spans="1:18" s="14" customFormat="1" ht="12.75" customHeight="1">
      <c r="A152" s="41" t="s">
        <v>32</v>
      </c>
      <c r="B152" s="40">
        <v>82.6</v>
      </c>
      <c r="C152" s="40">
        <v>117.8</v>
      </c>
      <c r="D152" s="40">
        <v>63.7</v>
      </c>
      <c r="E152" s="40">
        <v>29.3</v>
      </c>
      <c r="F152" s="40">
        <v>10</v>
      </c>
      <c r="G152" s="40">
        <v>4.3</v>
      </c>
      <c r="H152" s="40">
        <v>1.3</v>
      </c>
      <c r="I152" s="40">
        <v>1.3</v>
      </c>
      <c r="J152" s="40">
        <f>J153+J154</f>
        <v>0</v>
      </c>
      <c r="K152" s="40">
        <v>60</v>
      </c>
      <c r="L152" s="40">
        <v>96.6</v>
      </c>
      <c r="M152" s="40">
        <v>200.3</v>
      </c>
      <c r="N152" s="55">
        <f t="shared" si="10"/>
        <v>667.2</v>
      </c>
      <c r="O152" s="54"/>
      <c r="P152" s="53"/>
      <c r="Q152" s="53"/>
      <c r="R152" s="53"/>
    </row>
    <row r="153" spans="1:18" s="14" customFormat="1" ht="11.25" customHeight="1">
      <c r="A153" s="41" t="s">
        <v>107</v>
      </c>
      <c r="B153" s="40">
        <v>50</v>
      </c>
      <c r="C153" s="40">
        <v>85.4</v>
      </c>
      <c r="D153" s="40">
        <v>47.5</v>
      </c>
      <c r="E153" s="40">
        <v>20</v>
      </c>
      <c r="F153" s="40">
        <v>5.5</v>
      </c>
      <c r="G153" s="40">
        <v>2.6</v>
      </c>
      <c r="H153" s="40">
        <v>1.3</v>
      </c>
      <c r="I153" s="40">
        <v>1.3</v>
      </c>
      <c r="J153" s="40"/>
      <c r="K153" s="40">
        <v>32.9</v>
      </c>
      <c r="L153" s="40">
        <v>54.9</v>
      </c>
      <c r="M153" s="40">
        <v>68.8</v>
      </c>
      <c r="N153" s="55">
        <f t="shared" si="10"/>
        <v>370.20000000000005</v>
      </c>
      <c r="O153" s="54"/>
      <c r="P153" s="53"/>
      <c r="Q153" s="53"/>
      <c r="R153" s="53"/>
    </row>
    <row r="154" spans="1:18" s="14" customFormat="1" ht="12.75" customHeight="1">
      <c r="A154" s="41" t="s">
        <v>106</v>
      </c>
      <c r="B154" s="40">
        <v>32.6</v>
      </c>
      <c r="C154" s="40">
        <v>32.4</v>
      </c>
      <c r="D154" s="40">
        <v>16.2</v>
      </c>
      <c r="E154" s="40">
        <v>9.3</v>
      </c>
      <c r="F154" s="40">
        <v>4.5</v>
      </c>
      <c r="G154" s="40">
        <v>1.7</v>
      </c>
      <c r="H154" s="40"/>
      <c r="I154" s="40"/>
      <c r="J154" s="40"/>
      <c r="K154" s="40">
        <v>27.1</v>
      </c>
      <c r="L154" s="40">
        <v>33.4</v>
      </c>
      <c r="M154" s="40">
        <v>61.9</v>
      </c>
      <c r="N154" s="55">
        <f t="shared" si="10"/>
        <v>219.10000000000002</v>
      </c>
      <c r="O154" s="54"/>
      <c r="P154" s="53"/>
      <c r="Q154" s="53"/>
      <c r="R154" s="53"/>
    </row>
    <row r="155" spans="1:18" s="14" customFormat="1" ht="29.25" customHeight="1">
      <c r="A155" s="55" t="s">
        <v>87</v>
      </c>
      <c r="B155" s="41">
        <v>57.1</v>
      </c>
      <c r="C155" s="41">
        <v>57.6</v>
      </c>
      <c r="D155" s="41">
        <v>39.2</v>
      </c>
      <c r="E155" s="41">
        <v>7.9</v>
      </c>
      <c r="F155" s="41">
        <v>1.9</v>
      </c>
      <c r="G155" s="41">
        <v>2.2</v>
      </c>
      <c r="H155" s="41">
        <v>3.4</v>
      </c>
      <c r="I155" s="41">
        <v>3.2</v>
      </c>
      <c r="J155" s="41">
        <v>5.3</v>
      </c>
      <c r="K155" s="41">
        <v>25.6</v>
      </c>
      <c r="L155" s="41">
        <v>42</v>
      </c>
      <c r="M155" s="41">
        <v>59.5</v>
      </c>
      <c r="N155" s="55">
        <f t="shared" si="10"/>
        <v>304.9</v>
      </c>
      <c r="O155" s="54"/>
      <c r="P155" s="53"/>
      <c r="Q155" s="53"/>
      <c r="R155" s="53"/>
    </row>
    <row r="156" spans="1:18" s="104" customFormat="1" ht="11.25" customHeight="1">
      <c r="A156" s="55" t="s">
        <v>109</v>
      </c>
      <c r="B156" s="41">
        <v>4.2</v>
      </c>
      <c r="C156" s="41">
        <v>2.8</v>
      </c>
      <c r="D156" s="41">
        <v>2.1</v>
      </c>
      <c r="E156" s="41">
        <v>0.7</v>
      </c>
      <c r="F156" s="41"/>
      <c r="G156" s="41"/>
      <c r="H156" s="41"/>
      <c r="I156" s="41"/>
      <c r="J156" s="41">
        <f>J152</f>
        <v>0</v>
      </c>
      <c r="K156" s="41">
        <v>0.7</v>
      </c>
      <c r="L156" s="41">
        <v>3.4</v>
      </c>
      <c r="M156" s="41">
        <v>3.5</v>
      </c>
      <c r="N156" s="55">
        <f>B156+C156+D156+E156+F156+G156+H156+I156+J156+K156+L156+M156</f>
        <v>17.4</v>
      </c>
      <c r="O156" s="103"/>
      <c r="P156" s="103"/>
      <c r="Q156" s="103"/>
      <c r="R156" s="103"/>
    </row>
    <row r="157" spans="1:35" s="102" customFormat="1" ht="12.75" customHeight="1">
      <c r="A157" s="41" t="s">
        <v>107</v>
      </c>
      <c r="B157" s="41">
        <v>24.9</v>
      </c>
      <c r="C157" s="41">
        <v>23.6</v>
      </c>
      <c r="D157" s="41">
        <v>19.5</v>
      </c>
      <c r="E157" s="41">
        <v>3.6</v>
      </c>
      <c r="F157" s="41">
        <v>1.9</v>
      </c>
      <c r="G157" s="41">
        <v>2.2</v>
      </c>
      <c r="H157" s="41">
        <v>3.4</v>
      </c>
      <c r="I157" s="41">
        <v>3.2</v>
      </c>
      <c r="J157" s="41">
        <v>3.5</v>
      </c>
      <c r="K157" s="41">
        <v>13.5</v>
      </c>
      <c r="L157" s="41">
        <v>20.8</v>
      </c>
      <c r="M157" s="41">
        <v>31.5</v>
      </c>
      <c r="N157" s="55">
        <f t="shared" si="10"/>
        <v>151.60000000000002</v>
      </c>
      <c r="O157" s="53"/>
      <c r="P157" s="53"/>
      <c r="Q157" s="53"/>
      <c r="R157" s="53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s="102" customFormat="1" ht="12.75" customHeight="1">
      <c r="A158" s="41" t="s">
        <v>106</v>
      </c>
      <c r="B158" s="41">
        <v>28</v>
      </c>
      <c r="C158" s="41">
        <v>31.2</v>
      </c>
      <c r="D158" s="41">
        <v>17.6</v>
      </c>
      <c r="E158" s="41">
        <v>3.6</v>
      </c>
      <c r="F158" s="41"/>
      <c r="G158" s="41"/>
      <c r="H158" s="41"/>
      <c r="I158" s="41"/>
      <c r="J158" s="41">
        <v>1.8</v>
      </c>
      <c r="K158" s="41">
        <v>11.4</v>
      </c>
      <c r="L158" s="41">
        <v>17.8</v>
      </c>
      <c r="M158" s="41">
        <v>24.5</v>
      </c>
      <c r="N158" s="55">
        <f t="shared" si="10"/>
        <v>135.9</v>
      </c>
      <c r="O158" s="53"/>
      <c r="P158" s="53"/>
      <c r="Q158" s="53"/>
      <c r="R158" s="53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18" s="7" customFormat="1" ht="13.5" customHeight="1">
      <c r="A159" s="57" t="s">
        <v>88</v>
      </c>
      <c r="B159" s="41">
        <f aca="true" t="shared" si="11" ref="B159:N159">B136+B137+B138+B139+B140+B141+B142+B143+B146+B149+B152+B155</f>
        <v>1502.1999999999998</v>
      </c>
      <c r="C159" s="41">
        <f t="shared" si="11"/>
        <v>1344.9</v>
      </c>
      <c r="D159" s="41">
        <f t="shared" si="11"/>
        <v>982.8000000000001</v>
      </c>
      <c r="E159" s="41">
        <f t="shared" si="11"/>
        <v>393.5</v>
      </c>
      <c r="F159" s="41">
        <f t="shared" si="11"/>
        <v>109.8</v>
      </c>
      <c r="G159" s="41">
        <f t="shared" si="11"/>
        <v>31.1</v>
      </c>
      <c r="H159" s="41">
        <f t="shared" si="11"/>
        <v>15.200000000000001</v>
      </c>
      <c r="I159" s="41">
        <f t="shared" si="11"/>
        <v>6.9</v>
      </c>
      <c r="J159" s="41">
        <f t="shared" si="11"/>
        <v>45.099999999999994</v>
      </c>
      <c r="K159" s="41">
        <f t="shared" si="11"/>
        <v>498</v>
      </c>
      <c r="L159" s="41">
        <f t="shared" si="11"/>
        <v>979.2</v>
      </c>
      <c r="M159" s="41">
        <f t="shared" si="11"/>
        <v>1461.1999999999998</v>
      </c>
      <c r="N159" s="41">
        <f t="shared" si="11"/>
        <v>7369.9</v>
      </c>
      <c r="O159" s="54"/>
      <c r="P159" s="52"/>
      <c r="Q159" s="52"/>
      <c r="R159" s="52"/>
    </row>
    <row r="160" spans="1:35" s="7" customFormat="1" ht="12.75">
      <c r="A160" s="58" t="s">
        <v>110</v>
      </c>
      <c r="B160" s="41">
        <v>4.2</v>
      </c>
      <c r="C160" s="41">
        <v>2.8</v>
      </c>
      <c r="D160" s="41">
        <v>2.1</v>
      </c>
      <c r="E160" s="41">
        <v>0.7</v>
      </c>
      <c r="F160" s="41"/>
      <c r="G160" s="41"/>
      <c r="H160" s="41"/>
      <c r="I160" s="41"/>
      <c r="J160" s="41">
        <f>J156</f>
        <v>0</v>
      </c>
      <c r="K160" s="41">
        <v>0.7</v>
      </c>
      <c r="L160" s="41">
        <v>3.4</v>
      </c>
      <c r="M160" s="41">
        <v>3.5</v>
      </c>
      <c r="N160" s="55">
        <f>B160+C160+D160+E160+F160+G160+H160+I160+J160+K160+L160+M160</f>
        <v>17.4</v>
      </c>
      <c r="O160" s="38" t="e">
        <f>#REF!+O156</f>
        <v>#REF!</v>
      </c>
      <c r="P160" s="38" t="e">
        <f>#REF!+P156</f>
        <v>#REF!</v>
      </c>
      <c r="Q160" s="38" t="e">
        <f>#REF!+Q156</f>
        <v>#REF!</v>
      </c>
      <c r="R160" s="38" t="e">
        <f>#REF!+R156</f>
        <v>#REF!</v>
      </c>
      <c r="S160" s="3" t="e">
        <f>#REF!+S156</f>
        <v>#REF!</v>
      </c>
      <c r="T160" s="3" t="e">
        <f>#REF!+T156</f>
        <v>#REF!</v>
      </c>
      <c r="U160" s="3" t="e">
        <f>#REF!+U156</f>
        <v>#REF!</v>
      </c>
      <c r="V160" s="3" t="e">
        <f>#REF!+V156</f>
        <v>#REF!</v>
      </c>
      <c r="W160" s="3" t="e">
        <f>#REF!+W156</f>
        <v>#REF!</v>
      </c>
      <c r="X160" s="3" t="e">
        <f>#REF!+X156</f>
        <v>#REF!</v>
      </c>
      <c r="Y160" s="3" t="e">
        <f>#REF!+Y156</f>
        <v>#REF!</v>
      </c>
      <c r="Z160" s="3" t="e">
        <f>#REF!+Z156</f>
        <v>#REF!</v>
      </c>
      <c r="AA160" s="3" t="e">
        <f>#REF!+AA156</f>
        <v>#REF!</v>
      </c>
      <c r="AB160" s="3" t="e">
        <f>#REF!+AB156</f>
        <v>#REF!</v>
      </c>
      <c r="AC160" s="3" t="e">
        <f>#REF!+AC156</f>
        <v>#REF!</v>
      </c>
      <c r="AD160" s="3" t="e">
        <f>#REF!+AD156</f>
        <v>#REF!</v>
      </c>
      <c r="AE160" s="3" t="e">
        <f>#REF!+AE156</f>
        <v>#REF!</v>
      </c>
      <c r="AF160" s="3" t="e">
        <f>#REF!+AF156</f>
        <v>#REF!</v>
      </c>
      <c r="AG160" s="3" t="e">
        <f>#REF!+AG156</f>
        <v>#REF!</v>
      </c>
      <c r="AH160" s="3" t="e">
        <f>#REF!+AH156</f>
        <v>#REF!</v>
      </c>
      <c r="AI160" s="3" t="e">
        <f>#REF!+AI156</f>
        <v>#REF!</v>
      </c>
    </row>
    <row r="161" spans="1:35" s="7" customFormat="1" ht="26.25" customHeight="1">
      <c r="A161" s="59" t="s">
        <v>118</v>
      </c>
      <c r="B161" s="41">
        <f>B159-B160</f>
        <v>1497.9999999999998</v>
      </c>
      <c r="C161" s="41">
        <f aca="true" t="shared" si="12" ref="C161:N161">C159-C160</f>
        <v>1342.1000000000001</v>
      </c>
      <c r="D161" s="41">
        <f t="shared" si="12"/>
        <v>980.7</v>
      </c>
      <c r="E161" s="41">
        <f t="shared" si="12"/>
        <v>392.8</v>
      </c>
      <c r="F161" s="41">
        <f t="shared" si="12"/>
        <v>109.8</v>
      </c>
      <c r="G161" s="41">
        <f t="shared" si="12"/>
        <v>31.1</v>
      </c>
      <c r="H161" s="41">
        <f t="shared" si="12"/>
        <v>15.200000000000001</v>
      </c>
      <c r="I161" s="41">
        <f t="shared" si="12"/>
        <v>6.9</v>
      </c>
      <c r="J161" s="41">
        <f t="shared" si="12"/>
        <v>45.099999999999994</v>
      </c>
      <c r="K161" s="41">
        <f t="shared" si="12"/>
        <v>497.3</v>
      </c>
      <c r="L161" s="41">
        <f t="shared" si="12"/>
        <v>975.8000000000001</v>
      </c>
      <c r="M161" s="41">
        <f t="shared" si="12"/>
        <v>1457.6999999999998</v>
      </c>
      <c r="N161" s="41">
        <f t="shared" si="12"/>
        <v>7352.5</v>
      </c>
      <c r="O161" s="44"/>
      <c r="P161" s="44"/>
      <c r="Q161" s="44"/>
      <c r="R161" s="44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s="7" customFormat="1" ht="15" customHeight="1">
      <c r="A162" s="76" t="s">
        <v>24</v>
      </c>
      <c r="B162" s="41">
        <f aca="true" t="shared" si="13" ref="B162:N162">B124+B159</f>
        <v>4342.799999999999</v>
      </c>
      <c r="C162" s="41">
        <f t="shared" si="13"/>
        <v>4045.2</v>
      </c>
      <c r="D162" s="41">
        <f t="shared" si="13"/>
        <v>2677.9</v>
      </c>
      <c r="E162" s="41">
        <f t="shared" si="13"/>
        <v>1331.3000000000002</v>
      </c>
      <c r="F162" s="41">
        <f t="shared" si="13"/>
        <v>336.5</v>
      </c>
      <c r="G162" s="41">
        <f t="shared" si="13"/>
        <v>39.3</v>
      </c>
      <c r="H162" s="41">
        <f t="shared" si="13"/>
        <v>16.3</v>
      </c>
      <c r="I162" s="41">
        <f t="shared" si="13"/>
        <v>8.5</v>
      </c>
      <c r="J162" s="41">
        <f t="shared" si="13"/>
        <v>46.39999999999999</v>
      </c>
      <c r="K162" s="41">
        <f t="shared" si="13"/>
        <v>1395.6</v>
      </c>
      <c r="L162" s="41">
        <f t="shared" si="13"/>
        <v>2627.9</v>
      </c>
      <c r="M162" s="41">
        <f t="shared" si="13"/>
        <v>3715.7999999999997</v>
      </c>
      <c r="N162" s="41">
        <f t="shared" si="13"/>
        <v>20583.5</v>
      </c>
      <c r="O162" s="44"/>
      <c r="P162" s="44"/>
      <c r="Q162" s="44"/>
      <c r="R162" s="44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s="7" customFormat="1" ht="15.75" customHeight="1">
      <c r="A163" s="76" t="s">
        <v>113</v>
      </c>
      <c r="B163" s="41">
        <f>B113+B115</f>
        <v>0.2</v>
      </c>
      <c r="C163" s="41">
        <f aca="true" t="shared" si="14" ref="C163:N163">C113+C115</f>
        <v>0.2</v>
      </c>
      <c r="D163" s="41">
        <f t="shared" si="14"/>
        <v>0.1</v>
      </c>
      <c r="E163" s="41">
        <f t="shared" si="14"/>
        <v>0.1</v>
      </c>
      <c r="F163" s="41">
        <f t="shared" si="14"/>
        <v>0</v>
      </c>
      <c r="G163" s="41">
        <f t="shared" si="14"/>
        <v>0</v>
      </c>
      <c r="H163" s="41">
        <f t="shared" si="14"/>
        <v>0</v>
      </c>
      <c r="I163" s="41">
        <f t="shared" si="14"/>
        <v>0</v>
      </c>
      <c r="J163" s="41">
        <f t="shared" si="14"/>
        <v>0</v>
      </c>
      <c r="K163" s="41">
        <f t="shared" si="14"/>
        <v>0</v>
      </c>
      <c r="L163" s="41">
        <f t="shared" si="14"/>
        <v>0</v>
      </c>
      <c r="M163" s="41">
        <f t="shared" si="14"/>
        <v>0</v>
      </c>
      <c r="N163" s="41">
        <f t="shared" si="14"/>
        <v>0.6000000000000001</v>
      </c>
      <c r="O163" s="44"/>
      <c r="P163" s="44"/>
      <c r="Q163" s="44"/>
      <c r="R163" s="44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s="7" customFormat="1" ht="24" customHeight="1">
      <c r="A164" s="76" t="s">
        <v>109</v>
      </c>
      <c r="B164" s="41">
        <v>4.2</v>
      </c>
      <c r="C164" s="41">
        <v>2.8</v>
      </c>
      <c r="D164" s="41">
        <v>2.1</v>
      </c>
      <c r="E164" s="41">
        <v>0.7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0.7</v>
      </c>
      <c r="L164" s="41">
        <v>3.4</v>
      </c>
      <c r="M164" s="41">
        <v>3.5</v>
      </c>
      <c r="N164" s="41">
        <v>17.4</v>
      </c>
      <c r="O164" s="44"/>
      <c r="P164" s="44"/>
      <c r="Q164" s="44"/>
      <c r="R164" s="44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s="7" customFormat="1" ht="45" customHeight="1">
      <c r="A165" s="44" t="s">
        <v>114</v>
      </c>
      <c r="B165" s="38">
        <f aca="true" t="shared" si="15" ref="B165:N165">B162-B163-B164</f>
        <v>4338.4</v>
      </c>
      <c r="C165" s="38">
        <f t="shared" si="15"/>
        <v>4042.2</v>
      </c>
      <c r="D165" s="38">
        <f t="shared" si="15"/>
        <v>2675.7000000000003</v>
      </c>
      <c r="E165" s="38">
        <f t="shared" si="15"/>
        <v>1330.5000000000002</v>
      </c>
      <c r="F165" s="38">
        <f t="shared" si="15"/>
        <v>336.5</v>
      </c>
      <c r="G165" s="38">
        <f t="shared" si="15"/>
        <v>39.3</v>
      </c>
      <c r="H165" s="38">
        <f t="shared" si="15"/>
        <v>16.3</v>
      </c>
      <c r="I165" s="38">
        <f t="shared" si="15"/>
        <v>8.5</v>
      </c>
      <c r="J165" s="38">
        <f t="shared" si="15"/>
        <v>46.39999999999999</v>
      </c>
      <c r="K165" s="38">
        <f t="shared" si="15"/>
        <v>1394.8999999999999</v>
      </c>
      <c r="L165" s="38">
        <f t="shared" si="15"/>
        <v>2624.5</v>
      </c>
      <c r="M165" s="38">
        <f t="shared" si="15"/>
        <v>3712.2999999999997</v>
      </c>
      <c r="N165" s="38">
        <f t="shared" si="15"/>
        <v>20565.5</v>
      </c>
      <c r="O165" s="38">
        <f aca="true" t="shared" si="16" ref="O165:AI165">O127+O161</f>
        <v>0</v>
      </c>
      <c r="P165" s="38">
        <f t="shared" si="16"/>
        <v>0</v>
      </c>
      <c r="Q165" s="38">
        <f t="shared" si="16"/>
        <v>0</v>
      </c>
      <c r="R165" s="38">
        <f t="shared" si="16"/>
        <v>0</v>
      </c>
      <c r="S165" s="38">
        <f t="shared" si="16"/>
        <v>0</v>
      </c>
      <c r="T165" s="38">
        <f t="shared" si="16"/>
        <v>0</v>
      </c>
      <c r="U165" s="38">
        <f t="shared" si="16"/>
        <v>0</v>
      </c>
      <c r="V165" s="38">
        <f t="shared" si="16"/>
        <v>0</v>
      </c>
      <c r="W165" s="38">
        <f t="shared" si="16"/>
        <v>0</v>
      </c>
      <c r="X165" s="38">
        <f t="shared" si="16"/>
        <v>0</v>
      </c>
      <c r="Y165" s="38">
        <f t="shared" si="16"/>
        <v>0</v>
      </c>
      <c r="Z165" s="38">
        <f t="shared" si="16"/>
        <v>0</v>
      </c>
      <c r="AA165" s="38">
        <f t="shared" si="16"/>
        <v>0</v>
      </c>
      <c r="AB165" s="38">
        <f t="shared" si="16"/>
        <v>0</v>
      </c>
      <c r="AC165" s="38">
        <f t="shared" si="16"/>
        <v>0</v>
      </c>
      <c r="AD165" s="38">
        <f t="shared" si="16"/>
        <v>0</v>
      </c>
      <c r="AE165" s="38">
        <f t="shared" si="16"/>
        <v>0</v>
      </c>
      <c r="AF165" s="38">
        <f t="shared" si="16"/>
        <v>0</v>
      </c>
      <c r="AG165" s="38">
        <f t="shared" si="16"/>
        <v>0</v>
      </c>
      <c r="AH165" s="38">
        <f t="shared" si="16"/>
        <v>0</v>
      </c>
      <c r="AI165" s="38">
        <f t="shared" si="16"/>
        <v>0</v>
      </c>
    </row>
    <row r="166" spans="1:18" s="26" customFormat="1" ht="12.75" customHeight="1" hidden="1">
      <c r="A166" s="43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3"/>
      <c r="O166" s="60"/>
      <c r="P166" s="61"/>
      <c r="Q166" s="61"/>
      <c r="R166" s="61"/>
    </row>
    <row r="167" spans="1:18" s="26" customFormat="1" ht="12.75" customHeight="1" hidden="1">
      <c r="A167" s="43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3"/>
      <c r="O167" s="60"/>
      <c r="P167" s="61"/>
      <c r="Q167" s="61"/>
      <c r="R167" s="61"/>
    </row>
    <row r="168" spans="1:18" s="26" customFormat="1" ht="12.75" customHeight="1" hidden="1">
      <c r="A168" s="43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3"/>
      <c r="O168" s="60"/>
      <c r="P168" s="61"/>
      <c r="Q168" s="61"/>
      <c r="R168" s="61"/>
    </row>
    <row r="169" spans="1:18" s="26" customFormat="1" ht="12.75" customHeight="1" hidden="1">
      <c r="A169" s="43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3"/>
      <c r="O169" s="60"/>
      <c r="P169" s="61"/>
      <c r="Q169" s="61"/>
      <c r="R169" s="61"/>
    </row>
    <row r="170" spans="1:18" s="11" customFormat="1" ht="12.75" customHeight="1" hidden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45"/>
      <c r="P170" s="45"/>
      <c r="Q170" s="45"/>
      <c r="R170" s="45"/>
    </row>
    <row r="171" spans="1:18" s="11" customFormat="1" ht="12.75" customHeight="1" hidden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45"/>
      <c r="P171" s="45"/>
      <c r="Q171" s="45"/>
      <c r="R171" s="45"/>
    </row>
    <row r="172" spans="1:18" s="11" customFormat="1" ht="12.75" customHeight="1" hidden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45"/>
      <c r="P172" s="45"/>
      <c r="Q172" s="45"/>
      <c r="R172" s="45"/>
    </row>
    <row r="173" spans="1:18" s="11" customFormat="1" ht="12.75" customHeight="1" hidden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45"/>
      <c r="P173" s="45"/>
      <c r="Q173" s="45"/>
      <c r="R173" s="45"/>
    </row>
    <row r="174" spans="1:18" s="11" customFormat="1" ht="12.75" customHeight="1" hidden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45"/>
      <c r="P174" s="45"/>
      <c r="Q174" s="45"/>
      <c r="R174" s="45"/>
    </row>
    <row r="175" spans="1:18" s="11" customFormat="1" ht="12.75" customHeight="1" hidden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45"/>
      <c r="P175" s="45"/>
      <c r="Q175" s="45"/>
      <c r="R175" s="45"/>
    </row>
    <row r="176" spans="1:18" s="11" customFormat="1" ht="1.5" customHeight="1" hidden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45"/>
      <c r="P176" s="45"/>
      <c r="Q176" s="45"/>
      <c r="R176" s="45"/>
    </row>
    <row r="177" spans="1:18" s="11" customFormat="1" ht="56.25" customHeight="1" hidden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45"/>
      <c r="P177" s="45"/>
      <c r="Q177" s="45"/>
      <c r="R177" s="45"/>
    </row>
    <row r="178" spans="1:18" s="11" customFormat="1" ht="9.75" customHeight="1" hidden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45"/>
      <c r="P178" s="45"/>
      <c r="Q178" s="45"/>
      <c r="R178" s="45"/>
    </row>
    <row r="179" spans="1:18" s="11" customFormat="1" ht="9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45"/>
      <c r="P179" s="45"/>
      <c r="Q179" s="45"/>
      <c r="R179" s="45"/>
    </row>
    <row r="180" spans="1:18" s="11" customFormat="1" ht="9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45"/>
      <c r="P180" s="45"/>
      <c r="Q180" s="45"/>
      <c r="R180" s="45"/>
    </row>
    <row r="181" spans="1:18" s="11" customFormat="1" ht="9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45"/>
      <c r="P181" s="45"/>
      <c r="Q181" s="45"/>
      <c r="R181" s="45"/>
    </row>
    <row r="182" spans="1:18" s="11" customFormat="1" ht="9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45"/>
      <c r="P182" s="45"/>
      <c r="Q182" s="45"/>
      <c r="R182" s="45"/>
    </row>
    <row r="183" spans="1:18" s="11" customFormat="1" ht="9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45"/>
      <c r="P183" s="45"/>
      <c r="Q183" s="45"/>
      <c r="R183" s="45"/>
    </row>
    <row r="184" spans="1:18" s="7" customFormat="1" ht="17.25" customHeight="1">
      <c r="A184" s="113" t="s">
        <v>27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52"/>
      <c r="P184" s="52"/>
      <c r="Q184" s="52"/>
      <c r="R184" s="52"/>
    </row>
    <row r="185" spans="1:18" s="7" customFormat="1" ht="16.5" customHeight="1">
      <c r="A185" s="113" t="s">
        <v>135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52"/>
      <c r="P185" s="52"/>
      <c r="Q185" s="52"/>
      <c r="R185" s="52"/>
    </row>
    <row r="186" spans="1:18" s="7" customFormat="1" ht="16.5" customHeight="1">
      <c r="A186" s="51"/>
      <c r="B186" s="114" t="s">
        <v>36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51"/>
      <c r="N186" s="51"/>
      <c r="O186" s="52"/>
      <c r="P186" s="52"/>
      <c r="Q186" s="52"/>
      <c r="R186" s="52"/>
    </row>
    <row r="187" spans="1:18" s="7" customFormat="1" ht="14.25" customHeight="1">
      <c r="A187" s="38" t="s">
        <v>25</v>
      </c>
      <c r="B187" s="38" t="s">
        <v>0</v>
      </c>
      <c r="C187" s="38" t="s">
        <v>1</v>
      </c>
      <c r="D187" s="38" t="s">
        <v>2</v>
      </c>
      <c r="E187" s="38" t="s">
        <v>3</v>
      </c>
      <c r="F187" s="38" t="s">
        <v>4</v>
      </c>
      <c r="G187" s="38" t="s">
        <v>26</v>
      </c>
      <c r="H187" s="38" t="s">
        <v>5</v>
      </c>
      <c r="I187" s="38" t="s">
        <v>6</v>
      </c>
      <c r="J187" s="38" t="s">
        <v>7</v>
      </c>
      <c r="K187" s="38" t="s">
        <v>8</v>
      </c>
      <c r="L187" s="38" t="s">
        <v>9</v>
      </c>
      <c r="M187" s="38" t="s">
        <v>10</v>
      </c>
      <c r="N187" s="42" t="s">
        <v>24</v>
      </c>
      <c r="O187" s="52"/>
      <c r="P187" s="52"/>
      <c r="Q187" s="52"/>
      <c r="R187" s="52"/>
    </row>
    <row r="188" spans="1:18" s="15" customFormat="1" ht="24" customHeight="1">
      <c r="A188" s="41" t="s">
        <v>34</v>
      </c>
      <c r="B188" s="91">
        <v>142</v>
      </c>
      <c r="C188" s="91">
        <v>143.9</v>
      </c>
      <c r="D188" s="91">
        <v>93.3</v>
      </c>
      <c r="E188" s="91">
        <v>52.6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15</v>
      </c>
      <c r="L188" s="91">
        <v>90</v>
      </c>
      <c r="M188" s="91">
        <v>118.9</v>
      </c>
      <c r="N188" s="84">
        <f>B188+C188+D188+E188+F188+G188+H188+I188+J188+K188+L188+M188</f>
        <v>655.6999999999999</v>
      </c>
      <c r="O188" s="64"/>
      <c r="P188" s="64"/>
      <c r="Q188" s="64"/>
      <c r="R188" s="64"/>
    </row>
    <row r="189" spans="1:18" s="16" customFormat="1" ht="35.25" customHeight="1">
      <c r="A189" s="40" t="s">
        <v>35</v>
      </c>
      <c r="B189" s="90">
        <v>45.4</v>
      </c>
      <c r="C189" s="90">
        <v>46.155</v>
      </c>
      <c r="D189" s="90">
        <v>35.27</v>
      </c>
      <c r="E189" s="90">
        <v>13.845</v>
      </c>
      <c r="F189" s="90">
        <v>0.022</v>
      </c>
      <c r="G189" s="90">
        <v>0</v>
      </c>
      <c r="H189" s="90">
        <v>0</v>
      </c>
      <c r="I189" s="90">
        <v>0</v>
      </c>
      <c r="J189" s="90">
        <v>0</v>
      </c>
      <c r="K189" s="90">
        <v>20.822</v>
      </c>
      <c r="L189" s="90">
        <v>26.845</v>
      </c>
      <c r="M189" s="90">
        <v>45</v>
      </c>
      <c r="N189" s="84">
        <f>B189+C189+D189+E189+F189+G189+H189+I189+J189+K189+L189+M189</f>
        <v>233.359</v>
      </c>
      <c r="O189" s="65"/>
      <c r="P189" s="65"/>
      <c r="Q189" s="65"/>
      <c r="R189" s="65"/>
    </row>
    <row r="190" spans="1:18" s="16" customFormat="1" ht="35.25" customHeight="1">
      <c r="A190" s="40" t="s">
        <v>113</v>
      </c>
      <c r="B190" s="91"/>
      <c r="C190" s="91">
        <v>0.055</v>
      </c>
      <c r="D190" s="91">
        <v>0.07</v>
      </c>
      <c r="E190" s="91">
        <v>0.045</v>
      </c>
      <c r="F190" s="91">
        <v>0.022</v>
      </c>
      <c r="G190" s="91"/>
      <c r="H190" s="91"/>
      <c r="I190" s="91"/>
      <c r="J190" s="91"/>
      <c r="K190" s="91">
        <v>0.022</v>
      </c>
      <c r="L190" s="91">
        <v>0.045</v>
      </c>
      <c r="M190" s="91">
        <v>0.05</v>
      </c>
      <c r="N190" s="84">
        <f>SUM(B190:M190)</f>
        <v>0.30899999999999994</v>
      </c>
      <c r="O190" s="65"/>
      <c r="P190" s="65"/>
      <c r="Q190" s="65"/>
      <c r="R190" s="65"/>
    </row>
    <row r="191" spans="1:35" s="16" customFormat="1" ht="25.5" customHeight="1">
      <c r="A191" s="40" t="s">
        <v>93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84"/>
      <c r="O191" s="66"/>
      <c r="P191" s="66"/>
      <c r="Q191" s="66"/>
      <c r="R191" s="66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18" s="16" customFormat="1" ht="14.25" customHeight="1">
      <c r="A192" s="40" t="s">
        <v>96</v>
      </c>
      <c r="B192" s="90">
        <v>0.5</v>
      </c>
      <c r="C192" s="90">
        <v>0.5</v>
      </c>
      <c r="D192" s="90">
        <v>0.5</v>
      </c>
      <c r="E192" s="90">
        <v>0.3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0.3</v>
      </c>
      <c r="L192" s="90">
        <v>0.5</v>
      </c>
      <c r="M192" s="90">
        <v>0.8</v>
      </c>
      <c r="N192" s="84">
        <f aca="true" t="shared" si="17" ref="N192:N199">B192+C192+D192+E192+F192+G192+H192+I192+J192+K192+L192+M192</f>
        <v>3.4000000000000004</v>
      </c>
      <c r="O192" s="65"/>
      <c r="P192" s="65"/>
      <c r="Q192" s="65"/>
      <c r="R192" s="65"/>
    </row>
    <row r="193" spans="1:18" s="16" customFormat="1" ht="14.25" customHeight="1">
      <c r="A193" s="40" t="s">
        <v>97</v>
      </c>
      <c r="B193" s="90">
        <v>7.4</v>
      </c>
      <c r="C193" s="90">
        <v>9.5</v>
      </c>
      <c r="D193" s="90">
        <v>7.2</v>
      </c>
      <c r="E193" s="90">
        <v>3.9</v>
      </c>
      <c r="F193" s="90">
        <v>0</v>
      </c>
      <c r="G193" s="90">
        <v>0</v>
      </c>
      <c r="H193" s="90">
        <v>0</v>
      </c>
      <c r="I193" s="90">
        <v>0</v>
      </c>
      <c r="J193" s="90">
        <v>0</v>
      </c>
      <c r="K193" s="90">
        <v>4</v>
      </c>
      <c r="L193" s="90">
        <v>4.2</v>
      </c>
      <c r="M193" s="90">
        <v>4.8</v>
      </c>
      <c r="N193" s="84">
        <f t="shared" si="17"/>
        <v>40.99999999999999</v>
      </c>
      <c r="O193" s="65"/>
      <c r="P193" s="65"/>
      <c r="Q193" s="65"/>
      <c r="R193" s="65"/>
    </row>
    <row r="194" spans="1:18" s="16" customFormat="1" ht="14.25" customHeight="1">
      <c r="A194" s="40" t="s">
        <v>98</v>
      </c>
      <c r="B194" s="90">
        <v>1.7</v>
      </c>
      <c r="C194" s="90">
        <v>1.7</v>
      </c>
      <c r="D194" s="90">
        <v>1.3</v>
      </c>
      <c r="E194" s="90">
        <v>0.6</v>
      </c>
      <c r="F194" s="90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0.5</v>
      </c>
      <c r="L194" s="90">
        <v>1</v>
      </c>
      <c r="M194" s="90">
        <v>1.4</v>
      </c>
      <c r="N194" s="84">
        <f t="shared" si="17"/>
        <v>8.2</v>
      </c>
      <c r="O194" s="65"/>
      <c r="P194" s="65"/>
      <c r="Q194" s="65"/>
      <c r="R194" s="65"/>
    </row>
    <row r="195" spans="1:18" s="16" customFormat="1" ht="12.75" customHeight="1">
      <c r="A195" s="40" t="s">
        <v>99</v>
      </c>
      <c r="B195" s="90">
        <v>2.4</v>
      </c>
      <c r="C195" s="90">
        <v>2.7</v>
      </c>
      <c r="D195" s="90">
        <v>1.4</v>
      </c>
      <c r="E195" s="90">
        <v>0.9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1</v>
      </c>
      <c r="L195" s="90">
        <v>1.2</v>
      </c>
      <c r="M195" s="90">
        <v>1.7</v>
      </c>
      <c r="N195" s="84">
        <f t="shared" si="17"/>
        <v>11.299999999999999</v>
      </c>
      <c r="O195" s="65"/>
      <c r="P195" s="65"/>
      <c r="Q195" s="65"/>
      <c r="R195" s="65"/>
    </row>
    <row r="196" spans="1:18" s="16" customFormat="1" ht="13.5" customHeight="1">
      <c r="A196" s="40" t="s">
        <v>100</v>
      </c>
      <c r="B196" s="90">
        <v>2.7</v>
      </c>
      <c r="C196" s="90">
        <v>3</v>
      </c>
      <c r="D196" s="90">
        <v>1.7</v>
      </c>
      <c r="E196" s="90">
        <v>0.7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0.9</v>
      </c>
      <c r="L196" s="90">
        <v>1.3</v>
      </c>
      <c r="M196" s="90">
        <v>1.5</v>
      </c>
      <c r="N196" s="84">
        <f t="shared" si="17"/>
        <v>11.8</v>
      </c>
      <c r="O196" s="65"/>
      <c r="P196" s="65"/>
      <c r="Q196" s="65"/>
      <c r="R196" s="65"/>
    </row>
    <row r="197" spans="1:18" s="16" customFormat="1" ht="13.5" customHeight="1">
      <c r="A197" s="40" t="s">
        <v>101</v>
      </c>
      <c r="B197" s="90">
        <v>6.1</v>
      </c>
      <c r="C197" s="90">
        <v>5.4</v>
      </c>
      <c r="D197" s="90">
        <v>3.5</v>
      </c>
      <c r="E197" s="90">
        <v>0.6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2.3</v>
      </c>
      <c r="L197" s="90">
        <v>4.8</v>
      </c>
      <c r="M197" s="90">
        <v>5.7</v>
      </c>
      <c r="N197" s="84">
        <f t="shared" si="17"/>
        <v>28.4</v>
      </c>
      <c r="O197" s="65"/>
      <c r="P197" s="65"/>
      <c r="Q197" s="65"/>
      <c r="R197" s="65"/>
    </row>
    <row r="198" spans="1:18" s="16" customFormat="1" ht="51.75" customHeight="1">
      <c r="A198" s="40" t="s">
        <v>111</v>
      </c>
      <c r="B198" s="41">
        <v>4.6</v>
      </c>
      <c r="C198" s="41">
        <v>5.1</v>
      </c>
      <c r="D198" s="41">
        <v>2.6</v>
      </c>
      <c r="E198" s="41">
        <v>1.4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90">
        <v>1.3</v>
      </c>
      <c r="L198" s="90">
        <v>2.5</v>
      </c>
      <c r="M198" s="90">
        <v>2.6</v>
      </c>
      <c r="N198" s="84">
        <f t="shared" si="17"/>
        <v>20.1</v>
      </c>
      <c r="O198" s="65"/>
      <c r="P198" s="65"/>
      <c r="Q198" s="65"/>
      <c r="R198" s="65"/>
    </row>
    <row r="199" spans="1:18" s="16" customFormat="1" ht="51.75" customHeight="1">
      <c r="A199" s="40" t="s">
        <v>43</v>
      </c>
      <c r="B199" s="90">
        <v>44</v>
      </c>
      <c r="C199" s="90">
        <v>47.6</v>
      </c>
      <c r="D199" s="90">
        <v>30.3</v>
      </c>
      <c r="E199" s="90">
        <v>16.3</v>
      </c>
      <c r="F199" s="90">
        <v>0</v>
      </c>
      <c r="G199" s="90">
        <v>0</v>
      </c>
      <c r="H199" s="90">
        <v>0</v>
      </c>
      <c r="I199" s="90">
        <v>0</v>
      </c>
      <c r="J199" s="90">
        <v>0</v>
      </c>
      <c r="K199" s="90">
        <v>17.1</v>
      </c>
      <c r="L199" s="90">
        <v>38.5</v>
      </c>
      <c r="M199" s="90">
        <v>50.5</v>
      </c>
      <c r="N199" s="84">
        <f t="shared" si="17"/>
        <v>244.29999999999998</v>
      </c>
      <c r="O199" s="65"/>
      <c r="P199" s="65"/>
      <c r="Q199" s="65"/>
      <c r="R199" s="65"/>
    </row>
    <row r="200" spans="1:35" s="16" customFormat="1" ht="54.75" customHeight="1">
      <c r="A200" s="40" t="s">
        <v>95</v>
      </c>
      <c r="B200" s="41">
        <f>B188+B189+B190+B192+B193+B194+B195+B196+B197+B198+B199</f>
        <v>256.79999999999995</v>
      </c>
      <c r="C200" s="41">
        <f aca="true" t="shared" si="18" ref="C200:N200">C188+C189+C190+C192+C193+C194+C195+C196+C197+C198+C199</f>
        <v>265.61</v>
      </c>
      <c r="D200" s="41">
        <f t="shared" si="18"/>
        <v>177.14</v>
      </c>
      <c r="E200" s="41">
        <f t="shared" si="18"/>
        <v>91.19000000000001</v>
      </c>
      <c r="F200" s="41">
        <f t="shared" si="18"/>
        <v>0.044</v>
      </c>
      <c r="G200" s="41">
        <f t="shared" si="18"/>
        <v>0</v>
      </c>
      <c r="H200" s="41">
        <f t="shared" si="18"/>
        <v>0</v>
      </c>
      <c r="I200" s="41">
        <f t="shared" si="18"/>
        <v>0</v>
      </c>
      <c r="J200" s="41">
        <f t="shared" si="18"/>
        <v>0</v>
      </c>
      <c r="K200" s="41">
        <f t="shared" si="18"/>
        <v>63.24399999999999</v>
      </c>
      <c r="L200" s="41">
        <f t="shared" si="18"/>
        <v>170.89000000000001</v>
      </c>
      <c r="M200" s="41">
        <f t="shared" si="18"/>
        <v>232.95000000000002</v>
      </c>
      <c r="N200" s="41">
        <f t="shared" si="18"/>
        <v>1257.868</v>
      </c>
      <c r="O200" s="41">
        <f aca="true" t="shared" si="19" ref="O200:AI200">O188+O189+O192+O193+O194+O195+O196+O197+O198+O199</f>
        <v>0</v>
      </c>
      <c r="P200" s="41">
        <f t="shared" si="19"/>
        <v>0</v>
      </c>
      <c r="Q200" s="41">
        <f t="shared" si="19"/>
        <v>0</v>
      </c>
      <c r="R200" s="41">
        <f t="shared" si="19"/>
        <v>0</v>
      </c>
      <c r="S200" s="74">
        <f t="shared" si="19"/>
        <v>0</v>
      </c>
      <c r="T200" s="74">
        <f t="shared" si="19"/>
        <v>0</v>
      </c>
      <c r="U200" s="74">
        <f t="shared" si="19"/>
        <v>0</v>
      </c>
      <c r="V200" s="74">
        <f t="shared" si="19"/>
        <v>0</v>
      </c>
      <c r="W200" s="74">
        <f t="shared" si="19"/>
        <v>0</v>
      </c>
      <c r="X200" s="74">
        <f t="shared" si="19"/>
        <v>0</v>
      </c>
      <c r="Y200" s="74">
        <f t="shared" si="19"/>
        <v>0</v>
      </c>
      <c r="Z200" s="74">
        <f t="shared" si="19"/>
        <v>0</v>
      </c>
      <c r="AA200" s="74">
        <f t="shared" si="19"/>
        <v>0</v>
      </c>
      <c r="AB200" s="74">
        <f t="shared" si="19"/>
        <v>0</v>
      </c>
      <c r="AC200" s="74">
        <f t="shared" si="19"/>
        <v>0</v>
      </c>
      <c r="AD200" s="74">
        <f t="shared" si="19"/>
        <v>0</v>
      </c>
      <c r="AE200" s="74">
        <f t="shared" si="19"/>
        <v>0</v>
      </c>
      <c r="AF200" s="74">
        <f t="shared" si="19"/>
        <v>0</v>
      </c>
      <c r="AG200" s="74">
        <f t="shared" si="19"/>
        <v>0</v>
      </c>
      <c r="AH200" s="74">
        <f t="shared" si="19"/>
        <v>0</v>
      </c>
      <c r="AI200" s="74">
        <f t="shared" si="19"/>
        <v>0</v>
      </c>
    </row>
    <row r="201" spans="1:18" s="16" customFormat="1" ht="158.25" customHeight="1" hidden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65"/>
      <c r="P201" s="65"/>
      <c r="Q201" s="65"/>
      <c r="R201" s="65"/>
    </row>
    <row r="202" spans="1:18" s="16" customFormat="1" ht="22.5" customHeight="1">
      <c r="A202" s="40" t="s">
        <v>113</v>
      </c>
      <c r="B202" s="90">
        <v>0</v>
      </c>
      <c r="C202" s="90">
        <v>0.055</v>
      </c>
      <c r="D202" s="90">
        <v>0.07</v>
      </c>
      <c r="E202" s="90">
        <v>0.045</v>
      </c>
      <c r="F202" s="90">
        <v>0.022</v>
      </c>
      <c r="G202" s="90">
        <v>0</v>
      </c>
      <c r="H202" s="90">
        <v>0</v>
      </c>
      <c r="I202" s="90">
        <v>0</v>
      </c>
      <c r="J202" s="90">
        <v>0</v>
      </c>
      <c r="K202" s="90">
        <v>0.022</v>
      </c>
      <c r="L202" s="90">
        <v>0.045</v>
      </c>
      <c r="M202" s="90">
        <v>0.05</v>
      </c>
      <c r="N202" s="90">
        <v>0.30899999999999994</v>
      </c>
      <c r="O202" s="65">
        <v>0.30899999999999994</v>
      </c>
      <c r="P202" s="65"/>
      <c r="Q202" s="65"/>
      <c r="R202" s="65"/>
    </row>
    <row r="203" spans="1:18" s="16" customFormat="1" ht="64.5" customHeight="1">
      <c r="A203" s="40" t="s">
        <v>137</v>
      </c>
      <c r="B203" s="40">
        <f>B200-B202</f>
        <v>256.79999999999995</v>
      </c>
      <c r="C203" s="40">
        <f aca="true" t="shared" si="20" ref="C203:N203">C200-C202</f>
        <v>265.555</v>
      </c>
      <c r="D203" s="40">
        <f t="shared" si="20"/>
        <v>177.07</v>
      </c>
      <c r="E203" s="40">
        <f t="shared" si="20"/>
        <v>91.14500000000001</v>
      </c>
      <c r="F203" s="40">
        <f t="shared" si="20"/>
        <v>0.022</v>
      </c>
      <c r="G203" s="40">
        <f t="shared" si="20"/>
        <v>0</v>
      </c>
      <c r="H203" s="40">
        <f t="shared" si="20"/>
        <v>0</v>
      </c>
      <c r="I203" s="40">
        <f t="shared" si="20"/>
        <v>0</v>
      </c>
      <c r="J203" s="40">
        <f t="shared" si="20"/>
        <v>0</v>
      </c>
      <c r="K203" s="40">
        <f t="shared" si="20"/>
        <v>63.221999999999994</v>
      </c>
      <c r="L203" s="40">
        <f t="shared" si="20"/>
        <v>170.84500000000003</v>
      </c>
      <c r="M203" s="40">
        <f t="shared" si="20"/>
        <v>232.9</v>
      </c>
      <c r="N203" s="40">
        <f t="shared" si="20"/>
        <v>1257.559</v>
      </c>
      <c r="O203" s="65"/>
      <c r="P203" s="65"/>
      <c r="Q203" s="65"/>
      <c r="R203" s="65"/>
    </row>
    <row r="204" spans="1:18" s="5" customFormat="1" ht="82.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107"/>
      <c r="P204" s="107"/>
      <c r="Q204" s="107"/>
      <c r="R204" s="107"/>
    </row>
    <row r="205" spans="1:18" s="16" customFormat="1" ht="17.25" customHeight="1">
      <c r="A205" s="117" t="s">
        <v>112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65"/>
      <c r="P205" s="65"/>
      <c r="Q205" s="65"/>
      <c r="R205" s="65"/>
    </row>
    <row r="206" spans="1:18" s="16" customFormat="1" ht="60" customHeight="1">
      <c r="A206" s="40" t="s">
        <v>111</v>
      </c>
      <c r="B206" s="92">
        <v>4.6</v>
      </c>
      <c r="C206" s="92">
        <v>5.1</v>
      </c>
      <c r="D206" s="92">
        <v>2.6</v>
      </c>
      <c r="E206" s="105">
        <v>1.4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2.3</v>
      </c>
      <c r="L206" s="105">
        <v>3.6</v>
      </c>
      <c r="M206" s="105">
        <v>4.2</v>
      </c>
      <c r="N206" s="105">
        <f aca="true" t="shared" si="21" ref="N206:N212">B206+C206+D206+E206+F206+G206+H206+I206+J206+K206+L206+M206</f>
        <v>23.8</v>
      </c>
      <c r="O206" s="65"/>
      <c r="P206" s="65"/>
      <c r="Q206" s="65"/>
      <c r="R206" s="65"/>
    </row>
    <row r="207" spans="1:18" s="16" customFormat="1" ht="24.75" customHeight="1">
      <c r="A207" s="41" t="s">
        <v>47</v>
      </c>
      <c r="B207" s="77"/>
      <c r="C207" s="77"/>
      <c r="D207" s="77"/>
      <c r="E207" s="84"/>
      <c r="F207" s="84"/>
      <c r="G207" s="84"/>
      <c r="H207" s="84"/>
      <c r="I207" s="84"/>
      <c r="J207" s="84"/>
      <c r="K207" s="84"/>
      <c r="L207" s="84"/>
      <c r="M207" s="84"/>
      <c r="N207" s="105">
        <f t="shared" si="21"/>
        <v>0</v>
      </c>
      <c r="O207" s="65"/>
      <c r="P207" s="65"/>
      <c r="Q207" s="65"/>
      <c r="R207" s="65"/>
    </row>
    <row r="208" spans="1:18" s="16" customFormat="1" ht="12.75" customHeight="1">
      <c r="A208" s="41" t="s">
        <v>102</v>
      </c>
      <c r="B208" s="90">
        <v>6.2</v>
      </c>
      <c r="C208" s="90">
        <v>4.4</v>
      </c>
      <c r="D208" s="90">
        <v>2.1</v>
      </c>
      <c r="E208" s="41">
        <v>0.4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0.8</v>
      </c>
      <c r="L208" s="41">
        <v>1.2</v>
      </c>
      <c r="M208" s="41">
        <v>2.3</v>
      </c>
      <c r="N208" s="105">
        <f t="shared" si="21"/>
        <v>17.400000000000002</v>
      </c>
      <c r="O208" s="65"/>
      <c r="P208" s="65"/>
      <c r="Q208" s="65"/>
      <c r="R208" s="65"/>
    </row>
    <row r="209" spans="1:18" s="16" customFormat="1" ht="18" customHeight="1">
      <c r="A209" s="41" t="s">
        <v>103</v>
      </c>
      <c r="B209" s="90">
        <v>0.9</v>
      </c>
      <c r="C209" s="90">
        <v>0.8</v>
      </c>
      <c r="D209" s="90">
        <v>0.6</v>
      </c>
      <c r="E209" s="41">
        <v>0.2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0.4</v>
      </c>
      <c r="L209" s="41">
        <v>0.5</v>
      </c>
      <c r="M209" s="41">
        <v>0.6</v>
      </c>
      <c r="N209" s="105">
        <f t="shared" si="21"/>
        <v>4</v>
      </c>
      <c r="O209" s="65"/>
      <c r="P209" s="65"/>
      <c r="Q209" s="65"/>
      <c r="R209" s="65"/>
    </row>
    <row r="210" spans="1:18" s="16" customFormat="1" ht="15.75" customHeight="1">
      <c r="A210" s="41" t="s">
        <v>104</v>
      </c>
      <c r="B210" s="90">
        <v>4.7</v>
      </c>
      <c r="C210" s="90">
        <v>4.9</v>
      </c>
      <c r="D210" s="90">
        <v>2.3</v>
      </c>
      <c r="E210" s="41">
        <v>1.7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3.4</v>
      </c>
      <c r="L210" s="41">
        <v>4.1</v>
      </c>
      <c r="M210" s="41">
        <v>5.6</v>
      </c>
      <c r="N210" s="105">
        <f t="shared" si="21"/>
        <v>26.700000000000003</v>
      </c>
      <c r="O210" s="65"/>
      <c r="P210" s="65"/>
      <c r="Q210" s="65"/>
      <c r="R210" s="65"/>
    </row>
    <row r="211" spans="1:18" s="16" customFormat="1" ht="18.75" customHeight="1">
      <c r="A211" s="41" t="s">
        <v>105</v>
      </c>
      <c r="B211" s="90">
        <v>2.3</v>
      </c>
      <c r="C211" s="90">
        <v>2.3</v>
      </c>
      <c r="D211" s="90">
        <v>1.6</v>
      </c>
      <c r="E211" s="41">
        <v>0.7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0.8</v>
      </c>
      <c r="L211" s="41">
        <v>1.5</v>
      </c>
      <c r="M211" s="41">
        <v>1.9</v>
      </c>
      <c r="N211" s="105">
        <f t="shared" si="21"/>
        <v>11.1</v>
      </c>
      <c r="O211" s="65"/>
      <c r="P211" s="65"/>
      <c r="Q211" s="65"/>
      <c r="R211" s="65"/>
    </row>
    <row r="212" spans="1:35" s="16" customFormat="1" ht="54" customHeight="1">
      <c r="A212" s="40" t="s">
        <v>94</v>
      </c>
      <c r="B212" s="77">
        <f>B206+B208+B209+B210+B211</f>
        <v>18.700000000000003</v>
      </c>
      <c r="C212" s="77">
        <f aca="true" t="shared" si="22" ref="C212:M212">C206+C208+C209+C210+C211</f>
        <v>17.5</v>
      </c>
      <c r="D212" s="77">
        <f t="shared" si="22"/>
        <v>9.2</v>
      </c>
      <c r="E212" s="84">
        <f t="shared" si="22"/>
        <v>4.3999999999999995</v>
      </c>
      <c r="F212" s="84"/>
      <c r="G212" s="84"/>
      <c r="H212" s="84"/>
      <c r="I212" s="84"/>
      <c r="J212" s="84"/>
      <c r="K212" s="84">
        <f t="shared" si="22"/>
        <v>7.699999999999999</v>
      </c>
      <c r="L212" s="84">
        <f t="shared" si="22"/>
        <v>10.899999999999999</v>
      </c>
      <c r="M212" s="84">
        <f t="shared" si="22"/>
        <v>14.6</v>
      </c>
      <c r="N212" s="105">
        <f t="shared" si="21"/>
        <v>83</v>
      </c>
      <c r="O212" s="68" t="e">
        <f>O207+#REF!</f>
        <v>#REF!</v>
      </c>
      <c r="P212" s="68" t="e">
        <f>P207+#REF!</f>
        <v>#REF!</v>
      </c>
      <c r="Q212" s="68" t="e">
        <f>Q207+#REF!</f>
        <v>#REF!</v>
      </c>
      <c r="R212" s="68" t="e">
        <f>R207+#REF!</f>
        <v>#REF!</v>
      </c>
      <c r="S212" s="22" t="e">
        <f>S207+#REF!</f>
        <v>#REF!</v>
      </c>
      <c r="T212" s="22" t="e">
        <f>T207+#REF!</f>
        <v>#REF!</v>
      </c>
      <c r="U212" s="22" t="e">
        <f>U207+#REF!</f>
        <v>#REF!</v>
      </c>
      <c r="V212" s="22" t="e">
        <f>V207+#REF!</f>
        <v>#REF!</v>
      </c>
      <c r="W212" s="22" t="e">
        <f>W207+#REF!</f>
        <v>#REF!</v>
      </c>
      <c r="X212" s="22" t="e">
        <f>X207+#REF!</f>
        <v>#REF!</v>
      </c>
      <c r="Y212" s="22" t="e">
        <f>Y207+#REF!</f>
        <v>#REF!</v>
      </c>
      <c r="Z212" s="22" t="e">
        <f>Z207+#REF!</f>
        <v>#REF!</v>
      </c>
      <c r="AA212" s="22" t="e">
        <f>AA207+#REF!</f>
        <v>#REF!</v>
      </c>
      <c r="AB212" s="22" t="e">
        <f>AB207+#REF!</f>
        <v>#REF!</v>
      </c>
      <c r="AC212" s="22" t="e">
        <f>AC207+#REF!</f>
        <v>#REF!</v>
      </c>
      <c r="AD212" s="22" t="e">
        <f>AD207+#REF!</f>
        <v>#REF!</v>
      </c>
      <c r="AE212" s="22" t="e">
        <f>AE207+#REF!</f>
        <v>#REF!</v>
      </c>
      <c r="AF212" s="22" t="e">
        <f>AF207+#REF!</f>
        <v>#REF!</v>
      </c>
      <c r="AG212" s="22" t="e">
        <f>AG207+#REF!</f>
        <v>#REF!</v>
      </c>
      <c r="AH212" s="22" t="e">
        <f>AH207+#REF!</f>
        <v>#REF!</v>
      </c>
      <c r="AI212" s="22" t="e">
        <f>AI207+#REF!</f>
        <v>#REF!</v>
      </c>
    </row>
    <row r="213" spans="1:35" s="16" customFormat="1" ht="55.5" customHeight="1">
      <c r="A213" s="44" t="s">
        <v>138</v>
      </c>
      <c r="B213" s="38">
        <f>B203+B212</f>
        <v>275.49999999999994</v>
      </c>
      <c r="C213" s="38">
        <f aca="true" t="shared" si="23" ref="C213:N213">C203+C212</f>
        <v>283.055</v>
      </c>
      <c r="D213" s="38">
        <f t="shared" si="23"/>
        <v>186.26999999999998</v>
      </c>
      <c r="E213" s="38">
        <f t="shared" si="23"/>
        <v>95.54500000000002</v>
      </c>
      <c r="F213" s="38">
        <f t="shared" si="23"/>
        <v>0.022</v>
      </c>
      <c r="G213" s="38">
        <f t="shared" si="23"/>
        <v>0</v>
      </c>
      <c r="H213" s="38">
        <f t="shared" si="23"/>
        <v>0</v>
      </c>
      <c r="I213" s="38">
        <f t="shared" si="23"/>
        <v>0</v>
      </c>
      <c r="J213" s="38">
        <f t="shared" si="23"/>
        <v>0</v>
      </c>
      <c r="K213" s="38">
        <f t="shared" si="23"/>
        <v>70.922</v>
      </c>
      <c r="L213" s="38">
        <f t="shared" si="23"/>
        <v>181.74500000000003</v>
      </c>
      <c r="M213" s="38">
        <f t="shared" si="23"/>
        <v>247.5</v>
      </c>
      <c r="N213" s="38">
        <f t="shared" si="23"/>
        <v>1340.559</v>
      </c>
      <c r="O213" s="38" t="e">
        <f aca="true" t="shared" si="24" ref="O213:AI213">O200+O212</f>
        <v>#REF!</v>
      </c>
      <c r="P213" s="38" t="e">
        <f t="shared" si="24"/>
        <v>#REF!</v>
      </c>
      <c r="Q213" s="38" t="e">
        <f t="shared" si="24"/>
        <v>#REF!</v>
      </c>
      <c r="R213" s="38" t="e">
        <f t="shared" si="24"/>
        <v>#REF!</v>
      </c>
      <c r="S213" s="3" t="e">
        <f t="shared" si="24"/>
        <v>#REF!</v>
      </c>
      <c r="T213" s="3" t="e">
        <f t="shared" si="24"/>
        <v>#REF!</v>
      </c>
      <c r="U213" s="3" t="e">
        <f t="shared" si="24"/>
        <v>#REF!</v>
      </c>
      <c r="V213" s="3" t="e">
        <f t="shared" si="24"/>
        <v>#REF!</v>
      </c>
      <c r="W213" s="3" t="e">
        <f t="shared" si="24"/>
        <v>#REF!</v>
      </c>
      <c r="X213" s="3" t="e">
        <f t="shared" si="24"/>
        <v>#REF!</v>
      </c>
      <c r="Y213" s="3" t="e">
        <f t="shared" si="24"/>
        <v>#REF!</v>
      </c>
      <c r="Z213" s="3" t="e">
        <f t="shared" si="24"/>
        <v>#REF!</v>
      </c>
      <c r="AA213" s="3" t="e">
        <f t="shared" si="24"/>
        <v>#REF!</v>
      </c>
      <c r="AB213" s="3" t="e">
        <f t="shared" si="24"/>
        <v>#REF!</v>
      </c>
      <c r="AC213" s="3" t="e">
        <f t="shared" si="24"/>
        <v>#REF!</v>
      </c>
      <c r="AD213" s="3" t="e">
        <f t="shared" si="24"/>
        <v>#REF!</v>
      </c>
      <c r="AE213" s="3" t="e">
        <f t="shared" si="24"/>
        <v>#REF!</v>
      </c>
      <c r="AF213" s="3" t="e">
        <f t="shared" si="24"/>
        <v>#REF!</v>
      </c>
      <c r="AG213" s="3" t="e">
        <f t="shared" si="24"/>
        <v>#REF!</v>
      </c>
      <c r="AH213" s="3" t="e">
        <f t="shared" si="24"/>
        <v>#REF!</v>
      </c>
      <c r="AI213" s="3" t="e">
        <f t="shared" si="24"/>
        <v>#REF!</v>
      </c>
    </row>
    <row r="214" spans="1:35" s="16" customFormat="1" ht="59.25" customHeight="1" hidden="1">
      <c r="A214" s="43"/>
      <c r="B214" s="62"/>
      <c r="C214" s="62"/>
      <c r="D214" s="62"/>
      <c r="E214" s="43"/>
      <c r="F214" s="43"/>
      <c r="G214" s="43"/>
      <c r="H214" s="43"/>
      <c r="I214" s="43"/>
      <c r="J214" s="43"/>
      <c r="K214" s="43"/>
      <c r="L214" s="43"/>
      <c r="M214" s="43"/>
      <c r="N214" s="106"/>
      <c r="O214" s="62"/>
      <c r="P214" s="62"/>
      <c r="Q214" s="62"/>
      <c r="R214" s="62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s="16" customFormat="1" ht="59.25" customHeight="1" hidden="1">
      <c r="A215" s="43"/>
      <c r="B215" s="62"/>
      <c r="C215" s="62"/>
      <c r="D215" s="62"/>
      <c r="E215" s="43"/>
      <c r="F215" s="43"/>
      <c r="G215" s="43"/>
      <c r="H215" s="43"/>
      <c r="I215" s="43"/>
      <c r="J215" s="43"/>
      <c r="K215" s="43"/>
      <c r="L215" s="43"/>
      <c r="M215" s="43"/>
      <c r="N215" s="106"/>
      <c r="O215" s="62"/>
      <c r="P215" s="62"/>
      <c r="Q215" s="62"/>
      <c r="R215" s="62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s="16" customFormat="1" ht="59.25" customHeight="1" hidden="1">
      <c r="A216" s="43"/>
      <c r="B216" s="62"/>
      <c r="C216" s="62"/>
      <c r="D216" s="62"/>
      <c r="E216" s="43"/>
      <c r="F216" s="43"/>
      <c r="G216" s="43"/>
      <c r="H216" s="43"/>
      <c r="I216" s="43"/>
      <c r="J216" s="43"/>
      <c r="K216" s="43"/>
      <c r="L216" s="43"/>
      <c r="M216" s="43"/>
      <c r="N216" s="106"/>
      <c r="O216" s="62"/>
      <c r="P216" s="62"/>
      <c r="Q216" s="62"/>
      <c r="R216" s="62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s="16" customFormat="1" ht="12.75" customHeight="1" hidden="1">
      <c r="A217" s="43"/>
      <c r="B217" s="62"/>
      <c r="C217" s="62"/>
      <c r="D217" s="62"/>
      <c r="E217" s="43"/>
      <c r="F217" s="43"/>
      <c r="G217" s="43"/>
      <c r="H217" s="43"/>
      <c r="I217" s="43"/>
      <c r="J217" s="43"/>
      <c r="K217" s="43"/>
      <c r="L217" s="43"/>
      <c r="M217" s="43"/>
      <c r="N217" s="106"/>
      <c r="O217" s="62"/>
      <c r="P217" s="62"/>
      <c r="Q217" s="62"/>
      <c r="R217" s="62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18" s="16" customFormat="1" ht="14.25" customHeight="1" hidden="1">
      <c r="A218" s="43"/>
      <c r="B218" s="62"/>
      <c r="C218" s="62"/>
      <c r="D218" s="62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65"/>
      <c r="P218" s="65"/>
      <c r="Q218" s="65"/>
      <c r="R218" s="65"/>
    </row>
    <row r="219" spans="1:18" s="16" customFormat="1" ht="59.25" customHeight="1" hidden="1">
      <c r="A219" s="43"/>
      <c r="B219" s="62"/>
      <c r="C219" s="62"/>
      <c r="D219" s="62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65"/>
      <c r="P219" s="65"/>
      <c r="Q219" s="65"/>
      <c r="R219" s="65"/>
    </row>
    <row r="220" spans="1:18" s="16" customFormat="1" ht="59.25" customHeight="1" hidden="1">
      <c r="A220" s="43"/>
      <c r="B220" s="62"/>
      <c r="C220" s="62"/>
      <c r="D220" s="62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65"/>
      <c r="P220" s="65"/>
      <c r="Q220" s="65"/>
      <c r="R220" s="65"/>
    </row>
    <row r="221" spans="1:18" s="16" customFormat="1" ht="0.75" customHeight="1">
      <c r="A221" s="43"/>
      <c r="B221" s="62"/>
      <c r="C221" s="62"/>
      <c r="D221" s="62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65"/>
      <c r="P221" s="65"/>
      <c r="Q221" s="65"/>
      <c r="R221" s="65"/>
    </row>
    <row r="222" spans="1:18" s="16" customFormat="1" ht="59.25" customHeight="1" hidden="1">
      <c r="A222" s="43"/>
      <c r="B222" s="62"/>
      <c r="C222" s="62"/>
      <c r="D222" s="62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65"/>
      <c r="P222" s="65"/>
      <c r="Q222" s="65"/>
      <c r="R222" s="65"/>
    </row>
    <row r="223" spans="1:18" s="16" customFormat="1" ht="5.25" customHeight="1" hidden="1">
      <c r="A223" s="43"/>
      <c r="B223" s="62"/>
      <c r="C223" s="62"/>
      <c r="D223" s="62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65"/>
      <c r="P223" s="65"/>
      <c r="Q223" s="65"/>
      <c r="R223" s="65"/>
    </row>
    <row r="224" spans="1:18" s="16" customFormat="1" ht="63" customHeight="1" hidden="1">
      <c r="A224" s="43"/>
      <c r="B224" s="62"/>
      <c r="C224" s="62"/>
      <c r="D224" s="62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65"/>
      <c r="P224" s="65"/>
      <c r="Q224" s="65"/>
      <c r="R224" s="65"/>
    </row>
    <row r="225" spans="1:18" s="16" customFormat="1" ht="59.25" customHeight="1" hidden="1">
      <c r="A225" s="43"/>
      <c r="B225" s="62"/>
      <c r="C225" s="62"/>
      <c r="D225" s="62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65"/>
      <c r="P225" s="65"/>
      <c r="Q225" s="65"/>
      <c r="R225" s="65"/>
    </row>
    <row r="226" spans="1:18" s="16" customFormat="1" ht="40.5" customHeight="1">
      <c r="A226" s="43"/>
      <c r="B226" s="62"/>
      <c r="C226" s="62"/>
      <c r="D226" s="62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65"/>
      <c r="P226" s="65"/>
      <c r="Q226" s="65"/>
      <c r="R226" s="65"/>
    </row>
    <row r="227" spans="1:18" s="16" customFormat="1" ht="28.5" customHeight="1" hidden="1">
      <c r="A227" s="43"/>
      <c r="B227" s="62"/>
      <c r="C227" s="62"/>
      <c r="D227" s="62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65"/>
      <c r="P227" s="65"/>
      <c r="Q227" s="65"/>
      <c r="R227" s="65"/>
    </row>
    <row r="228" spans="1:18" s="16" customFormat="1" ht="24.75" customHeight="1">
      <c r="A228" s="93"/>
      <c r="B228" s="94"/>
      <c r="C228" s="94"/>
      <c r="D228" s="94"/>
      <c r="E228" s="118" t="s">
        <v>36</v>
      </c>
      <c r="F228" s="119"/>
      <c r="G228" s="119"/>
      <c r="H228" s="119"/>
      <c r="I228" s="119"/>
      <c r="J228" s="119"/>
      <c r="K228" s="119"/>
      <c r="L228" s="119"/>
      <c r="M228" s="119"/>
      <c r="N228" s="119"/>
      <c r="O228" s="65"/>
      <c r="P228" s="65"/>
      <c r="Q228" s="65"/>
      <c r="R228" s="65"/>
    </row>
    <row r="229" spans="1:18" s="16" customFormat="1" ht="19.5" customHeight="1">
      <c r="A229" s="38" t="s">
        <v>25</v>
      </c>
      <c r="B229" s="38" t="s">
        <v>0</v>
      </c>
      <c r="C229" s="38" t="s">
        <v>1</v>
      </c>
      <c r="D229" s="38" t="s">
        <v>2</v>
      </c>
      <c r="E229" s="44" t="s">
        <v>3</v>
      </c>
      <c r="F229" s="44" t="s">
        <v>4</v>
      </c>
      <c r="G229" s="44" t="s">
        <v>26</v>
      </c>
      <c r="H229" s="44" t="s">
        <v>5</v>
      </c>
      <c r="I229" s="44" t="s">
        <v>6</v>
      </c>
      <c r="J229" s="44" t="s">
        <v>7</v>
      </c>
      <c r="K229" s="44" t="s">
        <v>8</v>
      </c>
      <c r="L229" s="44" t="s">
        <v>9</v>
      </c>
      <c r="M229" s="44" t="s">
        <v>10</v>
      </c>
      <c r="N229" s="44" t="s">
        <v>24</v>
      </c>
      <c r="O229" s="65"/>
      <c r="P229" s="65"/>
      <c r="Q229" s="65"/>
      <c r="R229" s="65"/>
    </row>
    <row r="230" spans="1:18" s="16" customFormat="1" ht="22.5" customHeight="1">
      <c r="A230" s="40" t="s">
        <v>28</v>
      </c>
      <c r="B230" s="84">
        <v>71.2</v>
      </c>
      <c r="C230" s="84">
        <v>86.8</v>
      </c>
      <c r="D230" s="84">
        <v>54.3</v>
      </c>
      <c r="E230" s="84">
        <v>24.6</v>
      </c>
      <c r="F230" s="84">
        <v>9.7</v>
      </c>
      <c r="G230" s="84">
        <v>0</v>
      </c>
      <c r="H230" s="84">
        <v>0</v>
      </c>
      <c r="I230" s="84">
        <v>0</v>
      </c>
      <c r="J230" s="84">
        <v>0</v>
      </c>
      <c r="K230" s="84">
        <v>31.6</v>
      </c>
      <c r="L230" s="84">
        <v>59.7</v>
      </c>
      <c r="M230" s="84">
        <v>65.9</v>
      </c>
      <c r="N230" s="41">
        <f>B230+C230+D230+E230+F230+G230+H230+I230+J230+K230+L230+M230</f>
        <v>403.79999999999995</v>
      </c>
      <c r="O230" s="65"/>
      <c r="P230" s="65"/>
      <c r="Q230" s="65"/>
      <c r="R230" s="65"/>
    </row>
    <row r="231" spans="1:18" s="16" customFormat="1" ht="42" customHeight="1">
      <c r="A231" s="40" t="s">
        <v>48</v>
      </c>
      <c r="B231" s="90">
        <v>15.7</v>
      </c>
      <c r="C231" s="41">
        <v>11.4</v>
      </c>
      <c r="D231" s="41">
        <v>7.4</v>
      </c>
      <c r="E231" s="41">
        <v>5.4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5.7</v>
      </c>
      <c r="L231" s="41">
        <v>8.1</v>
      </c>
      <c r="M231" s="41">
        <v>9.3</v>
      </c>
      <c r="N231" s="41">
        <f>B231+C231+D231+E231+F231+G231+H231+I231+J231+K231+L231+M231</f>
        <v>63</v>
      </c>
      <c r="O231" s="65"/>
      <c r="P231" s="65"/>
      <c r="Q231" s="65"/>
      <c r="R231" s="65"/>
    </row>
    <row r="232" spans="1:18" s="16" customFormat="1" ht="28.5" customHeight="1">
      <c r="A232" s="40" t="s">
        <v>29</v>
      </c>
      <c r="B232" s="41">
        <v>8.1</v>
      </c>
      <c r="C232" s="41">
        <v>8.1</v>
      </c>
      <c r="D232" s="41">
        <v>3.4</v>
      </c>
      <c r="E232" s="41">
        <v>2.7</v>
      </c>
      <c r="F232" s="41"/>
      <c r="G232" s="41"/>
      <c r="H232" s="41"/>
      <c r="I232" s="41"/>
      <c r="J232" s="41"/>
      <c r="K232" s="41">
        <v>1.023</v>
      </c>
      <c r="L232" s="41">
        <v>5.6</v>
      </c>
      <c r="M232" s="41">
        <v>7.161</v>
      </c>
      <c r="N232" s="41">
        <f>B232+C232+D232+E232+F232+G232+H232+I232+J232+K232+L232+M232</f>
        <v>36.083999999999996</v>
      </c>
      <c r="O232" s="65"/>
      <c r="P232" s="65"/>
      <c r="Q232" s="65"/>
      <c r="R232" s="65"/>
    </row>
    <row r="233" spans="1:18" s="16" customFormat="1" ht="135" customHeight="1">
      <c r="A233" s="40" t="s">
        <v>44</v>
      </c>
      <c r="B233" s="41">
        <v>0.259</v>
      </c>
      <c r="C233" s="41">
        <v>0.204</v>
      </c>
      <c r="D233" s="41">
        <v>0.146</v>
      </c>
      <c r="E233" s="41">
        <v>0.074</v>
      </c>
      <c r="F233" s="41"/>
      <c r="G233" s="41"/>
      <c r="H233" s="41"/>
      <c r="I233" s="41"/>
      <c r="J233" s="41"/>
      <c r="K233" s="41">
        <v>0.037</v>
      </c>
      <c r="L233" s="41">
        <v>0.204</v>
      </c>
      <c r="M233" s="41">
        <v>0.296</v>
      </c>
      <c r="N233" s="41">
        <f>B233+C233+D233+E233+F233+G233+H233+I233+J233+K233+L233+M233</f>
        <v>1.22</v>
      </c>
      <c r="O233" s="65"/>
      <c r="P233" s="65"/>
      <c r="Q233" s="65"/>
      <c r="R233" s="65"/>
    </row>
    <row r="234" spans="1:18" s="16" customFormat="1" ht="1.5" customHeight="1">
      <c r="A234" s="67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43"/>
      <c r="O234" s="65"/>
      <c r="P234" s="65"/>
      <c r="Q234" s="65"/>
      <c r="R234" s="65"/>
    </row>
    <row r="235" spans="1:18" s="16" customFormat="1" ht="1.5" customHeight="1">
      <c r="A235" s="67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43"/>
      <c r="O235" s="65"/>
      <c r="P235" s="65"/>
      <c r="Q235" s="65"/>
      <c r="R235" s="65"/>
    </row>
    <row r="236" spans="1:18" s="16" customFormat="1" ht="3" customHeight="1">
      <c r="A236" s="67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43"/>
      <c r="O236" s="65"/>
      <c r="P236" s="65"/>
      <c r="Q236" s="65"/>
      <c r="R236" s="65"/>
    </row>
    <row r="237" spans="1:18" s="16" customFormat="1" ht="35.25" customHeight="1" hidden="1">
      <c r="A237" s="67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43"/>
      <c r="O237" s="65"/>
      <c r="P237" s="65"/>
      <c r="Q237" s="65"/>
      <c r="R237" s="65"/>
    </row>
    <row r="238" spans="1:18" s="16" customFormat="1" ht="35.25" customHeight="1" hidden="1">
      <c r="A238" s="67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43"/>
      <c r="O238" s="65"/>
      <c r="P238" s="65"/>
      <c r="Q238" s="65"/>
      <c r="R238" s="65"/>
    </row>
    <row r="239" spans="1:18" s="16" customFormat="1" ht="1.5" customHeight="1">
      <c r="A239" s="67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43"/>
      <c r="O239" s="65"/>
      <c r="P239" s="65"/>
      <c r="Q239" s="65"/>
      <c r="R239" s="65"/>
    </row>
    <row r="240" spans="1:18" s="16" customFormat="1" ht="1.5" customHeight="1">
      <c r="A240" s="67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43"/>
      <c r="O240" s="65"/>
      <c r="P240" s="65"/>
      <c r="Q240" s="65"/>
      <c r="R240" s="65"/>
    </row>
    <row r="241" spans="1:18" s="35" customFormat="1" ht="17.25" customHeight="1">
      <c r="A241" s="51"/>
      <c r="B241" s="120" t="s">
        <v>112</v>
      </c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70"/>
      <c r="P241" s="70"/>
      <c r="Q241" s="70"/>
      <c r="R241" s="70"/>
    </row>
    <row r="242" spans="1:18" s="7" customFormat="1" ht="14.25" customHeight="1">
      <c r="A242" s="38" t="s">
        <v>25</v>
      </c>
      <c r="B242" s="44" t="s">
        <v>0</v>
      </c>
      <c r="C242" s="44" t="s">
        <v>1</v>
      </c>
      <c r="D242" s="44" t="s">
        <v>2</v>
      </c>
      <c r="E242" s="44" t="s">
        <v>3</v>
      </c>
      <c r="F242" s="44" t="s">
        <v>4</v>
      </c>
      <c r="G242" s="44" t="s">
        <v>26</v>
      </c>
      <c r="H242" s="44" t="s">
        <v>5</v>
      </c>
      <c r="I242" s="44" t="s">
        <v>6</v>
      </c>
      <c r="J242" s="44" t="s">
        <v>7</v>
      </c>
      <c r="K242" s="44" t="s">
        <v>8</v>
      </c>
      <c r="L242" s="44" t="s">
        <v>9</v>
      </c>
      <c r="M242" s="44" t="s">
        <v>10</v>
      </c>
      <c r="N242" s="44" t="s">
        <v>24</v>
      </c>
      <c r="O242" s="52"/>
      <c r="P242" s="52"/>
      <c r="Q242" s="52"/>
      <c r="R242" s="52"/>
    </row>
    <row r="243" spans="1:18" s="16" customFormat="1" ht="54.75" customHeight="1">
      <c r="A243" s="40" t="s">
        <v>33</v>
      </c>
      <c r="B243" s="41">
        <v>25</v>
      </c>
      <c r="C243" s="41">
        <v>27.6</v>
      </c>
      <c r="D243" s="41">
        <v>17.2</v>
      </c>
      <c r="E243" s="41">
        <v>5.7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9.6</v>
      </c>
      <c r="L243" s="41">
        <v>22.8</v>
      </c>
      <c r="M243" s="41">
        <v>37</v>
      </c>
      <c r="N243" s="41">
        <f>B243+C243+D243+E243+F243+G243+H243+I243+J243+K243+L243+M243</f>
        <v>144.89999999999998</v>
      </c>
      <c r="O243" s="71">
        <v>174.56666666666663</v>
      </c>
      <c r="P243" s="65"/>
      <c r="Q243" s="65"/>
      <c r="R243" s="65"/>
    </row>
    <row r="244" spans="1:35" s="17" customFormat="1" ht="39" customHeight="1">
      <c r="A244" s="39" t="s">
        <v>89</v>
      </c>
      <c r="B244" s="38">
        <f aca="true" t="shared" si="25" ref="B244:N244">B57+B162+B200+B212+B230+B231+B232+B233+B243</f>
        <v>7088.159</v>
      </c>
      <c r="C244" s="38">
        <f t="shared" si="25"/>
        <v>6704.214</v>
      </c>
      <c r="D244" s="38">
        <f t="shared" si="25"/>
        <v>4455.8859999999995</v>
      </c>
      <c r="E244" s="38">
        <f t="shared" si="25"/>
        <v>2377.564</v>
      </c>
      <c r="F244" s="38">
        <f t="shared" si="25"/>
        <v>584.444</v>
      </c>
      <c r="G244" s="38">
        <f t="shared" si="25"/>
        <v>79.9</v>
      </c>
      <c r="H244" s="38">
        <f t="shared" si="25"/>
        <v>44.099999999999994</v>
      </c>
      <c r="I244" s="38">
        <f t="shared" si="25"/>
        <v>43.6</v>
      </c>
      <c r="J244" s="38">
        <f t="shared" si="25"/>
        <v>96.79999999999998</v>
      </c>
      <c r="K244" s="38">
        <f t="shared" si="25"/>
        <v>2355.6039999999994</v>
      </c>
      <c r="L244" s="38">
        <f t="shared" si="25"/>
        <v>4633.694</v>
      </c>
      <c r="M244" s="38">
        <f t="shared" si="25"/>
        <v>6306.707</v>
      </c>
      <c r="N244" s="38">
        <f t="shared" si="25"/>
        <v>34770.67200000001</v>
      </c>
      <c r="O244" s="38" t="e">
        <f aca="true" t="shared" si="26" ref="O244:AI244">O127+O162+O200+O212+O230+O231+O232+O233</f>
        <v>#REF!</v>
      </c>
      <c r="P244" s="38" t="e">
        <f t="shared" si="26"/>
        <v>#REF!</v>
      </c>
      <c r="Q244" s="38" t="e">
        <f t="shared" si="26"/>
        <v>#REF!</v>
      </c>
      <c r="R244" s="38" t="e">
        <f t="shared" si="26"/>
        <v>#REF!</v>
      </c>
      <c r="S244" s="38" t="e">
        <f t="shared" si="26"/>
        <v>#REF!</v>
      </c>
      <c r="T244" s="38" t="e">
        <f t="shared" si="26"/>
        <v>#REF!</v>
      </c>
      <c r="U244" s="38" t="e">
        <f t="shared" si="26"/>
        <v>#REF!</v>
      </c>
      <c r="V244" s="38" t="e">
        <f t="shared" si="26"/>
        <v>#REF!</v>
      </c>
      <c r="W244" s="38" t="e">
        <f t="shared" si="26"/>
        <v>#REF!</v>
      </c>
      <c r="X244" s="38" t="e">
        <f t="shared" si="26"/>
        <v>#REF!</v>
      </c>
      <c r="Y244" s="38" t="e">
        <f t="shared" si="26"/>
        <v>#REF!</v>
      </c>
      <c r="Z244" s="38" t="e">
        <f t="shared" si="26"/>
        <v>#REF!</v>
      </c>
      <c r="AA244" s="38" t="e">
        <f t="shared" si="26"/>
        <v>#REF!</v>
      </c>
      <c r="AB244" s="38" t="e">
        <f t="shared" si="26"/>
        <v>#REF!</v>
      </c>
      <c r="AC244" s="38" t="e">
        <f t="shared" si="26"/>
        <v>#REF!</v>
      </c>
      <c r="AD244" s="38" t="e">
        <f t="shared" si="26"/>
        <v>#REF!</v>
      </c>
      <c r="AE244" s="38" t="e">
        <f t="shared" si="26"/>
        <v>#REF!</v>
      </c>
      <c r="AF244" s="38" t="e">
        <f t="shared" si="26"/>
        <v>#REF!</v>
      </c>
      <c r="AG244" s="38" t="e">
        <f t="shared" si="26"/>
        <v>#REF!</v>
      </c>
      <c r="AH244" s="38" t="e">
        <f t="shared" si="26"/>
        <v>#REF!</v>
      </c>
      <c r="AI244" s="38" t="e">
        <f t="shared" si="26"/>
        <v>#REF!</v>
      </c>
    </row>
    <row r="245" spans="1:18" s="17" customFormat="1" ht="12.75" customHeight="1" hidden="1">
      <c r="A245" s="43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72"/>
      <c r="P245" s="72"/>
      <c r="Q245" s="72"/>
      <c r="R245" s="72"/>
    </row>
    <row r="246" spans="1:18" s="17" customFormat="1" ht="248.25" customHeight="1" hidden="1">
      <c r="A246" s="43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72"/>
      <c r="P246" s="72"/>
      <c r="Q246" s="72"/>
      <c r="R246" s="72"/>
    </row>
    <row r="247" spans="1:35" s="17" customFormat="1" ht="24" customHeight="1">
      <c r="A247" s="44" t="s">
        <v>109</v>
      </c>
      <c r="B247" s="39">
        <f aca="true" t="shared" si="27" ref="B247:N247">B160</f>
        <v>4.2</v>
      </c>
      <c r="C247" s="39">
        <f t="shared" si="27"/>
        <v>2.8</v>
      </c>
      <c r="D247" s="39">
        <f t="shared" si="27"/>
        <v>2.1</v>
      </c>
      <c r="E247" s="39">
        <f t="shared" si="27"/>
        <v>0.7</v>
      </c>
      <c r="F247" s="39">
        <f t="shared" si="27"/>
        <v>0</v>
      </c>
      <c r="G247" s="39">
        <f t="shared" si="27"/>
        <v>0</v>
      </c>
      <c r="H247" s="39">
        <f t="shared" si="27"/>
        <v>0</v>
      </c>
      <c r="I247" s="39">
        <f t="shared" si="27"/>
        <v>0</v>
      </c>
      <c r="J247" s="39">
        <f t="shared" si="27"/>
        <v>0</v>
      </c>
      <c r="K247" s="39">
        <f t="shared" si="27"/>
        <v>0.7</v>
      </c>
      <c r="L247" s="39">
        <f t="shared" si="27"/>
        <v>3.4</v>
      </c>
      <c r="M247" s="39">
        <f t="shared" si="27"/>
        <v>3.5</v>
      </c>
      <c r="N247" s="39">
        <f t="shared" si="27"/>
        <v>17.4</v>
      </c>
      <c r="O247" s="39" t="e">
        <f>#REF!+O160+#REF!</f>
        <v>#REF!</v>
      </c>
      <c r="P247" s="39" t="e">
        <f>#REF!+P160+#REF!</f>
        <v>#REF!</v>
      </c>
      <c r="Q247" s="39" t="e">
        <f>#REF!+Q160+#REF!</f>
        <v>#REF!</v>
      </c>
      <c r="R247" s="39" t="e">
        <f>#REF!+R160+#REF!</f>
        <v>#REF!</v>
      </c>
      <c r="S247" s="19" t="e">
        <f>#REF!+S160+#REF!</f>
        <v>#REF!</v>
      </c>
      <c r="T247" s="19" t="e">
        <f>#REF!+T160+#REF!</f>
        <v>#REF!</v>
      </c>
      <c r="U247" s="19" t="e">
        <f>#REF!+U160+#REF!</f>
        <v>#REF!</v>
      </c>
      <c r="V247" s="19" t="e">
        <f>#REF!+V160+#REF!</f>
        <v>#REF!</v>
      </c>
      <c r="W247" s="19" t="e">
        <f>#REF!+W160+#REF!</f>
        <v>#REF!</v>
      </c>
      <c r="X247" s="19" t="e">
        <f>#REF!+X160+#REF!</f>
        <v>#REF!</v>
      </c>
      <c r="Y247" s="19" t="e">
        <f>#REF!+Y160+#REF!</f>
        <v>#REF!</v>
      </c>
      <c r="Z247" s="19" t="e">
        <f>#REF!+Z160+#REF!</f>
        <v>#REF!</v>
      </c>
      <c r="AA247" s="19" t="e">
        <f>#REF!+AA160+#REF!</f>
        <v>#REF!</v>
      </c>
      <c r="AB247" s="19" t="e">
        <f>#REF!+AB160+#REF!</f>
        <v>#REF!</v>
      </c>
      <c r="AC247" s="19" t="e">
        <f>#REF!+AC160+#REF!</f>
        <v>#REF!</v>
      </c>
      <c r="AD247" s="19" t="e">
        <f>#REF!+AD160+#REF!</f>
        <v>#REF!</v>
      </c>
      <c r="AE247" s="19" t="e">
        <f>#REF!+AE160+#REF!</f>
        <v>#REF!</v>
      </c>
      <c r="AF247" s="19" t="e">
        <f>#REF!+AF160+#REF!</f>
        <v>#REF!</v>
      </c>
      <c r="AG247" s="19" t="e">
        <f>#REF!+AG160+#REF!</f>
        <v>#REF!</v>
      </c>
      <c r="AH247" s="19" t="e">
        <f>#REF!+AH160+#REF!</f>
        <v>#REF!</v>
      </c>
      <c r="AI247" s="19" t="e">
        <f>#REF!+AI160+#REF!</f>
        <v>#REF!</v>
      </c>
    </row>
    <row r="248" spans="1:18" s="17" customFormat="1" ht="16.5" customHeight="1">
      <c r="A248" s="44" t="s">
        <v>113</v>
      </c>
      <c r="B248" s="39">
        <f aca="true" t="shared" si="28" ref="B248:N248">B126+B190</f>
        <v>0.2</v>
      </c>
      <c r="C248" s="39">
        <f t="shared" si="28"/>
        <v>0.255</v>
      </c>
      <c r="D248" s="39">
        <f t="shared" si="28"/>
        <v>0.17</v>
      </c>
      <c r="E248" s="39">
        <f t="shared" si="28"/>
        <v>0.14500000000000002</v>
      </c>
      <c r="F248" s="39">
        <f t="shared" si="28"/>
        <v>0.022</v>
      </c>
      <c r="G248" s="39">
        <f t="shared" si="28"/>
        <v>0</v>
      </c>
      <c r="H248" s="39">
        <f t="shared" si="28"/>
        <v>0</v>
      </c>
      <c r="I248" s="39">
        <f t="shared" si="28"/>
        <v>0</v>
      </c>
      <c r="J248" s="39">
        <f t="shared" si="28"/>
        <v>0</v>
      </c>
      <c r="K248" s="39">
        <f t="shared" si="28"/>
        <v>0.022</v>
      </c>
      <c r="L248" s="39">
        <f t="shared" si="28"/>
        <v>0.045</v>
      </c>
      <c r="M248" s="39">
        <f t="shared" si="28"/>
        <v>0.05</v>
      </c>
      <c r="N248" s="39">
        <f t="shared" si="28"/>
        <v>0.909</v>
      </c>
      <c r="O248" s="72"/>
      <c r="P248" s="72"/>
      <c r="Q248" s="72"/>
      <c r="R248" s="72"/>
    </row>
    <row r="249" spans="1:35" s="17" customFormat="1" ht="74.25" customHeight="1">
      <c r="A249" s="39" t="s">
        <v>115</v>
      </c>
      <c r="B249" s="39">
        <f>B244-B247-B248</f>
        <v>7083.759</v>
      </c>
      <c r="C249" s="39">
        <f>C244-C247-C248</f>
        <v>6701.159</v>
      </c>
      <c r="D249" s="39">
        <f aca="true" t="shared" si="29" ref="D249:M249">D244-D247-D248</f>
        <v>4453.615999999999</v>
      </c>
      <c r="E249" s="39">
        <f t="shared" si="29"/>
        <v>2376.719</v>
      </c>
      <c r="F249" s="39">
        <f t="shared" si="29"/>
        <v>584.4219999999999</v>
      </c>
      <c r="G249" s="39">
        <f t="shared" si="29"/>
        <v>79.9</v>
      </c>
      <c r="H249" s="39">
        <f t="shared" si="29"/>
        <v>44.099999999999994</v>
      </c>
      <c r="I249" s="39">
        <f t="shared" si="29"/>
        <v>43.6</v>
      </c>
      <c r="J249" s="39">
        <f t="shared" si="29"/>
        <v>96.79999999999998</v>
      </c>
      <c r="K249" s="39">
        <f t="shared" si="29"/>
        <v>2354.8819999999996</v>
      </c>
      <c r="L249" s="39">
        <f t="shared" si="29"/>
        <v>4630.249000000001</v>
      </c>
      <c r="M249" s="39">
        <f t="shared" si="29"/>
        <v>6303.157</v>
      </c>
      <c r="N249" s="39">
        <f>N244-N247-N248</f>
        <v>34752.36300000001</v>
      </c>
      <c r="O249" s="39" t="e">
        <f>O57+O165+#REF!+O212+O230+O231+O232+O233+O243</f>
        <v>#REF!</v>
      </c>
      <c r="P249" s="39" t="e">
        <f>P57+P165+#REF!+P212+P230+P231+P232+P233+P243</f>
        <v>#REF!</v>
      </c>
      <c r="Q249" s="39" t="e">
        <f>Q57+Q165+#REF!+Q212+Q230+Q231+Q232+Q233+Q243</f>
        <v>#REF!</v>
      </c>
      <c r="R249" s="39" t="e">
        <f>R57+R165+#REF!+R212+R230+R231+R232+R233+R243</f>
        <v>#REF!</v>
      </c>
      <c r="S249" s="39" t="e">
        <f>S57+S165+#REF!+S212+S230+S231+S232+S233+S243</f>
        <v>#REF!</v>
      </c>
      <c r="T249" s="39" t="e">
        <f>T57+T165+#REF!+T212+T230+T231+T232+T233+T243</f>
        <v>#REF!</v>
      </c>
      <c r="U249" s="39" t="e">
        <f>U57+U165+#REF!+U212+U230+U231+U232+U233+U243</f>
        <v>#REF!</v>
      </c>
      <c r="V249" s="39" t="e">
        <f>V57+V165+#REF!+V212+V230+V231+V232+V233+V243</f>
        <v>#REF!</v>
      </c>
      <c r="W249" s="39" t="e">
        <f>W57+W165+#REF!+W212+W230+W231+W232+W233+W243</f>
        <v>#REF!</v>
      </c>
      <c r="X249" s="39" t="e">
        <f>X57+X165+#REF!+X212+X230+X231+X232+X233+X243</f>
        <v>#REF!</v>
      </c>
      <c r="Y249" s="39" t="e">
        <f>Y57+Y165+#REF!+Y212+Y230+Y231+Y232+Y233+Y243</f>
        <v>#REF!</v>
      </c>
      <c r="Z249" s="39" t="e">
        <f>Z57+Z165+#REF!+Z212+Z230+Z231+Z232+Z233+Z243</f>
        <v>#REF!</v>
      </c>
      <c r="AA249" s="39" t="e">
        <f>AA57+AA165+#REF!+AA212+AA230+AA231+AA232+AA233+AA243</f>
        <v>#REF!</v>
      </c>
      <c r="AB249" s="39" t="e">
        <f>AB57+AB165+#REF!+AB212+AB230+AB231+AB232+AB233+AB243</f>
        <v>#REF!</v>
      </c>
      <c r="AC249" s="39" t="e">
        <f>AC57+AC165+#REF!+AC212+AC230+AC231+AC232+AC233+AC243</f>
        <v>#REF!</v>
      </c>
      <c r="AD249" s="39" t="e">
        <f>AD57+AD165+#REF!+AD212+AD230+AD231+AD232+AD233+AD243</f>
        <v>#REF!</v>
      </c>
      <c r="AE249" s="39" t="e">
        <f>AE57+AE165+#REF!+AE212+AE230+AE231+AE232+AE233+AE243</f>
        <v>#REF!</v>
      </c>
      <c r="AF249" s="39" t="e">
        <f>AF57+AF165+#REF!+AF212+AF230+AF231+AF232+AF233+AF243</f>
        <v>#REF!</v>
      </c>
      <c r="AG249" s="39" t="e">
        <f>AG57+AG165+#REF!+AG212+AG230+AG231+AG232+AG233+AG243</f>
        <v>#REF!</v>
      </c>
      <c r="AH249" s="39" t="e">
        <f>AH57+AH165+#REF!+AH212+AH230+AH231+AH232+AH233+AH243</f>
        <v>#REF!</v>
      </c>
      <c r="AI249" s="39" t="e">
        <f>AI57+AI165+#REF!+AI212+AI230+AI231+AI232+AI233+AI243</f>
        <v>#REF!</v>
      </c>
    </row>
    <row r="250" spans="1:18" s="17" customFormat="1" ht="34.5" customHeight="1" hidden="1">
      <c r="A250" s="9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72"/>
      <c r="P250" s="72"/>
      <c r="Q250" s="72"/>
      <c r="R250" s="72"/>
    </row>
    <row r="251" spans="1:18" s="17" customFormat="1" ht="34.5" customHeight="1" hidden="1">
      <c r="A251" s="9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72"/>
      <c r="P251" s="72"/>
      <c r="Q251" s="72"/>
      <c r="R251" s="72"/>
    </row>
    <row r="252" spans="1:18" s="17" customFormat="1" ht="0" customHeight="1" hidden="1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72"/>
      <c r="P252" s="72"/>
      <c r="Q252" s="72"/>
      <c r="R252" s="72"/>
    </row>
    <row r="253" spans="1:18" s="17" customFormat="1" ht="0" customHeight="1" hidden="1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72"/>
      <c r="P253" s="72"/>
      <c r="Q253" s="72"/>
      <c r="R253" s="72"/>
    </row>
    <row r="254" spans="1:18" s="17" customFormat="1" ht="0" customHeight="1" hidden="1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72"/>
      <c r="P254" s="72"/>
      <c r="Q254" s="72"/>
      <c r="R254" s="72"/>
    </row>
    <row r="255" spans="1:18" s="17" customFormat="1" ht="0" customHeight="1" hidden="1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72"/>
      <c r="P255" s="72"/>
      <c r="Q255" s="72"/>
      <c r="R255" s="72"/>
    </row>
    <row r="256" spans="1:18" s="17" customFormat="1" ht="0" customHeight="1" hidden="1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72"/>
      <c r="P256" s="72"/>
      <c r="Q256" s="72"/>
      <c r="R256" s="72"/>
    </row>
    <row r="257" spans="1:18" s="17" customFormat="1" ht="0" customHeight="1" hidden="1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72"/>
      <c r="P257" s="72"/>
      <c r="Q257" s="72"/>
      <c r="R257" s="72"/>
    </row>
    <row r="258" spans="1:18" s="17" customFormat="1" ht="0" customHeight="1" hidden="1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72"/>
      <c r="P258" s="72"/>
      <c r="Q258" s="72"/>
      <c r="R258" s="72"/>
    </row>
    <row r="259" spans="1:18" s="17" customFormat="1" ht="0" customHeight="1" hidden="1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72"/>
      <c r="P259" s="72"/>
      <c r="Q259" s="72"/>
      <c r="R259" s="72"/>
    </row>
    <row r="260" spans="1:18" s="17" customFormat="1" ht="0" customHeight="1" hidden="1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72"/>
      <c r="P260" s="72"/>
      <c r="Q260" s="72"/>
      <c r="R260" s="72"/>
    </row>
    <row r="261" spans="1:18" s="17" customFormat="1" ht="136.5" customHeight="1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72"/>
      <c r="P261" s="72"/>
      <c r="Q261" s="72"/>
      <c r="R261" s="72"/>
    </row>
    <row r="262" spans="1:18" s="17" customFormat="1" ht="136.5" customHeight="1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72"/>
      <c r="P262" s="72"/>
      <c r="Q262" s="72"/>
      <c r="R262" s="72"/>
    </row>
    <row r="263" spans="1:18" s="17" customFormat="1" ht="23.25" customHeight="1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72"/>
      <c r="P263" s="72"/>
      <c r="Q263" s="72"/>
      <c r="R263" s="72"/>
    </row>
    <row r="264" spans="1:18" s="17" customFormat="1" ht="0" customHeight="1" hidden="1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72"/>
      <c r="P264" s="72"/>
      <c r="Q264" s="72"/>
      <c r="R264" s="72"/>
    </row>
    <row r="265" spans="1:18" s="17" customFormat="1" ht="0" customHeight="1" hidden="1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72"/>
      <c r="P265" s="72"/>
      <c r="Q265" s="72"/>
      <c r="R265" s="72"/>
    </row>
    <row r="266" spans="1:18" s="17" customFormat="1" ht="0" customHeight="1" hidden="1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72"/>
      <c r="P266" s="72"/>
      <c r="Q266" s="72"/>
      <c r="R266" s="72"/>
    </row>
    <row r="267" spans="1:18" s="11" customFormat="1" ht="66.75" customHeight="1">
      <c r="A267" s="113" t="s">
        <v>27</v>
      </c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69"/>
      <c r="P267" s="45"/>
      <c r="Q267" s="45"/>
      <c r="R267" s="45"/>
    </row>
    <row r="268" spans="1:18" s="11" customFormat="1" ht="21" customHeight="1">
      <c r="A268" s="113" t="s">
        <v>136</v>
      </c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69"/>
      <c r="P268" s="45"/>
      <c r="Q268" s="45"/>
      <c r="R268" s="45"/>
    </row>
    <row r="269" spans="1:18" s="11" customFormat="1" ht="20.25" customHeight="1">
      <c r="A269" s="51"/>
      <c r="B269" s="114" t="s">
        <v>112</v>
      </c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69"/>
      <c r="P269" s="45"/>
      <c r="Q269" s="45"/>
      <c r="R269" s="45"/>
    </row>
    <row r="270" spans="1:18" s="7" customFormat="1" ht="14.25" customHeight="1">
      <c r="A270" s="97" t="s">
        <v>25</v>
      </c>
      <c r="B270" s="38" t="s">
        <v>0</v>
      </c>
      <c r="C270" s="38" t="s">
        <v>1</v>
      </c>
      <c r="D270" s="38" t="s">
        <v>2</v>
      </c>
      <c r="E270" s="38" t="s">
        <v>3</v>
      </c>
      <c r="F270" s="38" t="s">
        <v>4</v>
      </c>
      <c r="G270" s="38" t="s">
        <v>26</v>
      </c>
      <c r="H270" s="38" t="s">
        <v>5</v>
      </c>
      <c r="I270" s="38" t="s">
        <v>6</v>
      </c>
      <c r="J270" s="38" t="s">
        <v>7</v>
      </c>
      <c r="K270" s="38" t="s">
        <v>8</v>
      </c>
      <c r="L270" s="38" t="s">
        <v>9</v>
      </c>
      <c r="M270" s="38" t="s">
        <v>10</v>
      </c>
      <c r="N270" s="42" t="s">
        <v>24</v>
      </c>
      <c r="O270" s="52"/>
      <c r="P270" s="52"/>
      <c r="Q270" s="52"/>
      <c r="R270" s="52"/>
    </row>
    <row r="271" spans="1:18" s="16" customFormat="1" ht="25.5" customHeight="1">
      <c r="A271" s="40" t="s">
        <v>23</v>
      </c>
      <c r="B271" s="98">
        <v>16.5</v>
      </c>
      <c r="C271" s="98">
        <v>13.2</v>
      </c>
      <c r="D271" s="98">
        <v>6.4</v>
      </c>
      <c r="E271" s="98">
        <v>3.8</v>
      </c>
      <c r="F271" s="98">
        <v>0.7000000000000001</v>
      </c>
      <c r="G271" s="98">
        <v>0.7</v>
      </c>
      <c r="H271" s="98">
        <v>0.7</v>
      </c>
      <c r="I271" s="98"/>
      <c r="J271" s="98">
        <v>0.7</v>
      </c>
      <c r="K271" s="98">
        <v>5.7</v>
      </c>
      <c r="L271" s="98">
        <v>11.6</v>
      </c>
      <c r="M271" s="98">
        <v>15.1</v>
      </c>
      <c r="N271" s="98">
        <f>B271+C271+D271+E271+F271+G271+H271+I271+J271+K271+L271+M271</f>
        <v>75.10000000000001</v>
      </c>
      <c r="O271" s="65"/>
      <c r="P271" s="65"/>
      <c r="Q271" s="65"/>
      <c r="R271" s="65"/>
    </row>
    <row r="272" spans="1:18" s="16" customFormat="1" ht="23.25" customHeight="1">
      <c r="A272" s="113" t="s">
        <v>27</v>
      </c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65"/>
      <c r="P272" s="65"/>
      <c r="Q272" s="65"/>
      <c r="R272" s="65"/>
    </row>
    <row r="273" spans="1:18" s="16" customFormat="1" ht="24" customHeight="1">
      <c r="A273" s="113" t="s">
        <v>140</v>
      </c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65"/>
      <c r="P273" s="65"/>
      <c r="Q273" s="65"/>
      <c r="R273" s="65"/>
    </row>
    <row r="274" spans="1:18" s="18" customFormat="1" ht="21" customHeight="1">
      <c r="A274" s="51"/>
      <c r="B274" s="114" t="s">
        <v>36</v>
      </c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51"/>
      <c r="N274" s="51"/>
      <c r="O274" s="45"/>
      <c r="P274" s="45"/>
      <c r="Q274" s="45"/>
      <c r="R274" s="45"/>
    </row>
    <row r="275" spans="1:18" s="7" customFormat="1" ht="14.25" customHeight="1">
      <c r="A275" s="97" t="s">
        <v>25</v>
      </c>
      <c r="B275" s="38" t="s">
        <v>0</v>
      </c>
      <c r="C275" s="38" t="s">
        <v>1</v>
      </c>
      <c r="D275" s="38" t="s">
        <v>2</v>
      </c>
      <c r="E275" s="38" t="s">
        <v>3</v>
      </c>
      <c r="F275" s="38" t="s">
        <v>4</v>
      </c>
      <c r="G275" s="38" t="s">
        <v>26</v>
      </c>
      <c r="H275" s="38" t="s">
        <v>5</v>
      </c>
      <c r="I275" s="38" t="s">
        <v>6</v>
      </c>
      <c r="J275" s="38" t="s">
        <v>7</v>
      </c>
      <c r="K275" s="38" t="s">
        <v>8</v>
      </c>
      <c r="L275" s="38" t="s">
        <v>9</v>
      </c>
      <c r="M275" s="38" t="s">
        <v>10</v>
      </c>
      <c r="N275" s="42" t="s">
        <v>24</v>
      </c>
      <c r="O275" s="52"/>
      <c r="P275" s="52"/>
      <c r="Q275" s="52"/>
      <c r="R275" s="52"/>
    </row>
    <row r="276" spans="1:18" s="7" customFormat="1" ht="17.25" customHeight="1">
      <c r="A276" s="40" t="s">
        <v>42</v>
      </c>
      <c r="B276" s="98">
        <v>2.4</v>
      </c>
      <c r="C276" s="98">
        <v>2.4</v>
      </c>
      <c r="D276" s="98">
        <v>1.5</v>
      </c>
      <c r="E276" s="98">
        <v>0.8</v>
      </c>
      <c r="F276" s="98">
        <v>0</v>
      </c>
      <c r="G276" s="98">
        <v>0</v>
      </c>
      <c r="H276" s="98">
        <v>0</v>
      </c>
      <c r="I276" s="98">
        <v>0</v>
      </c>
      <c r="J276" s="98">
        <v>0</v>
      </c>
      <c r="K276" s="98">
        <v>0.9</v>
      </c>
      <c r="L276" s="98">
        <v>2.6</v>
      </c>
      <c r="M276" s="98">
        <v>3.3</v>
      </c>
      <c r="N276" s="98">
        <f>B276+C276+D276+E276+F276+G276+H276+I276+J276+K276+L276+M276</f>
        <v>13.899999999999999</v>
      </c>
      <c r="O276" s="52"/>
      <c r="P276" s="52"/>
      <c r="Q276" s="52"/>
      <c r="R276" s="52"/>
    </row>
    <row r="277" spans="1:18" s="16" customFormat="1" ht="16.5" customHeight="1">
      <c r="A277" s="40" t="s">
        <v>23</v>
      </c>
      <c r="B277" s="98">
        <v>10.6</v>
      </c>
      <c r="C277" s="98">
        <v>10</v>
      </c>
      <c r="D277" s="98">
        <v>7</v>
      </c>
      <c r="E277" s="98">
        <v>2.2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5.7</v>
      </c>
      <c r="L277" s="98">
        <v>9.8</v>
      </c>
      <c r="M277" s="98">
        <v>13.3</v>
      </c>
      <c r="N277" s="98">
        <f>B277+C277+D277+E277+F277+G277+H277+I277+J277+K277+L277+M277</f>
        <v>58.599999999999994</v>
      </c>
      <c r="O277" s="65"/>
      <c r="P277" s="65"/>
      <c r="Q277" s="65"/>
      <c r="R277" s="65"/>
    </row>
    <row r="278" spans="1:35" s="16" customFormat="1" ht="41.25" customHeight="1">
      <c r="A278" s="40" t="s">
        <v>139</v>
      </c>
      <c r="B278" s="98">
        <f>B276+B277</f>
        <v>13</v>
      </c>
      <c r="C278" s="98">
        <f aca="true" t="shared" si="30" ref="C278:N278">C276+C277</f>
        <v>12.4</v>
      </c>
      <c r="D278" s="98">
        <f t="shared" si="30"/>
        <v>8.5</v>
      </c>
      <c r="E278" s="98">
        <f t="shared" si="30"/>
        <v>3</v>
      </c>
      <c r="F278" s="98">
        <f t="shared" si="30"/>
        <v>0</v>
      </c>
      <c r="G278" s="98">
        <f t="shared" si="30"/>
        <v>0</v>
      </c>
      <c r="H278" s="98">
        <f t="shared" si="30"/>
        <v>0</v>
      </c>
      <c r="I278" s="98">
        <f t="shared" si="30"/>
        <v>0</v>
      </c>
      <c r="J278" s="98">
        <f t="shared" si="30"/>
        <v>0</v>
      </c>
      <c r="K278" s="98">
        <f t="shared" si="30"/>
        <v>6.6000000000000005</v>
      </c>
      <c r="L278" s="98">
        <f t="shared" si="30"/>
        <v>12.4</v>
      </c>
      <c r="M278" s="98">
        <f t="shared" si="30"/>
        <v>16.6</v>
      </c>
      <c r="N278" s="98">
        <f t="shared" si="30"/>
        <v>72.5</v>
      </c>
      <c r="O278" s="73" t="e">
        <f>#REF!+#REF!+#REF!+#REF!+#REF!+#REF!+#REF!+#REF!+#REF!+#REF!+#REF!+#REF!</f>
        <v>#REF!</v>
      </c>
      <c r="P278" s="73" t="e">
        <f>#REF!+#REF!+#REF!+#REF!+#REF!+#REF!+#REF!+#REF!+#REF!+#REF!+#REF!+#REF!</f>
        <v>#REF!</v>
      </c>
      <c r="Q278" s="73">
        <f>C278+D278+E278+F278+G278+H278+I278+J278+K278+L278+M278+N278</f>
        <v>132</v>
      </c>
      <c r="R278" s="73" t="e">
        <f>#REF!+#REF!+#REF!+#REF!+#REF!+#REF!+#REF!+#REF!+#REF!+#REF!+#REF!+O278</f>
        <v>#REF!</v>
      </c>
      <c r="S278" s="1" t="e">
        <f>#REF!+#REF!+#REF!+#REF!+#REF!+#REF!+#REF!+#REF!+#REF!+#REF!+#REF!+P278</f>
        <v>#REF!</v>
      </c>
      <c r="T278" s="1">
        <f>D278+E278+F278+G278+H278+I278+J278+K278+L278+M278+N278+Q278</f>
        <v>251.6</v>
      </c>
      <c r="U278" s="1" t="e">
        <f>#REF!+#REF!+#REF!+#REF!+#REF!+#REF!+#REF!+#REF!+#REF!+#REF!+O278+R278</f>
        <v>#REF!</v>
      </c>
      <c r="V278" s="1" t="e">
        <f>#REF!+#REF!+#REF!+#REF!+#REF!+#REF!+#REF!+#REF!+#REF!+#REF!+P278+S278</f>
        <v>#REF!</v>
      </c>
      <c r="W278" s="1">
        <f>E278+F278+G278+H278+I278+J278+K278+L278+M278+N278+Q278+T278</f>
        <v>494.7</v>
      </c>
      <c r="X278" s="1" t="e">
        <f>#REF!+#REF!+#REF!+#REF!+#REF!+#REF!+#REF!+#REF!+#REF!+O278+R278+U278</f>
        <v>#REF!</v>
      </c>
      <c r="Y278" s="1" t="e">
        <f>#REF!+#REF!+#REF!+#REF!+#REF!+#REF!+#REF!+#REF!+#REF!+P278+S278+V278</f>
        <v>#REF!</v>
      </c>
      <c r="Z278" s="1">
        <f>F278+G278+H278+I278+J278+K278+L278+M278+N278+Q278+T278+W278</f>
        <v>986.4</v>
      </c>
      <c r="AA278" s="1" t="e">
        <f>#REF!+#REF!+#REF!+#REF!+#REF!+#REF!+#REF!+#REF!+O278+R278+U278+X278</f>
        <v>#REF!</v>
      </c>
      <c r="AB278" s="1" t="e">
        <f>#REF!+#REF!+#REF!+#REF!+#REF!+#REF!+#REF!+#REF!+P278+S278+V278+Y278</f>
        <v>#REF!</v>
      </c>
      <c r="AC278" s="1">
        <f>G278+H278+I278+J278+K278+L278+M278+N278+Q278+T278+W278+Z278</f>
        <v>1972.8</v>
      </c>
      <c r="AD278" s="1" t="e">
        <f>#REF!+#REF!+#REF!+#REF!+#REF!+#REF!+#REF!+O278+R278+U278+X278+AA278</f>
        <v>#REF!</v>
      </c>
      <c r="AE278" s="1" t="e">
        <f>#REF!+#REF!+#REF!+#REF!+#REF!+#REF!+#REF!+P278+S278+V278+Y278+AB278</f>
        <v>#REF!</v>
      </c>
      <c r="AF278" s="1">
        <f>H278+I278+J278+K278+L278+M278+N278+Q278+T278+W278+Z278+AC278</f>
        <v>3945.6</v>
      </c>
      <c r="AG278" s="1" t="e">
        <f>#REF!+#REF!+#REF!+#REF!+#REF!+#REF!+O278+R278+U278+X278+AA278+AD278</f>
        <v>#REF!</v>
      </c>
      <c r="AH278" s="1" t="e">
        <f>#REF!+#REF!+#REF!+#REF!+#REF!+#REF!+P278+S278+V278+Y278+AB278+AE278</f>
        <v>#REF!</v>
      </c>
      <c r="AI278" s="1">
        <f>I278+J278+K278+L278+M278+N278+Q278+T278+W278+Z278+AC278+AF278</f>
        <v>7891.2</v>
      </c>
    </row>
    <row r="279" spans="1:35" s="17" customFormat="1" ht="58.5" customHeight="1">
      <c r="A279" s="99" t="s">
        <v>84</v>
      </c>
      <c r="B279" s="100">
        <f aca="true" t="shared" si="31" ref="B279:AI279">B271+B278</f>
        <v>29.5</v>
      </c>
      <c r="C279" s="100">
        <f t="shared" si="31"/>
        <v>25.6</v>
      </c>
      <c r="D279" s="100">
        <f t="shared" si="31"/>
        <v>14.9</v>
      </c>
      <c r="E279" s="100">
        <f t="shared" si="31"/>
        <v>6.8</v>
      </c>
      <c r="F279" s="100">
        <f t="shared" si="31"/>
        <v>0.7000000000000001</v>
      </c>
      <c r="G279" s="100">
        <f t="shared" si="31"/>
        <v>0.7</v>
      </c>
      <c r="H279" s="100">
        <f t="shared" si="31"/>
        <v>0.7</v>
      </c>
      <c r="I279" s="100">
        <f t="shared" si="31"/>
        <v>0</v>
      </c>
      <c r="J279" s="100">
        <f t="shared" si="31"/>
        <v>0.7</v>
      </c>
      <c r="K279" s="100">
        <f t="shared" si="31"/>
        <v>12.3</v>
      </c>
      <c r="L279" s="100">
        <f t="shared" si="31"/>
        <v>24</v>
      </c>
      <c r="M279" s="100">
        <f t="shared" si="31"/>
        <v>31.700000000000003</v>
      </c>
      <c r="N279" s="100">
        <f t="shared" si="31"/>
        <v>147.60000000000002</v>
      </c>
      <c r="O279" s="73" t="e">
        <f t="shared" si="31"/>
        <v>#REF!</v>
      </c>
      <c r="P279" s="73" t="e">
        <f t="shared" si="31"/>
        <v>#REF!</v>
      </c>
      <c r="Q279" s="73">
        <f t="shared" si="31"/>
        <v>132</v>
      </c>
      <c r="R279" s="73" t="e">
        <f t="shared" si="31"/>
        <v>#REF!</v>
      </c>
      <c r="S279" s="1" t="e">
        <f t="shared" si="31"/>
        <v>#REF!</v>
      </c>
      <c r="T279" s="1">
        <f t="shared" si="31"/>
        <v>251.6</v>
      </c>
      <c r="U279" s="1" t="e">
        <f t="shared" si="31"/>
        <v>#REF!</v>
      </c>
      <c r="V279" s="1" t="e">
        <f t="shared" si="31"/>
        <v>#REF!</v>
      </c>
      <c r="W279" s="1">
        <f t="shared" si="31"/>
        <v>494.7</v>
      </c>
      <c r="X279" s="1" t="e">
        <f t="shared" si="31"/>
        <v>#REF!</v>
      </c>
      <c r="Y279" s="1" t="e">
        <f t="shared" si="31"/>
        <v>#REF!</v>
      </c>
      <c r="Z279" s="1">
        <f t="shared" si="31"/>
        <v>986.4</v>
      </c>
      <c r="AA279" s="1" t="e">
        <f t="shared" si="31"/>
        <v>#REF!</v>
      </c>
      <c r="AB279" s="1" t="e">
        <f t="shared" si="31"/>
        <v>#REF!</v>
      </c>
      <c r="AC279" s="1">
        <f t="shared" si="31"/>
        <v>1972.8</v>
      </c>
      <c r="AD279" s="1" t="e">
        <f t="shared" si="31"/>
        <v>#REF!</v>
      </c>
      <c r="AE279" s="1" t="e">
        <f t="shared" si="31"/>
        <v>#REF!</v>
      </c>
      <c r="AF279" s="1">
        <f t="shared" si="31"/>
        <v>3945.6</v>
      </c>
      <c r="AG279" s="1" t="e">
        <f t="shared" si="31"/>
        <v>#REF!</v>
      </c>
      <c r="AH279" s="1" t="e">
        <f t="shared" si="31"/>
        <v>#REF!</v>
      </c>
      <c r="AI279" s="1">
        <f t="shared" si="31"/>
        <v>7891.2</v>
      </c>
    </row>
    <row r="280" spans="1:18" s="17" customFormat="1" ht="59.25" customHeight="1">
      <c r="A280" s="97" t="s">
        <v>46</v>
      </c>
      <c r="B280" s="101">
        <v>2.5</v>
      </c>
      <c r="C280" s="101">
        <v>2.4</v>
      </c>
      <c r="D280" s="101">
        <v>2.3</v>
      </c>
      <c r="E280" s="101">
        <v>1.1</v>
      </c>
      <c r="F280" s="100"/>
      <c r="G280" s="100"/>
      <c r="H280" s="100"/>
      <c r="I280" s="100"/>
      <c r="J280" s="100"/>
      <c r="K280" s="101">
        <v>0.365</v>
      </c>
      <c r="L280" s="101">
        <v>1.11</v>
      </c>
      <c r="M280" s="100">
        <v>1.2</v>
      </c>
      <c r="N280" s="98">
        <f>B280+C280+D280+E280+F280+G280+H280+I280+J280+K280+L280+M280</f>
        <v>10.975</v>
      </c>
      <c r="O280" s="72"/>
      <c r="P280" s="72"/>
      <c r="Q280" s="72"/>
      <c r="R280" s="72"/>
    </row>
    <row r="281" spans="1:14" s="17" customFormat="1" ht="27.75" customHeight="1">
      <c r="A281" s="30"/>
      <c r="B281" s="36"/>
      <c r="C281" s="36"/>
      <c r="D281" s="36"/>
      <c r="E281" s="36"/>
      <c r="F281" s="29"/>
      <c r="G281" s="29"/>
      <c r="H281" s="29"/>
      <c r="I281" s="29"/>
      <c r="J281" s="29"/>
      <c r="K281" s="36"/>
      <c r="L281" s="36"/>
      <c r="M281" s="29"/>
      <c r="N281" s="29"/>
    </row>
    <row r="282" spans="1:14" s="17" customFormat="1" ht="27.75" customHeight="1">
      <c r="A282" s="3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37"/>
      <c r="M282" s="37"/>
      <c r="N282" s="29"/>
    </row>
    <row r="283" spans="1:14" s="17" customFormat="1" ht="27.75" customHeight="1">
      <c r="A283" s="30"/>
      <c r="B283" s="36"/>
      <c r="C283" s="36"/>
      <c r="D283" s="36"/>
      <c r="E283" s="36"/>
      <c r="F283" s="29"/>
      <c r="G283" s="29"/>
      <c r="H283" s="29"/>
      <c r="I283" s="29"/>
      <c r="J283" s="29"/>
      <c r="K283" s="36"/>
      <c r="L283" s="36"/>
      <c r="M283" s="29"/>
      <c r="N283" s="29"/>
    </row>
    <row r="284" spans="1:14" s="17" customFormat="1" ht="27.75" customHeight="1">
      <c r="A284" s="30"/>
      <c r="B284" s="20" t="s">
        <v>92</v>
      </c>
      <c r="C284" s="20"/>
      <c r="D284" s="20"/>
      <c r="E284" s="20"/>
      <c r="F284" s="20"/>
      <c r="G284" s="21"/>
      <c r="H284" s="21"/>
      <c r="I284" s="20"/>
      <c r="J284" s="20"/>
      <c r="K284" s="20"/>
      <c r="L284" s="37"/>
      <c r="M284" s="37"/>
      <c r="N284" s="29"/>
    </row>
    <row r="285" spans="1:14" s="17" customFormat="1" ht="27.75" customHeight="1" hidden="1">
      <c r="A285" s="30"/>
      <c r="B285" s="33"/>
      <c r="C285" s="33"/>
      <c r="D285" s="33"/>
      <c r="E285" s="33"/>
      <c r="F285" s="34"/>
      <c r="G285" s="34"/>
      <c r="H285" s="34"/>
      <c r="I285" s="34"/>
      <c r="J285" s="34"/>
      <c r="K285" s="33"/>
      <c r="L285" s="33"/>
      <c r="M285" s="34"/>
      <c r="N285" s="29"/>
    </row>
    <row r="286" spans="1:14" s="17" customFormat="1" ht="27.75" customHeight="1" hidden="1">
      <c r="A286" s="30"/>
      <c r="B286" s="33"/>
      <c r="C286" s="33"/>
      <c r="D286" s="33"/>
      <c r="E286" s="33"/>
      <c r="F286" s="34"/>
      <c r="G286" s="34"/>
      <c r="H286" s="34"/>
      <c r="I286" s="34"/>
      <c r="J286" s="34"/>
      <c r="K286" s="33"/>
      <c r="L286" s="33"/>
      <c r="M286" s="34"/>
      <c r="N286" s="29"/>
    </row>
    <row r="287" spans="1:14" ht="13.5" customHeight="1" hidden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8"/>
    </row>
    <row r="288" spans="1:14" ht="13.5" customHeight="1" hidden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8"/>
    </row>
    <row r="289" spans="1:14" ht="13.5" customHeight="1" hidden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8"/>
    </row>
    <row r="290" spans="1:14" ht="13.5" customHeight="1" hidden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8"/>
    </row>
    <row r="291" spans="1:14" ht="13.5" customHeight="1" hidden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8"/>
    </row>
    <row r="292" spans="1:14" ht="15">
      <c r="A292" s="27"/>
      <c r="B292" s="31"/>
      <c r="C292" s="31"/>
      <c r="D292" s="31"/>
      <c r="E292" s="31"/>
      <c r="F292" s="31"/>
      <c r="G292" s="32"/>
      <c r="H292" s="32"/>
      <c r="I292" s="31"/>
      <c r="J292" s="31"/>
      <c r="K292" s="31"/>
      <c r="L292" s="27"/>
      <c r="M292" s="27"/>
      <c r="N292" s="28"/>
    </row>
    <row r="293" spans="1:14" ht="15">
      <c r="A293" s="27"/>
      <c r="B293" s="31"/>
      <c r="C293" s="31"/>
      <c r="D293" s="31"/>
      <c r="E293" s="31"/>
      <c r="F293" s="31"/>
      <c r="G293" s="32"/>
      <c r="H293" s="32"/>
      <c r="I293" s="31"/>
      <c r="J293" s="31"/>
      <c r="K293" s="31"/>
      <c r="L293" s="27"/>
      <c r="M293" s="27"/>
      <c r="N293" s="28"/>
    </row>
    <row r="294" spans="1:14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8"/>
    </row>
  </sheetData>
  <sheetProtection/>
  <mergeCells count="29">
    <mergeCell ref="A268:N268"/>
    <mergeCell ref="B269:N269"/>
    <mergeCell ref="A272:N272"/>
    <mergeCell ref="A273:N273"/>
    <mergeCell ref="B274:L274"/>
    <mergeCell ref="B186:L186"/>
    <mergeCell ref="A201:N201"/>
    <mergeCell ref="A205:N205"/>
    <mergeCell ref="E228:N228"/>
    <mergeCell ref="B241:N241"/>
    <mergeCell ref="A267:N267"/>
    <mergeCell ref="B96:L96"/>
    <mergeCell ref="E132:R132"/>
    <mergeCell ref="A133:N133"/>
    <mergeCell ref="B134:N134"/>
    <mergeCell ref="A184:N184"/>
    <mergeCell ref="A185:N185"/>
    <mergeCell ref="M10:N10"/>
    <mergeCell ref="A41:N41"/>
    <mergeCell ref="A42:N42"/>
    <mergeCell ref="B43:N43"/>
    <mergeCell ref="A94:N94"/>
    <mergeCell ref="A95:N95"/>
    <mergeCell ref="L2:M2"/>
    <mergeCell ref="L3:N3"/>
    <mergeCell ref="L5:N5"/>
    <mergeCell ref="A7:N7"/>
    <mergeCell ref="A8:N8"/>
    <mergeCell ref="B9:L9"/>
  </mergeCells>
  <printOptions/>
  <pageMargins left="0.7874015748031497" right="0.7874015748031497" top="1.1811023622047245" bottom="0.3937007874015748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2017-12-08T13:12:44Z</cp:lastPrinted>
  <dcterms:created xsi:type="dcterms:W3CDTF">2004-07-05T12:07:17Z</dcterms:created>
  <dcterms:modified xsi:type="dcterms:W3CDTF">2017-12-26T08:50:00Z</dcterms:modified>
  <cp:category/>
  <cp:version/>
  <cp:contentType/>
  <cp:contentStatus/>
</cp:coreProperties>
</file>