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2390" windowHeight="9195" tabRatio="246" activeTab="0"/>
  </bookViews>
  <sheets>
    <sheet name="дод 4 (в)" sheetId="1" r:id="rId1"/>
  </sheets>
  <definedNames>
    <definedName name="_xlfn.AGGREGATE" hidden="1">#NAME?</definedName>
    <definedName name="_xlnm.Print_Titles" localSheetId="0">'дод 4 (в)'!$12:$12</definedName>
    <definedName name="_xlnm.Print_Area" localSheetId="0">'дод 4 (в)'!$A$1:$L$267</definedName>
  </definedNames>
  <calcPr fullCalcOnLoad="1"/>
</workbook>
</file>

<file path=xl/sharedStrings.xml><?xml version="1.0" encoding="utf-8"?>
<sst xmlns="http://schemas.openxmlformats.org/spreadsheetml/2006/main" count="534" uniqueCount="409">
  <si>
    <t>1410160</t>
  </si>
  <si>
    <t>Проектування, реставрація та охорона пам'яток архітектури</t>
  </si>
  <si>
    <t>7640</t>
  </si>
  <si>
    <t>7420</t>
  </si>
  <si>
    <t>Забезпечення надання послуг з перевезення пасажирів електротранспортом</t>
  </si>
  <si>
    <t>7426</t>
  </si>
  <si>
    <t>7670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</si>
  <si>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</si>
  <si>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</si>
  <si>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</si>
  <si>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Iншi заклади та заходи в галузі культури і мистецтва</t>
  </si>
  <si>
    <t>Інші заходи у сфері електротранспорту</t>
  </si>
  <si>
    <t>Всього видатків</t>
  </si>
  <si>
    <t>Здійснення соціальної роботи з вразливими категоріями населення</t>
  </si>
  <si>
    <t>Утримання та навчально-тренувальна робота комунальних дитячо-юнацьких спортивних шкіл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</si>
  <si>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</si>
  <si>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</si>
  <si>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</si>
  <si>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</si>
  <si>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</si>
  <si>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</si>
  <si>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</si>
  <si>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</si>
  <si>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</si>
  <si>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Відділ культури та туризму Сумської міської ради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</si>
  <si>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</si>
  <si>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</si>
  <si>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</si>
  <si>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</si>
  <si>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</si>
  <si>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</si>
  <si>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</si>
  <si>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</si>
  <si>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</si>
  <si>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0180</t>
  </si>
  <si>
    <t>0111</t>
  </si>
  <si>
    <t>Код функціональної класифікації видатків та кредитування бюджету</t>
  </si>
  <si>
    <t>1010</t>
  </si>
  <si>
    <t>0910</t>
  </si>
  <si>
    <t>1020</t>
  </si>
  <si>
    <t>0921</t>
  </si>
  <si>
    <t>1070</t>
  </si>
  <si>
    <t>0922</t>
  </si>
  <si>
    <t>1090</t>
  </si>
  <si>
    <t>0960</t>
  </si>
  <si>
    <t>1100</t>
  </si>
  <si>
    <t>0990</t>
  </si>
  <si>
    <t>2010</t>
  </si>
  <si>
    <t>0731</t>
  </si>
  <si>
    <t>6010</t>
  </si>
  <si>
    <t>0620</t>
  </si>
  <si>
    <t>4030</t>
  </si>
  <si>
    <t>0824</t>
  </si>
  <si>
    <t>0829</t>
  </si>
  <si>
    <t>0810</t>
  </si>
  <si>
    <t>5060</t>
  </si>
  <si>
    <t>0490</t>
  </si>
  <si>
    <t>0470</t>
  </si>
  <si>
    <t>1040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</si>
  <si>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</si>
  <si>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 (КТПКВКМБ)</t>
  </si>
  <si>
    <t>0443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</si>
  <si>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</si>
  <si>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</si>
  <si>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</si>
  <si>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5030</t>
  </si>
  <si>
    <t>5031</t>
  </si>
  <si>
    <t>Розвиток дитячо-юнацького та резервного спорту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</si>
  <si>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</si>
  <si>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</si>
  <si>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</si>
  <si>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</si>
  <si>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</si>
  <si>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</si>
  <si>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</si>
  <si>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</si>
  <si>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</si>
  <si>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</si>
  <si>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 xml:space="preserve">Інші заклади та заходи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</si>
  <si>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</si>
  <si>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</si>
  <si>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</si>
  <si>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</si>
  <si>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</si>
  <si>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7340</t>
  </si>
  <si>
    <t>1010160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</si>
  <si>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</si>
  <si>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</si>
  <si>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Надання позашкільної освіти позашкільними закладами освіти, заходи із позашкільної роботи з дітьми </t>
  </si>
  <si>
    <t>1017640</t>
  </si>
  <si>
    <t>1517640</t>
  </si>
  <si>
    <t>0200000</t>
  </si>
  <si>
    <t>0210000</t>
  </si>
  <si>
    <t>0210160</t>
  </si>
  <si>
    <t>0213120</t>
  </si>
  <si>
    <t>0213121</t>
  </si>
  <si>
    <t>0214080</t>
  </si>
  <si>
    <t>0215030</t>
  </si>
  <si>
    <t>0215031</t>
  </si>
  <si>
    <t>0215060</t>
  </si>
  <si>
    <t>0215061</t>
  </si>
  <si>
    <t>0217420</t>
  </si>
  <si>
    <t>0217670</t>
  </si>
  <si>
    <t>0600000</t>
  </si>
  <si>
    <t>0610000</t>
  </si>
  <si>
    <t>0610160</t>
  </si>
  <si>
    <t>0611010</t>
  </si>
  <si>
    <t>0611020</t>
  </si>
  <si>
    <t>0615030</t>
  </si>
  <si>
    <t>0615031</t>
  </si>
  <si>
    <t>0617640</t>
  </si>
  <si>
    <t>0700000</t>
  </si>
  <si>
    <t>0710000</t>
  </si>
  <si>
    <t>0712010</t>
  </si>
  <si>
    <t>0717640</t>
  </si>
  <si>
    <t>0800000</t>
  </si>
  <si>
    <t>0810000</t>
  </si>
  <si>
    <t>0810160</t>
  </si>
  <si>
    <t>0813030</t>
  </si>
  <si>
    <t>0813031</t>
  </si>
  <si>
    <t>0813100</t>
  </si>
  <si>
    <t>0813104</t>
  </si>
  <si>
    <t>1010000</t>
  </si>
  <si>
    <t>1014030</t>
  </si>
  <si>
    <t>1014080</t>
  </si>
  <si>
    <t>1200000</t>
  </si>
  <si>
    <t>1210000</t>
  </si>
  <si>
    <t>1210160</t>
  </si>
  <si>
    <t>1216010</t>
  </si>
  <si>
    <t>1216011</t>
  </si>
  <si>
    <t>1216030</t>
  </si>
  <si>
    <t>1217340</t>
  </si>
  <si>
    <t>1219770</t>
  </si>
  <si>
    <t>1516030</t>
  </si>
  <si>
    <t>1710000</t>
  </si>
  <si>
    <t>1710160</t>
  </si>
  <si>
    <t>1700000</t>
  </si>
  <si>
    <t>3100000</t>
  </si>
  <si>
    <t>3110000</t>
  </si>
  <si>
    <t>3110160</t>
  </si>
  <si>
    <t>3700000</t>
  </si>
  <si>
    <t>3710000</t>
  </si>
  <si>
    <t>3710160</t>
  </si>
  <si>
    <t>1011100</t>
  </si>
  <si>
    <t>0611070</t>
  </si>
  <si>
    <t>0611090</t>
  </si>
  <si>
    <t>Інші програми, заклади та заходи у сфері освіти</t>
  </si>
  <si>
    <t>0611160</t>
  </si>
  <si>
    <t>1160</t>
  </si>
  <si>
    <t>грн.</t>
  </si>
  <si>
    <t>0217426</t>
  </si>
  <si>
    <t>1216015</t>
  </si>
  <si>
    <t>6015</t>
  </si>
  <si>
    <t>Забезпечення надійної та безперебійної експлуатації ліфтів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</si>
  <si>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</si>
  <si>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</si>
  <si>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</si>
  <si>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</si>
  <si>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</si>
  <si>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</si>
  <si>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</si>
  <si>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</si>
  <si>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</si>
  <si>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</si>
  <si>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7320</t>
  </si>
  <si>
    <t>7321</t>
  </si>
  <si>
    <t>7322</t>
  </si>
  <si>
    <t>7325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</si>
  <si>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</si>
  <si>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</si>
  <si>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</si>
  <si>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</si>
  <si>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</si>
  <si>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</si>
  <si>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1.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</si>
  <si>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</si>
  <si>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</si>
  <si>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доріг та ліній освітлення 12 МР</t>
  </si>
  <si>
    <t xml:space="preserve">2. Реконструкція інших об’єктів   </t>
  </si>
  <si>
    <r>
      <t>Реконструкція дороги від Пришибської площі до вул. Прокоф</t>
    </r>
    <r>
      <rPr>
        <sz val="14"/>
        <rFont val="Arial Cyr"/>
        <family val="0"/>
      </rPr>
      <t>'</t>
    </r>
    <r>
      <rPr>
        <sz val="14"/>
        <rFont val="Times New Roman"/>
        <family val="1"/>
      </rPr>
      <t>єва з влаштуванням зливової каналізації</t>
    </r>
  </si>
  <si>
    <t>Реконструкція дороги по вул. Ковпака</t>
  </si>
  <si>
    <t xml:space="preserve">Реконструкція лінії освітлення в районі житлових будинків №36, 42 по вул. Прокоф'єва </t>
  </si>
  <si>
    <t xml:space="preserve">Реконструкція лінії освітлення по вул.Партизанська </t>
  </si>
  <si>
    <t>Реконструкція лінії освітлення в районі житлових будинків №13, 15, 17 по вул. Заливна</t>
  </si>
  <si>
    <t xml:space="preserve">Реконструкція лінії освітлення по пер. Чугуївський </t>
  </si>
  <si>
    <t>Будівництво дитячого садка у 12 МР</t>
  </si>
  <si>
    <t>Будівництво дитячого майданчика на території ДНЗ №38 по вул. Серпнева, 1</t>
  </si>
  <si>
    <t>Реконструкція будівлі ССШ №29 по вул. Заливній, 25</t>
  </si>
  <si>
    <t>Реконструкція інженерних мереж (електрозабезпечення) КУ Піщанська ЗОШ І-ІІ ступенів по вул. Шкільна, 26</t>
  </si>
  <si>
    <t>Реконструкція будівлі міжшкільного навчально-виробничого комбінату з влаштуванням туалету по вул. М. Раскової, 72</t>
  </si>
  <si>
    <t>Реконструкція спортивного майданчика з влаштуванням штучного покриття на території КУ «Сумська СШ №9» по вул. Даргомижського, 3</t>
  </si>
  <si>
    <t>Реконструкція неврологічного відділення КУ  «СМКЛ №4» по вул. Металургів, 38</t>
  </si>
  <si>
    <t xml:space="preserve">Реконструкція лорвідділення  КУ  «Сумська міська дитяча лікарня Святої Зінаїди» </t>
  </si>
  <si>
    <t>Реконструкція грального поля по вул. Якіра</t>
  </si>
  <si>
    <t>Реконструкція стадіону «Авангард»</t>
  </si>
  <si>
    <r>
      <t>Я люблю Чешку</t>
    </r>
    <r>
      <rPr>
        <b/>
        <sz val="14"/>
        <rFont val="Times New Roman"/>
        <family val="1"/>
      </rPr>
      <t xml:space="preserve"> </t>
    </r>
  </si>
  <si>
    <t>Будівництво скверу по вул. Петропавлівська, 96</t>
  </si>
  <si>
    <t>Будівництво кладовища в районі 40-ї підстанції</t>
  </si>
  <si>
    <t>Полігон для складування твердих побутових відходів на території В. Бобрицької сільської ради Краснопільського району (3 черга)</t>
  </si>
  <si>
    <t>Будівництво тролейбусної лінії по вул. Набережна р. Сумки</t>
  </si>
  <si>
    <t>Реконструкція приміщення по вул. Шишкіна, 12</t>
  </si>
  <si>
    <t>Будівля Реального училища (школа №4), м. Суми - реконструкція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</si>
  <si>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</si>
  <si>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</si>
  <si>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спортивного майданчика з влаштуванням штучного покриття в районі житлового будинку №13 по вул. Заливна</t>
  </si>
  <si>
    <t>Реконструкція спортивного майданчика з влаштуванням штучного покриття в районі житлового будинку №51 В по вул. Іллінська</t>
  </si>
  <si>
    <t>Реконструкція спортивного майданчика з влаштуванням штучного покриття в районі житлового будинку №27 по вул. Заливна</t>
  </si>
  <si>
    <t>Реконструкція спортивного майданчика з влаштуванням штучного покриття по пров. Чугуївський</t>
  </si>
  <si>
    <t>1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</si>
  <si>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</si>
  <si>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</si>
  <si>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>Відсоток завершеності будівництва об’єктів на майбутні роки</t>
  </si>
  <si>
    <t>Всього видатків на завершення будівництва об’єктів на майбутні роки</t>
  </si>
  <si>
    <t>Разом видатків на поточний рік</t>
  </si>
  <si>
    <t>Перелік об’єктів, видатки на які у 2018 році будуть проводитися за рахунок коштів бюджету розвитку</t>
  </si>
  <si>
    <t>Реставрація споруди «Альтанка» в м.Суми</t>
  </si>
  <si>
    <t>Реконструкція операційного блоку КУ  «СМКЛ №5»</t>
  </si>
  <si>
    <t>Реконструкція ортопедичного відділення та сходових клітин КУ «Сумська міська клінічна лікарня №1» по вул. 20 років Перемоги, 13</t>
  </si>
  <si>
    <t>Реконструкція приміщень «Муніципальний спортивний клуб з хокею на траві «Сумчанка»</t>
  </si>
  <si>
    <t>Реконструкція теплиць КП  «Зелене будівництво»  Сумської міської ради по вул. Пролетарська,77</t>
  </si>
  <si>
    <t xml:space="preserve">Реконструкція фонтану в дитячому парку  «Казка» 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</si>
  <si>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</si>
  <si>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КП Сумської міської ради «Електроавтотранс»</t>
  </si>
  <si>
    <t>2. Реконструкція об'єктів житлового фонду</t>
  </si>
  <si>
    <t>Влаштування пандусів до житлового будинку      № 65/Б по вул. Інтернаціоналістів</t>
  </si>
  <si>
    <t>Влаштування пандусів до житлового будинку      № 2/6 по вул. Котляревського</t>
  </si>
  <si>
    <t>Влаштування пандусів до житлового будинку      № 10 по вул. СКД</t>
  </si>
  <si>
    <t>Влаштування пандусів до житлового будинку      № 25 по вул. Інтернаціоналістів</t>
  </si>
  <si>
    <t>Влаштування пандусів до житлового будинку      № 1/1 по вул. Харківська</t>
  </si>
  <si>
    <t>Влаштування пандусів до житлового будинку      № 144/2 по вул. Герасима Кондратьєва</t>
  </si>
  <si>
    <t>Влаштування пандусів до житлового будинку      № 8 по вул. Інтернаціоналістів</t>
  </si>
  <si>
    <t>Влаштування пандусів до житлового будинку      № 33 по вул. Івана Сірка</t>
  </si>
  <si>
    <t>Спортивні майданчики для міні-футболу, бадмінтону для дітей та молоді в ДП «Казка»</t>
  </si>
  <si>
    <t>Реставрація покрівлі та фасаду житлового будинку по вул.Соборна, 32 в м. Суми</t>
  </si>
  <si>
    <t>0214081</t>
  </si>
  <si>
    <t>4081</t>
  </si>
  <si>
    <t xml:space="preserve">Забезпечення діяльності інших закладів в галузі культури і мистецтва </t>
  </si>
  <si>
    <t>0611161</t>
  </si>
  <si>
    <t>1161</t>
  </si>
  <si>
    <t>Забезпечення діяльності інших закладів у сфері освіти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</si>
  <si>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</si>
  <si>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</si>
  <si>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</si>
  <si>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</si>
  <si>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1014081</t>
  </si>
  <si>
    <t>0217530</t>
  </si>
  <si>
    <t>7530</t>
  </si>
  <si>
    <t>Інші заходи у сфері зв'язку, телекомунікації та інформатики</t>
  </si>
  <si>
    <t>0460</t>
  </si>
  <si>
    <t>Будівництво дитячого майданчика в районі житлового будинку №51 А по вул. Інтернаціоналістів</t>
  </si>
  <si>
    <t>0453</t>
  </si>
  <si>
    <t>0813240</t>
  </si>
  <si>
    <t>Інші субвенції з місцевого бюджету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</si>
  <si>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</si>
  <si>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3719770</t>
  </si>
  <si>
    <t>9770</t>
  </si>
  <si>
    <t xml:space="preserve">Інші субвенції з місцевого бюджету </t>
  </si>
  <si>
    <t>Будівництво міського пляжу в парку                                   ім. І.М. Кожедуба</t>
  </si>
  <si>
    <t xml:space="preserve">Реконструкція полігону для складування твердих побутових відходів на території В.Бобрицької сільської ради Краснопільського району Сумської області </t>
  </si>
  <si>
    <t>Реконструкція дитячого парку «Казка»</t>
  </si>
  <si>
    <t>Будівництво скейт-парку в міському парку                         ім. І.М. Кожедуба</t>
  </si>
  <si>
    <t>1517426</t>
  </si>
  <si>
    <t>1517420</t>
  </si>
  <si>
    <t xml:space="preserve">3. Реконструкція інших об’єктів   </t>
  </si>
  <si>
    <t>Внесено змін +, -</t>
  </si>
  <si>
    <t>Всього видатків з урахуванням змін</t>
  </si>
  <si>
    <t>0215010</t>
  </si>
  <si>
    <t>0215011</t>
  </si>
  <si>
    <t>Проведення спортивної роботи в регіоні</t>
  </si>
  <si>
    <t>5010</t>
  </si>
  <si>
    <t>5011</t>
  </si>
  <si>
    <t>Проведення навчально-тренувальних зборів і змагань з олімпійських видів спорту</t>
  </si>
  <si>
    <t>Міні - скейтпарк на Роменській</t>
  </si>
  <si>
    <t>Інклюзивний спортивно-ігровий майданчик у парку ім. І.Кожедуба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</si>
  <si>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</si>
  <si>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</si>
  <si>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Спортивний майданчик з вуличними тренажерами для дітей та дорослих</t>
  </si>
  <si>
    <t>Спортивний центр «Єдність нації»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</si>
  <si>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</si>
  <si>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</si>
  <si>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Будівництво спортивного майданчика з тренажерами</t>
  </si>
  <si>
    <t xml:space="preserve">Будівництво дитячого майданчика в районі житлового будинку № 4 по вул. Героїв Крут </t>
  </si>
  <si>
    <t>1517340</t>
  </si>
  <si>
    <t>Реставрація будівлі КУ «Сумська ЗОШ  І-ІІІ ступенів № 13 ім. А.С. Мачуленка» по вул. Іллінська, 9</t>
  </si>
  <si>
    <t xml:space="preserve">Реконструкція спортивного майданчика з влаштуванням штучного покриття на території ДНЗ № 3 «Калинка» по вул. Герасима Кондратьєва, 124 </t>
  </si>
  <si>
    <t>Реконструкція приміщення за адресою: м.Суми, вул. Петропавлівська, 70</t>
  </si>
  <si>
    <t>Забезпечення діяльності палаців i будинків культури, клубів, центрів дозвілля та iнших клубних закладів</t>
  </si>
  <si>
    <t>0828</t>
  </si>
  <si>
    <t>0214060</t>
  </si>
  <si>
    <t>4060</t>
  </si>
  <si>
    <t xml:space="preserve">Будівництво дитячого майданчика на розі вулиць 2-га Північна та пров. Веретинівський </t>
  </si>
  <si>
    <t>Нове будівництво амбулаторії по вул. Шишкіна, 12 м. Суми</t>
  </si>
  <si>
    <t>Реставрація будівлі по вул. Петропавлівська, 91</t>
  </si>
  <si>
    <t>0217610</t>
  </si>
  <si>
    <t>7610</t>
  </si>
  <si>
    <t>Сприяння розвитку малого та середнього підприємництва</t>
  </si>
  <si>
    <t>0411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</si>
  <si>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</si>
  <si>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</si>
  <si>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</si>
  <si>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</si>
  <si>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1216013</t>
  </si>
  <si>
    <t>6013</t>
  </si>
  <si>
    <t>Забезпечення діяльності водопровідно-каналізаційного господарства</t>
  </si>
  <si>
    <t>1216016</t>
  </si>
  <si>
    <t>6016</t>
  </si>
  <si>
    <t>Впровадження засобів обліку витрат та регулювання споживання води та теплової енергії</t>
  </si>
  <si>
    <t>3119800</t>
  </si>
  <si>
    <t>9800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</si>
  <si>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b/>
        <sz val="14"/>
        <color indexed="10"/>
        <rFont val="Times New Roman"/>
        <family val="1"/>
      </rPr>
      <t xml:space="preserve"> </t>
    </r>
  </si>
  <si>
    <t>Реконструкція другого поверху  адмінбудівлі по вул.Першотравнева,21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</si>
  <si>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</si>
  <si>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</si>
  <si>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</si>
  <si>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7360</t>
  </si>
  <si>
    <t xml:space="preserve">Виконання інвестиційних проектів </t>
  </si>
  <si>
    <t>1217363</t>
  </si>
  <si>
    <t>1217360</t>
  </si>
  <si>
    <t>1517360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</si>
  <si>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</si>
  <si>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</si>
  <si>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</si>
  <si>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7363</t>
  </si>
  <si>
    <t>Реконструкція  відповідних технологічних  вузлів  та обладнання  міських очисних  споруд: решіток  у грабельній. Адреса об'єкта:вул.Гамалія,40,м.Суми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</si>
  <si>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</si>
  <si>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</si>
  <si>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</si>
  <si>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Реконструкція каналізаційного залізобетонного самотічного колектора Д-600-1000, який проходить по вул. Пушкіна, Садова, Засумська та Ярослава Мудрого (Пролетарська) до КНС 2 від вул. Степана Бандери (Баумана)  до вул. Лугової (коригування)</t>
  </si>
  <si>
    <t>Будівництво ліній освітлення ХІІ МР</t>
  </si>
  <si>
    <t>Реконструкція лінії освітлення по вул. Виноградна</t>
  </si>
  <si>
    <t>Реконструкція лінії освітлення по вул. Осіння</t>
  </si>
  <si>
    <t>Реконструкція лінії освітлення по вул. Сонячна</t>
  </si>
  <si>
    <t>Реконструкція водоводу від Тополянського водозабору до пожежного депо в м. Суми</t>
  </si>
  <si>
    <t>Реконструкція водопроводу Д500 мм від Тополянського водозабору до пр. Курський</t>
  </si>
  <si>
    <t>Реконструкція ДНЗ №22 «Джерельце»</t>
  </si>
  <si>
    <t>Реконструкція будівлі ДНЗ №2 по вул. Інтернаціоналістів,39</t>
  </si>
  <si>
    <t>Реконструкція харчоблоку КУ «Сумська спеціалізована школа І ступеня № 30 «Унікум» по вул. Рибалка, 7</t>
  </si>
  <si>
    <t>Реконструкція інженерних мереж КУ Піщанська ЗОШ І-ІІ ступенів</t>
  </si>
  <si>
    <t>Будівництво дитячого майданчика в районі житлового будинку № 23 по вул. Охтирська</t>
  </si>
  <si>
    <t>Будівництво дитячого майданчика в районі житлового будинку № 26 по вул. Римського - Корсакова</t>
  </si>
  <si>
    <t>Будівництво спортивного майданчика                         по вул. Роменській, 88</t>
  </si>
  <si>
    <t>Будівництво спортивного майданчика по                               вул. Роменській, 89</t>
  </si>
  <si>
    <t>Будівництво спортивного майданчика по                            вул. Роменській, 100А</t>
  </si>
  <si>
    <t>0717360</t>
  </si>
  <si>
    <t>0717363</t>
  </si>
  <si>
    <t>1516080</t>
  </si>
  <si>
    <t>1516082</t>
  </si>
  <si>
    <t xml:space="preserve">Реалізація державних та місцевих житлових програм </t>
  </si>
  <si>
    <t>Придбання житла для окремих категорій населення відповідно до законодавства</t>
  </si>
  <si>
    <t>0610</t>
  </si>
  <si>
    <t>6082</t>
  </si>
  <si>
    <t>6080</t>
  </si>
  <si>
    <t>0619800</t>
  </si>
  <si>
    <t>Будівництво кабельної лінії електроживлення (резервний кабель) каналізаційно – насосної станції по вул. Привокзальна, 4/13</t>
  </si>
  <si>
    <t>Реконструкція системи електрозабезпечення 48-квартирного будинку по вулиці Холодногірська, 30/1 м. Суми</t>
  </si>
  <si>
    <t>Будівництво  зливної каналізації по                            вул. Косівщинській, вул. Кавалерідзе,                               вул. Нахімова, вул. Дарвіна, вул. Жуковського,                                       вул. Макаренка</t>
  </si>
  <si>
    <t>Будівництво каналізації фекальної по                      вул. Нижньолепехівській, вул. Лепехівській, вул. Ново-Лепехівській, вул. Андрія Шептицького, вул. Жуковського,                            вул. Косівщинській,  вул. Нахімова,                                 вул. Дарвіна</t>
  </si>
  <si>
    <t>0218120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</si>
  <si>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їх сімей»</t>
  </si>
  <si>
    <t>Заходи з організації рятування на водах</t>
  </si>
  <si>
    <t>8120</t>
  </si>
  <si>
    <t>Будівництво дитячо-спортивного майданчика в районі житлових будинків № 49, 53, по вул.Романа Атаманюка</t>
  </si>
  <si>
    <t>Будівництво дитячого майданчика в районі житлових будинків № 13-15 по вул.Романа Атаманюка</t>
  </si>
  <si>
    <t>Будівництво дитячого майданчика за адресою: м. Суми, вул. Г.Кондратьєва, 52</t>
  </si>
  <si>
    <t xml:space="preserve"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до перехрестя вул. Черкаська та вул. Лінійна в м. Суми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</si>
  <si>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</si>
  <si>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Реконструкція (санація) самотічного каналізаційного колектора Д 400-500 мм від вул. Романа Атаманюка по вул. Генерала Чибісова, Новорічній до вул. Київської </t>
  </si>
  <si>
    <t xml:space="preserve">Реконструкція системи водопостачання та водовідведення в приміщенні по вул. Г.Кондратьєва, 165/71 </t>
  </si>
  <si>
    <t>Реконструкція 1-го поверху КУ «ССШ № 3» по вул. 20 років Перемоги,9</t>
  </si>
  <si>
    <t>1600000</t>
  </si>
  <si>
    <t>Управління архітектури та містобудування Сумської міської ради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</si>
  <si>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</si>
  <si>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</si>
  <si>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</si>
  <si>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</si>
  <si>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Реконструкція хлорного господарства на очисних спорудах м. Суми з переведенням на гіпохлорит натрію</t>
  </si>
  <si>
    <t>Влаштування пандуса до житлового будинку      № 20 по вул. Пушкіна</t>
  </si>
  <si>
    <t>Влаштування пандуса до житлового будинку      № 29 по вул. М.Лушпи</t>
  </si>
  <si>
    <t>Влаштування пандуса до житлового будинку      № 31 по вул. Холодногірська</t>
  </si>
  <si>
    <t>0219770</t>
  </si>
  <si>
    <t>Реконструкція кабельної лінії до опор по вул. Героїв Сумщини</t>
  </si>
  <si>
    <t xml:space="preserve">Будівництво дитячого майданчика на території ДНЗ № 25 «Білосніжка» по вул. Лесі Українки, 2/1 </t>
  </si>
  <si>
    <t>Будівництво свердловини №15 на нижню крейду з розширеним контуром на Лепехівському водозаборі м.Суми</t>
  </si>
  <si>
    <t>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вул. М. Лукаша, м. Суми</t>
  </si>
  <si>
    <t>Будівництво огородження території І поясу  зони санітарної охорони  водозабору та окремо збудованих  свердловин  на  Ново-Оболонському  водозаборі в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</si>
  <si>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</si>
  <si>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>Реконструкція каналізаційного залізобетонного самотічного колектора Д=1000 мм, який проходить по яру між               пров. Степана Тимошенка (пров. Урицького) та вул. Панфілова</t>
  </si>
  <si>
    <t xml:space="preserve">Реконструкція волейбольного майданчику в парку культури та відпочинку  імені І.М. Кожедуба, м. Суми </t>
  </si>
  <si>
    <t xml:space="preserve">Реконструкція баскетбольного майданчика в парку культури і відпочинку  ім. І.М. Кожедуба </t>
  </si>
  <si>
    <t>0712030</t>
  </si>
  <si>
    <t>2030</t>
  </si>
  <si>
    <t>Лікарсько-акушерська допомога вагітним, породіллям та новонародженим</t>
  </si>
  <si>
    <t>0733</t>
  </si>
  <si>
    <t>0712110</t>
  </si>
  <si>
    <t>2110</t>
  </si>
  <si>
    <t>Первинна медична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</si>
  <si>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</si>
  <si>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</si>
  <si>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</si>
  <si>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</si>
  <si>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0712113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</si>
  <si>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</si>
  <si>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</si>
  <si>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</si>
  <si>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 xml:space="preserve">до   рішення  виконавчого комітету </t>
  </si>
  <si>
    <t xml:space="preserve">                    Додаток  4</t>
  </si>
  <si>
    <t xml:space="preserve">Директор департаменту фінансів, економіки та інвестицій </t>
  </si>
  <si>
    <t xml:space="preserve">              С.А.Липова</t>
  </si>
  <si>
    <t>від 18.04.2018 № 201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</si>
</sst>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4"/>
      <color indexed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sz val="24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2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3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4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4" fillId="26" borderId="0" xfId="0" applyFont="1" applyFill="1" applyAlignment="1">
      <alignment/>
    </xf>
    <xf numFmtId="0" fontId="0" fillId="26" borderId="0" xfId="0" applyFont="1" applyFill="1" applyAlignment="1">
      <alignment/>
    </xf>
    <xf numFmtId="0" fontId="27" fillId="26" borderId="12" xfId="0" applyFont="1" applyFill="1" applyBorder="1" applyAlignment="1">
      <alignment horizontal="center"/>
    </xf>
    <xf numFmtId="4" fontId="29" fillId="26" borderId="12" xfId="0" applyNumberFormat="1" applyFont="1" applyFill="1" applyBorder="1" applyAlignment="1">
      <alignment horizontal="right" vertical="center"/>
    </xf>
    <xf numFmtId="4" fontId="32" fillId="26" borderId="12" xfId="0" applyNumberFormat="1" applyFont="1" applyFill="1" applyBorder="1" applyAlignment="1">
      <alignment horizontal="right" vertical="center"/>
    </xf>
    <xf numFmtId="4" fontId="30" fillId="26" borderId="12" xfId="0" applyNumberFormat="1" applyFont="1" applyFill="1" applyBorder="1" applyAlignment="1">
      <alignment horizontal="right" vertical="center"/>
    </xf>
    <xf numFmtId="4" fontId="33" fillId="26" borderId="12" xfId="0" applyNumberFormat="1" applyFont="1" applyFill="1" applyBorder="1" applyAlignment="1">
      <alignment horizontal="right" vertical="center"/>
    </xf>
    <xf numFmtId="4" fontId="30" fillId="26" borderId="12" xfId="0" applyNumberFormat="1" applyFont="1" applyFill="1" applyBorder="1" applyAlignment="1">
      <alignment horizontal="center" vertical="center"/>
    </xf>
    <xf numFmtId="4" fontId="33" fillId="26" borderId="12" xfId="0" applyNumberFormat="1" applyFont="1" applyFill="1" applyBorder="1" applyAlignment="1">
      <alignment horizontal="center" vertical="center"/>
    </xf>
    <xf numFmtId="4" fontId="30" fillId="26" borderId="13" xfId="0" applyNumberFormat="1" applyFont="1" applyFill="1" applyBorder="1" applyAlignment="1">
      <alignment horizontal="right" vertical="center"/>
    </xf>
    <xf numFmtId="4" fontId="33" fillId="26" borderId="14" xfId="0" applyNumberFormat="1" applyFont="1" applyFill="1" applyBorder="1" applyAlignment="1">
      <alignment horizontal="right" vertical="center"/>
    </xf>
    <xf numFmtId="4" fontId="29" fillId="26" borderId="12" xfId="0" applyNumberFormat="1" applyFont="1" applyFill="1" applyBorder="1" applyAlignment="1">
      <alignment horizontal="right" vertical="center" wrapText="1"/>
    </xf>
    <xf numFmtId="4" fontId="30" fillId="26" borderId="12" xfId="0" applyNumberFormat="1" applyFont="1" applyFill="1" applyBorder="1" applyAlignment="1">
      <alignment horizontal="right" vertical="center" wrapText="1"/>
    </xf>
    <xf numFmtId="4" fontId="30" fillId="26" borderId="12" xfId="0" applyNumberFormat="1" applyFont="1" applyFill="1" applyBorder="1" applyAlignment="1">
      <alignment vertical="center"/>
    </xf>
    <xf numFmtId="4" fontId="33" fillId="26" borderId="12" xfId="0" applyNumberFormat="1" applyFont="1" applyFill="1" applyBorder="1" applyAlignment="1">
      <alignment vertical="center"/>
    </xf>
    <xf numFmtId="0" fontId="30" fillId="26" borderId="0" xfId="0" applyFont="1" applyFill="1" applyAlignment="1">
      <alignment/>
    </xf>
    <xf numFmtId="0" fontId="33" fillId="26" borderId="0" xfId="0" applyFont="1" applyFill="1" applyAlignment="1">
      <alignment vertical="center"/>
    </xf>
    <xf numFmtId="0" fontId="26" fillId="26" borderId="0" xfId="0" applyFont="1" applyFill="1" applyAlignment="1">
      <alignment/>
    </xf>
    <xf numFmtId="0" fontId="38" fillId="26" borderId="0" xfId="0" applyNumberFormat="1" applyFont="1" applyFill="1" applyAlignment="1" applyProtection="1">
      <alignment horizontal="left"/>
      <protection/>
    </xf>
    <xf numFmtId="49" fontId="27" fillId="26" borderId="0" xfId="0" applyNumberFormat="1" applyFont="1" applyFill="1" applyAlignment="1" applyProtection="1">
      <alignment horizontal="center"/>
      <protection/>
    </xf>
    <xf numFmtId="0" fontId="27" fillId="26" borderId="0" xfId="0" applyNumberFormat="1" applyFont="1" applyFill="1" applyAlignment="1" applyProtection="1">
      <alignment horizontal="center"/>
      <protection/>
    </xf>
    <xf numFmtId="0" fontId="27" fillId="26" borderId="0" xfId="0" applyNumberFormat="1" applyFont="1" applyFill="1" applyAlignment="1" applyProtection="1">
      <alignment/>
      <protection/>
    </xf>
    <xf numFmtId="0" fontId="28" fillId="26" borderId="0" xfId="0" applyNumberFormat="1" applyFont="1" applyFill="1" applyAlignment="1" applyProtection="1">
      <alignment/>
      <protection/>
    </xf>
    <xf numFmtId="0" fontId="27" fillId="26" borderId="0" xfId="0" applyNumberFormat="1" applyFont="1" applyFill="1" applyAlignment="1" applyProtection="1">
      <alignment vertical="top"/>
      <protection/>
    </xf>
    <xf numFmtId="0" fontId="28" fillId="26" borderId="0" xfId="0" applyNumberFormat="1" applyFont="1" applyFill="1" applyAlignment="1" applyProtection="1">
      <alignment horizontal="left"/>
      <protection/>
    </xf>
    <xf numFmtId="0" fontId="27" fillId="26" borderId="0" xfId="0" applyFont="1" applyFill="1" applyBorder="1" applyAlignment="1">
      <alignment horizontal="center"/>
    </xf>
    <xf numFmtId="0" fontId="30" fillId="26" borderId="0" xfId="0" applyFont="1" applyFill="1" applyBorder="1" applyAlignment="1">
      <alignment horizontal="center"/>
    </xf>
    <xf numFmtId="0" fontId="30" fillId="26" borderId="0" xfId="0" applyFont="1" applyFill="1" applyAlignment="1">
      <alignment horizontal="center"/>
    </xf>
    <xf numFmtId="49" fontId="27" fillId="26" borderId="12" xfId="0" applyNumberFormat="1" applyFont="1" applyFill="1" applyBorder="1" applyAlignment="1" applyProtection="1">
      <alignment horizontal="center" vertical="center" wrapText="1"/>
      <protection/>
    </xf>
    <xf numFmtId="0" fontId="27" fillId="26" borderId="12" xfId="0" applyNumberFormat="1" applyFont="1" applyFill="1" applyBorder="1" applyAlignment="1" applyProtection="1">
      <alignment horizontal="center" vertical="center" wrapText="1"/>
      <protection/>
    </xf>
    <xf numFmtId="0" fontId="27" fillId="26" borderId="0" xfId="0" applyFont="1" applyFill="1" applyAlignment="1">
      <alignment/>
    </xf>
    <xf numFmtId="49" fontId="29" fillId="26" borderId="12" xfId="0" applyNumberFormat="1" applyFont="1" applyFill="1" applyBorder="1" applyAlignment="1" applyProtection="1">
      <alignment horizontal="center" vertical="center"/>
      <protection/>
    </xf>
    <xf numFmtId="0" fontId="29" fillId="26" borderId="12" xfId="0" applyFont="1" applyFill="1" applyBorder="1" applyAlignment="1">
      <alignment vertical="center" wrapText="1"/>
    </xf>
    <xf numFmtId="0" fontId="29" fillId="26" borderId="0" xfId="0" applyFont="1" applyFill="1" applyAlignment="1">
      <alignment vertical="center"/>
    </xf>
    <xf numFmtId="49" fontId="32" fillId="26" borderId="12" xfId="0" applyNumberFormat="1" applyFont="1" applyFill="1" applyBorder="1" applyAlignment="1" applyProtection="1">
      <alignment horizontal="center" vertical="center"/>
      <protection/>
    </xf>
    <xf numFmtId="0" fontId="32" fillId="26" borderId="13" xfId="0" applyFont="1" applyFill="1" applyBorder="1" applyAlignment="1">
      <alignment vertical="center" wrapText="1"/>
    </xf>
    <xf numFmtId="0" fontId="32" fillId="26" borderId="0" xfId="0" applyFont="1" applyFill="1" applyAlignment="1">
      <alignment vertical="center"/>
    </xf>
    <xf numFmtId="49" fontId="30" fillId="26" borderId="12" xfId="0" applyNumberFormat="1" applyFont="1" applyFill="1" applyBorder="1" applyAlignment="1" applyProtection="1">
      <alignment horizontal="center" vertical="center"/>
      <protection/>
    </xf>
    <xf numFmtId="0" fontId="30" fillId="26" borderId="12" xfId="0" applyFont="1" applyFill="1" applyBorder="1" applyAlignment="1">
      <alignment horizontal="left" vertical="center" wrapText="1"/>
    </xf>
    <xf numFmtId="0" fontId="30" fillId="26" borderId="0" xfId="0" applyFont="1" applyFill="1" applyAlignment="1">
      <alignment vertical="center"/>
    </xf>
    <xf numFmtId="49" fontId="33" fillId="26" borderId="12" xfId="0" applyNumberFormat="1" applyFont="1" applyFill="1" applyBorder="1" applyAlignment="1" applyProtection="1">
      <alignment horizontal="center" vertical="center"/>
      <protection/>
    </xf>
    <xf numFmtId="0" fontId="33" fillId="26" borderId="12" xfId="0" applyFont="1" applyFill="1" applyBorder="1" applyAlignment="1">
      <alignment horizontal="left" vertical="center" wrapText="1"/>
    </xf>
    <xf numFmtId="0" fontId="33" fillId="26" borderId="12" xfId="0" applyFont="1" applyFill="1" applyBorder="1" applyAlignment="1">
      <alignment horizontal="right" vertical="center" wrapText="1"/>
    </xf>
    <xf numFmtId="0" fontId="33" fillId="26" borderId="0" xfId="0" applyFont="1" applyFill="1" applyAlignment="1">
      <alignment horizontal="right" vertical="center"/>
    </xf>
    <xf numFmtId="0" fontId="30" fillId="26" borderId="12" xfId="0" applyFont="1" applyFill="1" applyBorder="1" applyAlignment="1">
      <alignment horizontal="right" vertical="center" wrapText="1"/>
    </xf>
    <xf numFmtId="0" fontId="30" fillId="26" borderId="0" xfId="0" applyFont="1" applyFill="1" applyAlignment="1">
      <alignment horizontal="right" vertical="center"/>
    </xf>
    <xf numFmtId="49" fontId="30" fillId="26" borderId="12" xfId="0" applyNumberFormat="1" applyFont="1" applyFill="1" applyBorder="1" applyAlignment="1">
      <alignment horizontal="center" vertical="center"/>
    </xf>
    <xf numFmtId="49" fontId="33" fillId="26" borderId="12" xfId="0" applyNumberFormat="1" applyFont="1" applyFill="1" applyBorder="1" applyAlignment="1">
      <alignment horizontal="center" vertical="center"/>
    </xf>
    <xf numFmtId="0" fontId="30" fillId="26" borderId="0" xfId="0" applyFont="1" applyFill="1" applyAlignment="1">
      <alignment wrapText="1"/>
    </xf>
    <xf numFmtId="0" fontId="30" fillId="26" borderId="12" xfId="0" applyFont="1" applyFill="1" applyBorder="1" applyAlignment="1">
      <alignment wrapText="1"/>
    </xf>
    <xf numFmtId="49" fontId="29" fillId="26" borderId="12" xfId="0" applyNumberFormat="1" applyFont="1" applyFill="1" applyBorder="1" applyAlignment="1">
      <alignment horizontal="center" vertical="center"/>
    </xf>
    <xf numFmtId="0" fontId="29" fillId="26" borderId="12" xfId="0" applyFont="1" applyFill="1" applyBorder="1" applyAlignment="1">
      <alignment horizontal="left" vertical="center" wrapText="1"/>
    </xf>
    <xf numFmtId="49" fontId="32" fillId="26" borderId="12" xfId="0" applyNumberFormat="1" applyFont="1" applyFill="1" applyBorder="1" applyAlignment="1">
      <alignment horizontal="center" vertical="center"/>
    </xf>
    <xf numFmtId="0" fontId="32" fillId="26" borderId="12" xfId="0" applyFont="1" applyFill="1" applyBorder="1" applyAlignment="1">
      <alignment horizontal="left" vertical="center" wrapText="1"/>
    </xf>
    <xf numFmtId="0" fontId="38" fillId="26" borderId="0" xfId="0" applyNumberFormat="1" applyFont="1" applyFill="1" applyAlignment="1" applyProtection="1">
      <alignment horizontal="left"/>
      <protection/>
    </xf>
    <xf numFmtId="0" fontId="35" fillId="26" borderId="0" xfId="0" applyNumberFormat="1" applyFont="1" applyFill="1" applyAlignment="1" applyProtection="1">
      <alignment horizontal="left"/>
      <protection/>
    </xf>
    <xf numFmtId="0" fontId="33" fillId="26" borderId="12" xfId="0" applyFont="1" applyFill="1" applyBorder="1" applyAlignment="1">
      <alignment vertical="center" wrapText="1"/>
    </xf>
    <xf numFmtId="0" fontId="30" fillId="26" borderId="12" xfId="0" applyFont="1" applyFill="1" applyBorder="1" applyAlignment="1">
      <alignment vertical="center" wrapText="1"/>
    </xf>
    <xf numFmtId="0" fontId="30" fillId="26" borderId="12" xfId="0" applyFont="1" applyFill="1" applyBorder="1" applyAlignment="1">
      <alignment horizontal="justify" vertical="center"/>
    </xf>
    <xf numFmtId="0" fontId="33" fillId="26" borderId="0" xfId="0" applyFont="1" applyFill="1" applyAlignment="1">
      <alignment horizontal="justify" vertical="center"/>
    </xf>
    <xf numFmtId="49" fontId="30" fillId="26" borderId="13" xfId="0" applyNumberFormat="1" applyFont="1" applyFill="1" applyBorder="1" applyAlignment="1" applyProtection="1">
      <alignment horizontal="center" vertical="center"/>
      <protection/>
    </xf>
    <xf numFmtId="0" fontId="30" fillId="26" borderId="13" xfId="0" applyFont="1" applyFill="1" applyBorder="1" applyAlignment="1">
      <alignment horizontal="left" vertical="center" wrapText="1"/>
    </xf>
    <xf numFmtId="0" fontId="30" fillId="26" borderId="12" xfId="0" applyNumberFormat="1" applyFont="1" applyFill="1" applyBorder="1" applyAlignment="1" applyProtection="1">
      <alignment horizontal="center" vertical="center"/>
      <protection/>
    </xf>
    <xf numFmtId="0" fontId="30" fillId="26" borderId="0" xfId="0" applyFont="1" applyFill="1" applyBorder="1" applyAlignment="1">
      <alignment vertical="center"/>
    </xf>
    <xf numFmtId="49" fontId="33" fillId="26" borderId="14" xfId="0" applyNumberFormat="1" applyFont="1" applyFill="1" applyBorder="1" applyAlignment="1" applyProtection="1">
      <alignment horizontal="center" vertical="center"/>
      <protection/>
    </xf>
    <xf numFmtId="0" fontId="33" fillId="26" borderId="14" xfId="0" applyNumberFormat="1" applyFont="1" applyFill="1" applyBorder="1" applyAlignment="1" applyProtection="1">
      <alignment horizontal="center" vertical="center"/>
      <protection/>
    </xf>
    <xf numFmtId="0" fontId="33" fillId="26" borderId="14" xfId="0" applyFont="1" applyFill="1" applyBorder="1" applyAlignment="1">
      <alignment horizontal="left" vertical="center" wrapText="1"/>
    </xf>
    <xf numFmtId="0" fontId="33" fillId="26" borderId="0" xfId="0" applyFont="1" applyFill="1" applyBorder="1" applyAlignment="1">
      <alignment vertical="center"/>
    </xf>
    <xf numFmtId="0" fontId="33" fillId="26" borderId="12" xfId="0" applyNumberFormat="1" applyFont="1" applyFill="1" applyBorder="1" applyAlignment="1" applyProtection="1">
      <alignment horizontal="center" vertical="center"/>
      <protection/>
    </xf>
    <xf numFmtId="0" fontId="33" fillId="26" borderId="0" xfId="0" applyFont="1" applyFill="1" applyAlignment="1">
      <alignment wrapText="1"/>
    </xf>
    <xf numFmtId="0" fontId="29" fillId="26" borderId="15" xfId="0" applyFont="1" applyFill="1" applyBorder="1" applyAlignment="1">
      <alignment horizontal="left" vertical="center"/>
    </xf>
    <xf numFmtId="0" fontId="30" fillId="26" borderId="15" xfId="0" applyFont="1" applyFill="1" applyBorder="1" applyAlignment="1">
      <alignment horizontal="left" vertical="center" wrapText="1"/>
    </xf>
    <xf numFmtId="0" fontId="30" fillId="26" borderId="0" xfId="0" applyFont="1" applyFill="1" applyAlignment="1">
      <alignment horizontal="justify" vertical="center"/>
    </xf>
    <xf numFmtId="0" fontId="30" fillId="26" borderId="16" xfId="0" applyFont="1" applyFill="1" applyBorder="1" applyAlignment="1">
      <alignment horizontal="left" vertical="center" wrapText="1"/>
    </xf>
    <xf numFmtId="0" fontId="33" fillId="26" borderId="12" xfId="0" applyFont="1" applyFill="1" applyBorder="1" applyAlignment="1">
      <alignment wrapText="1"/>
    </xf>
    <xf numFmtId="0" fontId="29" fillId="26" borderId="12" xfId="0" applyNumberFormat="1" applyFont="1" applyFill="1" applyBorder="1" applyAlignment="1" applyProtection="1">
      <alignment horizontal="center" vertical="center"/>
      <protection/>
    </xf>
    <xf numFmtId="0" fontId="32" fillId="26" borderId="12" xfId="0" applyNumberFormat="1" applyFont="1" applyFill="1" applyBorder="1" applyAlignment="1" applyProtection="1">
      <alignment horizontal="center" vertical="center"/>
      <protection/>
    </xf>
    <xf numFmtId="0" fontId="33" fillId="26" borderId="15" xfId="0" applyFont="1" applyFill="1" applyBorder="1" applyAlignment="1">
      <alignment horizontal="left" vertical="center" wrapText="1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5" xfId="0" applyFont="1" applyFill="1" applyBorder="1" applyAlignment="1">
      <alignment horizontal="left" vertical="center" wrapText="1"/>
    </xf>
    <xf numFmtId="4" fontId="29" fillId="26" borderId="12" xfId="0" applyNumberFormat="1" applyFont="1" applyFill="1" applyBorder="1" applyAlignment="1">
      <alignment horizontal="center" vertical="center"/>
    </xf>
    <xf numFmtId="0" fontId="29" fillId="26" borderId="0" xfId="0" applyFont="1" applyFill="1" applyBorder="1" applyAlignment="1">
      <alignment vertical="center"/>
    </xf>
    <xf numFmtId="0" fontId="30" fillId="26" borderId="12" xfId="0" applyFont="1" applyFill="1" applyBorder="1" applyAlignment="1">
      <alignment horizontal="center" vertical="center" wrapText="1"/>
    </xf>
    <xf numFmtId="0" fontId="29" fillId="26" borderId="12" xfId="0" applyFont="1" applyFill="1" applyBorder="1" applyAlignment="1">
      <alignment horizontal="center" wrapText="1"/>
    </xf>
    <xf numFmtId="3" fontId="30" fillId="26" borderId="12" xfId="0" applyNumberFormat="1" applyFont="1" applyFill="1" applyBorder="1" applyAlignment="1">
      <alignment horizontal="center" vertical="center"/>
    </xf>
    <xf numFmtId="0" fontId="30" fillId="26" borderId="0" xfId="0" applyFont="1" applyFill="1" applyBorder="1" applyAlignment="1">
      <alignment/>
    </xf>
    <xf numFmtId="0" fontId="30" fillId="26" borderId="12" xfId="0" applyFont="1" applyFill="1" applyBorder="1" applyAlignment="1">
      <alignment horizontal="justify" vertical="center" wrapText="1"/>
    </xf>
    <xf numFmtId="200" fontId="30" fillId="26" borderId="12" xfId="0" applyNumberFormat="1" applyFont="1" applyFill="1" applyBorder="1" applyAlignment="1">
      <alignment horizontal="center" vertical="center" wrapText="1"/>
    </xf>
    <xf numFmtId="3" fontId="29" fillId="26" borderId="12" xfId="0" applyNumberFormat="1" applyFont="1" applyFill="1" applyBorder="1" applyAlignment="1">
      <alignment horizontal="center" vertical="center"/>
    </xf>
    <xf numFmtId="3" fontId="30" fillId="26" borderId="12" xfId="0" applyNumberFormat="1" applyFont="1" applyFill="1" applyBorder="1" applyAlignment="1">
      <alignment horizontal="center"/>
    </xf>
    <xf numFmtId="0" fontId="32" fillId="26" borderId="12" xfId="0" applyFont="1" applyFill="1" applyBorder="1" applyAlignment="1">
      <alignment horizontal="center" vertical="center" wrapText="1"/>
    </xf>
    <xf numFmtId="0" fontId="32" fillId="26" borderId="12" xfId="0" applyFont="1" applyFill="1" applyBorder="1" applyAlignment="1">
      <alignment vertical="center" wrapText="1"/>
    </xf>
    <xf numFmtId="0" fontId="32" fillId="26" borderId="12" xfId="0" applyFont="1" applyFill="1" applyBorder="1" applyAlignment="1">
      <alignment/>
    </xf>
    <xf numFmtId="3" fontId="32" fillId="26" borderId="12" xfId="0" applyNumberFormat="1" applyFont="1" applyFill="1" applyBorder="1" applyAlignment="1">
      <alignment horizontal="right" vertical="center"/>
    </xf>
    <xf numFmtId="0" fontId="32" fillId="26" borderId="0" xfId="0" applyFont="1" applyFill="1" applyBorder="1" applyAlignment="1">
      <alignment horizontal="right" vertical="center"/>
    </xf>
    <xf numFmtId="0" fontId="32" fillId="26" borderId="0" xfId="0" applyFont="1" applyFill="1" applyAlignment="1">
      <alignment horizontal="right" vertical="center"/>
    </xf>
    <xf numFmtId="0" fontId="29" fillId="26" borderId="12" xfId="0" applyFont="1" applyFill="1" applyBorder="1" applyAlignment="1">
      <alignment horizontal="left" vertical="center"/>
    </xf>
    <xf numFmtId="3" fontId="30" fillId="26" borderId="12" xfId="0" applyNumberFormat="1" applyFont="1" applyFill="1" applyBorder="1" applyAlignment="1">
      <alignment horizontal="center" vertical="center" wrapText="1"/>
    </xf>
    <xf numFmtId="0" fontId="32" fillId="26" borderId="0" xfId="0" applyFont="1" applyFill="1" applyAlignment="1">
      <alignment/>
    </xf>
    <xf numFmtId="3" fontId="33" fillId="26" borderId="12" xfId="0" applyNumberFormat="1" applyFont="1" applyFill="1" applyBorder="1" applyAlignment="1">
      <alignment horizontal="center" vertical="center"/>
    </xf>
    <xf numFmtId="200" fontId="33" fillId="26" borderId="12" xfId="0" applyNumberFormat="1" applyFont="1" applyFill="1" applyBorder="1" applyAlignment="1">
      <alignment horizontal="center" vertical="center" wrapText="1"/>
    </xf>
    <xf numFmtId="0" fontId="33" fillId="26" borderId="0" xfId="0" applyFont="1" applyFill="1" applyBorder="1" applyAlignment="1">
      <alignment/>
    </xf>
    <xf numFmtId="3" fontId="30" fillId="26" borderId="12" xfId="95" applyNumberFormat="1" applyFont="1" applyFill="1" applyBorder="1" applyAlignment="1">
      <alignment horizontal="center" vertical="center"/>
      <protection/>
    </xf>
    <xf numFmtId="200" fontId="30" fillId="26" borderId="12" xfId="95" applyNumberFormat="1" applyFont="1" applyFill="1" applyBorder="1" applyAlignment="1">
      <alignment horizontal="center" vertical="center"/>
      <protection/>
    </xf>
    <xf numFmtId="4" fontId="30" fillId="26" borderId="12" xfId="95" applyNumberFormat="1" applyFont="1" applyFill="1" applyBorder="1" applyAlignment="1">
      <alignment horizontal="center" vertical="center"/>
      <protection/>
    </xf>
    <xf numFmtId="0" fontId="32" fillId="26" borderId="0" xfId="0" applyFont="1" applyFill="1" applyAlignment="1">
      <alignment wrapText="1"/>
    </xf>
    <xf numFmtId="3" fontId="33" fillId="26" borderId="12" xfId="0" applyNumberFormat="1" applyFont="1" applyFill="1" applyBorder="1" applyAlignment="1">
      <alignment horizontal="center"/>
    </xf>
    <xf numFmtId="0" fontId="33" fillId="26" borderId="0" xfId="0" applyFont="1" applyFill="1" applyAlignment="1">
      <alignment/>
    </xf>
    <xf numFmtId="0" fontId="29" fillId="26" borderId="0" xfId="0" applyFont="1" applyFill="1" applyAlignment="1">
      <alignment wrapText="1"/>
    </xf>
    <xf numFmtId="0" fontId="30" fillId="26" borderId="12" xfId="0" applyFont="1" applyFill="1" applyBorder="1" applyAlignment="1">
      <alignment horizontal="center" wrapText="1"/>
    </xf>
    <xf numFmtId="3" fontId="29" fillId="26" borderId="12" xfId="0" applyNumberFormat="1" applyFont="1" applyFill="1" applyBorder="1" applyAlignment="1">
      <alignment horizontal="right" vertical="center"/>
    </xf>
    <xf numFmtId="0" fontId="30" fillId="26" borderId="12" xfId="0" applyFont="1" applyFill="1" applyBorder="1" applyAlignment="1">
      <alignment horizontal="left" vertical="center"/>
    </xf>
    <xf numFmtId="203" fontId="30" fillId="26" borderId="12" xfId="0" applyNumberFormat="1" applyFont="1" applyFill="1" applyBorder="1" applyAlignment="1">
      <alignment horizontal="center" vertical="center" wrapText="1"/>
    </xf>
    <xf numFmtId="3" fontId="29" fillId="26" borderId="12" xfId="0" applyNumberFormat="1" applyFont="1" applyFill="1" applyBorder="1" applyAlignment="1">
      <alignment horizontal="center" vertical="center" wrapText="1"/>
    </xf>
    <xf numFmtId="2" fontId="30" fillId="26" borderId="12" xfId="0" applyNumberFormat="1" applyFont="1" applyFill="1" applyBorder="1" applyAlignment="1">
      <alignment horizontal="center" vertical="center" wrapText="1"/>
    </xf>
    <xf numFmtId="3" fontId="30" fillId="26" borderId="12" xfId="0" applyNumberFormat="1" applyFont="1" applyFill="1" applyBorder="1" applyAlignment="1">
      <alignment horizontal="left" vertical="center" wrapText="1"/>
    </xf>
    <xf numFmtId="3" fontId="33" fillId="26" borderId="12" xfId="0" applyNumberFormat="1" applyFont="1" applyFill="1" applyBorder="1" applyAlignment="1">
      <alignment horizontal="left" vertical="center" wrapText="1"/>
    </xf>
    <xf numFmtId="0" fontId="30" fillId="26" borderId="14" xfId="0" applyFont="1" applyFill="1" applyBorder="1" applyAlignment="1">
      <alignment horizontal="left" vertical="center" wrapText="1"/>
    </xf>
    <xf numFmtId="49" fontId="34" fillId="26" borderId="12" xfId="0" applyNumberFormat="1" applyFont="1" applyFill="1" applyBorder="1" applyAlignment="1" applyProtection="1">
      <alignment horizontal="center" vertical="center"/>
      <protection/>
    </xf>
    <xf numFmtId="0" fontId="29" fillId="26" borderId="14" xfId="0" applyFont="1" applyFill="1" applyBorder="1" applyAlignment="1">
      <alignment horizontal="left" vertical="center" wrapText="1"/>
    </xf>
    <xf numFmtId="49" fontId="30" fillId="26" borderId="0" xfId="0" applyNumberFormat="1" applyFont="1" applyFill="1" applyAlignment="1" applyProtection="1">
      <alignment horizontal="center"/>
      <protection/>
    </xf>
    <xf numFmtId="0" fontId="30" fillId="26" borderId="0" xfId="0" applyNumberFormat="1" applyFont="1" applyFill="1" applyAlignment="1" applyProtection="1">
      <alignment horizontal="center"/>
      <protection/>
    </xf>
    <xf numFmtId="0" fontId="30" fillId="26" borderId="0" xfId="0" applyNumberFormat="1" applyFont="1" applyFill="1" applyAlignment="1" applyProtection="1">
      <alignment/>
      <protection/>
    </xf>
    <xf numFmtId="0" fontId="30" fillId="26" borderId="0" xfId="0" applyFont="1" applyFill="1" applyBorder="1" applyAlignment="1">
      <alignment horizontal="right"/>
    </xf>
    <xf numFmtId="0" fontId="24" fillId="26" borderId="0" xfId="0" applyNumberFormat="1" applyFont="1" applyFill="1" applyAlignment="1" applyProtection="1">
      <alignment horizontal="center"/>
      <protection/>
    </xf>
    <xf numFmtId="0" fontId="24" fillId="26" borderId="0" xfId="0" applyNumberFormat="1" applyFont="1" applyFill="1" applyAlignment="1" applyProtection="1">
      <alignment/>
      <protection/>
    </xf>
    <xf numFmtId="4" fontId="24" fillId="26" borderId="0" xfId="0" applyNumberFormat="1" applyFont="1" applyFill="1" applyAlignment="1" applyProtection="1">
      <alignment/>
      <protection/>
    </xf>
    <xf numFmtId="0" fontId="28" fillId="26" borderId="0" xfId="0" applyFont="1" applyFill="1" applyAlignment="1">
      <alignment vertical="top"/>
    </xf>
    <xf numFmtId="0" fontId="35" fillId="26" borderId="0" xfId="0" applyFont="1" applyFill="1" applyBorder="1" applyAlignment="1">
      <alignment/>
    </xf>
    <xf numFmtId="0" fontId="35" fillId="26" borderId="0" xfId="0" applyFont="1" applyFill="1" applyBorder="1" applyAlignment="1">
      <alignment vertical="center"/>
    </xf>
    <xf numFmtId="1" fontId="36" fillId="26" borderId="0" xfId="0" applyNumberFormat="1" applyFont="1" applyFill="1" applyBorder="1" applyAlignment="1">
      <alignment horizontal="center" vertical="center"/>
    </xf>
    <xf numFmtId="0" fontId="35" fillId="26" borderId="0" xfId="0" applyFont="1" applyFill="1" applyAlignment="1">
      <alignment/>
    </xf>
    <xf numFmtId="0" fontId="26" fillId="26" borderId="0" xfId="0" applyFont="1" applyFill="1" applyBorder="1" applyAlignment="1">
      <alignment vertical="center" textRotation="180"/>
    </xf>
    <xf numFmtId="0" fontId="35" fillId="26" borderId="0" xfId="0" applyFont="1" applyFill="1" applyAlignment="1">
      <alignment horizontal="center"/>
    </xf>
    <xf numFmtId="0" fontId="35" fillId="26" borderId="0" xfId="0" applyFont="1" applyFill="1" applyAlignment="1">
      <alignment/>
    </xf>
    <xf numFmtId="0" fontId="35" fillId="26" borderId="0" xfId="0" applyFont="1" applyFill="1" applyAlignment="1">
      <alignment vertical="center" textRotation="180"/>
    </xf>
    <xf numFmtId="49" fontId="27" fillId="26" borderId="0" xfId="0" applyNumberFormat="1" applyFont="1" applyFill="1" applyAlignment="1" applyProtection="1">
      <alignment horizontal="center"/>
      <protection/>
    </xf>
    <xf numFmtId="0" fontId="27" fillId="26" borderId="0" xfId="0" applyNumberFormat="1" applyFont="1" applyFill="1" applyAlignment="1" applyProtection="1">
      <alignment horizontal="center"/>
      <protection/>
    </xf>
    <xf numFmtId="0" fontId="27" fillId="26" borderId="0" xfId="0" applyNumberFormat="1" applyFont="1" applyFill="1" applyAlignment="1" applyProtection="1">
      <alignment/>
      <protection/>
    </xf>
    <xf numFmtId="0" fontId="27" fillId="26" borderId="0" xfId="0" applyFont="1" applyFill="1" applyBorder="1" applyAlignment="1">
      <alignment horizontal="right"/>
    </xf>
    <xf numFmtId="0" fontId="29" fillId="26" borderId="0" xfId="0" applyFont="1" applyFill="1" applyAlignment="1">
      <alignment vertical="center" wrapText="1"/>
    </xf>
    <xf numFmtId="0" fontId="35" fillId="26" borderId="17" xfId="0" applyFont="1" applyFill="1" applyBorder="1" applyAlignment="1">
      <alignment horizontal="center" vertical="center" textRotation="180"/>
    </xf>
    <xf numFmtId="0" fontId="35" fillId="26" borderId="0" xfId="0" applyFont="1" applyFill="1" applyAlignment="1">
      <alignment horizontal="center" vertical="center" textRotation="180"/>
    </xf>
    <xf numFmtId="0" fontId="27" fillId="26" borderId="12" xfId="0" applyNumberFormat="1" applyFont="1" applyFill="1" applyBorder="1" applyAlignment="1" applyProtection="1">
      <alignment horizontal="center" vertical="center" wrapText="1"/>
      <protection/>
    </xf>
    <xf numFmtId="0" fontId="24" fillId="26" borderId="13" xfId="0" applyNumberFormat="1" applyFont="1" applyFill="1" applyBorder="1" applyAlignment="1" applyProtection="1">
      <alignment horizontal="center" vertical="center" wrapText="1"/>
      <protection/>
    </xf>
    <xf numFmtId="0" fontId="24" fillId="26" borderId="18" xfId="0" applyNumberFormat="1" applyFont="1" applyFill="1" applyBorder="1" applyAlignment="1" applyProtection="1">
      <alignment horizontal="center" vertical="center" wrapText="1"/>
      <protection/>
    </xf>
    <xf numFmtId="0" fontId="24" fillId="26" borderId="14" xfId="0" applyNumberFormat="1" applyFont="1" applyFill="1" applyBorder="1" applyAlignment="1" applyProtection="1">
      <alignment horizontal="center" vertical="center" wrapText="1"/>
      <protection/>
    </xf>
    <xf numFmtId="0" fontId="24" fillId="26" borderId="13" xfId="0" applyFont="1" applyFill="1" applyBorder="1" applyAlignment="1">
      <alignment horizontal="center" vertical="center" wrapText="1"/>
    </xf>
    <xf numFmtId="0" fontId="24" fillId="26" borderId="18" xfId="0" applyFont="1" applyFill="1" applyBorder="1" applyAlignment="1">
      <alignment horizontal="center" vertical="center" wrapText="1"/>
    </xf>
    <xf numFmtId="0" fontId="24" fillId="26" borderId="14" xfId="0" applyFont="1" applyFill="1" applyBorder="1" applyAlignment="1">
      <alignment horizontal="center" vertical="center" wrapText="1"/>
    </xf>
    <xf numFmtId="0" fontId="37" fillId="26" borderId="12" xfId="0" applyFont="1" applyFill="1" applyBorder="1" applyAlignment="1">
      <alignment horizontal="center" vertical="center" wrapText="1"/>
    </xf>
    <xf numFmtId="0" fontId="36" fillId="26" borderId="0" xfId="0" applyNumberFormat="1" applyFont="1" applyFill="1" applyBorder="1" applyAlignment="1" applyProtection="1">
      <alignment horizontal="center" vertical="top" wrapText="1"/>
      <protection/>
    </xf>
    <xf numFmtId="0" fontId="35" fillId="26" borderId="0" xfId="0" applyFont="1" applyFill="1" applyBorder="1" applyAlignment="1">
      <alignment horizontal="left" vertical="distributed" wrapText="1"/>
    </xf>
    <xf numFmtId="49" fontId="27" fillId="26" borderId="12" xfId="0" applyNumberFormat="1" applyFont="1" applyFill="1" applyBorder="1" applyAlignment="1" applyProtection="1">
      <alignment horizontal="center" vertical="center" wrapText="1"/>
      <protection/>
    </xf>
    <xf numFmtId="0" fontId="45" fillId="26" borderId="0" xfId="0" applyNumberFormat="1" applyFont="1" applyFill="1" applyAlignment="1" applyProtection="1">
      <alignment horizontal="left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369"/>
  <sheetViews>
    <sheetView showGridLines="0" tabSelected="1" view="pageBreakPreview" zoomScale="30" zoomScaleNormal="70" zoomScaleSheetLayoutView="30" zoomScalePageLayoutView="0" workbookViewId="0" topLeftCell="A1">
      <selection activeCell="Z23" sqref="Z23"/>
    </sheetView>
  </sheetViews>
  <sheetFormatPr defaultColWidth="9.16015625" defaultRowHeight="12.75"/>
  <cols>
    <col min="1" max="1" width="19.33203125" style="137" customWidth="1"/>
    <col min="2" max="2" width="17.33203125" style="138" customWidth="1"/>
    <col min="3" max="3" width="17.16015625" style="138" customWidth="1"/>
    <col min="4" max="5" width="56.83203125" style="139" customWidth="1"/>
    <col min="6" max="6" width="20.16015625" style="139" customWidth="1"/>
    <col min="7" max="7" width="19.16015625" style="139" customWidth="1"/>
    <col min="8" max="8" width="19.5" style="139" customWidth="1"/>
    <col min="9" max="9" width="25.5" style="140" customWidth="1"/>
    <col min="10" max="10" width="23.33203125" style="2" customWidth="1"/>
    <col min="11" max="11" width="23.5" style="2" customWidth="1"/>
    <col min="12" max="12" width="9.16015625" style="136" customWidth="1"/>
    <col min="13" max="16384" width="9.16015625" style="2" customWidth="1"/>
  </cols>
  <sheetData>
    <row r="1" spans="1:12" ht="28.5" customHeight="1">
      <c r="A1" s="20"/>
      <c r="B1" s="21"/>
      <c r="C1" s="21"/>
      <c r="D1" s="22"/>
      <c r="E1" s="22"/>
      <c r="F1" s="22"/>
      <c r="G1" s="23"/>
      <c r="H1" s="55" t="s">
        <v>405</v>
      </c>
      <c r="I1" s="55"/>
      <c r="J1" s="55"/>
      <c r="K1" s="55"/>
      <c r="L1" s="143">
        <v>24</v>
      </c>
    </row>
    <row r="2" spans="1:12" ht="30" customHeight="1">
      <c r="A2" s="20"/>
      <c r="B2" s="21"/>
      <c r="C2" s="21"/>
      <c r="D2" s="22"/>
      <c r="E2" s="22"/>
      <c r="F2" s="22"/>
      <c r="G2" s="23"/>
      <c r="H2" s="55" t="s">
        <v>404</v>
      </c>
      <c r="I2" s="55"/>
      <c r="J2" s="55"/>
      <c r="K2" s="55"/>
      <c r="L2" s="143"/>
    </row>
    <row r="3" spans="1:12" ht="30" customHeight="1">
      <c r="A3" s="20"/>
      <c r="B3" s="21"/>
      <c r="C3" s="21"/>
      <c r="D3" s="22"/>
      <c r="E3" s="22"/>
      <c r="F3" s="22"/>
      <c r="G3" s="23"/>
      <c r="H3" s="155" t="s">
        <v>408</v>
      </c>
      <c r="I3" s="155"/>
      <c r="J3" s="155"/>
      <c r="K3" s="155"/>
      <c r="L3" s="143"/>
    </row>
    <row r="4" spans="1:12" s="1" customFormat="1" ht="30.75" customHeight="1">
      <c r="A4" s="20"/>
      <c r="B4" s="21"/>
      <c r="C4" s="21"/>
      <c r="D4" s="24"/>
      <c r="E4" s="24"/>
      <c r="F4" s="24"/>
      <c r="G4" s="23"/>
      <c r="H4" s="19"/>
      <c r="I4" s="19"/>
      <c r="J4" s="19"/>
      <c r="K4" s="19"/>
      <c r="L4" s="143"/>
    </row>
    <row r="5" spans="1:12" s="1" customFormat="1" ht="30.75">
      <c r="A5" s="20"/>
      <c r="B5" s="21"/>
      <c r="C5" s="21"/>
      <c r="D5" s="24"/>
      <c r="E5" s="24"/>
      <c r="F5" s="24"/>
      <c r="G5" s="25"/>
      <c r="H5" s="55"/>
      <c r="I5" s="55"/>
      <c r="J5" s="55"/>
      <c r="K5" s="55"/>
      <c r="L5" s="143"/>
    </row>
    <row r="6" spans="1:12" s="1" customFormat="1" ht="27.75" customHeight="1">
      <c r="A6" s="20"/>
      <c r="B6" s="21"/>
      <c r="C6" s="21"/>
      <c r="D6" s="24"/>
      <c r="E6" s="24"/>
      <c r="F6" s="24"/>
      <c r="G6" s="25"/>
      <c r="H6" s="25"/>
      <c r="I6" s="25"/>
      <c r="L6" s="143"/>
    </row>
    <row r="7" spans="1:12" ht="27.75" customHeight="1">
      <c r="A7" s="152" t="s">
        <v>214</v>
      </c>
      <c r="B7" s="152"/>
      <c r="C7" s="152"/>
      <c r="D7" s="152"/>
      <c r="E7" s="152"/>
      <c r="F7" s="152"/>
      <c r="G7" s="152"/>
      <c r="H7" s="152"/>
      <c r="I7" s="152"/>
      <c r="L7" s="143"/>
    </row>
    <row r="8" spans="1:12" ht="42" customHeight="1">
      <c r="A8" s="20"/>
      <c r="B8" s="21"/>
      <c r="C8" s="21"/>
      <c r="D8" s="26"/>
      <c r="E8" s="26"/>
      <c r="F8" s="26"/>
      <c r="G8" s="26"/>
      <c r="H8" s="26"/>
      <c r="I8" s="27"/>
      <c r="K8" s="28" t="s">
        <v>149</v>
      </c>
      <c r="L8" s="143"/>
    </row>
    <row r="9" spans="1:12" s="31" customFormat="1" ht="42.75" customHeight="1">
      <c r="A9" s="154" t="s">
        <v>59</v>
      </c>
      <c r="B9" s="144" t="s">
        <v>60</v>
      </c>
      <c r="C9" s="144" t="s">
        <v>36</v>
      </c>
      <c r="D9" s="144" t="s">
        <v>68</v>
      </c>
      <c r="E9" s="148" t="s">
        <v>209</v>
      </c>
      <c r="F9" s="145" t="s">
        <v>210</v>
      </c>
      <c r="G9" s="145" t="s">
        <v>211</v>
      </c>
      <c r="H9" s="145" t="s">
        <v>212</v>
      </c>
      <c r="I9" s="145" t="s">
        <v>213</v>
      </c>
      <c r="J9" s="151" t="s">
        <v>264</v>
      </c>
      <c r="K9" s="151" t="s">
        <v>265</v>
      </c>
      <c r="L9" s="143"/>
    </row>
    <row r="10" spans="1:12" s="31" customFormat="1" ht="42" customHeight="1">
      <c r="A10" s="154"/>
      <c r="B10" s="144"/>
      <c r="C10" s="144"/>
      <c r="D10" s="144"/>
      <c r="E10" s="149"/>
      <c r="F10" s="146"/>
      <c r="G10" s="146"/>
      <c r="H10" s="146"/>
      <c r="I10" s="146"/>
      <c r="J10" s="151"/>
      <c r="K10" s="151"/>
      <c r="L10" s="143"/>
    </row>
    <row r="11" spans="1:12" s="31" customFormat="1" ht="53.25" customHeight="1">
      <c r="A11" s="154"/>
      <c r="B11" s="144"/>
      <c r="C11" s="144"/>
      <c r="D11" s="144"/>
      <c r="E11" s="150"/>
      <c r="F11" s="147"/>
      <c r="G11" s="147"/>
      <c r="H11" s="147"/>
      <c r="I11" s="147"/>
      <c r="J11" s="151"/>
      <c r="K11" s="151"/>
      <c r="L11" s="143"/>
    </row>
    <row r="12" spans="1:12" s="31" customFormat="1" ht="15.75" customHeight="1">
      <c r="A12" s="29" t="s">
        <v>208</v>
      </c>
      <c r="B12" s="30">
        <v>2</v>
      </c>
      <c r="C12" s="30">
        <v>3</v>
      </c>
      <c r="D12" s="30">
        <v>4</v>
      </c>
      <c r="E12" s="30">
        <v>5</v>
      </c>
      <c r="F12" s="30">
        <v>6</v>
      </c>
      <c r="G12" s="30">
        <v>7</v>
      </c>
      <c r="H12" s="30">
        <v>8</v>
      </c>
      <c r="I12" s="30">
        <v>9</v>
      </c>
      <c r="J12" s="3">
        <v>10</v>
      </c>
      <c r="K12" s="3">
        <v>11</v>
      </c>
      <c r="L12" s="143"/>
    </row>
    <row r="13" spans="1:12" s="34" customFormat="1" ht="45" customHeight="1">
      <c r="A13" s="32" t="s">
        <v>91</v>
      </c>
      <c r="B13" s="32"/>
      <c r="C13" s="32"/>
      <c r="D13" s="33" t="s">
        <v>29</v>
      </c>
      <c r="E13" s="33"/>
      <c r="F13" s="33"/>
      <c r="G13" s="33"/>
      <c r="H13" s="33"/>
      <c r="I13" s="4">
        <f>I14</f>
        <v>45221880</v>
      </c>
      <c r="J13" s="4">
        <f>J14</f>
        <v>0</v>
      </c>
      <c r="K13" s="4">
        <f>K14</f>
        <v>45221880</v>
      </c>
      <c r="L13" s="143"/>
    </row>
    <row r="14" spans="1:12" s="37" customFormat="1" ht="33" customHeight="1">
      <c r="A14" s="35" t="s">
        <v>92</v>
      </c>
      <c r="B14" s="35"/>
      <c r="C14" s="35"/>
      <c r="D14" s="36" t="s">
        <v>29</v>
      </c>
      <c r="E14" s="36"/>
      <c r="F14" s="36"/>
      <c r="G14" s="36"/>
      <c r="H14" s="36"/>
      <c r="I14" s="5">
        <f>I15+I16+I19+I23+I25+I27+I31+I29+I21+I18+I30+I32+I35+I33+I34</f>
        <v>45221880</v>
      </c>
      <c r="J14" s="5">
        <f>J15+J16+J19+J23+J25+J27+J31+J29+J21+J18+J30+J32+J35+J33+J34</f>
        <v>0</v>
      </c>
      <c r="K14" s="5">
        <f>K15+K16+K19+K23+K25+K27+K31+K29+K21+K18+K30+K32+K35+K33+K34</f>
        <v>45221880</v>
      </c>
      <c r="L14" s="143"/>
    </row>
    <row r="15" spans="1:12" s="40" customFormat="1" ht="56.25" customHeight="1">
      <c r="A15" s="38" t="s">
        <v>93</v>
      </c>
      <c r="B15" s="38" t="s">
        <v>70</v>
      </c>
      <c r="C15" s="38" t="s">
        <v>35</v>
      </c>
      <c r="D15" s="39" t="s">
        <v>71</v>
      </c>
      <c r="E15" s="39"/>
      <c r="F15" s="39"/>
      <c r="G15" s="39"/>
      <c r="H15" s="39"/>
      <c r="I15" s="6">
        <f>4000000-1295000</f>
        <v>2705000</v>
      </c>
      <c r="J15" s="6"/>
      <c r="K15" s="6">
        <f>J15+I15</f>
        <v>2705000</v>
      </c>
      <c r="L15" s="143"/>
    </row>
    <row r="16" spans="1:12" s="40" customFormat="1" ht="45" customHeight="1">
      <c r="A16" s="38" t="s">
        <v>94</v>
      </c>
      <c r="B16" s="38" t="s">
        <v>75</v>
      </c>
      <c r="C16" s="38"/>
      <c r="D16" s="39" t="s">
        <v>13</v>
      </c>
      <c r="E16" s="39"/>
      <c r="F16" s="39"/>
      <c r="G16" s="39"/>
      <c r="H16" s="39"/>
      <c r="I16" s="6">
        <f>I17</f>
        <v>20500</v>
      </c>
      <c r="J16" s="6">
        <f>J17</f>
        <v>0</v>
      </c>
      <c r="K16" s="6">
        <f>K17</f>
        <v>20500</v>
      </c>
      <c r="L16" s="143"/>
    </row>
    <row r="17" spans="1:12" s="44" customFormat="1" ht="72" customHeight="1">
      <c r="A17" s="41" t="s">
        <v>95</v>
      </c>
      <c r="B17" s="41" t="s">
        <v>76</v>
      </c>
      <c r="C17" s="41" t="s">
        <v>58</v>
      </c>
      <c r="D17" s="42" t="s">
        <v>77</v>
      </c>
      <c r="E17" s="43"/>
      <c r="F17" s="43"/>
      <c r="G17" s="43"/>
      <c r="H17" s="43"/>
      <c r="I17" s="7">
        <v>20500</v>
      </c>
      <c r="J17" s="7"/>
      <c r="K17" s="7">
        <f>J17+I17</f>
        <v>20500</v>
      </c>
      <c r="L17" s="143"/>
    </row>
    <row r="18" spans="1:12" s="46" customFormat="1" ht="72" customHeight="1">
      <c r="A18" s="38" t="s">
        <v>288</v>
      </c>
      <c r="B18" s="38" t="s">
        <v>289</v>
      </c>
      <c r="C18" s="38" t="s">
        <v>287</v>
      </c>
      <c r="D18" s="39" t="s">
        <v>286</v>
      </c>
      <c r="E18" s="45"/>
      <c r="F18" s="45"/>
      <c r="G18" s="45"/>
      <c r="H18" s="45"/>
      <c r="I18" s="6">
        <v>28500</v>
      </c>
      <c r="J18" s="6"/>
      <c r="K18" s="6">
        <f>J18+I18</f>
        <v>28500</v>
      </c>
      <c r="L18" s="143"/>
    </row>
    <row r="19" spans="1:12" s="40" customFormat="1" ht="42.75" customHeight="1">
      <c r="A19" s="38" t="s">
        <v>96</v>
      </c>
      <c r="B19" s="38" t="s">
        <v>9</v>
      </c>
      <c r="C19" s="38"/>
      <c r="D19" s="39" t="s">
        <v>10</v>
      </c>
      <c r="E19" s="39"/>
      <c r="F19" s="39"/>
      <c r="G19" s="39"/>
      <c r="H19" s="39"/>
      <c r="I19" s="6">
        <f>I20</f>
        <v>20500</v>
      </c>
      <c r="J19" s="6">
        <f>J20</f>
        <v>0</v>
      </c>
      <c r="K19" s="6">
        <f>K20</f>
        <v>20500</v>
      </c>
      <c r="L19" s="143"/>
    </row>
    <row r="20" spans="1:12" s="17" customFormat="1" ht="56.25" customHeight="1">
      <c r="A20" s="41" t="s">
        <v>234</v>
      </c>
      <c r="B20" s="41" t="s">
        <v>235</v>
      </c>
      <c r="C20" s="41" t="s">
        <v>53</v>
      </c>
      <c r="D20" s="42" t="s">
        <v>236</v>
      </c>
      <c r="E20" s="42"/>
      <c r="F20" s="42"/>
      <c r="G20" s="42"/>
      <c r="H20" s="42"/>
      <c r="I20" s="7">
        <f>49000-28500</f>
        <v>20500</v>
      </c>
      <c r="J20" s="7"/>
      <c r="K20" s="7">
        <f>J20+I20</f>
        <v>20500</v>
      </c>
      <c r="L20" s="143"/>
    </row>
    <row r="21" spans="1:12" s="40" customFormat="1" ht="42.75" customHeight="1">
      <c r="A21" s="38" t="s">
        <v>266</v>
      </c>
      <c r="B21" s="38" t="s">
        <v>269</v>
      </c>
      <c r="C21" s="38"/>
      <c r="D21" s="39" t="s">
        <v>268</v>
      </c>
      <c r="E21" s="39"/>
      <c r="F21" s="39"/>
      <c r="G21" s="39"/>
      <c r="H21" s="39"/>
      <c r="I21" s="6">
        <f>I22</f>
        <v>177000</v>
      </c>
      <c r="J21" s="6">
        <f>J22</f>
        <v>0</v>
      </c>
      <c r="K21" s="6">
        <f>K22</f>
        <v>177000</v>
      </c>
      <c r="L21" s="143"/>
    </row>
    <row r="22" spans="1:12" s="17" customFormat="1" ht="50.25" customHeight="1">
      <c r="A22" s="41" t="s">
        <v>267</v>
      </c>
      <c r="B22" s="41" t="s">
        <v>270</v>
      </c>
      <c r="C22" s="41" t="s">
        <v>54</v>
      </c>
      <c r="D22" s="42" t="s">
        <v>271</v>
      </c>
      <c r="E22" s="42"/>
      <c r="F22" s="42"/>
      <c r="G22" s="42"/>
      <c r="H22" s="42"/>
      <c r="I22" s="7">
        <v>177000</v>
      </c>
      <c r="J22" s="7"/>
      <c r="K22" s="7">
        <f>J22+I22</f>
        <v>177000</v>
      </c>
      <c r="L22" s="143"/>
    </row>
    <row r="23" spans="1:12" s="40" customFormat="1" ht="40.5" customHeight="1">
      <c r="A23" s="47" t="s">
        <v>97</v>
      </c>
      <c r="B23" s="47" t="s">
        <v>65</v>
      </c>
      <c r="C23" s="47"/>
      <c r="D23" s="39" t="s">
        <v>67</v>
      </c>
      <c r="E23" s="39"/>
      <c r="F23" s="39"/>
      <c r="G23" s="39"/>
      <c r="H23" s="39"/>
      <c r="I23" s="6">
        <f>I24</f>
        <v>200000</v>
      </c>
      <c r="J23" s="6">
        <f>J24</f>
        <v>0</v>
      </c>
      <c r="K23" s="6">
        <f>K24</f>
        <v>200000</v>
      </c>
      <c r="L23" s="142">
        <v>25</v>
      </c>
    </row>
    <row r="24" spans="1:12" s="44" customFormat="1" ht="75" customHeight="1">
      <c r="A24" s="48" t="s">
        <v>98</v>
      </c>
      <c r="B24" s="48" t="s">
        <v>66</v>
      </c>
      <c r="C24" s="48" t="s">
        <v>54</v>
      </c>
      <c r="D24" s="42" t="s">
        <v>14</v>
      </c>
      <c r="E24" s="43"/>
      <c r="F24" s="43"/>
      <c r="G24" s="43"/>
      <c r="H24" s="43"/>
      <c r="I24" s="7">
        <v>200000</v>
      </c>
      <c r="J24" s="7"/>
      <c r="K24" s="7">
        <f>J24+I24</f>
        <v>200000</v>
      </c>
      <c r="L24" s="142"/>
    </row>
    <row r="25" spans="1:12" s="17" customFormat="1" ht="48.75" customHeight="1">
      <c r="A25" s="47" t="s">
        <v>99</v>
      </c>
      <c r="B25" s="47" t="s">
        <v>55</v>
      </c>
      <c r="C25" s="47"/>
      <c r="D25" s="39" t="s">
        <v>62</v>
      </c>
      <c r="E25" s="39"/>
      <c r="F25" s="39"/>
      <c r="G25" s="39"/>
      <c r="H25" s="39"/>
      <c r="I25" s="6">
        <f>I26</f>
        <v>20000</v>
      </c>
      <c r="J25" s="6">
        <f>J26</f>
        <v>0</v>
      </c>
      <c r="K25" s="6">
        <f>K26</f>
        <v>20000</v>
      </c>
      <c r="L25" s="142"/>
    </row>
    <row r="26" spans="1:12" s="17" customFormat="1" ht="88.5" customHeight="1">
      <c r="A26" s="48" t="s">
        <v>100</v>
      </c>
      <c r="B26" s="48" t="s">
        <v>63</v>
      </c>
      <c r="C26" s="48" t="s">
        <v>54</v>
      </c>
      <c r="D26" s="42" t="s">
        <v>64</v>
      </c>
      <c r="E26" s="42"/>
      <c r="F26" s="42"/>
      <c r="G26" s="42"/>
      <c r="H26" s="42"/>
      <c r="I26" s="7">
        <v>20000</v>
      </c>
      <c r="J26" s="7"/>
      <c r="K26" s="7">
        <f>J26+I26</f>
        <v>20000</v>
      </c>
      <c r="L26" s="142"/>
    </row>
    <row r="27" spans="1:12" s="40" customFormat="1" ht="56.25" customHeight="1">
      <c r="A27" s="47" t="s">
        <v>101</v>
      </c>
      <c r="B27" s="47" t="s">
        <v>3</v>
      </c>
      <c r="C27" s="47"/>
      <c r="D27" s="39" t="s">
        <v>4</v>
      </c>
      <c r="E27" s="39"/>
      <c r="F27" s="39"/>
      <c r="G27" s="39"/>
      <c r="H27" s="39"/>
      <c r="I27" s="6">
        <f>I28</f>
        <v>1490000</v>
      </c>
      <c r="J27" s="6">
        <f>J28</f>
        <v>0</v>
      </c>
      <c r="K27" s="6">
        <f>K28</f>
        <v>1490000</v>
      </c>
      <c r="L27" s="142"/>
    </row>
    <row r="28" spans="1:12" s="17" customFormat="1" ht="42.75" customHeight="1">
      <c r="A28" s="48" t="s">
        <v>150</v>
      </c>
      <c r="B28" s="48" t="s">
        <v>5</v>
      </c>
      <c r="C28" s="48" t="s">
        <v>250</v>
      </c>
      <c r="D28" s="42" t="s">
        <v>11</v>
      </c>
      <c r="E28" s="42"/>
      <c r="F28" s="42"/>
      <c r="G28" s="42"/>
      <c r="H28" s="42"/>
      <c r="I28" s="7">
        <f>810000+680000</f>
        <v>1490000</v>
      </c>
      <c r="J28" s="7"/>
      <c r="K28" s="7">
        <f aca="true" t="shared" si="0" ref="K28:K35">J28+I28</f>
        <v>1490000</v>
      </c>
      <c r="L28" s="142"/>
    </row>
    <row r="29" spans="1:12" s="40" customFormat="1" ht="46.5" customHeight="1">
      <c r="A29" s="47" t="s">
        <v>245</v>
      </c>
      <c r="B29" s="47" t="s">
        <v>246</v>
      </c>
      <c r="C29" s="47" t="s">
        <v>248</v>
      </c>
      <c r="D29" s="39" t="s">
        <v>247</v>
      </c>
      <c r="E29" s="39"/>
      <c r="F29" s="39"/>
      <c r="G29" s="39"/>
      <c r="H29" s="39"/>
      <c r="I29" s="6">
        <f>4897000+3385000</f>
        <v>8282000</v>
      </c>
      <c r="J29" s="6"/>
      <c r="K29" s="6">
        <f t="shared" si="0"/>
        <v>8282000</v>
      </c>
      <c r="L29" s="142"/>
    </row>
    <row r="30" spans="1:12" s="40" customFormat="1" ht="46.5" customHeight="1">
      <c r="A30" s="47" t="s">
        <v>293</v>
      </c>
      <c r="B30" s="47" t="s">
        <v>294</v>
      </c>
      <c r="C30" s="47" t="s">
        <v>296</v>
      </c>
      <c r="D30" s="49" t="s">
        <v>295</v>
      </c>
      <c r="E30" s="39"/>
      <c r="F30" s="39"/>
      <c r="G30" s="39"/>
      <c r="H30" s="39"/>
      <c r="I30" s="6">
        <v>16800</v>
      </c>
      <c r="J30" s="6"/>
      <c r="K30" s="6">
        <f t="shared" si="0"/>
        <v>16800</v>
      </c>
      <c r="L30" s="142"/>
    </row>
    <row r="31" spans="1:12" s="17" customFormat="1" ht="44.25" customHeight="1">
      <c r="A31" s="47" t="s">
        <v>102</v>
      </c>
      <c r="B31" s="47" t="s">
        <v>6</v>
      </c>
      <c r="C31" s="47" t="s">
        <v>56</v>
      </c>
      <c r="D31" s="39" t="s">
        <v>15</v>
      </c>
      <c r="E31" s="39" t="s">
        <v>222</v>
      </c>
      <c r="F31" s="39"/>
      <c r="G31" s="39"/>
      <c r="H31" s="39"/>
      <c r="I31" s="6">
        <f>4220000+24220000+800000</f>
        <v>29240000</v>
      </c>
      <c r="J31" s="6"/>
      <c r="K31" s="6">
        <f t="shared" si="0"/>
        <v>29240000</v>
      </c>
      <c r="L31" s="142"/>
    </row>
    <row r="32" spans="1:12" s="17" customFormat="1" ht="54.75" customHeight="1">
      <c r="A32" s="47" t="s">
        <v>297</v>
      </c>
      <c r="B32" s="47" t="s">
        <v>298</v>
      </c>
      <c r="C32" s="47" t="s">
        <v>299</v>
      </c>
      <c r="D32" s="50" t="s">
        <v>300</v>
      </c>
      <c r="E32" s="39"/>
      <c r="F32" s="39"/>
      <c r="G32" s="39"/>
      <c r="H32" s="39"/>
      <c r="I32" s="6">
        <v>55900</v>
      </c>
      <c r="J32" s="6"/>
      <c r="K32" s="6">
        <f t="shared" si="0"/>
        <v>55900</v>
      </c>
      <c r="L32" s="142"/>
    </row>
    <row r="33" spans="1:12" s="17" customFormat="1" ht="54.75" customHeight="1">
      <c r="A33" s="47" t="s">
        <v>357</v>
      </c>
      <c r="B33" s="47" t="s">
        <v>360</v>
      </c>
      <c r="C33" s="47" t="s">
        <v>299</v>
      </c>
      <c r="D33" s="39" t="s">
        <v>359</v>
      </c>
      <c r="E33" s="39"/>
      <c r="F33" s="39"/>
      <c r="G33" s="39"/>
      <c r="H33" s="39"/>
      <c r="I33" s="6">
        <v>57900</v>
      </c>
      <c r="J33" s="6"/>
      <c r="K33" s="6">
        <f t="shared" si="0"/>
        <v>57900</v>
      </c>
      <c r="L33" s="142"/>
    </row>
    <row r="34" spans="1:12" s="17" customFormat="1" ht="59.25" customHeight="1">
      <c r="A34" s="47" t="s">
        <v>379</v>
      </c>
      <c r="B34" s="47" t="s">
        <v>255</v>
      </c>
      <c r="C34" s="47" t="s">
        <v>34</v>
      </c>
      <c r="D34" s="39" t="s">
        <v>252</v>
      </c>
      <c r="E34" s="39"/>
      <c r="F34" s="39"/>
      <c r="G34" s="39"/>
      <c r="H34" s="39"/>
      <c r="I34" s="6">
        <v>344000</v>
      </c>
      <c r="J34" s="6"/>
      <c r="K34" s="6">
        <f t="shared" si="0"/>
        <v>344000</v>
      </c>
      <c r="L34" s="142"/>
    </row>
    <row r="35" spans="1:12" s="17" customFormat="1" ht="89.25" customHeight="1">
      <c r="A35" s="47" t="s">
        <v>321</v>
      </c>
      <c r="B35" s="47" t="s">
        <v>308</v>
      </c>
      <c r="C35" s="47" t="s">
        <v>34</v>
      </c>
      <c r="D35" s="50" t="s">
        <v>320</v>
      </c>
      <c r="E35" s="39"/>
      <c r="F35" s="39"/>
      <c r="G35" s="39"/>
      <c r="H35" s="39"/>
      <c r="I35" s="6">
        <v>2563780</v>
      </c>
      <c r="J35" s="6"/>
      <c r="K35" s="6">
        <f t="shared" si="0"/>
        <v>2563780</v>
      </c>
      <c r="L35" s="142"/>
    </row>
    <row r="36" spans="1:12" s="34" customFormat="1" ht="42" customHeight="1">
      <c r="A36" s="51" t="s">
        <v>103</v>
      </c>
      <c r="B36" s="51"/>
      <c r="C36" s="51"/>
      <c r="D36" s="52" t="s">
        <v>16</v>
      </c>
      <c r="E36" s="52"/>
      <c r="F36" s="52"/>
      <c r="G36" s="52"/>
      <c r="H36" s="52"/>
      <c r="I36" s="4">
        <f>I37</f>
        <v>39476559.77</v>
      </c>
      <c r="J36" s="4">
        <f>J37</f>
        <v>-17139</v>
      </c>
      <c r="K36" s="4">
        <f>K37</f>
        <v>39459420.77</v>
      </c>
      <c r="L36" s="142"/>
    </row>
    <row r="37" spans="1:12" s="37" customFormat="1" ht="42" customHeight="1">
      <c r="A37" s="53" t="s">
        <v>104</v>
      </c>
      <c r="B37" s="53"/>
      <c r="C37" s="53"/>
      <c r="D37" s="54" t="s">
        <v>16</v>
      </c>
      <c r="E37" s="54"/>
      <c r="F37" s="54"/>
      <c r="G37" s="54"/>
      <c r="H37" s="54"/>
      <c r="I37" s="5">
        <f>I38+I39+I40+I41+I42+I43+I45+I49+I47+I50</f>
        <v>39476559.77</v>
      </c>
      <c r="J37" s="5">
        <f>J38+J39+J40+J41+J42+J43+J45+J49+J47+J50</f>
        <v>-17139</v>
      </c>
      <c r="K37" s="5">
        <f>K38+K39+K40+K41+K42+K43+K45+K49+K47+K50</f>
        <v>39459420.77</v>
      </c>
      <c r="L37" s="142"/>
    </row>
    <row r="38" spans="1:12" s="40" customFormat="1" ht="79.5" customHeight="1">
      <c r="A38" s="38" t="s">
        <v>105</v>
      </c>
      <c r="B38" s="38" t="s">
        <v>70</v>
      </c>
      <c r="C38" s="38" t="s">
        <v>35</v>
      </c>
      <c r="D38" s="39" t="s">
        <v>71</v>
      </c>
      <c r="E38" s="39"/>
      <c r="F38" s="39"/>
      <c r="G38" s="39"/>
      <c r="H38" s="39"/>
      <c r="I38" s="6">
        <v>16000</v>
      </c>
      <c r="J38" s="6"/>
      <c r="K38" s="6">
        <f>J38+I38</f>
        <v>16000</v>
      </c>
      <c r="L38" s="142"/>
    </row>
    <row r="39" spans="1:12" s="40" customFormat="1" ht="28.5" customHeight="1">
      <c r="A39" s="38" t="s">
        <v>106</v>
      </c>
      <c r="B39" s="38" t="s">
        <v>37</v>
      </c>
      <c r="C39" s="38" t="s">
        <v>38</v>
      </c>
      <c r="D39" s="39" t="s">
        <v>86</v>
      </c>
      <c r="E39" s="39"/>
      <c r="F39" s="39"/>
      <c r="G39" s="39"/>
      <c r="H39" s="39"/>
      <c r="I39" s="6">
        <f>3500000+40000+300269</f>
        <v>3840269</v>
      </c>
      <c r="J39" s="6">
        <f>50000</f>
        <v>50000</v>
      </c>
      <c r="K39" s="6">
        <f>J39+I39</f>
        <v>3890269</v>
      </c>
      <c r="L39" s="142">
        <v>26</v>
      </c>
    </row>
    <row r="40" spans="1:12" s="40" customFormat="1" ht="128.25" customHeight="1">
      <c r="A40" s="38" t="s">
        <v>107</v>
      </c>
      <c r="B40" s="38" t="s">
        <v>39</v>
      </c>
      <c r="C40" s="38" t="s">
        <v>40</v>
      </c>
      <c r="D40" s="39" t="s">
        <v>87</v>
      </c>
      <c r="E40" s="39"/>
      <c r="F40" s="39"/>
      <c r="G40" s="39"/>
      <c r="H40" s="39"/>
      <c r="I40" s="6">
        <f>7400000+469705+50000+9851742</f>
        <v>17771447</v>
      </c>
      <c r="J40" s="6">
        <f>-120139+53000</f>
        <v>-67139</v>
      </c>
      <c r="K40" s="6">
        <f>J40+I40</f>
        <v>17704308</v>
      </c>
      <c r="L40" s="142"/>
    </row>
    <row r="41" spans="1:12" s="40" customFormat="1" ht="117" customHeight="1">
      <c r="A41" s="38" t="s">
        <v>144</v>
      </c>
      <c r="B41" s="38" t="s">
        <v>41</v>
      </c>
      <c r="C41" s="38" t="s">
        <v>42</v>
      </c>
      <c r="D41" s="39" t="s">
        <v>72</v>
      </c>
      <c r="E41" s="39"/>
      <c r="F41" s="39"/>
      <c r="G41" s="39"/>
      <c r="H41" s="39"/>
      <c r="I41" s="6">
        <v>100000</v>
      </c>
      <c r="J41" s="6"/>
      <c r="K41" s="6">
        <f>J41+I41</f>
        <v>100000</v>
      </c>
      <c r="L41" s="142"/>
    </row>
    <row r="42" spans="1:12" s="40" customFormat="1" ht="68.25" customHeight="1">
      <c r="A42" s="38" t="s">
        <v>145</v>
      </c>
      <c r="B42" s="38" t="s">
        <v>43</v>
      </c>
      <c r="C42" s="38" t="s">
        <v>44</v>
      </c>
      <c r="D42" s="39" t="s">
        <v>88</v>
      </c>
      <c r="E42" s="39"/>
      <c r="F42" s="39"/>
      <c r="G42" s="39"/>
      <c r="H42" s="39"/>
      <c r="I42" s="6">
        <f>400000+30000</f>
        <v>430000</v>
      </c>
      <c r="J42" s="6"/>
      <c r="K42" s="6">
        <f>J42+I42</f>
        <v>430000</v>
      </c>
      <c r="L42" s="142"/>
    </row>
    <row r="43" spans="1:12" s="40" customFormat="1" ht="33" customHeight="1">
      <c r="A43" s="38" t="s">
        <v>147</v>
      </c>
      <c r="B43" s="38" t="s">
        <v>148</v>
      </c>
      <c r="C43" s="38"/>
      <c r="D43" s="39" t="s">
        <v>146</v>
      </c>
      <c r="E43" s="39"/>
      <c r="F43" s="39"/>
      <c r="G43" s="39"/>
      <c r="H43" s="39"/>
      <c r="I43" s="6">
        <f>I44</f>
        <v>180000</v>
      </c>
      <c r="J43" s="6">
        <f>J44</f>
        <v>0</v>
      </c>
      <c r="K43" s="6">
        <f>K44</f>
        <v>180000</v>
      </c>
      <c r="L43" s="142"/>
    </row>
    <row r="44" spans="1:12" s="17" customFormat="1" ht="48" customHeight="1">
      <c r="A44" s="41" t="s">
        <v>237</v>
      </c>
      <c r="B44" s="41" t="s">
        <v>238</v>
      </c>
      <c r="C44" s="41" t="s">
        <v>46</v>
      </c>
      <c r="D44" s="57" t="s">
        <v>239</v>
      </c>
      <c r="E44" s="42"/>
      <c r="F44" s="42"/>
      <c r="G44" s="42"/>
      <c r="H44" s="42"/>
      <c r="I44" s="7">
        <v>180000</v>
      </c>
      <c r="J44" s="7"/>
      <c r="K44" s="7">
        <f>J44+I44</f>
        <v>180000</v>
      </c>
      <c r="L44" s="142"/>
    </row>
    <row r="45" spans="1:12" s="40" customFormat="1" ht="42" customHeight="1">
      <c r="A45" s="38" t="s">
        <v>108</v>
      </c>
      <c r="B45" s="38" t="s">
        <v>65</v>
      </c>
      <c r="C45" s="38"/>
      <c r="D45" s="58" t="s">
        <v>67</v>
      </c>
      <c r="E45" s="58"/>
      <c r="F45" s="58"/>
      <c r="G45" s="58"/>
      <c r="H45" s="58"/>
      <c r="I45" s="6">
        <f>I46</f>
        <v>100000</v>
      </c>
      <c r="J45" s="6">
        <f>J46</f>
        <v>0</v>
      </c>
      <c r="K45" s="6">
        <f>K46</f>
        <v>100000</v>
      </c>
      <c r="L45" s="142"/>
    </row>
    <row r="46" spans="1:12" s="17" customFormat="1" ht="71.25" customHeight="1">
      <c r="A46" s="41" t="s">
        <v>109</v>
      </c>
      <c r="B46" s="41" t="s">
        <v>66</v>
      </c>
      <c r="C46" s="41" t="s">
        <v>54</v>
      </c>
      <c r="D46" s="57" t="s">
        <v>14</v>
      </c>
      <c r="E46" s="57"/>
      <c r="F46" s="57"/>
      <c r="G46" s="57"/>
      <c r="H46" s="57"/>
      <c r="I46" s="7">
        <v>100000</v>
      </c>
      <c r="J46" s="7"/>
      <c r="K46" s="7">
        <f>J46+I46</f>
        <v>100000</v>
      </c>
      <c r="L46" s="142"/>
    </row>
    <row r="47" spans="1:12" s="17" customFormat="1" ht="20.25" customHeight="1">
      <c r="A47" s="38" t="s">
        <v>313</v>
      </c>
      <c r="B47" s="38" t="s">
        <v>314</v>
      </c>
      <c r="C47" s="38"/>
      <c r="D47" s="59" t="s">
        <v>315</v>
      </c>
      <c r="E47" s="39"/>
      <c r="F47" s="39"/>
      <c r="G47" s="39"/>
      <c r="H47" s="39"/>
      <c r="I47" s="8">
        <f>SUM(I48)</f>
        <v>2087424.77</v>
      </c>
      <c r="J47" s="8">
        <f>SUM(J48)</f>
        <v>0</v>
      </c>
      <c r="K47" s="8">
        <f>SUM(K48)</f>
        <v>2087424.77</v>
      </c>
      <c r="L47" s="142"/>
    </row>
    <row r="48" spans="1:12" s="17" customFormat="1" ht="75.75" customHeight="1">
      <c r="A48" s="41" t="s">
        <v>311</v>
      </c>
      <c r="B48" s="41" t="s">
        <v>322</v>
      </c>
      <c r="C48" s="41" t="s">
        <v>56</v>
      </c>
      <c r="D48" s="60" t="s">
        <v>312</v>
      </c>
      <c r="E48" s="42"/>
      <c r="F48" s="42"/>
      <c r="G48" s="42"/>
      <c r="H48" s="42"/>
      <c r="I48" s="9">
        <v>2087424.77</v>
      </c>
      <c r="J48" s="9"/>
      <c r="K48" s="9">
        <f>J48+I48</f>
        <v>2087424.77</v>
      </c>
      <c r="L48" s="142"/>
    </row>
    <row r="49" spans="1:12" s="17" customFormat="1" ht="20.25" customHeight="1">
      <c r="A49" s="38" t="s">
        <v>110</v>
      </c>
      <c r="B49" s="38" t="s">
        <v>2</v>
      </c>
      <c r="C49" s="38" t="s">
        <v>57</v>
      </c>
      <c r="D49" s="39" t="s">
        <v>26</v>
      </c>
      <c r="E49" s="39"/>
      <c r="F49" s="39"/>
      <c r="G49" s="39"/>
      <c r="H49" s="39"/>
      <c r="I49" s="6">
        <f>11768000+900000+283419</f>
        <v>12951419</v>
      </c>
      <c r="J49" s="6"/>
      <c r="K49" s="6">
        <f>J49+I49</f>
        <v>12951419</v>
      </c>
      <c r="L49" s="142"/>
    </row>
    <row r="50" spans="1:12" s="17" customFormat="1" ht="74.25" customHeight="1">
      <c r="A50" s="38" t="s">
        <v>352</v>
      </c>
      <c r="B50" s="38" t="s">
        <v>308</v>
      </c>
      <c r="C50" s="38" t="s">
        <v>34</v>
      </c>
      <c r="D50" s="39" t="s">
        <v>320</v>
      </c>
      <c r="E50" s="39"/>
      <c r="F50" s="39"/>
      <c r="G50" s="39"/>
      <c r="H50" s="39"/>
      <c r="I50" s="6">
        <v>2000000</v>
      </c>
      <c r="J50" s="6"/>
      <c r="K50" s="6">
        <f>J50+I50</f>
        <v>2000000</v>
      </c>
      <c r="L50" s="142"/>
    </row>
    <row r="51" spans="1:12" s="34" customFormat="1" ht="40.5" customHeight="1">
      <c r="A51" s="32" t="s">
        <v>111</v>
      </c>
      <c r="B51" s="32"/>
      <c r="C51" s="32"/>
      <c r="D51" s="52" t="s">
        <v>18</v>
      </c>
      <c r="E51" s="52"/>
      <c r="F51" s="52"/>
      <c r="G51" s="52"/>
      <c r="H51" s="52"/>
      <c r="I51" s="4">
        <f>I52</f>
        <v>38783843.6</v>
      </c>
      <c r="J51" s="4">
        <f>J52</f>
        <v>72600</v>
      </c>
      <c r="K51" s="4">
        <f>K52</f>
        <v>38856443.6</v>
      </c>
      <c r="L51" s="142"/>
    </row>
    <row r="52" spans="1:12" s="37" customFormat="1" ht="46.5" customHeight="1">
      <c r="A52" s="35" t="s">
        <v>112</v>
      </c>
      <c r="B52" s="35"/>
      <c r="C52" s="35"/>
      <c r="D52" s="54" t="s">
        <v>18</v>
      </c>
      <c r="E52" s="54"/>
      <c r="F52" s="54"/>
      <c r="G52" s="54"/>
      <c r="H52" s="54"/>
      <c r="I52" s="5">
        <f>I53+I60+I58+I54+I55</f>
        <v>38783843.6</v>
      </c>
      <c r="J52" s="5">
        <f>J53+J60+J58+J54+J55</f>
        <v>72600</v>
      </c>
      <c r="K52" s="5">
        <f>K53+K60+K58+K54+K55</f>
        <v>38856443.6</v>
      </c>
      <c r="L52" s="142"/>
    </row>
    <row r="53" spans="1:12" s="40" customFormat="1" ht="60" customHeight="1">
      <c r="A53" s="38" t="s">
        <v>113</v>
      </c>
      <c r="B53" s="38" t="s">
        <v>47</v>
      </c>
      <c r="C53" s="38" t="s">
        <v>48</v>
      </c>
      <c r="D53" s="39" t="s">
        <v>20</v>
      </c>
      <c r="E53" s="39"/>
      <c r="F53" s="39"/>
      <c r="G53" s="39"/>
      <c r="H53" s="39"/>
      <c r="I53" s="6">
        <f>20000000+350000+182000+7028800</f>
        <v>27560800</v>
      </c>
      <c r="J53" s="6"/>
      <c r="K53" s="6">
        <f>J53+I53</f>
        <v>27560800</v>
      </c>
      <c r="L53" s="142"/>
    </row>
    <row r="54" spans="1:12" s="40" customFormat="1" ht="56.25">
      <c r="A54" s="38" t="s">
        <v>389</v>
      </c>
      <c r="B54" s="38" t="s">
        <v>390</v>
      </c>
      <c r="C54" s="38" t="s">
        <v>392</v>
      </c>
      <c r="D54" s="39" t="s">
        <v>391</v>
      </c>
      <c r="E54" s="39"/>
      <c r="F54" s="39"/>
      <c r="G54" s="39"/>
      <c r="H54" s="39"/>
      <c r="I54" s="6"/>
      <c r="J54" s="6">
        <v>15000</v>
      </c>
      <c r="K54" s="6">
        <f>J54+I54</f>
        <v>15000</v>
      </c>
      <c r="L54" s="142"/>
    </row>
    <row r="55" spans="1:12" s="40" customFormat="1" ht="37.5">
      <c r="A55" s="38" t="s">
        <v>393</v>
      </c>
      <c r="B55" s="38" t="s">
        <v>394</v>
      </c>
      <c r="C55" s="38"/>
      <c r="D55" s="39" t="s">
        <v>395</v>
      </c>
      <c r="E55" s="39"/>
      <c r="F55" s="39"/>
      <c r="G55" s="39"/>
      <c r="H55" s="39"/>
      <c r="I55" s="6">
        <f>I56+I57</f>
        <v>0</v>
      </c>
      <c r="J55" s="6">
        <f>J56+J57</f>
        <v>57600</v>
      </c>
      <c r="K55" s="6">
        <f>K56+K57</f>
        <v>57600</v>
      </c>
      <c r="L55" s="142">
        <v>27</v>
      </c>
    </row>
    <row r="56" spans="1:12" s="17" customFormat="1" ht="58.5" customHeight="1">
      <c r="A56" s="41" t="s">
        <v>396</v>
      </c>
      <c r="B56" s="41" t="s">
        <v>397</v>
      </c>
      <c r="C56" s="41" t="s">
        <v>399</v>
      </c>
      <c r="D56" s="42" t="s">
        <v>398</v>
      </c>
      <c r="E56" s="42"/>
      <c r="F56" s="42"/>
      <c r="G56" s="42"/>
      <c r="H56" s="42"/>
      <c r="I56" s="7"/>
      <c r="J56" s="7">
        <v>35000</v>
      </c>
      <c r="K56" s="6">
        <f>J56+I56</f>
        <v>35000</v>
      </c>
      <c r="L56" s="142"/>
    </row>
    <row r="57" spans="1:12" s="17" customFormat="1" ht="72.75" customHeight="1">
      <c r="A57" s="41" t="s">
        <v>400</v>
      </c>
      <c r="B57" s="41" t="s">
        <v>401</v>
      </c>
      <c r="C57" s="41" t="s">
        <v>402</v>
      </c>
      <c r="D57" s="42" t="s">
        <v>403</v>
      </c>
      <c r="E57" s="42"/>
      <c r="F57" s="42"/>
      <c r="G57" s="42"/>
      <c r="H57" s="42"/>
      <c r="I57" s="7"/>
      <c r="J57" s="7">
        <v>22600</v>
      </c>
      <c r="K57" s="6">
        <f>J57+I57</f>
        <v>22600</v>
      </c>
      <c r="L57" s="142"/>
    </row>
    <row r="58" spans="1:12" s="40" customFormat="1" ht="32.25" customHeight="1">
      <c r="A58" s="38" t="s">
        <v>343</v>
      </c>
      <c r="B58" s="38" t="s">
        <v>314</v>
      </c>
      <c r="C58" s="38"/>
      <c r="D58" s="39" t="s">
        <v>315</v>
      </c>
      <c r="E58" s="39"/>
      <c r="F58" s="39"/>
      <c r="G58" s="39"/>
      <c r="H58" s="39"/>
      <c r="I58" s="6">
        <f>SUM(I59)</f>
        <v>1376043.6</v>
      </c>
      <c r="J58" s="6">
        <f>SUM(J59)</f>
        <v>0</v>
      </c>
      <c r="K58" s="6">
        <f>SUM(K59)</f>
        <v>1376043.6</v>
      </c>
      <c r="L58" s="142"/>
    </row>
    <row r="59" spans="1:12" s="17" customFormat="1" ht="84.75" customHeight="1">
      <c r="A59" s="41" t="s">
        <v>344</v>
      </c>
      <c r="B59" s="41" t="s">
        <v>322</v>
      </c>
      <c r="C59" s="41" t="s">
        <v>56</v>
      </c>
      <c r="D59" s="42" t="s">
        <v>312</v>
      </c>
      <c r="E59" s="42"/>
      <c r="F59" s="42"/>
      <c r="G59" s="42"/>
      <c r="H59" s="42"/>
      <c r="I59" s="7">
        <v>1376043.6</v>
      </c>
      <c r="J59" s="7"/>
      <c r="K59" s="7">
        <f>J59+I59</f>
        <v>1376043.6</v>
      </c>
      <c r="L59" s="142"/>
    </row>
    <row r="60" spans="1:12" s="40" customFormat="1" ht="26.25" customHeight="1">
      <c r="A60" s="38" t="s">
        <v>114</v>
      </c>
      <c r="B60" s="38" t="s">
        <v>2</v>
      </c>
      <c r="C60" s="38" t="s">
        <v>57</v>
      </c>
      <c r="D60" s="39" t="s">
        <v>26</v>
      </c>
      <c r="E60" s="39"/>
      <c r="F60" s="39"/>
      <c r="G60" s="39"/>
      <c r="H60" s="39"/>
      <c r="I60" s="6">
        <f>6847000+3000000</f>
        <v>9847000</v>
      </c>
      <c r="J60" s="6"/>
      <c r="K60" s="6">
        <f>J60+I60</f>
        <v>9847000</v>
      </c>
      <c r="L60" s="142"/>
    </row>
    <row r="61" spans="1:12" s="34" customFormat="1" ht="57" customHeight="1">
      <c r="A61" s="32" t="s">
        <v>115</v>
      </c>
      <c r="B61" s="32"/>
      <c r="C61" s="32"/>
      <c r="D61" s="52" t="s">
        <v>30</v>
      </c>
      <c r="E61" s="52"/>
      <c r="F61" s="52"/>
      <c r="G61" s="52"/>
      <c r="H61" s="52"/>
      <c r="I61" s="4">
        <f>I62</f>
        <v>1179500</v>
      </c>
      <c r="J61" s="4">
        <f>J62</f>
        <v>0</v>
      </c>
      <c r="K61" s="4">
        <f>K62</f>
        <v>1179500</v>
      </c>
      <c r="L61" s="142"/>
    </row>
    <row r="62" spans="1:12" s="37" customFormat="1" ht="60.75" customHeight="1">
      <c r="A62" s="35" t="s">
        <v>116</v>
      </c>
      <c r="B62" s="35"/>
      <c r="C62" s="35"/>
      <c r="D62" s="54" t="s">
        <v>30</v>
      </c>
      <c r="E62" s="54"/>
      <c r="F62" s="54"/>
      <c r="G62" s="54"/>
      <c r="H62" s="54"/>
      <c r="I62" s="5">
        <f>I63+I64+I68+I66</f>
        <v>1179500</v>
      </c>
      <c r="J62" s="5">
        <f>J63+J64+J68+J66</f>
        <v>0</v>
      </c>
      <c r="K62" s="5">
        <f>K63+K64+K68+K66</f>
        <v>1179500</v>
      </c>
      <c r="L62" s="142"/>
    </row>
    <row r="63" spans="1:12" s="40" customFormat="1" ht="81" customHeight="1">
      <c r="A63" s="61" t="s">
        <v>117</v>
      </c>
      <c r="B63" s="61" t="s">
        <v>70</v>
      </c>
      <c r="C63" s="61" t="s">
        <v>35</v>
      </c>
      <c r="D63" s="62" t="s">
        <v>71</v>
      </c>
      <c r="E63" s="62"/>
      <c r="F63" s="62"/>
      <c r="G63" s="62"/>
      <c r="H63" s="62"/>
      <c r="I63" s="10">
        <f>700000-128000</f>
        <v>572000</v>
      </c>
      <c r="J63" s="10"/>
      <c r="K63" s="10">
        <f>J63+I63</f>
        <v>572000</v>
      </c>
      <c r="L63" s="142"/>
    </row>
    <row r="64" spans="1:12" s="64" customFormat="1" ht="98.25" customHeight="1">
      <c r="A64" s="38" t="s">
        <v>118</v>
      </c>
      <c r="B64" s="63">
        <v>3030</v>
      </c>
      <c r="C64" s="63"/>
      <c r="D64" s="39" t="s">
        <v>73</v>
      </c>
      <c r="E64" s="39"/>
      <c r="F64" s="39"/>
      <c r="G64" s="39"/>
      <c r="H64" s="39"/>
      <c r="I64" s="6">
        <f>I65</f>
        <v>214000</v>
      </c>
      <c r="J64" s="6">
        <f>J65</f>
        <v>0</v>
      </c>
      <c r="K64" s="6">
        <f>K65</f>
        <v>214000</v>
      </c>
      <c r="L64" s="142"/>
    </row>
    <row r="65" spans="1:12" s="68" customFormat="1" ht="62.25" customHeight="1">
      <c r="A65" s="65" t="s">
        <v>119</v>
      </c>
      <c r="B65" s="66">
        <v>3031</v>
      </c>
      <c r="C65" s="66">
        <v>1030</v>
      </c>
      <c r="D65" s="67" t="s">
        <v>74</v>
      </c>
      <c r="E65" s="67"/>
      <c r="F65" s="67"/>
      <c r="G65" s="67"/>
      <c r="H65" s="67"/>
      <c r="I65" s="11">
        <v>214000</v>
      </c>
      <c r="J65" s="11"/>
      <c r="K65" s="11">
        <f>J65+I65</f>
        <v>214000</v>
      </c>
      <c r="L65" s="142"/>
    </row>
    <row r="66" spans="1:12" s="68" customFormat="1" ht="98.25" customHeight="1">
      <c r="A66" s="38" t="s">
        <v>120</v>
      </c>
      <c r="B66" s="63">
        <v>3100</v>
      </c>
      <c r="C66" s="63"/>
      <c r="D66" s="39" t="s">
        <v>253</v>
      </c>
      <c r="E66" s="42"/>
      <c r="F66" s="42"/>
      <c r="G66" s="42"/>
      <c r="H66" s="42"/>
      <c r="I66" s="6">
        <f>I67</f>
        <v>18500</v>
      </c>
      <c r="J66" s="6">
        <f>J67</f>
        <v>0</v>
      </c>
      <c r="K66" s="6">
        <f>K67</f>
        <v>18500</v>
      </c>
      <c r="L66" s="142"/>
    </row>
    <row r="67" spans="1:12" s="68" customFormat="1" ht="93.75" customHeight="1">
      <c r="A67" s="41" t="s">
        <v>121</v>
      </c>
      <c r="B67" s="69">
        <v>3104</v>
      </c>
      <c r="C67" s="69">
        <v>1020</v>
      </c>
      <c r="D67" s="42" t="s">
        <v>23</v>
      </c>
      <c r="E67" s="42"/>
      <c r="F67" s="42"/>
      <c r="G67" s="42"/>
      <c r="H67" s="42"/>
      <c r="I67" s="7">
        <v>18500</v>
      </c>
      <c r="J67" s="7"/>
      <c r="K67" s="7">
        <f>J67+I67</f>
        <v>18500</v>
      </c>
      <c r="L67" s="142"/>
    </row>
    <row r="68" spans="1:12" s="40" customFormat="1" ht="26.25" customHeight="1">
      <c r="A68" s="38" t="s">
        <v>251</v>
      </c>
      <c r="B68" s="63">
        <v>3240</v>
      </c>
      <c r="C68" s="63"/>
      <c r="D68" s="39" t="s">
        <v>78</v>
      </c>
      <c r="E68" s="39"/>
      <c r="F68" s="39"/>
      <c r="G68" s="39"/>
      <c r="H68" s="39"/>
      <c r="I68" s="6">
        <f>I69+I70</f>
        <v>375000</v>
      </c>
      <c r="J68" s="6">
        <f>J69+J70</f>
        <v>0</v>
      </c>
      <c r="K68" s="6">
        <f>K69+K70</f>
        <v>375000</v>
      </c>
      <c r="L68" s="142"/>
    </row>
    <row r="69" spans="1:12" s="17" customFormat="1" ht="74.25" customHeight="1">
      <c r="A69" s="41" t="s">
        <v>240</v>
      </c>
      <c r="B69" s="69">
        <v>3241</v>
      </c>
      <c r="C69" s="69">
        <v>1090</v>
      </c>
      <c r="D69" s="42" t="s">
        <v>241</v>
      </c>
      <c r="E69" s="42"/>
      <c r="F69" s="42"/>
      <c r="G69" s="42"/>
      <c r="H69" s="42"/>
      <c r="I69" s="7">
        <v>300000</v>
      </c>
      <c r="J69" s="7"/>
      <c r="K69" s="7">
        <f>J69+I69</f>
        <v>300000</v>
      </c>
      <c r="L69" s="142">
        <v>28</v>
      </c>
    </row>
    <row r="70" spans="1:12" s="17" customFormat="1" ht="57" customHeight="1">
      <c r="A70" s="41" t="s">
        <v>242</v>
      </c>
      <c r="B70" s="69">
        <v>3242</v>
      </c>
      <c r="C70" s="69">
        <v>1090</v>
      </c>
      <c r="D70" s="42" t="s">
        <v>243</v>
      </c>
      <c r="E70" s="42"/>
      <c r="F70" s="42"/>
      <c r="G70" s="42"/>
      <c r="H70" s="42"/>
      <c r="I70" s="7">
        <v>75000</v>
      </c>
      <c r="J70" s="7"/>
      <c r="K70" s="7">
        <f>J70+I70</f>
        <v>75000</v>
      </c>
      <c r="L70" s="142"/>
    </row>
    <row r="71" spans="1:12" s="34" customFormat="1" ht="45" customHeight="1">
      <c r="A71" s="32" t="s">
        <v>17</v>
      </c>
      <c r="B71" s="32"/>
      <c r="C71" s="32"/>
      <c r="D71" s="52" t="s">
        <v>24</v>
      </c>
      <c r="E71" s="52"/>
      <c r="F71" s="52"/>
      <c r="G71" s="52"/>
      <c r="H71" s="52"/>
      <c r="I71" s="4">
        <f>I72</f>
        <v>3140450</v>
      </c>
      <c r="J71" s="4">
        <f>J72</f>
        <v>0</v>
      </c>
      <c r="K71" s="4">
        <f>K72</f>
        <v>3140450</v>
      </c>
      <c r="L71" s="142"/>
    </row>
    <row r="72" spans="1:12" s="37" customFormat="1" ht="42.75" customHeight="1">
      <c r="A72" s="35" t="s">
        <v>122</v>
      </c>
      <c r="B72" s="35"/>
      <c r="C72" s="35"/>
      <c r="D72" s="54" t="s">
        <v>24</v>
      </c>
      <c r="E72" s="54"/>
      <c r="F72" s="54"/>
      <c r="G72" s="54"/>
      <c r="H72" s="54"/>
      <c r="I72" s="5">
        <f>I73+I74+I75+I76+I78</f>
        <v>3140450</v>
      </c>
      <c r="J72" s="5">
        <f>J73+J74+J75+J76+J78</f>
        <v>0</v>
      </c>
      <c r="K72" s="5">
        <f>K73+K74+K75+K76+K78</f>
        <v>3140450</v>
      </c>
      <c r="L72" s="142"/>
    </row>
    <row r="73" spans="1:12" s="40" customFormat="1" ht="66.75" customHeight="1">
      <c r="A73" s="38" t="s">
        <v>85</v>
      </c>
      <c r="B73" s="38" t="s">
        <v>70</v>
      </c>
      <c r="C73" s="38" t="s">
        <v>35</v>
      </c>
      <c r="D73" s="39" t="s">
        <v>71</v>
      </c>
      <c r="E73" s="39"/>
      <c r="F73" s="39"/>
      <c r="G73" s="39"/>
      <c r="H73" s="39"/>
      <c r="I73" s="6">
        <v>10000</v>
      </c>
      <c r="J73" s="6"/>
      <c r="K73" s="6">
        <f>J73+I73</f>
        <v>10000</v>
      </c>
      <c r="L73" s="142"/>
    </row>
    <row r="74" spans="1:12" s="40" customFormat="1" ht="78" customHeight="1">
      <c r="A74" s="38" t="s">
        <v>143</v>
      </c>
      <c r="B74" s="38" t="s">
        <v>45</v>
      </c>
      <c r="C74" s="38" t="s">
        <v>44</v>
      </c>
      <c r="D74" s="39" t="s">
        <v>8</v>
      </c>
      <c r="E74" s="39"/>
      <c r="F74" s="39"/>
      <c r="G74" s="39"/>
      <c r="H74" s="39"/>
      <c r="I74" s="6">
        <f>200000+12300</f>
        <v>212300</v>
      </c>
      <c r="J74" s="6"/>
      <c r="K74" s="6">
        <f>J74+I74</f>
        <v>212300</v>
      </c>
      <c r="L74" s="142"/>
    </row>
    <row r="75" spans="1:12" s="40" customFormat="1" ht="21" customHeight="1">
      <c r="A75" s="38" t="s">
        <v>123</v>
      </c>
      <c r="B75" s="38" t="s">
        <v>51</v>
      </c>
      <c r="C75" s="38" t="s">
        <v>52</v>
      </c>
      <c r="D75" s="39" t="s">
        <v>7</v>
      </c>
      <c r="E75" s="39"/>
      <c r="F75" s="39"/>
      <c r="G75" s="39"/>
      <c r="H75" s="39"/>
      <c r="I75" s="6">
        <f>300000+850050+70100</f>
        <v>1220150</v>
      </c>
      <c r="J75" s="6"/>
      <c r="K75" s="6">
        <f>J75+I75</f>
        <v>1220150</v>
      </c>
      <c r="L75" s="142"/>
    </row>
    <row r="76" spans="1:12" s="40" customFormat="1" ht="48" customHeight="1">
      <c r="A76" s="38" t="s">
        <v>124</v>
      </c>
      <c r="B76" s="38" t="s">
        <v>9</v>
      </c>
      <c r="C76" s="38"/>
      <c r="D76" s="39" t="s">
        <v>10</v>
      </c>
      <c r="E76" s="39"/>
      <c r="F76" s="39"/>
      <c r="G76" s="39"/>
      <c r="H76" s="39"/>
      <c r="I76" s="6">
        <f>I77</f>
        <v>50000</v>
      </c>
      <c r="J76" s="6">
        <f>J77</f>
        <v>0</v>
      </c>
      <c r="K76" s="6">
        <f>K77</f>
        <v>50000</v>
      </c>
      <c r="L76" s="142"/>
    </row>
    <row r="77" spans="1:12" s="17" customFormat="1" ht="66.75" customHeight="1">
      <c r="A77" s="41" t="s">
        <v>244</v>
      </c>
      <c r="B77" s="41" t="s">
        <v>235</v>
      </c>
      <c r="C77" s="41" t="s">
        <v>53</v>
      </c>
      <c r="D77" s="42" t="s">
        <v>236</v>
      </c>
      <c r="E77" s="42"/>
      <c r="F77" s="42"/>
      <c r="G77" s="42"/>
      <c r="H77" s="42"/>
      <c r="I77" s="7">
        <v>50000</v>
      </c>
      <c r="J77" s="7"/>
      <c r="K77" s="7">
        <f>J77+I77</f>
        <v>50000</v>
      </c>
      <c r="L77" s="142"/>
    </row>
    <row r="78" spans="1:12" s="40" customFormat="1" ht="24.75" customHeight="1">
      <c r="A78" s="38" t="s">
        <v>89</v>
      </c>
      <c r="B78" s="38" t="s">
        <v>2</v>
      </c>
      <c r="C78" s="38" t="s">
        <v>57</v>
      </c>
      <c r="D78" s="39" t="s">
        <v>26</v>
      </c>
      <c r="E78" s="39"/>
      <c r="F78" s="39"/>
      <c r="G78" s="39"/>
      <c r="H78" s="39"/>
      <c r="I78" s="6">
        <v>1648000</v>
      </c>
      <c r="J78" s="6"/>
      <c r="K78" s="6">
        <f>J78+I78</f>
        <v>1648000</v>
      </c>
      <c r="L78" s="142"/>
    </row>
    <row r="79" spans="1:12" s="34" customFormat="1" ht="42" customHeight="1">
      <c r="A79" s="32" t="s">
        <v>125</v>
      </c>
      <c r="B79" s="32"/>
      <c r="C79" s="32"/>
      <c r="D79" s="52" t="s">
        <v>25</v>
      </c>
      <c r="E79" s="52"/>
      <c r="F79" s="52"/>
      <c r="G79" s="52"/>
      <c r="H79" s="52"/>
      <c r="I79" s="4">
        <f>I80</f>
        <v>149342843.59</v>
      </c>
      <c r="J79" s="4">
        <f>J80</f>
        <v>-175600</v>
      </c>
      <c r="K79" s="4">
        <f>K80</f>
        <v>149167243.59</v>
      </c>
      <c r="L79" s="142"/>
    </row>
    <row r="80" spans="1:12" s="37" customFormat="1" ht="48.75" customHeight="1">
      <c r="A80" s="35" t="s">
        <v>126</v>
      </c>
      <c r="B80" s="35"/>
      <c r="C80" s="35"/>
      <c r="D80" s="54" t="s">
        <v>25</v>
      </c>
      <c r="E80" s="54"/>
      <c r="F80" s="54"/>
      <c r="G80" s="54"/>
      <c r="H80" s="54"/>
      <c r="I80" s="5">
        <f>I81+I82+I87+I126+I133+I88+I117+I129</f>
        <v>149342843.59</v>
      </c>
      <c r="J80" s="5">
        <f>J81+J82+J87+J126+J133+J88+J117+J129</f>
        <v>-175600</v>
      </c>
      <c r="K80" s="5">
        <f>K81+K82+K87+K126+K133+K88+K117+K129</f>
        <v>149167243.59</v>
      </c>
      <c r="L80" s="142"/>
    </row>
    <row r="81" spans="1:12" s="40" customFormat="1" ht="83.25" customHeight="1">
      <c r="A81" s="38" t="s">
        <v>127</v>
      </c>
      <c r="B81" s="38" t="s">
        <v>70</v>
      </c>
      <c r="C81" s="38" t="s">
        <v>35</v>
      </c>
      <c r="D81" s="39" t="s">
        <v>71</v>
      </c>
      <c r="E81" s="39"/>
      <c r="F81" s="39"/>
      <c r="G81" s="39"/>
      <c r="H81" s="39"/>
      <c r="I81" s="6">
        <f>200000-137500</f>
        <v>62500</v>
      </c>
      <c r="J81" s="6"/>
      <c r="K81" s="6">
        <f>J81+I81</f>
        <v>62500</v>
      </c>
      <c r="L81" s="142"/>
    </row>
    <row r="82" spans="1:12" s="40" customFormat="1" ht="60" customHeight="1">
      <c r="A82" s="38" t="s">
        <v>128</v>
      </c>
      <c r="B82" s="38" t="s">
        <v>49</v>
      </c>
      <c r="C82" s="38"/>
      <c r="D82" s="39" t="s">
        <v>79</v>
      </c>
      <c r="E82" s="39"/>
      <c r="F82" s="39"/>
      <c r="G82" s="39"/>
      <c r="H82" s="39"/>
      <c r="I82" s="6">
        <f>I83+I85+I84+I86</f>
        <v>63520622</v>
      </c>
      <c r="J82" s="6">
        <f>J83+J85+J84+J86</f>
        <v>0</v>
      </c>
      <c r="K82" s="6">
        <f>K83+K85+K84+K86</f>
        <v>63520622</v>
      </c>
      <c r="L82" s="142"/>
    </row>
    <row r="83" spans="1:12" s="17" customFormat="1" ht="37.5">
      <c r="A83" s="41" t="s">
        <v>129</v>
      </c>
      <c r="B83" s="41" t="s">
        <v>80</v>
      </c>
      <c r="C83" s="41" t="s">
        <v>50</v>
      </c>
      <c r="D83" s="42" t="s">
        <v>81</v>
      </c>
      <c r="E83" s="42"/>
      <c r="F83" s="42"/>
      <c r="G83" s="42"/>
      <c r="H83" s="42"/>
      <c r="I83" s="7">
        <f>20000000+15000000-150000-4100000+20000+350000</f>
        <v>31120000</v>
      </c>
      <c r="J83" s="7"/>
      <c r="K83" s="7">
        <f>J83+I83</f>
        <v>31120000</v>
      </c>
      <c r="L83" s="142"/>
    </row>
    <row r="84" spans="1:12" s="17" customFormat="1" ht="51" customHeight="1">
      <c r="A84" s="41" t="s">
        <v>301</v>
      </c>
      <c r="B84" s="41" t="s">
        <v>302</v>
      </c>
      <c r="C84" s="41" t="s">
        <v>50</v>
      </c>
      <c r="D84" s="70" t="s">
        <v>303</v>
      </c>
      <c r="E84" s="42"/>
      <c r="F84" s="42"/>
      <c r="G84" s="42"/>
      <c r="H84" s="42"/>
      <c r="I84" s="7">
        <v>222622</v>
      </c>
      <c r="J84" s="7"/>
      <c r="K84" s="7">
        <f>J84+I84</f>
        <v>222622</v>
      </c>
      <c r="L84" s="142"/>
    </row>
    <row r="85" spans="1:12" s="17" customFormat="1" ht="45" customHeight="1">
      <c r="A85" s="41" t="s">
        <v>151</v>
      </c>
      <c r="B85" s="41" t="s">
        <v>152</v>
      </c>
      <c r="C85" s="41" t="s">
        <v>50</v>
      </c>
      <c r="D85" s="42" t="s">
        <v>153</v>
      </c>
      <c r="E85" s="42"/>
      <c r="F85" s="42"/>
      <c r="G85" s="42"/>
      <c r="H85" s="42"/>
      <c r="I85" s="7">
        <f>20000000+10000000</f>
        <v>30000000</v>
      </c>
      <c r="J85" s="7"/>
      <c r="K85" s="7">
        <f>J85+I85</f>
        <v>30000000</v>
      </c>
      <c r="L85" s="142"/>
    </row>
    <row r="86" spans="1:12" s="17" customFormat="1" ht="67.5" customHeight="1">
      <c r="A86" s="41" t="s">
        <v>304</v>
      </c>
      <c r="B86" s="41" t="s">
        <v>305</v>
      </c>
      <c r="C86" s="41" t="s">
        <v>50</v>
      </c>
      <c r="D86" s="42" t="s">
        <v>306</v>
      </c>
      <c r="E86" s="42"/>
      <c r="F86" s="42"/>
      <c r="G86" s="42"/>
      <c r="H86" s="42"/>
      <c r="I86" s="7">
        <v>2178000</v>
      </c>
      <c r="J86" s="7"/>
      <c r="K86" s="7">
        <f>J86+I86</f>
        <v>2178000</v>
      </c>
      <c r="L86" s="142">
        <v>29</v>
      </c>
    </row>
    <row r="87" spans="1:12" s="40" customFormat="1" ht="37.5" customHeight="1">
      <c r="A87" s="38" t="s">
        <v>130</v>
      </c>
      <c r="B87" s="38" t="s">
        <v>82</v>
      </c>
      <c r="C87" s="38" t="s">
        <v>50</v>
      </c>
      <c r="D87" s="39" t="s">
        <v>83</v>
      </c>
      <c r="E87" s="39"/>
      <c r="F87" s="39"/>
      <c r="G87" s="39"/>
      <c r="H87" s="39"/>
      <c r="I87" s="6">
        <f>37188104+9000000+2000000+7000000-1000000+3150000-7524305-825875-865089</f>
        <v>48122835</v>
      </c>
      <c r="J87" s="6">
        <f>-175600</f>
        <v>-175600</v>
      </c>
      <c r="K87" s="6">
        <f>J87+I87</f>
        <v>47947235</v>
      </c>
      <c r="L87" s="142"/>
    </row>
    <row r="88" spans="1:12" s="40" customFormat="1" ht="42" customHeight="1">
      <c r="A88" s="38" t="s">
        <v>160</v>
      </c>
      <c r="B88" s="38" t="s">
        <v>161</v>
      </c>
      <c r="C88" s="38" t="s">
        <v>61</v>
      </c>
      <c r="D88" s="52" t="s">
        <v>168</v>
      </c>
      <c r="E88" s="39"/>
      <c r="F88" s="39"/>
      <c r="G88" s="39"/>
      <c r="H88" s="39"/>
      <c r="I88" s="4">
        <f>I89+I95+I108</f>
        <v>25569194.13</v>
      </c>
      <c r="J88" s="4">
        <f>J89+J95+J108</f>
        <v>0</v>
      </c>
      <c r="K88" s="4">
        <f>K89+K95+K108</f>
        <v>25569194.13</v>
      </c>
      <c r="L88" s="142"/>
    </row>
    <row r="89" spans="1:12" s="40" customFormat="1" ht="27.75" customHeight="1">
      <c r="A89" s="38"/>
      <c r="B89" s="38"/>
      <c r="C89" s="38"/>
      <c r="D89" s="39"/>
      <c r="E89" s="71" t="s">
        <v>174</v>
      </c>
      <c r="F89" s="39"/>
      <c r="G89" s="39"/>
      <c r="H89" s="39"/>
      <c r="I89" s="4">
        <f>SUM(I90:I94)</f>
        <v>5617344</v>
      </c>
      <c r="J89" s="4">
        <f>SUM(J90:J94)</f>
        <v>0</v>
      </c>
      <c r="K89" s="4">
        <f>SUM(K90:K94)</f>
        <v>5617344</v>
      </c>
      <c r="L89" s="142"/>
    </row>
    <row r="90" spans="1:12" s="40" customFormat="1" ht="98.25" customHeight="1">
      <c r="A90" s="38"/>
      <c r="B90" s="38"/>
      <c r="C90" s="38"/>
      <c r="D90" s="39"/>
      <c r="E90" s="72" t="s">
        <v>355</v>
      </c>
      <c r="F90" s="39"/>
      <c r="G90" s="39"/>
      <c r="H90" s="39"/>
      <c r="I90" s="6">
        <v>650000</v>
      </c>
      <c r="J90" s="6"/>
      <c r="K90" s="6">
        <f>J90+I90</f>
        <v>650000</v>
      </c>
      <c r="L90" s="142"/>
    </row>
    <row r="91" spans="1:12" s="40" customFormat="1" ht="129.75" customHeight="1">
      <c r="A91" s="38"/>
      <c r="B91" s="38"/>
      <c r="C91" s="38"/>
      <c r="D91" s="39"/>
      <c r="E91" s="72" t="s">
        <v>356</v>
      </c>
      <c r="F91" s="39"/>
      <c r="G91" s="39"/>
      <c r="H91" s="39"/>
      <c r="I91" s="6">
        <v>350000</v>
      </c>
      <c r="J91" s="6"/>
      <c r="K91" s="6">
        <v>350000</v>
      </c>
      <c r="L91" s="142"/>
    </row>
    <row r="92" spans="1:12" s="40" customFormat="1" ht="106.5" customHeight="1">
      <c r="A92" s="38"/>
      <c r="B92" s="38"/>
      <c r="C92" s="38"/>
      <c r="D92" s="39"/>
      <c r="E92" s="72" t="s">
        <v>384</v>
      </c>
      <c r="F92" s="39"/>
      <c r="G92" s="39"/>
      <c r="H92" s="39"/>
      <c r="I92" s="6">
        <v>1337344</v>
      </c>
      <c r="J92" s="6"/>
      <c r="K92" s="6">
        <f>J92+I92</f>
        <v>1337344</v>
      </c>
      <c r="L92" s="142"/>
    </row>
    <row r="93" spans="1:12" s="40" customFormat="1" ht="79.5" customHeight="1">
      <c r="A93" s="38"/>
      <c r="B93" s="38"/>
      <c r="C93" s="38"/>
      <c r="D93" s="39"/>
      <c r="E93" s="72" t="s">
        <v>353</v>
      </c>
      <c r="F93" s="39"/>
      <c r="G93" s="39"/>
      <c r="H93" s="39"/>
      <c r="I93" s="6">
        <v>1300000</v>
      </c>
      <c r="J93" s="6"/>
      <c r="K93" s="6">
        <f>J93+I93</f>
        <v>1300000</v>
      </c>
      <c r="L93" s="142"/>
    </row>
    <row r="94" spans="1:12" s="40" customFormat="1" ht="79.5" customHeight="1">
      <c r="A94" s="38"/>
      <c r="B94" s="38"/>
      <c r="C94" s="38"/>
      <c r="D94" s="39"/>
      <c r="E94" s="73" t="s">
        <v>382</v>
      </c>
      <c r="F94" s="39"/>
      <c r="G94" s="39"/>
      <c r="H94" s="39"/>
      <c r="I94" s="6">
        <v>1980000</v>
      </c>
      <c r="J94" s="6"/>
      <c r="K94" s="6">
        <f>J94+I94</f>
        <v>1980000</v>
      </c>
      <c r="L94" s="142"/>
    </row>
    <row r="95" spans="1:12" s="40" customFormat="1" ht="51" customHeight="1">
      <c r="A95" s="38"/>
      <c r="B95" s="38"/>
      <c r="C95" s="38"/>
      <c r="D95" s="39"/>
      <c r="E95" s="71" t="s">
        <v>223</v>
      </c>
      <c r="F95" s="39"/>
      <c r="G95" s="39"/>
      <c r="H95" s="39"/>
      <c r="I95" s="4">
        <f>SUM(I96:I107)</f>
        <v>795000</v>
      </c>
      <c r="J95" s="4">
        <f>SUM(J96:J107)</f>
        <v>0</v>
      </c>
      <c r="K95" s="4">
        <f>SUM(K96:K107)</f>
        <v>795000</v>
      </c>
      <c r="L95" s="142"/>
    </row>
    <row r="96" spans="1:12" s="40" customFormat="1" ht="57" customHeight="1">
      <c r="A96" s="38"/>
      <c r="B96" s="38"/>
      <c r="C96" s="38"/>
      <c r="D96" s="39"/>
      <c r="E96" s="39" t="s">
        <v>230</v>
      </c>
      <c r="F96" s="39"/>
      <c r="G96" s="39"/>
      <c r="H96" s="39"/>
      <c r="I96" s="6">
        <v>50000</v>
      </c>
      <c r="J96" s="6"/>
      <c r="K96" s="6">
        <f aca="true" t="shared" si="1" ref="K96:K106">J96+I96</f>
        <v>50000</v>
      </c>
      <c r="L96" s="142"/>
    </row>
    <row r="97" spans="1:12" s="40" customFormat="1" ht="48" customHeight="1">
      <c r="A97" s="38"/>
      <c r="B97" s="38"/>
      <c r="C97" s="38"/>
      <c r="D97" s="39"/>
      <c r="E97" s="39" t="s">
        <v>227</v>
      </c>
      <c r="F97" s="39"/>
      <c r="G97" s="39"/>
      <c r="H97" s="39"/>
      <c r="I97" s="6">
        <v>50000</v>
      </c>
      <c r="J97" s="6"/>
      <c r="K97" s="6">
        <f t="shared" si="1"/>
        <v>50000</v>
      </c>
      <c r="L97" s="142"/>
    </row>
    <row r="98" spans="1:12" s="40" customFormat="1" ht="48" customHeight="1">
      <c r="A98" s="38"/>
      <c r="B98" s="38"/>
      <c r="C98" s="38"/>
      <c r="D98" s="39"/>
      <c r="E98" s="39" t="s">
        <v>224</v>
      </c>
      <c r="F98" s="39"/>
      <c r="G98" s="39"/>
      <c r="H98" s="39"/>
      <c r="I98" s="6">
        <v>50000</v>
      </c>
      <c r="J98" s="6"/>
      <c r="K98" s="6">
        <f t="shared" si="1"/>
        <v>50000</v>
      </c>
      <c r="L98" s="142"/>
    </row>
    <row r="99" spans="1:12" s="40" customFormat="1" ht="48" customHeight="1">
      <c r="A99" s="38"/>
      <c r="B99" s="38"/>
      <c r="C99" s="38"/>
      <c r="D99" s="39"/>
      <c r="E99" s="39" t="s">
        <v>231</v>
      </c>
      <c r="F99" s="39"/>
      <c r="G99" s="39"/>
      <c r="H99" s="39"/>
      <c r="I99" s="6">
        <v>50000</v>
      </c>
      <c r="J99" s="6"/>
      <c r="K99" s="6">
        <f t="shared" si="1"/>
        <v>50000</v>
      </c>
      <c r="L99" s="142">
        <v>30</v>
      </c>
    </row>
    <row r="100" spans="1:12" s="40" customFormat="1" ht="45" customHeight="1">
      <c r="A100" s="38"/>
      <c r="B100" s="38"/>
      <c r="C100" s="38"/>
      <c r="D100" s="39"/>
      <c r="E100" s="39" t="s">
        <v>226</v>
      </c>
      <c r="F100" s="39"/>
      <c r="G100" s="39"/>
      <c r="H100" s="39"/>
      <c r="I100" s="6">
        <v>50000</v>
      </c>
      <c r="J100" s="6"/>
      <c r="K100" s="6">
        <f t="shared" si="1"/>
        <v>50000</v>
      </c>
      <c r="L100" s="142"/>
    </row>
    <row r="101" spans="1:12" s="40" customFormat="1" ht="44.25" customHeight="1">
      <c r="A101" s="38"/>
      <c r="B101" s="38"/>
      <c r="C101" s="38"/>
      <c r="D101" s="39"/>
      <c r="E101" s="39" t="s">
        <v>228</v>
      </c>
      <c r="F101" s="39"/>
      <c r="G101" s="39"/>
      <c r="H101" s="39"/>
      <c r="I101" s="6">
        <v>50000</v>
      </c>
      <c r="J101" s="6"/>
      <c r="K101" s="6">
        <f t="shared" si="1"/>
        <v>50000</v>
      </c>
      <c r="L101" s="142"/>
    </row>
    <row r="102" spans="1:12" s="40" customFormat="1" ht="57" customHeight="1">
      <c r="A102" s="38"/>
      <c r="B102" s="38"/>
      <c r="C102" s="38"/>
      <c r="D102" s="39"/>
      <c r="E102" s="39" t="s">
        <v>229</v>
      </c>
      <c r="F102" s="39"/>
      <c r="G102" s="39"/>
      <c r="H102" s="39"/>
      <c r="I102" s="6">
        <v>50000</v>
      </c>
      <c r="J102" s="6"/>
      <c r="K102" s="6">
        <f t="shared" si="1"/>
        <v>50000</v>
      </c>
      <c r="L102" s="142"/>
    </row>
    <row r="103" spans="1:12" s="40" customFormat="1" ht="48" customHeight="1">
      <c r="A103" s="38"/>
      <c r="B103" s="38"/>
      <c r="C103" s="38"/>
      <c r="D103" s="39"/>
      <c r="E103" s="39" t="s">
        <v>225</v>
      </c>
      <c r="F103" s="39"/>
      <c r="G103" s="39"/>
      <c r="H103" s="39"/>
      <c r="I103" s="6">
        <v>50000</v>
      </c>
      <c r="J103" s="6"/>
      <c r="K103" s="6">
        <f t="shared" si="1"/>
        <v>50000</v>
      </c>
      <c r="L103" s="142"/>
    </row>
    <row r="104" spans="1:12" s="40" customFormat="1" ht="48" customHeight="1">
      <c r="A104" s="38"/>
      <c r="B104" s="38"/>
      <c r="C104" s="38"/>
      <c r="D104" s="39"/>
      <c r="E104" s="39" t="s">
        <v>376</v>
      </c>
      <c r="F104" s="39"/>
      <c r="G104" s="39"/>
      <c r="H104" s="39"/>
      <c r="I104" s="6">
        <v>33000</v>
      </c>
      <c r="J104" s="6"/>
      <c r="K104" s="6">
        <f t="shared" si="1"/>
        <v>33000</v>
      </c>
      <c r="L104" s="142"/>
    </row>
    <row r="105" spans="1:12" s="40" customFormat="1" ht="48" customHeight="1">
      <c r="A105" s="38"/>
      <c r="B105" s="38"/>
      <c r="C105" s="38"/>
      <c r="D105" s="39"/>
      <c r="E105" s="39" t="s">
        <v>377</v>
      </c>
      <c r="F105" s="39"/>
      <c r="G105" s="39"/>
      <c r="H105" s="39"/>
      <c r="I105" s="6">
        <v>33000</v>
      </c>
      <c r="J105" s="6"/>
      <c r="K105" s="6">
        <f t="shared" si="1"/>
        <v>33000</v>
      </c>
      <c r="L105" s="142"/>
    </row>
    <row r="106" spans="1:12" s="40" customFormat="1" ht="48" customHeight="1">
      <c r="A106" s="38"/>
      <c r="B106" s="38"/>
      <c r="C106" s="38"/>
      <c r="D106" s="39"/>
      <c r="E106" s="39" t="s">
        <v>378</v>
      </c>
      <c r="F106" s="39"/>
      <c r="G106" s="39"/>
      <c r="H106" s="39"/>
      <c r="I106" s="6">
        <v>34000</v>
      </c>
      <c r="J106" s="6"/>
      <c r="K106" s="6">
        <f t="shared" si="1"/>
        <v>34000</v>
      </c>
      <c r="L106" s="142"/>
    </row>
    <row r="107" spans="1:12" s="40" customFormat="1" ht="72.75" customHeight="1">
      <c r="A107" s="38"/>
      <c r="B107" s="38"/>
      <c r="C107" s="38"/>
      <c r="D107" s="39"/>
      <c r="E107" s="39" t="s">
        <v>354</v>
      </c>
      <c r="F107" s="39"/>
      <c r="G107" s="39"/>
      <c r="H107" s="39"/>
      <c r="I107" s="6">
        <v>295000</v>
      </c>
      <c r="J107" s="6"/>
      <c r="K107" s="6">
        <f>J107+I107</f>
        <v>295000</v>
      </c>
      <c r="L107" s="142"/>
    </row>
    <row r="108" spans="1:12" s="40" customFormat="1" ht="24.75" customHeight="1">
      <c r="A108" s="38"/>
      <c r="B108" s="38"/>
      <c r="C108" s="38"/>
      <c r="D108" s="39"/>
      <c r="E108" s="52" t="s">
        <v>263</v>
      </c>
      <c r="F108" s="39"/>
      <c r="G108" s="39"/>
      <c r="H108" s="39"/>
      <c r="I108" s="4">
        <f>SUM(I109:I116)</f>
        <v>19156850.13</v>
      </c>
      <c r="J108" s="4">
        <f>SUM(J109:J116)</f>
        <v>0</v>
      </c>
      <c r="K108" s="4">
        <f>SUM(K109:K116)</f>
        <v>19156850.13</v>
      </c>
      <c r="L108" s="142"/>
    </row>
    <row r="109" spans="1:12" s="40" customFormat="1" ht="82.5" customHeight="1">
      <c r="A109" s="38"/>
      <c r="B109" s="38"/>
      <c r="C109" s="38"/>
      <c r="D109" s="39"/>
      <c r="E109" s="39" t="s">
        <v>221</v>
      </c>
      <c r="F109" s="39"/>
      <c r="G109" s="39"/>
      <c r="H109" s="39"/>
      <c r="I109" s="6">
        <v>250000</v>
      </c>
      <c r="J109" s="6"/>
      <c r="K109" s="6">
        <f aca="true" t="shared" si="2" ref="K109:K116">J109+I109</f>
        <v>250000</v>
      </c>
      <c r="L109" s="142"/>
    </row>
    <row r="110" spans="1:12" s="40" customFormat="1" ht="117" customHeight="1">
      <c r="A110" s="38"/>
      <c r="B110" s="38"/>
      <c r="C110" s="38"/>
      <c r="D110" s="39"/>
      <c r="E110" s="39" t="s">
        <v>364</v>
      </c>
      <c r="F110" s="39"/>
      <c r="G110" s="39"/>
      <c r="H110" s="39"/>
      <c r="I110" s="6">
        <v>250000</v>
      </c>
      <c r="J110" s="6"/>
      <c r="K110" s="6">
        <f t="shared" si="2"/>
        <v>250000</v>
      </c>
      <c r="L110" s="142"/>
    </row>
    <row r="111" spans="1:12" s="40" customFormat="1" ht="81" customHeight="1">
      <c r="A111" s="38"/>
      <c r="B111" s="38"/>
      <c r="C111" s="38"/>
      <c r="D111" s="39"/>
      <c r="E111" s="39" t="s">
        <v>365</v>
      </c>
      <c r="F111" s="39"/>
      <c r="G111" s="39"/>
      <c r="H111" s="39"/>
      <c r="I111" s="6">
        <v>240000</v>
      </c>
      <c r="J111" s="6"/>
      <c r="K111" s="6">
        <f t="shared" si="2"/>
        <v>240000</v>
      </c>
      <c r="L111" s="142"/>
    </row>
    <row r="112" spans="1:12" s="40" customFormat="1" ht="99" customHeight="1">
      <c r="A112" s="38"/>
      <c r="B112" s="38"/>
      <c r="C112" s="38"/>
      <c r="D112" s="39"/>
      <c r="E112" s="39" t="s">
        <v>366</v>
      </c>
      <c r="F112" s="39"/>
      <c r="G112" s="39"/>
      <c r="H112" s="39"/>
      <c r="I112" s="6">
        <v>240000</v>
      </c>
      <c r="J112" s="6"/>
      <c r="K112" s="6">
        <f t="shared" si="2"/>
        <v>240000</v>
      </c>
      <c r="L112" s="142"/>
    </row>
    <row r="113" spans="1:12" s="40" customFormat="1" ht="135" customHeight="1">
      <c r="A113" s="38"/>
      <c r="B113" s="38"/>
      <c r="C113" s="38"/>
      <c r="D113" s="39"/>
      <c r="E113" s="39" t="s">
        <v>385</v>
      </c>
      <c r="F113" s="39"/>
      <c r="G113" s="39"/>
      <c r="H113" s="39"/>
      <c r="I113" s="6">
        <v>20000</v>
      </c>
      <c r="J113" s="6"/>
      <c r="K113" s="6">
        <f t="shared" si="2"/>
        <v>20000</v>
      </c>
      <c r="L113" s="142">
        <v>31</v>
      </c>
    </row>
    <row r="114" spans="1:12" s="40" customFormat="1" ht="99" customHeight="1">
      <c r="A114" s="38"/>
      <c r="B114" s="38"/>
      <c r="C114" s="38"/>
      <c r="D114" s="39"/>
      <c r="E114" s="39" t="s">
        <v>386</v>
      </c>
      <c r="F114" s="39"/>
      <c r="G114" s="39"/>
      <c r="H114" s="39"/>
      <c r="I114" s="6">
        <f>2000000+13000000</f>
        <v>15000000</v>
      </c>
      <c r="J114" s="6"/>
      <c r="K114" s="6">
        <f t="shared" si="2"/>
        <v>15000000</v>
      </c>
      <c r="L114" s="142"/>
    </row>
    <row r="115" spans="1:12" s="40" customFormat="1" ht="105" customHeight="1">
      <c r="A115" s="38"/>
      <c r="B115" s="38"/>
      <c r="C115" s="38"/>
      <c r="D115" s="39"/>
      <c r="E115" s="39" t="s">
        <v>323</v>
      </c>
      <c r="F115" s="39"/>
      <c r="G115" s="39"/>
      <c r="H115" s="39"/>
      <c r="I115" s="6">
        <v>2887850.13</v>
      </c>
      <c r="J115" s="6"/>
      <c r="K115" s="6">
        <f t="shared" si="2"/>
        <v>2887850.13</v>
      </c>
      <c r="L115" s="142"/>
    </row>
    <row r="116" spans="1:12" s="40" customFormat="1" ht="105" customHeight="1">
      <c r="A116" s="38"/>
      <c r="B116" s="38"/>
      <c r="C116" s="38"/>
      <c r="D116" s="39"/>
      <c r="E116" s="39" t="s">
        <v>375</v>
      </c>
      <c r="F116" s="39"/>
      <c r="G116" s="39"/>
      <c r="H116" s="39"/>
      <c r="I116" s="6">
        <v>269000</v>
      </c>
      <c r="J116" s="6"/>
      <c r="K116" s="6">
        <f t="shared" si="2"/>
        <v>269000</v>
      </c>
      <c r="L116" s="142"/>
    </row>
    <row r="117" spans="1:12" s="40" customFormat="1" ht="67.5" customHeight="1">
      <c r="A117" s="38" t="s">
        <v>162</v>
      </c>
      <c r="B117" s="38" t="s">
        <v>163</v>
      </c>
      <c r="C117" s="38" t="s">
        <v>61</v>
      </c>
      <c r="D117" s="52" t="s">
        <v>169</v>
      </c>
      <c r="E117" s="39"/>
      <c r="F117" s="39"/>
      <c r="G117" s="39"/>
      <c r="H117" s="39"/>
      <c r="I117" s="4">
        <f>I118+I123</f>
        <v>6426800</v>
      </c>
      <c r="J117" s="4">
        <f>J118+J123</f>
        <v>0</v>
      </c>
      <c r="K117" s="4">
        <f>K118+K123</f>
        <v>6426800</v>
      </c>
      <c r="L117" s="142"/>
    </row>
    <row r="118" spans="1:12" s="40" customFormat="1" ht="22.5" customHeight="1">
      <c r="A118" s="38"/>
      <c r="B118" s="38"/>
      <c r="C118" s="38"/>
      <c r="D118" s="39"/>
      <c r="E118" s="71" t="s">
        <v>174</v>
      </c>
      <c r="F118" s="39"/>
      <c r="G118" s="39"/>
      <c r="H118" s="39"/>
      <c r="I118" s="4">
        <f>I119+I120+I121+I122</f>
        <v>5076800</v>
      </c>
      <c r="J118" s="4">
        <f>J119+J120+J121+J122</f>
        <v>0</v>
      </c>
      <c r="K118" s="4">
        <f>K119+K120+K121+K122</f>
        <v>5076800</v>
      </c>
      <c r="L118" s="142"/>
    </row>
    <row r="119" spans="1:12" s="40" customFormat="1" ht="44.25" customHeight="1">
      <c r="A119" s="38"/>
      <c r="B119" s="38"/>
      <c r="C119" s="38"/>
      <c r="D119" s="39"/>
      <c r="E119" s="74" t="s">
        <v>257</v>
      </c>
      <c r="F119" s="39"/>
      <c r="G119" s="39"/>
      <c r="H119" s="39"/>
      <c r="I119" s="6">
        <v>1000000</v>
      </c>
      <c r="J119" s="6"/>
      <c r="K119" s="6">
        <f>J119+I119</f>
        <v>1000000</v>
      </c>
      <c r="L119" s="142"/>
    </row>
    <row r="120" spans="1:12" s="40" customFormat="1" ht="44.25" customHeight="1">
      <c r="A120" s="38"/>
      <c r="B120" s="38"/>
      <c r="C120" s="38"/>
      <c r="D120" s="39"/>
      <c r="E120" s="74" t="s">
        <v>260</v>
      </c>
      <c r="F120" s="39"/>
      <c r="G120" s="39"/>
      <c r="H120" s="39"/>
      <c r="I120" s="6">
        <v>3000000</v>
      </c>
      <c r="J120" s="6"/>
      <c r="K120" s="6">
        <f>J120+I120</f>
        <v>3000000</v>
      </c>
      <c r="L120" s="142"/>
    </row>
    <row r="121" spans="1:12" s="40" customFormat="1" ht="27.75" customHeight="1">
      <c r="A121" s="38"/>
      <c r="B121" s="38"/>
      <c r="C121" s="38"/>
      <c r="D121" s="39"/>
      <c r="E121" s="74" t="s">
        <v>272</v>
      </c>
      <c r="F121" s="39"/>
      <c r="G121" s="39"/>
      <c r="H121" s="39"/>
      <c r="I121" s="6">
        <v>376800</v>
      </c>
      <c r="J121" s="6"/>
      <c r="K121" s="6">
        <f>J121+I121</f>
        <v>376800</v>
      </c>
      <c r="L121" s="142"/>
    </row>
    <row r="122" spans="1:12" s="40" customFormat="1" ht="144" customHeight="1">
      <c r="A122" s="38"/>
      <c r="B122" s="38"/>
      <c r="C122" s="38"/>
      <c r="D122" s="39"/>
      <c r="E122" s="74" t="s">
        <v>383</v>
      </c>
      <c r="F122" s="39"/>
      <c r="G122" s="39"/>
      <c r="H122" s="39"/>
      <c r="I122" s="6">
        <v>700000</v>
      </c>
      <c r="J122" s="6"/>
      <c r="K122" s="6">
        <f>J122+I122</f>
        <v>700000</v>
      </c>
      <c r="L122" s="142"/>
    </row>
    <row r="123" spans="1:12" s="40" customFormat="1" ht="28.5" customHeight="1">
      <c r="A123" s="38"/>
      <c r="B123" s="38"/>
      <c r="C123" s="38"/>
      <c r="D123" s="39"/>
      <c r="E123" s="52" t="s">
        <v>178</v>
      </c>
      <c r="F123" s="39"/>
      <c r="G123" s="39"/>
      <c r="H123" s="39"/>
      <c r="I123" s="4">
        <f>I124+I125</f>
        <v>1350000</v>
      </c>
      <c r="J123" s="4">
        <f>J124+J125</f>
        <v>0</v>
      </c>
      <c r="K123" s="4">
        <f>K124+K125</f>
        <v>1350000</v>
      </c>
      <c r="L123" s="142"/>
    </row>
    <row r="124" spans="1:12" s="40" customFormat="1" ht="91.5" customHeight="1">
      <c r="A124" s="38"/>
      <c r="B124" s="38"/>
      <c r="C124" s="38"/>
      <c r="D124" s="39"/>
      <c r="E124" s="74" t="s">
        <v>258</v>
      </c>
      <c r="F124" s="39"/>
      <c r="G124" s="39"/>
      <c r="H124" s="39"/>
      <c r="I124" s="6">
        <v>1100000</v>
      </c>
      <c r="J124" s="6"/>
      <c r="K124" s="6">
        <f>J124+I124</f>
        <v>1100000</v>
      </c>
      <c r="L124" s="142"/>
    </row>
    <row r="125" spans="1:12" s="40" customFormat="1" ht="24" customHeight="1">
      <c r="A125" s="38"/>
      <c r="B125" s="38"/>
      <c r="C125" s="38"/>
      <c r="D125" s="39"/>
      <c r="E125" s="74" t="s">
        <v>259</v>
      </c>
      <c r="F125" s="39"/>
      <c r="G125" s="39"/>
      <c r="H125" s="39"/>
      <c r="I125" s="6">
        <v>250000</v>
      </c>
      <c r="J125" s="6"/>
      <c r="K125" s="6">
        <f>J125+I125</f>
        <v>250000</v>
      </c>
      <c r="L125" s="142">
        <v>32</v>
      </c>
    </row>
    <row r="126" spans="1:12" s="40" customFormat="1" ht="52.5" customHeight="1">
      <c r="A126" s="38" t="s">
        <v>131</v>
      </c>
      <c r="B126" s="38" t="s">
        <v>84</v>
      </c>
      <c r="C126" s="38" t="s">
        <v>61</v>
      </c>
      <c r="D126" s="58" t="s">
        <v>1</v>
      </c>
      <c r="E126" s="58"/>
      <c r="F126" s="50"/>
      <c r="G126" s="50"/>
      <c r="H126" s="50"/>
      <c r="I126" s="6">
        <f>I127+I128</f>
        <v>3200000</v>
      </c>
      <c r="J126" s="6">
        <f>J127+J128</f>
        <v>0</v>
      </c>
      <c r="K126" s="6">
        <f>K127+K128</f>
        <v>3200000</v>
      </c>
      <c r="L126" s="142"/>
    </row>
    <row r="127" spans="1:12" s="40" customFormat="1" ht="52.5" customHeight="1">
      <c r="A127" s="38"/>
      <c r="B127" s="38"/>
      <c r="C127" s="38"/>
      <c r="D127" s="50"/>
      <c r="E127" s="58" t="s">
        <v>215</v>
      </c>
      <c r="F127" s="50"/>
      <c r="G127" s="50"/>
      <c r="H127" s="50"/>
      <c r="I127" s="6">
        <v>1200000</v>
      </c>
      <c r="J127" s="6"/>
      <c r="K127" s="6">
        <f>J127+I127</f>
        <v>1200000</v>
      </c>
      <c r="L127" s="142"/>
    </row>
    <row r="128" spans="1:12" s="40" customFormat="1" ht="61.5" customHeight="1">
      <c r="A128" s="38"/>
      <c r="B128" s="38"/>
      <c r="C128" s="38"/>
      <c r="D128" s="50"/>
      <c r="E128" s="58" t="s">
        <v>233</v>
      </c>
      <c r="F128" s="50"/>
      <c r="G128" s="50"/>
      <c r="H128" s="50"/>
      <c r="I128" s="6">
        <f>2000000</f>
        <v>2000000</v>
      </c>
      <c r="J128" s="6">
        <f>1000000-1000000</f>
        <v>0</v>
      </c>
      <c r="K128" s="6">
        <f>J128+I128</f>
        <v>2000000</v>
      </c>
      <c r="L128" s="142"/>
    </row>
    <row r="129" spans="1:12" s="40" customFormat="1" ht="52.5" customHeight="1">
      <c r="A129" s="38" t="s">
        <v>317</v>
      </c>
      <c r="B129" s="38" t="s">
        <v>314</v>
      </c>
      <c r="C129" s="38"/>
      <c r="D129" s="58" t="s">
        <v>315</v>
      </c>
      <c r="E129" s="58"/>
      <c r="F129" s="50"/>
      <c r="G129" s="50"/>
      <c r="H129" s="50"/>
      <c r="I129" s="8">
        <f>SUM(I132)+I130</f>
        <v>1220892.46</v>
      </c>
      <c r="J129" s="8">
        <f>SUM(J132)+J130</f>
        <v>0</v>
      </c>
      <c r="K129" s="8">
        <f>SUM(K132)+K130</f>
        <v>1220892.46</v>
      </c>
      <c r="L129" s="142"/>
    </row>
    <row r="130" spans="1:12" s="40" customFormat="1" ht="76.5" customHeight="1">
      <c r="A130" s="48" t="s">
        <v>324</v>
      </c>
      <c r="B130" s="48" t="s">
        <v>325</v>
      </c>
      <c r="C130" s="41" t="s">
        <v>56</v>
      </c>
      <c r="D130" s="42" t="s">
        <v>326</v>
      </c>
      <c r="E130" s="57"/>
      <c r="F130" s="50"/>
      <c r="G130" s="50"/>
      <c r="H130" s="50"/>
      <c r="I130" s="9">
        <f>I131</f>
        <v>426739</v>
      </c>
      <c r="J130" s="9"/>
      <c r="K130" s="9">
        <f>J130+I130</f>
        <v>426739</v>
      </c>
      <c r="L130" s="142"/>
    </row>
    <row r="131" spans="1:12" s="40" customFormat="1" ht="135" customHeight="1">
      <c r="A131" s="48"/>
      <c r="B131" s="48"/>
      <c r="C131" s="38"/>
      <c r="D131" s="42"/>
      <c r="E131" s="58" t="s">
        <v>327</v>
      </c>
      <c r="F131" s="50"/>
      <c r="G131" s="50"/>
      <c r="H131" s="50"/>
      <c r="I131" s="8">
        <v>426739</v>
      </c>
      <c r="J131" s="8"/>
      <c r="K131" s="8">
        <f>J131+I131</f>
        <v>426739</v>
      </c>
      <c r="L131" s="142"/>
    </row>
    <row r="132" spans="1:12" s="17" customFormat="1" ht="82.5" customHeight="1">
      <c r="A132" s="41" t="s">
        <v>316</v>
      </c>
      <c r="B132" s="41" t="s">
        <v>322</v>
      </c>
      <c r="C132" s="41" t="s">
        <v>56</v>
      </c>
      <c r="D132" s="57" t="s">
        <v>312</v>
      </c>
      <c r="E132" s="57"/>
      <c r="F132" s="75"/>
      <c r="G132" s="75"/>
      <c r="H132" s="75"/>
      <c r="I132" s="9">
        <v>794153.46</v>
      </c>
      <c r="J132" s="9"/>
      <c r="K132" s="9">
        <f>J132+I132</f>
        <v>794153.46</v>
      </c>
      <c r="L132" s="142"/>
    </row>
    <row r="133" spans="1:12" s="40" customFormat="1" ht="27.75" customHeight="1">
      <c r="A133" s="38" t="s">
        <v>132</v>
      </c>
      <c r="B133" s="63">
        <v>9770</v>
      </c>
      <c r="C133" s="38" t="s">
        <v>34</v>
      </c>
      <c r="D133" s="58" t="s">
        <v>252</v>
      </c>
      <c r="E133" s="58"/>
      <c r="F133" s="58"/>
      <c r="G133" s="58"/>
      <c r="H133" s="58"/>
      <c r="I133" s="6">
        <v>1220000</v>
      </c>
      <c r="J133" s="6"/>
      <c r="K133" s="6">
        <f>J133+I133</f>
        <v>1220000</v>
      </c>
      <c r="L133" s="142"/>
    </row>
    <row r="134" spans="1:12" s="34" customFormat="1" ht="50.25" customHeight="1">
      <c r="A134" s="32" t="s">
        <v>19</v>
      </c>
      <c r="B134" s="76"/>
      <c r="C134" s="76"/>
      <c r="D134" s="52" t="s">
        <v>28</v>
      </c>
      <c r="E134" s="52"/>
      <c r="F134" s="52"/>
      <c r="G134" s="52"/>
      <c r="H134" s="52"/>
      <c r="I134" s="4">
        <f aca="true" t="shared" si="3" ref="I134:K135">I135</f>
        <v>10000</v>
      </c>
      <c r="J134" s="4">
        <f t="shared" si="3"/>
        <v>0</v>
      </c>
      <c r="K134" s="4">
        <f t="shared" si="3"/>
        <v>10000</v>
      </c>
      <c r="L134" s="142"/>
    </row>
    <row r="135" spans="1:12" s="37" customFormat="1" ht="42" customHeight="1">
      <c r="A135" s="35" t="s">
        <v>69</v>
      </c>
      <c r="B135" s="77"/>
      <c r="C135" s="77"/>
      <c r="D135" s="54" t="s">
        <v>28</v>
      </c>
      <c r="E135" s="54"/>
      <c r="F135" s="54"/>
      <c r="G135" s="54"/>
      <c r="H135" s="54"/>
      <c r="I135" s="5">
        <f t="shared" si="3"/>
        <v>10000</v>
      </c>
      <c r="J135" s="5">
        <f t="shared" si="3"/>
        <v>0</v>
      </c>
      <c r="K135" s="5">
        <f t="shared" si="3"/>
        <v>10000</v>
      </c>
      <c r="L135" s="142"/>
    </row>
    <row r="136" spans="1:12" s="40" customFormat="1" ht="92.25" customHeight="1">
      <c r="A136" s="38" t="s">
        <v>0</v>
      </c>
      <c r="B136" s="38" t="s">
        <v>70</v>
      </c>
      <c r="C136" s="38" t="s">
        <v>35</v>
      </c>
      <c r="D136" s="39" t="s">
        <v>71</v>
      </c>
      <c r="E136" s="39"/>
      <c r="F136" s="39"/>
      <c r="G136" s="39"/>
      <c r="H136" s="39"/>
      <c r="I136" s="6">
        <f>20000-10000</f>
        <v>10000</v>
      </c>
      <c r="J136" s="6"/>
      <c r="K136" s="6">
        <f>J136+I136</f>
        <v>10000</v>
      </c>
      <c r="L136" s="142"/>
    </row>
    <row r="137" spans="1:12" s="34" customFormat="1" ht="63.75" customHeight="1">
      <c r="A137" s="32" t="s">
        <v>21</v>
      </c>
      <c r="B137" s="32"/>
      <c r="C137" s="32"/>
      <c r="D137" s="52" t="s">
        <v>27</v>
      </c>
      <c r="E137" s="52"/>
      <c r="F137" s="52"/>
      <c r="G137" s="52"/>
      <c r="H137" s="52"/>
      <c r="I137" s="4">
        <f>I138</f>
        <v>182862034</v>
      </c>
      <c r="J137" s="4">
        <f>J138</f>
        <v>0</v>
      </c>
      <c r="K137" s="4">
        <f>K138</f>
        <v>182862034</v>
      </c>
      <c r="L137" s="142"/>
    </row>
    <row r="138" spans="1:12" s="37" customFormat="1" ht="64.5" customHeight="1">
      <c r="A138" s="35" t="s">
        <v>22</v>
      </c>
      <c r="B138" s="35"/>
      <c r="C138" s="35"/>
      <c r="D138" s="54" t="s">
        <v>27</v>
      </c>
      <c r="E138" s="54"/>
      <c r="F138" s="54"/>
      <c r="G138" s="54"/>
      <c r="H138" s="54"/>
      <c r="I138" s="5">
        <f>I139+I242+I142+I160+I190+I240+I235+I238+I140</f>
        <v>182862034</v>
      </c>
      <c r="J138" s="5">
        <f>J139+J242+J142+J160+J190+J240+J235+J238+J140</f>
        <v>0</v>
      </c>
      <c r="K138" s="5">
        <f>K139+K242+K142+K160+K190+K240+K235+K238+K140</f>
        <v>182862034</v>
      </c>
      <c r="L138" s="142"/>
    </row>
    <row r="139" spans="1:12" s="40" customFormat="1" ht="40.5" customHeight="1">
      <c r="A139" s="38" t="s">
        <v>133</v>
      </c>
      <c r="B139" s="38" t="s">
        <v>82</v>
      </c>
      <c r="C139" s="38" t="s">
        <v>50</v>
      </c>
      <c r="D139" s="39" t="s">
        <v>83</v>
      </c>
      <c r="E139" s="39"/>
      <c r="F139" s="39"/>
      <c r="G139" s="39"/>
      <c r="H139" s="39"/>
      <c r="I139" s="6">
        <f>60000000+30000000-3248000+263500</f>
        <v>87015500</v>
      </c>
      <c r="J139" s="6"/>
      <c r="K139" s="6">
        <f>J139+I139</f>
        <v>87015500</v>
      </c>
      <c r="L139" s="142">
        <v>33</v>
      </c>
    </row>
    <row r="140" spans="1:12" s="40" customFormat="1" ht="44.25" customHeight="1">
      <c r="A140" s="38" t="s">
        <v>345</v>
      </c>
      <c r="B140" s="38" t="s">
        <v>351</v>
      </c>
      <c r="C140" s="38"/>
      <c r="D140" s="39" t="s">
        <v>347</v>
      </c>
      <c r="E140" s="72"/>
      <c r="F140" s="39"/>
      <c r="G140" s="39"/>
      <c r="H140" s="39"/>
      <c r="I140" s="6">
        <f>I141</f>
        <v>500000</v>
      </c>
      <c r="J140" s="6">
        <f>J141</f>
        <v>0</v>
      </c>
      <c r="K140" s="6">
        <f>K141</f>
        <v>500000</v>
      </c>
      <c r="L140" s="142"/>
    </row>
    <row r="141" spans="1:12" s="17" customFormat="1" ht="55.5" customHeight="1">
      <c r="A141" s="41" t="s">
        <v>346</v>
      </c>
      <c r="B141" s="41" t="s">
        <v>350</v>
      </c>
      <c r="C141" s="41" t="s">
        <v>349</v>
      </c>
      <c r="D141" s="42" t="s">
        <v>348</v>
      </c>
      <c r="E141" s="78"/>
      <c r="F141" s="42"/>
      <c r="G141" s="42"/>
      <c r="H141" s="42"/>
      <c r="I141" s="7">
        <v>500000</v>
      </c>
      <c r="J141" s="7"/>
      <c r="K141" s="7">
        <f>J141+I141</f>
        <v>500000</v>
      </c>
      <c r="L141" s="142"/>
    </row>
    <row r="142" spans="1:151" s="34" customFormat="1" ht="46.5" customHeight="1">
      <c r="A142" s="79">
        <v>1517310</v>
      </c>
      <c r="B142" s="38" t="s">
        <v>161</v>
      </c>
      <c r="C142" s="38" t="s">
        <v>61</v>
      </c>
      <c r="D142" s="52" t="s">
        <v>168</v>
      </c>
      <c r="E142" s="80"/>
      <c r="F142" s="81"/>
      <c r="G142" s="81"/>
      <c r="H142" s="81"/>
      <c r="I142" s="4">
        <f>I143+I148</f>
        <v>9951000</v>
      </c>
      <c r="J142" s="4">
        <f>J143+J148</f>
        <v>0</v>
      </c>
      <c r="K142" s="4">
        <f>K143+K148</f>
        <v>9951000</v>
      </c>
      <c r="L142" s="14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8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82"/>
      <c r="CF142" s="82"/>
      <c r="CG142" s="82"/>
      <c r="CH142" s="82"/>
      <c r="CI142" s="82"/>
      <c r="CJ142" s="82"/>
      <c r="CK142" s="82"/>
      <c r="CL142" s="82"/>
      <c r="CM142" s="82"/>
      <c r="CN142" s="82"/>
      <c r="CO142" s="82"/>
      <c r="CP142" s="82"/>
      <c r="CQ142" s="82"/>
      <c r="CR142" s="82"/>
      <c r="CS142" s="82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  <c r="DF142" s="82"/>
      <c r="DG142" s="82"/>
      <c r="DH142" s="82"/>
      <c r="DI142" s="82"/>
      <c r="DJ142" s="82"/>
      <c r="DK142" s="82"/>
      <c r="DL142" s="82"/>
      <c r="DM142" s="82"/>
      <c r="DN142" s="82"/>
      <c r="DO142" s="82"/>
      <c r="DP142" s="82"/>
      <c r="DQ142" s="82"/>
      <c r="DR142" s="82"/>
      <c r="DS142" s="82"/>
      <c r="DT142" s="82"/>
      <c r="DU142" s="82"/>
      <c r="DV142" s="82"/>
      <c r="DW142" s="82"/>
      <c r="DX142" s="82"/>
      <c r="DY142" s="82"/>
      <c r="DZ142" s="82"/>
      <c r="EA142" s="82"/>
      <c r="EB142" s="82"/>
      <c r="EC142" s="82"/>
      <c r="ED142" s="82"/>
      <c r="EE142" s="82"/>
      <c r="EF142" s="82"/>
      <c r="EG142" s="82"/>
      <c r="EH142" s="82"/>
      <c r="EI142" s="82"/>
      <c r="EJ142" s="82"/>
      <c r="EK142" s="82"/>
      <c r="EL142" s="82"/>
      <c r="EM142" s="82"/>
      <c r="EN142" s="82"/>
      <c r="EO142" s="82"/>
      <c r="EP142" s="82"/>
      <c r="EQ142" s="82"/>
      <c r="ER142" s="82"/>
      <c r="ES142" s="82"/>
      <c r="ET142" s="82"/>
      <c r="EU142" s="82"/>
    </row>
    <row r="143" spans="1:151" s="40" customFormat="1" ht="27.75" customHeight="1">
      <c r="A143" s="83"/>
      <c r="B143" s="84"/>
      <c r="C143" s="84"/>
      <c r="D143" s="84"/>
      <c r="E143" s="71" t="s">
        <v>174</v>
      </c>
      <c r="F143" s="81"/>
      <c r="G143" s="81"/>
      <c r="H143" s="81"/>
      <c r="I143" s="4">
        <f>SUM(I144:I147)</f>
        <v>5408500</v>
      </c>
      <c r="J143" s="4">
        <f>SUM(J144:J147)</f>
        <v>0</v>
      </c>
      <c r="K143" s="4">
        <f>SUM(K144:K147)</f>
        <v>5408500</v>
      </c>
      <c r="L143" s="142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64"/>
      <c r="CP143" s="64"/>
      <c r="CQ143" s="64"/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4"/>
      <c r="DF143" s="64"/>
      <c r="DG143" s="64"/>
      <c r="DH143" s="64"/>
      <c r="DI143" s="64"/>
      <c r="DJ143" s="64"/>
      <c r="DK143" s="64"/>
      <c r="DL143" s="64"/>
      <c r="DM143" s="64"/>
      <c r="DN143" s="64"/>
      <c r="DO143" s="64"/>
      <c r="DP143" s="64"/>
      <c r="DQ143" s="64"/>
      <c r="DR143" s="64"/>
      <c r="DS143" s="64"/>
      <c r="DT143" s="64"/>
      <c r="DU143" s="64"/>
      <c r="DV143" s="64"/>
      <c r="DW143" s="64"/>
      <c r="DX143" s="64"/>
      <c r="DY143" s="64"/>
      <c r="DZ143" s="64"/>
      <c r="EA143" s="64"/>
      <c r="EB143" s="64"/>
      <c r="EC143" s="64"/>
      <c r="ED143" s="64"/>
      <c r="EE143" s="64"/>
      <c r="EF143" s="64"/>
      <c r="EG143" s="64"/>
      <c r="EH143" s="64"/>
      <c r="EI143" s="64"/>
      <c r="EJ143" s="64"/>
      <c r="EK143" s="64"/>
      <c r="EL143" s="64"/>
      <c r="EM143" s="64"/>
      <c r="EN143" s="64"/>
      <c r="EO143" s="64"/>
      <c r="EP143" s="64"/>
      <c r="EQ143" s="64"/>
      <c r="ER143" s="64"/>
      <c r="ES143" s="64"/>
      <c r="ET143" s="64"/>
      <c r="EU143" s="64"/>
    </row>
    <row r="144" spans="1:151" s="16" customFormat="1" ht="40.5" customHeight="1">
      <c r="A144" s="83"/>
      <c r="B144" s="83"/>
      <c r="C144" s="83"/>
      <c r="D144" s="83"/>
      <c r="E144" s="49" t="s">
        <v>175</v>
      </c>
      <c r="F144" s="85">
        <v>9888427</v>
      </c>
      <c r="G144" s="83">
        <v>97.9</v>
      </c>
      <c r="H144" s="85">
        <v>9684425</v>
      </c>
      <c r="I144" s="6">
        <v>3000000</v>
      </c>
      <c r="J144" s="6"/>
      <c r="K144" s="6">
        <f>J144+I144</f>
        <v>3000000</v>
      </c>
      <c r="L144" s="142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  <c r="CB144" s="86"/>
      <c r="CC144" s="86"/>
      <c r="CD144" s="86"/>
      <c r="CE144" s="86"/>
      <c r="CF144" s="86"/>
      <c r="CG144" s="86"/>
      <c r="CH144" s="86"/>
      <c r="CI144" s="86"/>
      <c r="CJ144" s="86"/>
      <c r="CK144" s="86"/>
      <c r="CL144" s="86"/>
      <c r="CM144" s="86"/>
      <c r="CN144" s="86"/>
      <c r="CO144" s="86"/>
      <c r="CP144" s="86"/>
      <c r="CQ144" s="86"/>
      <c r="CR144" s="86"/>
      <c r="CS144" s="86"/>
      <c r="CT144" s="86"/>
      <c r="CU144" s="86"/>
      <c r="CV144" s="86"/>
      <c r="CW144" s="86"/>
      <c r="CX144" s="86"/>
      <c r="CY144" s="86"/>
      <c r="CZ144" s="86"/>
      <c r="DA144" s="86"/>
      <c r="DB144" s="86"/>
      <c r="DC144" s="86"/>
      <c r="DD144" s="86"/>
      <c r="DE144" s="86"/>
      <c r="DF144" s="86"/>
      <c r="DG144" s="86"/>
      <c r="DH144" s="86"/>
      <c r="DI144" s="86"/>
      <c r="DJ144" s="86"/>
      <c r="DK144" s="86"/>
      <c r="DL144" s="86"/>
      <c r="DM144" s="86"/>
      <c r="DN144" s="86"/>
      <c r="DO144" s="86"/>
      <c r="DP144" s="86"/>
      <c r="DQ144" s="86"/>
      <c r="DR144" s="86"/>
      <c r="DS144" s="86"/>
      <c r="DT144" s="86"/>
      <c r="DU144" s="86"/>
      <c r="DV144" s="86"/>
      <c r="DW144" s="86"/>
      <c r="DX144" s="86"/>
      <c r="DY144" s="86"/>
      <c r="DZ144" s="86"/>
      <c r="EA144" s="86"/>
      <c r="EB144" s="86"/>
      <c r="EC144" s="86"/>
      <c r="ED144" s="86"/>
      <c r="EE144" s="86"/>
      <c r="EF144" s="86"/>
      <c r="EG144" s="86"/>
      <c r="EH144" s="86"/>
      <c r="EI144" s="86"/>
      <c r="EJ144" s="86"/>
      <c r="EK144" s="86"/>
      <c r="EL144" s="86"/>
      <c r="EM144" s="86"/>
      <c r="EN144" s="86"/>
      <c r="EO144" s="86"/>
      <c r="EP144" s="86"/>
      <c r="EQ144" s="86"/>
      <c r="ER144" s="86"/>
      <c r="ES144" s="86"/>
      <c r="ET144" s="86"/>
      <c r="EU144" s="86"/>
    </row>
    <row r="145" spans="1:151" s="16" customFormat="1" ht="36" customHeight="1">
      <c r="A145" s="84"/>
      <c r="B145" s="84"/>
      <c r="C145" s="84"/>
      <c r="D145" s="84"/>
      <c r="E145" s="87" t="s">
        <v>176</v>
      </c>
      <c r="F145" s="85">
        <v>2186292</v>
      </c>
      <c r="G145" s="88">
        <v>20.23</v>
      </c>
      <c r="H145" s="85">
        <v>442271</v>
      </c>
      <c r="I145" s="6">
        <v>400000</v>
      </c>
      <c r="J145" s="6"/>
      <c r="K145" s="6">
        <f>J145+I145</f>
        <v>400000</v>
      </c>
      <c r="L145" s="142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  <c r="CE145" s="86"/>
      <c r="CF145" s="86"/>
      <c r="CG145" s="86"/>
      <c r="CH145" s="86"/>
      <c r="CI145" s="86"/>
      <c r="CJ145" s="86"/>
      <c r="CK145" s="86"/>
      <c r="CL145" s="86"/>
      <c r="CM145" s="86"/>
      <c r="CN145" s="86"/>
      <c r="CO145" s="86"/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6"/>
      <c r="DE145" s="86"/>
      <c r="DF145" s="86"/>
      <c r="DG145" s="86"/>
      <c r="DH145" s="86"/>
      <c r="DI145" s="86"/>
      <c r="DJ145" s="86"/>
      <c r="DK145" s="86"/>
      <c r="DL145" s="86"/>
      <c r="DM145" s="86"/>
      <c r="DN145" s="86"/>
      <c r="DO145" s="86"/>
      <c r="DP145" s="86"/>
      <c r="DQ145" s="86"/>
      <c r="DR145" s="86"/>
      <c r="DS145" s="86"/>
      <c r="DT145" s="86"/>
      <c r="DU145" s="86"/>
      <c r="DV145" s="86"/>
      <c r="DW145" s="86"/>
      <c r="DX145" s="86"/>
      <c r="DY145" s="86"/>
      <c r="DZ145" s="86"/>
      <c r="EA145" s="86"/>
      <c r="EB145" s="86"/>
      <c r="EC145" s="86"/>
      <c r="ED145" s="86"/>
      <c r="EE145" s="86"/>
      <c r="EF145" s="86"/>
      <c r="EG145" s="86"/>
      <c r="EH145" s="86"/>
      <c r="EI145" s="86"/>
      <c r="EJ145" s="86"/>
      <c r="EK145" s="86"/>
      <c r="EL145" s="86"/>
      <c r="EM145" s="86"/>
      <c r="EN145" s="86"/>
      <c r="EO145" s="86"/>
      <c r="EP145" s="86"/>
      <c r="EQ145" s="86"/>
      <c r="ER145" s="86"/>
      <c r="ES145" s="86"/>
      <c r="ET145" s="86"/>
      <c r="EU145" s="86"/>
    </row>
    <row r="146" spans="1:12" s="86" customFormat="1" ht="36.75" customHeight="1">
      <c r="A146" s="84"/>
      <c r="B146" s="84"/>
      <c r="C146" s="84"/>
      <c r="D146" s="84"/>
      <c r="E146" s="87" t="s">
        <v>177</v>
      </c>
      <c r="F146" s="85">
        <v>41125371</v>
      </c>
      <c r="G146" s="88">
        <v>52.38</v>
      </c>
      <c r="H146" s="85">
        <v>21542607</v>
      </c>
      <c r="I146" s="6">
        <v>2000000</v>
      </c>
      <c r="J146" s="6"/>
      <c r="K146" s="6">
        <f>J146+I146</f>
        <v>2000000</v>
      </c>
      <c r="L146" s="142"/>
    </row>
    <row r="147" spans="1:12" s="86" customFormat="1" ht="30.75" customHeight="1">
      <c r="A147" s="84"/>
      <c r="B147" s="84"/>
      <c r="C147" s="84"/>
      <c r="D147" s="84"/>
      <c r="E147" s="87" t="s">
        <v>328</v>
      </c>
      <c r="F147" s="85"/>
      <c r="G147" s="88"/>
      <c r="H147" s="85"/>
      <c r="I147" s="6">
        <v>8500</v>
      </c>
      <c r="J147" s="6"/>
      <c r="K147" s="6">
        <f>J147+I147</f>
        <v>8500</v>
      </c>
      <c r="L147" s="142"/>
    </row>
    <row r="148" spans="1:151" s="40" customFormat="1" ht="21.75" customHeight="1">
      <c r="A148" s="83"/>
      <c r="B148" s="84"/>
      <c r="C148" s="84"/>
      <c r="D148" s="84"/>
      <c r="E148" s="52" t="s">
        <v>178</v>
      </c>
      <c r="F148" s="89"/>
      <c r="G148" s="81"/>
      <c r="H148" s="85"/>
      <c r="I148" s="4">
        <f>SUM(I149:I159)</f>
        <v>4542500</v>
      </c>
      <c r="J148" s="4">
        <f>SUM(J149:J159)</f>
        <v>0</v>
      </c>
      <c r="K148" s="4">
        <f>SUM(K149:K159)</f>
        <v>4542500</v>
      </c>
      <c r="L148" s="142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  <c r="CG148" s="64"/>
      <c r="CH148" s="64"/>
      <c r="CI148" s="64"/>
      <c r="CJ148" s="64"/>
      <c r="CK148" s="64"/>
      <c r="CL148" s="64"/>
      <c r="CM148" s="64"/>
      <c r="CN148" s="64"/>
      <c r="CO148" s="64"/>
      <c r="CP148" s="64"/>
      <c r="CQ148" s="64"/>
      <c r="CR148" s="64"/>
      <c r="CS148" s="64"/>
      <c r="CT148" s="64"/>
      <c r="CU148" s="64"/>
      <c r="CV148" s="64"/>
      <c r="CW148" s="64"/>
      <c r="CX148" s="64"/>
      <c r="CY148" s="64"/>
      <c r="CZ148" s="64"/>
      <c r="DA148" s="64"/>
      <c r="DB148" s="64"/>
      <c r="DC148" s="64"/>
      <c r="DD148" s="64"/>
      <c r="DE148" s="64"/>
      <c r="DF148" s="64"/>
      <c r="DG148" s="64"/>
      <c r="DH148" s="64"/>
      <c r="DI148" s="64"/>
      <c r="DJ148" s="64"/>
      <c r="DK148" s="64"/>
      <c r="DL148" s="64"/>
      <c r="DM148" s="64"/>
      <c r="DN148" s="64"/>
      <c r="DO148" s="64"/>
      <c r="DP148" s="64"/>
      <c r="DQ148" s="64"/>
      <c r="DR148" s="64"/>
      <c r="DS148" s="64"/>
      <c r="DT148" s="64"/>
      <c r="DU148" s="64"/>
      <c r="DV148" s="64"/>
      <c r="DW148" s="64"/>
      <c r="DX148" s="64"/>
      <c r="DY148" s="64"/>
      <c r="DZ148" s="64"/>
      <c r="EA148" s="64"/>
      <c r="EB148" s="64"/>
      <c r="EC148" s="64"/>
      <c r="ED148" s="64"/>
      <c r="EE148" s="64"/>
      <c r="EF148" s="64"/>
      <c r="EG148" s="64"/>
      <c r="EH148" s="64"/>
      <c r="EI148" s="64"/>
      <c r="EJ148" s="64"/>
      <c r="EK148" s="64"/>
      <c r="EL148" s="64"/>
      <c r="EM148" s="64"/>
      <c r="EN148" s="64"/>
      <c r="EO148" s="64"/>
      <c r="EP148" s="64"/>
      <c r="EQ148" s="64"/>
      <c r="ER148" s="64"/>
      <c r="ES148" s="64"/>
      <c r="ET148" s="64"/>
      <c r="EU148" s="64"/>
    </row>
    <row r="149" spans="1:12" s="86" customFormat="1" ht="63" customHeight="1">
      <c r="A149" s="84"/>
      <c r="B149" s="84"/>
      <c r="C149" s="84"/>
      <c r="D149" s="84"/>
      <c r="E149" s="87" t="s">
        <v>179</v>
      </c>
      <c r="F149" s="90"/>
      <c r="G149" s="88"/>
      <c r="H149" s="85"/>
      <c r="I149" s="6">
        <v>500000</v>
      </c>
      <c r="J149" s="6"/>
      <c r="K149" s="6">
        <f aca="true" t="shared" si="4" ref="K149:K159">J149+I149</f>
        <v>500000</v>
      </c>
      <c r="L149" s="142"/>
    </row>
    <row r="150" spans="1:12" s="86" customFormat="1" ht="24.75" customHeight="1">
      <c r="A150" s="84"/>
      <c r="B150" s="84"/>
      <c r="C150" s="84"/>
      <c r="D150" s="84"/>
      <c r="E150" s="87" t="s">
        <v>180</v>
      </c>
      <c r="F150" s="85">
        <v>16481572</v>
      </c>
      <c r="G150" s="88">
        <v>86.059</v>
      </c>
      <c r="H150" s="85">
        <v>14184034</v>
      </c>
      <c r="I150" s="6">
        <v>2000000</v>
      </c>
      <c r="J150" s="6"/>
      <c r="K150" s="6">
        <f t="shared" si="4"/>
        <v>2000000</v>
      </c>
      <c r="L150" s="142"/>
    </row>
    <row r="151" spans="1:12" s="86" customFormat="1" ht="60" customHeight="1">
      <c r="A151" s="84"/>
      <c r="B151" s="84"/>
      <c r="C151" s="84"/>
      <c r="D151" s="84"/>
      <c r="E151" s="58" t="s">
        <v>181</v>
      </c>
      <c r="F151" s="90"/>
      <c r="G151" s="88"/>
      <c r="H151" s="85"/>
      <c r="I151" s="6">
        <v>500000</v>
      </c>
      <c r="J151" s="6"/>
      <c r="K151" s="6">
        <f t="shared" si="4"/>
        <v>500000</v>
      </c>
      <c r="L151" s="142"/>
    </row>
    <row r="152" spans="1:12" s="86" customFormat="1" ht="43.5" customHeight="1">
      <c r="A152" s="84"/>
      <c r="B152" s="84"/>
      <c r="C152" s="84"/>
      <c r="D152" s="84"/>
      <c r="E152" s="58" t="s">
        <v>182</v>
      </c>
      <c r="F152" s="90"/>
      <c r="G152" s="88"/>
      <c r="H152" s="85"/>
      <c r="I152" s="6">
        <v>500000</v>
      </c>
      <c r="J152" s="6"/>
      <c r="K152" s="6">
        <f t="shared" si="4"/>
        <v>500000</v>
      </c>
      <c r="L152" s="142"/>
    </row>
    <row r="153" spans="1:12" s="86" customFormat="1" ht="55.5" customHeight="1">
      <c r="A153" s="84"/>
      <c r="B153" s="84"/>
      <c r="C153" s="84"/>
      <c r="D153" s="84"/>
      <c r="E153" s="58" t="s">
        <v>183</v>
      </c>
      <c r="F153" s="90"/>
      <c r="G153" s="88"/>
      <c r="H153" s="85"/>
      <c r="I153" s="6">
        <v>500000</v>
      </c>
      <c r="J153" s="6"/>
      <c r="K153" s="6">
        <f t="shared" si="4"/>
        <v>500000</v>
      </c>
      <c r="L153" s="142"/>
    </row>
    <row r="154" spans="1:12" s="86" customFormat="1" ht="36.75" customHeight="1">
      <c r="A154" s="84"/>
      <c r="B154" s="84"/>
      <c r="C154" s="84"/>
      <c r="D154" s="84"/>
      <c r="E154" s="58" t="s">
        <v>184</v>
      </c>
      <c r="F154" s="90"/>
      <c r="G154" s="88"/>
      <c r="H154" s="85"/>
      <c r="I154" s="6">
        <v>500000</v>
      </c>
      <c r="J154" s="6"/>
      <c r="K154" s="6">
        <f t="shared" si="4"/>
        <v>500000</v>
      </c>
      <c r="L154" s="142"/>
    </row>
    <row r="155" spans="1:12" s="86" customFormat="1" ht="36.75" customHeight="1">
      <c r="A155" s="84"/>
      <c r="B155" s="84"/>
      <c r="C155" s="84"/>
      <c r="D155" s="84"/>
      <c r="E155" s="58" t="s">
        <v>329</v>
      </c>
      <c r="F155" s="90"/>
      <c r="G155" s="88"/>
      <c r="H155" s="85"/>
      <c r="I155" s="6">
        <v>8500</v>
      </c>
      <c r="J155" s="6"/>
      <c r="K155" s="6">
        <f t="shared" si="4"/>
        <v>8500</v>
      </c>
      <c r="L155" s="142"/>
    </row>
    <row r="156" spans="1:12" s="86" customFormat="1" ht="36.75" customHeight="1">
      <c r="A156" s="84"/>
      <c r="B156" s="84"/>
      <c r="C156" s="84"/>
      <c r="D156" s="84"/>
      <c r="E156" s="58" t="s">
        <v>330</v>
      </c>
      <c r="F156" s="90"/>
      <c r="G156" s="88"/>
      <c r="H156" s="85"/>
      <c r="I156" s="6">
        <v>8500</v>
      </c>
      <c r="J156" s="6"/>
      <c r="K156" s="6">
        <f t="shared" si="4"/>
        <v>8500</v>
      </c>
      <c r="L156" s="142"/>
    </row>
    <row r="157" spans="1:12" s="86" customFormat="1" ht="36.75" customHeight="1">
      <c r="A157" s="84"/>
      <c r="B157" s="84"/>
      <c r="C157" s="84"/>
      <c r="D157" s="84"/>
      <c r="E157" s="58" t="s">
        <v>331</v>
      </c>
      <c r="F157" s="90"/>
      <c r="G157" s="88"/>
      <c r="H157" s="85"/>
      <c r="I157" s="6">
        <v>8500</v>
      </c>
      <c r="J157" s="6"/>
      <c r="K157" s="6">
        <f t="shared" si="4"/>
        <v>8500</v>
      </c>
      <c r="L157" s="142"/>
    </row>
    <row r="158" spans="1:12" s="86" customFormat="1" ht="36.75" customHeight="1">
      <c r="A158" s="84"/>
      <c r="B158" s="84"/>
      <c r="C158" s="84"/>
      <c r="D158" s="84"/>
      <c r="E158" s="58" t="s">
        <v>332</v>
      </c>
      <c r="F158" s="90"/>
      <c r="G158" s="88"/>
      <c r="H158" s="85"/>
      <c r="I158" s="6">
        <v>8500</v>
      </c>
      <c r="J158" s="6"/>
      <c r="K158" s="6">
        <f t="shared" si="4"/>
        <v>8500</v>
      </c>
      <c r="L158" s="142"/>
    </row>
    <row r="159" spans="1:12" s="86" customFormat="1" ht="36.75" customHeight="1">
      <c r="A159" s="84"/>
      <c r="B159" s="84"/>
      <c r="C159" s="84"/>
      <c r="D159" s="84"/>
      <c r="E159" s="58" t="s">
        <v>333</v>
      </c>
      <c r="F159" s="90"/>
      <c r="G159" s="88"/>
      <c r="H159" s="85"/>
      <c r="I159" s="6">
        <v>8500</v>
      </c>
      <c r="J159" s="6"/>
      <c r="K159" s="6">
        <f t="shared" si="4"/>
        <v>8500</v>
      </c>
      <c r="L159" s="142"/>
    </row>
    <row r="160" spans="1:151" s="34" customFormat="1" ht="54" customHeight="1">
      <c r="A160" s="79">
        <v>1517320</v>
      </c>
      <c r="B160" s="38" t="s">
        <v>164</v>
      </c>
      <c r="C160" s="38"/>
      <c r="D160" s="52" t="s">
        <v>170</v>
      </c>
      <c r="E160" s="52"/>
      <c r="F160" s="89"/>
      <c r="G160" s="81"/>
      <c r="H160" s="85"/>
      <c r="I160" s="4">
        <f>I161+I177+I185</f>
        <v>26291355</v>
      </c>
      <c r="J160" s="4">
        <f>J161+J177+J185</f>
        <v>0</v>
      </c>
      <c r="K160" s="4">
        <f>K161+K177+K185</f>
        <v>26291355</v>
      </c>
      <c r="L160" s="14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8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8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8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2"/>
      <c r="BZ160" s="82"/>
      <c r="CA160" s="82"/>
      <c r="CB160" s="82"/>
      <c r="CC160" s="82"/>
      <c r="CD160" s="82"/>
      <c r="CE160" s="82"/>
      <c r="CF160" s="82"/>
      <c r="CG160" s="82"/>
      <c r="CH160" s="82"/>
      <c r="CI160" s="82"/>
      <c r="CJ160" s="82"/>
      <c r="CK160" s="82"/>
      <c r="CL160" s="82"/>
      <c r="CM160" s="82"/>
      <c r="CN160" s="82"/>
      <c r="CO160" s="82"/>
      <c r="CP160" s="82"/>
      <c r="CQ160" s="82"/>
      <c r="CR160" s="82"/>
      <c r="CS160" s="82"/>
      <c r="CT160" s="82"/>
      <c r="CU160" s="82"/>
      <c r="CV160" s="82"/>
      <c r="CW160" s="82"/>
      <c r="CX160" s="82"/>
      <c r="CY160" s="82"/>
      <c r="CZ160" s="82"/>
      <c r="DA160" s="82"/>
      <c r="DB160" s="82"/>
      <c r="DC160" s="82"/>
      <c r="DD160" s="82"/>
      <c r="DE160" s="82"/>
      <c r="DF160" s="82"/>
      <c r="DG160" s="82"/>
      <c r="DH160" s="82"/>
      <c r="DI160" s="82"/>
      <c r="DJ160" s="82"/>
      <c r="DK160" s="82"/>
      <c r="DL160" s="82"/>
      <c r="DM160" s="82"/>
      <c r="DN160" s="82"/>
      <c r="DO160" s="82"/>
      <c r="DP160" s="82"/>
      <c r="DQ160" s="82"/>
      <c r="DR160" s="82"/>
      <c r="DS160" s="82"/>
      <c r="DT160" s="82"/>
      <c r="DU160" s="82"/>
      <c r="DV160" s="82"/>
      <c r="DW160" s="82"/>
      <c r="DX160" s="82"/>
      <c r="DY160" s="82"/>
      <c r="DZ160" s="82"/>
      <c r="EA160" s="82"/>
      <c r="EB160" s="82"/>
      <c r="EC160" s="82"/>
      <c r="ED160" s="82"/>
      <c r="EE160" s="82"/>
      <c r="EF160" s="82"/>
      <c r="EG160" s="82"/>
      <c r="EH160" s="82"/>
      <c r="EI160" s="82"/>
      <c r="EJ160" s="82"/>
      <c r="EK160" s="82"/>
      <c r="EL160" s="82"/>
      <c r="EM160" s="82"/>
      <c r="EN160" s="82"/>
      <c r="EO160" s="82"/>
      <c r="EP160" s="82"/>
      <c r="EQ160" s="82"/>
      <c r="ER160" s="82"/>
      <c r="ES160" s="82"/>
      <c r="ET160" s="82"/>
      <c r="EU160" s="82"/>
    </row>
    <row r="161" spans="1:151" s="96" customFormat="1" ht="34.5" customHeight="1">
      <c r="A161" s="91">
        <v>1517321</v>
      </c>
      <c r="B161" s="41" t="s">
        <v>165</v>
      </c>
      <c r="C161" s="41" t="s">
        <v>61</v>
      </c>
      <c r="D161" s="92" t="s">
        <v>171</v>
      </c>
      <c r="E161" s="93"/>
      <c r="F161" s="94"/>
      <c r="G161" s="5"/>
      <c r="H161" s="85"/>
      <c r="I161" s="5">
        <f>I162+I166</f>
        <v>12291355</v>
      </c>
      <c r="J161" s="5">
        <f>J162+J166</f>
        <v>0</v>
      </c>
      <c r="K161" s="5">
        <f>K162+K166</f>
        <v>12291355</v>
      </c>
      <c r="L161" s="142">
        <v>34</v>
      </c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5"/>
      <c r="BD161" s="95"/>
      <c r="BE161" s="95"/>
      <c r="BF161" s="95"/>
      <c r="BG161" s="95"/>
      <c r="BH161" s="95"/>
      <c r="BI161" s="95"/>
      <c r="BJ161" s="95"/>
      <c r="BK161" s="95"/>
      <c r="BL161" s="95"/>
      <c r="BM161" s="95"/>
      <c r="BN161" s="95"/>
      <c r="BO161" s="95"/>
      <c r="BP161" s="95"/>
      <c r="BQ161" s="95"/>
      <c r="BR161" s="95"/>
      <c r="BS161" s="95"/>
      <c r="BT161" s="95"/>
      <c r="BU161" s="95"/>
      <c r="BV161" s="95"/>
      <c r="BW161" s="95"/>
      <c r="BX161" s="95"/>
      <c r="BY161" s="95"/>
      <c r="BZ161" s="95"/>
      <c r="CA161" s="95"/>
      <c r="CB161" s="95"/>
      <c r="CC161" s="95"/>
      <c r="CD161" s="95"/>
      <c r="CE161" s="95"/>
      <c r="CF161" s="95"/>
      <c r="CG161" s="95"/>
      <c r="CH161" s="95"/>
      <c r="CI161" s="95"/>
      <c r="CJ161" s="95"/>
      <c r="CK161" s="95"/>
      <c r="CL161" s="95"/>
      <c r="CM161" s="95"/>
      <c r="CN161" s="95"/>
      <c r="CO161" s="95"/>
      <c r="CP161" s="95"/>
      <c r="CQ161" s="95"/>
      <c r="CR161" s="95"/>
      <c r="CS161" s="95"/>
      <c r="CT161" s="95"/>
      <c r="CU161" s="95"/>
      <c r="CV161" s="95"/>
      <c r="CW161" s="95"/>
      <c r="CX161" s="95"/>
      <c r="CY161" s="95"/>
      <c r="CZ161" s="95"/>
      <c r="DA161" s="95"/>
      <c r="DB161" s="95"/>
      <c r="DC161" s="95"/>
      <c r="DD161" s="95"/>
      <c r="DE161" s="95"/>
      <c r="DF161" s="95"/>
      <c r="DG161" s="95"/>
      <c r="DH161" s="95"/>
      <c r="DI161" s="95"/>
      <c r="DJ161" s="95"/>
      <c r="DK161" s="95"/>
      <c r="DL161" s="95"/>
      <c r="DM161" s="95"/>
      <c r="DN161" s="95"/>
      <c r="DO161" s="95"/>
      <c r="DP161" s="95"/>
      <c r="DQ161" s="95"/>
      <c r="DR161" s="95"/>
      <c r="DS161" s="95"/>
      <c r="DT161" s="95"/>
      <c r="DU161" s="95"/>
      <c r="DV161" s="95"/>
      <c r="DW161" s="95"/>
      <c r="DX161" s="95"/>
      <c r="DY161" s="95"/>
      <c r="DZ161" s="95"/>
      <c r="EA161" s="95"/>
      <c r="EB161" s="95"/>
      <c r="EC161" s="95"/>
      <c r="ED161" s="95"/>
      <c r="EE161" s="95"/>
      <c r="EF161" s="95"/>
      <c r="EG161" s="95"/>
      <c r="EH161" s="95"/>
      <c r="EI161" s="95"/>
      <c r="EJ161" s="95"/>
      <c r="EK161" s="95"/>
      <c r="EL161" s="95"/>
      <c r="EM161" s="95"/>
      <c r="EN161" s="95"/>
      <c r="EO161" s="95"/>
      <c r="EP161" s="95"/>
      <c r="EQ161" s="95"/>
      <c r="ER161" s="95"/>
      <c r="ES161" s="95"/>
      <c r="ET161" s="95"/>
      <c r="EU161" s="95"/>
    </row>
    <row r="162" spans="1:151" s="40" customFormat="1" ht="27" customHeight="1">
      <c r="A162" s="83"/>
      <c r="B162" s="84"/>
      <c r="C162" s="84"/>
      <c r="D162" s="84"/>
      <c r="E162" s="97" t="s">
        <v>174</v>
      </c>
      <c r="F162" s="89"/>
      <c r="G162" s="81"/>
      <c r="H162" s="85"/>
      <c r="I162" s="4">
        <f>SUM(I163:I165)</f>
        <v>7850000</v>
      </c>
      <c r="J162" s="4">
        <f>SUM(J163:J165)</f>
        <v>0</v>
      </c>
      <c r="K162" s="4">
        <f>SUM(K163:K165)</f>
        <v>7850000</v>
      </c>
      <c r="L162" s="142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  <c r="DQ162" s="64"/>
      <c r="DR162" s="64"/>
      <c r="DS162" s="64"/>
      <c r="DT162" s="64"/>
      <c r="DU162" s="64"/>
      <c r="DV162" s="64"/>
      <c r="DW162" s="64"/>
      <c r="DX162" s="64"/>
      <c r="DY162" s="64"/>
      <c r="DZ162" s="64"/>
      <c r="EA162" s="64"/>
      <c r="EB162" s="64"/>
      <c r="EC162" s="64"/>
      <c r="ED162" s="64"/>
      <c r="EE162" s="64"/>
      <c r="EF162" s="64"/>
      <c r="EG162" s="64"/>
      <c r="EH162" s="64"/>
      <c r="EI162" s="64"/>
      <c r="EJ162" s="64"/>
      <c r="EK162" s="64"/>
      <c r="EL162" s="64"/>
      <c r="EM162" s="64"/>
      <c r="EN162" s="64"/>
      <c r="EO162" s="64"/>
      <c r="EP162" s="64"/>
      <c r="EQ162" s="64"/>
      <c r="ER162" s="64"/>
      <c r="ES162" s="64"/>
      <c r="ET162" s="64"/>
      <c r="EU162" s="64"/>
    </row>
    <row r="163" spans="1:151" s="16" customFormat="1" ht="30" customHeight="1">
      <c r="A163" s="83"/>
      <c r="B163" s="83"/>
      <c r="C163" s="83"/>
      <c r="D163" s="83"/>
      <c r="E163" s="87" t="s">
        <v>185</v>
      </c>
      <c r="F163" s="98"/>
      <c r="G163" s="83"/>
      <c r="H163" s="85"/>
      <c r="I163" s="6">
        <f>500000+7000000</f>
        <v>7500000</v>
      </c>
      <c r="J163" s="6"/>
      <c r="K163" s="6">
        <f>J163+I163</f>
        <v>7500000</v>
      </c>
      <c r="L163" s="142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  <c r="BY163" s="86"/>
      <c r="BZ163" s="86"/>
      <c r="CA163" s="86"/>
      <c r="CB163" s="86"/>
      <c r="CC163" s="86"/>
      <c r="CD163" s="86"/>
      <c r="CE163" s="86"/>
      <c r="CF163" s="86"/>
      <c r="CG163" s="86"/>
      <c r="CH163" s="86"/>
      <c r="CI163" s="86"/>
      <c r="CJ163" s="86"/>
      <c r="CK163" s="86"/>
      <c r="CL163" s="86"/>
      <c r="CM163" s="86"/>
      <c r="CN163" s="86"/>
      <c r="CO163" s="86"/>
      <c r="CP163" s="86"/>
      <c r="CQ163" s="86"/>
      <c r="CR163" s="86"/>
      <c r="CS163" s="86"/>
      <c r="CT163" s="86"/>
      <c r="CU163" s="86"/>
      <c r="CV163" s="86"/>
      <c r="CW163" s="86"/>
      <c r="CX163" s="86"/>
      <c r="CY163" s="86"/>
      <c r="CZ163" s="86"/>
      <c r="DA163" s="86"/>
      <c r="DB163" s="86"/>
      <c r="DC163" s="86"/>
      <c r="DD163" s="86"/>
      <c r="DE163" s="86"/>
      <c r="DF163" s="86"/>
      <c r="DG163" s="86"/>
      <c r="DH163" s="86"/>
      <c r="DI163" s="86"/>
      <c r="DJ163" s="86"/>
      <c r="DK163" s="86"/>
      <c r="DL163" s="86"/>
      <c r="DM163" s="86"/>
      <c r="DN163" s="86"/>
      <c r="DO163" s="86"/>
      <c r="DP163" s="86"/>
      <c r="DQ163" s="86"/>
      <c r="DR163" s="86"/>
      <c r="DS163" s="86"/>
      <c r="DT163" s="86"/>
      <c r="DU163" s="86"/>
      <c r="DV163" s="86"/>
      <c r="DW163" s="86"/>
      <c r="DX163" s="86"/>
      <c r="DY163" s="86"/>
      <c r="DZ163" s="86"/>
      <c r="EA163" s="86"/>
      <c r="EB163" s="86"/>
      <c r="EC163" s="86"/>
      <c r="ED163" s="86"/>
      <c r="EE163" s="86"/>
      <c r="EF163" s="86"/>
      <c r="EG163" s="86"/>
      <c r="EH163" s="86"/>
      <c r="EI163" s="86"/>
      <c r="EJ163" s="86"/>
      <c r="EK163" s="86"/>
      <c r="EL163" s="86"/>
      <c r="EM163" s="86"/>
      <c r="EN163" s="86"/>
      <c r="EO163" s="86"/>
      <c r="EP163" s="86"/>
      <c r="EQ163" s="86"/>
      <c r="ER163" s="86"/>
      <c r="ES163" s="86"/>
      <c r="ET163" s="86"/>
      <c r="EU163" s="86"/>
    </row>
    <row r="164" spans="1:12" s="86" customFormat="1" ht="47.25" customHeight="1">
      <c r="A164" s="84"/>
      <c r="B164" s="84"/>
      <c r="C164" s="84"/>
      <c r="D164" s="84"/>
      <c r="E164" s="87" t="s">
        <v>186</v>
      </c>
      <c r="F164" s="85"/>
      <c r="G164" s="88"/>
      <c r="H164" s="85"/>
      <c r="I164" s="6">
        <v>250000</v>
      </c>
      <c r="J164" s="6"/>
      <c r="K164" s="6">
        <f aca="true" t="shared" si="5" ref="K164:K257">J164+I164</f>
        <v>250000</v>
      </c>
      <c r="L164" s="142"/>
    </row>
    <row r="165" spans="1:12" s="86" customFormat="1" ht="71.25" customHeight="1">
      <c r="A165" s="84"/>
      <c r="B165" s="84"/>
      <c r="C165" s="84"/>
      <c r="D165" s="84"/>
      <c r="E165" s="87" t="s">
        <v>381</v>
      </c>
      <c r="F165" s="85"/>
      <c r="G165" s="88"/>
      <c r="H165" s="85"/>
      <c r="I165" s="6">
        <v>100000</v>
      </c>
      <c r="J165" s="6"/>
      <c r="K165" s="6">
        <f>J165+I165</f>
        <v>100000</v>
      </c>
      <c r="L165" s="142"/>
    </row>
    <row r="166" spans="1:151" s="40" customFormat="1" ht="25.5" customHeight="1">
      <c r="A166" s="83"/>
      <c r="B166" s="84"/>
      <c r="C166" s="84"/>
      <c r="D166" s="84"/>
      <c r="E166" s="52" t="s">
        <v>178</v>
      </c>
      <c r="F166" s="89"/>
      <c r="G166" s="81"/>
      <c r="H166" s="85"/>
      <c r="I166" s="4">
        <f>SUM(I167:I176)</f>
        <v>4441355</v>
      </c>
      <c r="J166" s="4">
        <f>SUM(J167:J176)</f>
        <v>0</v>
      </c>
      <c r="K166" s="4">
        <f>SUM(K167:K176)</f>
        <v>4441355</v>
      </c>
      <c r="L166" s="142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64"/>
      <c r="DK166" s="64"/>
      <c r="DL166" s="64"/>
      <c r="DM166" s="64"/>
      <c r="DN166" s="64"/>
      <c r="DO166" s="64"/>
      <c r="DP166" s="64"/>
      <c r="DQ166" s="64"/>
      <c r="DR166" s="64"/>
      <c r="DS166" s="64"/>
      <c r="DT166" s="64"/>
      <c r="DU166" s="64"/>
      <c r="DV166" s="64"/>
      <c r="DW166" s="64"/>
      <c r="DX166" s="64"/>
      <c r="DY166" s="64"/>
      <c r="DZ166" s="64"/>
      <c r="EA166" s="64"/>
      <c r="EB166" s="64"/>
      <c r="EC166" s="64"/>
      <c r="ED166" s="64"/>
      <c r="EE166" s="64"/>
      <c r="EF166" s="64"/>
      <c r="EG166" s="64"/>
      <c r="EH166" s="64"/>
      <c r="EI166" s="64"/>
      <c r="EJ166" s="64"/>
      <c r="EK166" s="64"/>
      <c r="EL166" s="64"/>
      <c r="EM166" s="64"/>
      <c r="EN166" s="64"/>
      <c r="EO166" s="64"/>
      <c r="EP166" s="64"/>
      <c r="EQ166" s="64"/>
      <c r="ER166" s="64"/>
      <c r="ES166" s="64"/>
      <c r="ET166" s="64"/>
      <c r="EU166" s="64"/>
    </row>
    <row r="167" spans="1:151" s="40" customFormat="1" ht="93.75">
      <c r="A167" s="83"/>
      <c r="B167" s="84"/>
      <c r="C167" s="84"/>
      <c r="D167" s="84"/>
      <c r="E167" s="50" t="s">
        <v>284</v>
      </c>
      <c r="F167" s="89"/>
      <c r="G167" s="81"/>
      <c r="H167" s="85"/>
      <c r="I167" s="6">
        <v>221500</v>
      </c>
      <c r="J167" s="6"/>
      <c r="K167" s="6">
        <f t="shared" si="5"/>
        <v>221500</v>
      </c>
      <c r="L167" s="142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  <c r="EM167" s="64"/>
      <c r="EN167" s="64"/>
      <c r="EO167" s="64"/>
      <c r="EP167" s="64"/>
      <c r="EQ167" s="64"/>
      <c r="ER167" s="64"/>
      <c r="ES167" s="64"/>
      <c r="ET167" s="64"/>
      <c r="EU167" s="64"/>
    </row>
    <row r="168" spans="1:151" s="40" customFormat="1" ht="24" customHeight="1">
      <c r="A168" s="83"/>
      <c r="B168" s="84"/>
      <c r="C168" s="84"/>
      <c r="D168" s="84"/>
      <c r="E168" s="50" t="s">
        <v>334</v>
      </c>
      <c r="F168" s="89"/>
      <c r="G168" s="81"/>
      <c r="H168" s="85"/>
      <c r="I168" s="6">
        <v>8500</v>
      </c>
      <c r="J168" s="6"/>
      <c r="K168" s="6">
        <f t="shared" si="5"/>
        <v>8500</v>
      </c>
      <c r="L168" s="142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/>
      <c r="DF168" s="64"/>
      <c r="DG168" s="64"/>
      <c r="DH168" s="64"/>
      <c r="DI168" s="64"/>
      <c r="DJ168" s="64"/>
      <c r="DK168" s="64"/>
      <c r="DL168" s="64"/>
      <c r="DM168" s="64"/>
      <c r="DN168" s="64"/>
      <c r="DO168" s="64"/>
      <c r="DP168" s="64"/>
      <c r="DQ168" s="64"/>
      <c r="DR168" s="64"/>
      <c r="DS168" s="64"/>
      <c r="DT168" s="64"/>
      <c r="DU168" s="64"/>
      <c r="DV168" s="64"/>
      <c r="DW168" s="64"/>
      <c r="DX168" s="64"/>
      <c r="DY168" s="64"/>
      <c r="DZ168" s="64"/>
      <c r="EA168" s="64"/>
      <c r="EB168" s="64"/>
      <c r="EC168" s="64"/>
      <c r="ED168" s="64"/>
      <c r="EE168" s="64"/>
      <c r="EF168" s="64"/>
      <c r="EG168" s="64"/>
      <c r="EH168" s="64"/>
      <c r="EI168" s="64"/>
      <c r="EJ168" s="64"/>
      <c r="EK168" s="64"/>
      <c r="EL168" s="64"/>
      <c r="EM168" s="64"/>
      <c r="EN168" s="64"/>
      <c r="EO168" s="64"/>
      <c r="EP168" s="64"/>
      <c r="EQ168" s="64"/>
      <c r="ER168" s="64"/>
      <c r="ES168" s="64"/>
      <c r="ET168" s="64"/>
      <c r="EU168" s="64"/>
    </row>
    <row r="169" spans="1:151" s="40" customFormat="1" ht="37.5">
      <c r="A169" s="83"/>
      <c r="B169" s="84"/>
      <c r="C169" s="84"/>
      <c r="D169" s="84"/>
      <c r="E169" s="87" t="s">
        <v>335</v>
      </c>
      <c r="F169" s="89"/>
      <c r="G169" s="81"/>
      <c r="H169" s="85"/>
      <c r="I169" s="6">
        <v>8500</v>
      </c>
      <c r="J169" s="6"/>
      <c r="K169" s="6">
        <f t="shared" si="5"/>
        <v>8500</v>
      </c>
      <c r="L169" s="142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64"/>
      <c r="DK169" s="64"/>
      <c r="DL169" s="64"/>
      <c r="DM169" s="64"/>
      <c r="DN169" s="64"/>
      <c r="DO169" s="64"/>
      <c r="DP169" s="64"/>
      <c r="DQ169" s="64"/>
      <c r="DR169" s="64"/>
      <c r="DS169" s="64"/>
      <c r="DT169" s="64"/>
      <c r="DU169" s="64"/>
      <c r="DV169" s="64"/>
      <c r="DW169" s="64"/>
      <c r="DX169" s="64"/>
      <c r="DY169" s="64"/>
      <c r="DZ169" s="64"/>
      <c r="EA169" s="64"/>
      <c r="EB169" s="64"/>
      <c r="EC169" s="64"/>
      <c r="ED169" s="64"/>
      <c r="EE169" s="64"/>
      <c r="EF169" s="64"/>
      <c r="EG169" s="64"/>
      <c r="EH169" s="64"/>
      <c r="EI169" s="64"/>
      <c r="EJ169" s="64"/>
      <c r="EK169" s="64"/>
      <c r="EL169" s="64"/>
      <c r="EM169" s="64"/>
      <c r="EN169" s="64"/>
      <c r="EO169" s="64"/>
      <c r="EP169" s="64"/>
      <c r="EQ169" s="64"/>
      <c r="ER169" s="64"/>
      <c r="ES169" s="64"/>
      <c r="ET169" s="64"/>
      <c r="EU169" s="64"/>
    </row>
    <row r="170" spans="1:12" s="86" customFormat="1" ht="43.5" customHeight="1">
      <c r="A170" s="84"/>
      <c r="B170" s="84"/>
      <c r="C170" s="84"/>
      <c r="D170" s="84"/>
      <c r="E170" s="50" t="s">
        <v>187</v>
      </c>
      <c r="F170" s="85">
        <v>5382485</v>
      </c>
      <c r="G170" s="88">
        <v>59</v>
      </c>
      <c r="H170" s="85">
        <v>3175713</v>
      </c>
      <c r="I170" s="6">
        <f>50000+603355</f>
        <v>653355</v>
      </c>
      <c r="J170" s="6"/>
      <c r="K170" s="6">
        <f t="shared" si="5"/>
        <v>653355</v>
      </c>
      <c r="L170" s="142"/>
    </row>
    <row r="171" spans="1:12" s="86" customFormat="1" ht="43.5" customHeight="1">
      <c r="A171" s="84"/>
      <c r="B171" s="84"/>
      <c r="C171" s="84"/>
      <c r="D171" s="84"/>
      <c r="E171" s="50" t="s">
        <v>368</v>
      </c>
      <c r="F171" s="85"/>
      <c r="G171" s="88"/>
      <c r="H171" s="85"/>
      <c r="I171" s="6">
        <v>500000</v>
      </c>
      <c r="J171" s="6"/>
      <c r="K171" s="6">
        <f t="shared" si="5"/>
        <v>500000</v>
      </c>
      <c r="L171" s="142"/>
    </row>
    <row r="172" spans="1:12" s="86" customFormat="1" ht="64.5" customHeight="1">
      <c r="A172" s="84"/>
      <c r="B172" s="84"/>
      <c r="C172" s="84"/>
      <c r="D172" s="84"/>
      <c r="E172" s="87" t="s">
        <v>336</v>
      </c>
      <c r="F172" s="85"/>
      <c r="G172" s="88"/>
      <c r="H172" s="85"/>
      <c r="I172" s="6">
        <v>100000</v>
      </c>
      <c r="J172" s="6"/>
      <c r="K172" s="6">
        <f t="shared" si="5"/>
        <v>100000</v>
      </c>
      <c r="L172" s="142"/>
    </row>
    <row r="173" spans="1:12" s="86" customFormat="1" ht="45" customHeight="1">
      <c r="A173" s="84"/>
      <c r="B173" s="84"/>
      <c r="C173" s="84"/>
      <c r="D173" s="84"/>
      <c r="E173" s="87" t="s">
        <v>337</v>
      </c>
      <c r="F173" s="85"/>
      <c r="G173" s="88"/>
      <c r="H173" s="85"/>
      <c r="I173" s="6">
        <v>8500</v>
      </c>
      <c r="J173" s="6"/>
      <c r="K173" s="6">
        <f t="shared" si="5"/>
        <v>8500</v>
      </c>
      <c r="L173" s="142"/>
    </row>
    <row r="174" spans="1:12" s="86" customFormat="1" ht="61.5" customHeight="1">
      <c r="A174" s="84"/>
      <c r="B174" s="84"/>
      <c r="C174" s="84"/>
      <c r="D174" s="84"/>
      <c r="E174" s="58" t="s">
        <v>188</v>
      </c>
      <c r="F174" s="98"/>
      <c r="G174" s="88"/>
      <c r="H174" s="85"/>
      <c r="I174" s="6">
        <v>500000</v>
      </c>
      <c r="J174" s="6"/>
      <c r="K174" s="6">
        <f t="shared" si="5"/>
        <v>500000</v>
      </c>
      <c r="L174" s="142"/>
    </row>
    <row r="175" spans="1:12" s="86" customFormat="1" ht="70.5" customHeight="1">
      <c r="A175" s="84"/>
      <c r="B175" s="84"/>
      <c r="C175" s="84"/>
      <c r="D175" s="84"/>
      <c r="E175" s="58" t="s">
        <v>189</v>
      </c>
      <c r="F175" s="85">
        <v>1026354</v>
      </c>
      <c r="G175" s="88">
        <v>96.099</v>
      </c>
      <c r="H175" s="85">
        <v>986321</v>
      </c>
      <c r="I175" s="6">
        <v>986000</v>
      </c>
      <c r="J175" s="6"/>
      <c r="K175" s="6">
        <f t="shared" si="5"/>
        <v>986000</v>
      </c>
      <c r="L175" s="142"/>
    </row>
    <row r="176" spans="1:12" s="86" customFormat="1" ht="75">
      <c r="A176" s="84"/>
      <c r="B176" s="84"/>
      <c r="C176" s="84"/>
      <c r="D176" s="84"/>
      <c r="E176" s="58" t="s">
        <v>190</v>
      </c>
      <c r="F176" s="85">
        <v>1479061</v>
      </c>
      <c r="G176" s="88">
        <v>98.39</v>
      </c>
      <c r="H176" s="85">
        <v>1455282</v>
      </c>
      <c r="I176" s="6">
        <v>1455000</v>
      </c>
      <c r="J176" s="6"/>
      <c r="K176" s="6">
        <f t="shared" si="5"/>
        <v>1455000</v>
      </c>
      <c r="L176" s="142"/>
    </row>
    <row r="177" spans="1:12" s="102" customFormat="1" ht="54" customHeight="1">
      <c r="A177" s="91">
        <v>1517322</v>
      </c>
      <c r="B177" s="41" t="s">
        <v>166</v>
      </c>
      <c r="C177" s="41" t="s">
        <v>61</v>
      </c>
      <c r="D177" s="92" t="s">
        <v>173</v>
      </c>
      <c r="E177" s="99"/>
      <c r="F177" s="100"/>
      <c r="G177" s="101"/>
      <c r="H177" s="85"/>
      <c r="I177" s="5">
        <f>I178+I180</f>
        <v>5500000</v>
      </c>
      <c r="J177" s="5">
        <f>J178+J180</f>
        <v>0</v>
      </c>
      <c r="K177" s="5">
        <f>K178+K180</f>
        <v>5500000</v>
      </c>
      <c r="L177" s="142"/>
    </row>
    <row r="178" spans="1:151" s="40" customFormat="1" ht="24" customHeight="1">
      <c r="A178" s="83"/>
      <c r="B178" s="84"/>
      <c r="C178" s="84"/>
      <c r="D178" s="84"/>
      <c r="E178" s="97" t="s">
        <v>174</v>
      </c>
      <c r="F178" s="89"/>
      <c r="G178" s="81"/>
      <c r="H178" s="85"/>
      <c r="I178" s="4">
        <f>I179</f>
        <v>500000</v>
      </c>
      <c r="J178" s="4">
        <f>J179</f>
        <v>0</v>
      </c>
      <c r="K178" s="4">
        <f>K179</f>
        <v>500000</v>
      </c>
      <c r="L178" s="142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  <c r="EI178" s="64"/>
      <c r="EJ178" s="64"/>
      <c r="EK178" s="64"/>
      <c r="EL178" s="64"/>
      <c r="EM178" s="64"/>
      <c r="EN178" s="64"/>
      <c r="EO178" s="64"/>
      <c r="EP178" s="64"/>
      <c r="EQ178" s="64"/>
      <c r="ER178" s="64"/>
      <c r="ES178" s="64"/>
      <c r="ET178" s="64"/>
      <c r="EU178" s="64"/>
    </row>
    <row r="179" spans="1:12" s="86" customFormat="1" ht="43.5" customHeight="1">
      <c r="A179" s="79"/>
      <c r="B179" s="84"/>
      <c r="C179" s="84"/>
      <c r="D179" s="84"/>
      <c r="E179" s="87" t="s">
        <v>291</v>
      </c>
      <c r="F179" s="85"/>
      <c r="G179" s="88"/>
      <c r="H179" s="85"/>
      <c r="I179" s="6">
        <v>500000</v>
      </c>
      <c r="J179" s="6"/>
      <c r="K179" s="6">
        <f t="shared" si="5"/>
        <v>500000</v>
      </c>
      <c r="L179" s="142"/>
    </row>
    <row r="180" spans="1:151" s="40" customFormat="1" ht="28.5" customHeight="1">
      <c r="A180" s="83"/>
      <c r="B180" s="84"/>
      <c r="C180" s="84"/>
      <c r="D180" s="84"/>
      <c r="E180" s="52" t="s">
        <v>178</v>
      </c>
      <c r="F180" s="89"/>
      <c r="G180" s="81"/>
      <c r="H180" s="85"/>
      <c r="I180" s="4">
        <f>SUM(I181:I184)</f>
        <v>5000000</v>
      </c>
      <c r="J180" s="4">
        <f>SUM(J181:J184)</f>
        <v>0</v>
      </c>
      <c r="K180" s="4">
        <f>SUM(K181:K184)</f>
        <v>5000000</v>
      </c>
      <c r="L180" s="142">
        <v>35</v>
      </c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4"/>
      <c r="DS180" s="64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4"/>
      <c r="EE180" s="64"/>
      <c r="EF180" s="64"/>
      <c r="EG180" s="64"/>
      <c r="EH180" s="64"/>
      <c r="EI180" s="64"/>
      <c r="EJ180" s="64"/>
      <c r="EK180" s="64"/>
      <c r="EL180" s="64"/>
      <c r="EM180" s="64"/>
      <c r="EN180" s="64"/>
      <c r="EO180" s="64"/>
      <c r="EP180" s="64"/>
      <c r="EQ180" s="64"/>
      <c r="ER180" s="64"/>
      <c r="ES180" s="64"/>
      <c r="ET180" s="64"/>
      <c r="EU180" s="64"/>
    </row>
    <row r="181" spans="1:12" s="86" customFormat="1" ht="37.5">
      <c r="A181" s="79"/>
      <c r="B181" s="84"/>
      <c r="C181" s="84"/>
      <c r="D181" s="84"/>
      <c r="E181" s="87" t="s">
        <v>216</v>
      </c>
      <c r="F181" s="103">
        <v>16272770</v>
      </c>
      <c r="G181" s="104">
        <v>98.66</v>
      </c>
      <c r="H181" s="85">
        <v>16054529</v>
      </c>
      <c r="I181" s="6">
        <v>2000000</v>
      </c>
      <c r="J181" s="6"/>
      <c r="K181" s="6">
        <f t="shared" si="5"/>
        <v>2000000</v>
      </c>
      <c r="L181" s="142"/>
    </row>
    <row r="182" spans="1:12" s="86" customFormat="1" ht="42" customHeight="1">
      <c r="A182" s="79"/>
      <c r="B182" s="84"/>
      <c r="C182" s="84"/>
      <c r="D182" s="84"/>
      <c r="E182" s="39" t="s">
        <v>191</v>
      </c>
      <c r="F182" s="103"/>
      <c r="G182" s="105"/>
      <c r="H182" s="85"/>
      <c r="I182" s="6">
        <v>1000000</v>
      </c>
      <c r="J182" s="6"/>
      <c r="K182" s="6">
        <f t="shared" si="5"/>
        <v>1000000</v>
      </c>
      <c r="L182" s="142"/>
    </row>
    <row r="183" spans="1:12" s="86" customFormat="1" ht="51.75" customHeight="1">
      <c r="A183" s="79"/>
      <c r="B183" s="84"/>
      <c r="C183" s="84"/>
      <c r="D183" s="84"/>
      <c r="E183" s="39" t="s">
        <v>192</v>
      </c>
      <c r="F183" s="103"/>
      <c r="G183" s="105"/>
      <c r="H183" s="85"/>
      <c r="I183" s="6">
        <v>1000000</v>
      </c>
      <c r="J183" s="6"/>
      <c r="K183" s="6">
        <f t="shared" si="5"/>
        <v>1000000</v>
      </c>
      <c r="L183" s="142"/>
    </row>
    <row r="184" spans="1:151" s="16" customFormat="1" ht="72.75" customHeight="1">
      <c r="A184" s="79"/>
      <c r="B184" s="84"/>
      <c r="C184" s="84"/>
      <c r="D184" s="84"/>
      <c r="E184" s="58" t="s">
        <v>217</v>
      </c>
      <c r="F184" s="90"/>
      <c r="G184" s="88"/>
      <c r="H184" s="85"/>
      <c r="I184" s="6">
        <v>1000000</v>
      </c>
      <c r="J184" s="6"/>
      <c r="K184" s="6">
        <f t="shared" si="5"/>
        <v>1000000</v>
      </c>
      <c r="L184" s="142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  <c r="BX184" s="86"/>
      <c r="BY184" s="86"/>
      <c r="BZ184" s="86"/>
      <c r="CA184" s="86"/>
      <c r="CB184" s="86"/>
      <c r="CC184" s="86"/>
      <c r="CD184" s="86"/>
      <c r="CE184" s="86"/>
      <c r="CF184" s="86"/>
      <c r="CG184" s="86"/>
      <c r="CH184" s="86"/>
      <c r="CI184" s="86"/>
      <c r="CJ184" s="86"/>
      <c r="CK184" s="86"/>
      <c r="CL184" s="86"/>
      <c r="CM184" s="86"/>
      <c r="CN184" s="86"/>
      <c r="CO184" s="86"/>
      <c r="CP184" s="86"/>
      <c r="CQ184" s="86"/>
      <c r="CR184" s="86"/>
      <c r="CS184" s="86"/>
      <c r="CT184" s="86"/>
      <c r="CU184" s="86"/>
      <c r="CV184" s="86"/>
      <c r="CW184" s="86"/>
      <c r="CX184" s="86"/>
      <c r="CY184" s="86"/>
      <c r="CZ184" s="86"/>
      <c r="DA184" s="86"/>
      <c r="DB184" s="86"/>
      <c r="DC184" s="86"/>
      <c r="DD184" s="86"/>
      <c r="DE184" s="86"/>
      <c r="DF184" s="86"/>
      <c r="DG184" s="86"/>
      <c r="DH184" s="86"/>
      <c r="DI184" s="86"/>
      <c r="DJ184" s="86"/>
      <c r="DK184" s="86"/>
      <c r="DL184" s="86"/>
      <c r="DM184" s="86"/>
      <c r="DN184" s="86"/>
      <c r="DO184" s="86"/>
      <c r="DP184" s="86"/>
      <c r="DQ184" s="86"/>
      <c r="DR184" s="86"/>
      <c r="DS184" s="86"/>
      <c r="DT184" s="86"/>
      <c r="DU184" s="86"/>
      <c r="DV184" s="86"/>
      <c r="DW184" s="86"/>
      <c r="DX184" s="86"/>
      <c r="DY184" s="86"/>
      <c r="DZ184" s="86"/>
      <c r="EA184" s="86"/>
      <c r="EB184" s="86"/>
      <c r="EC184" s="86"/>
      <c r="ED184" s="86"/>
      <c r="EE184" s="86"/>
      <c r="EF184" s="86"/>
      <c r="EG184" s="86"/>
      <c r="EH184" s="86"/>
      <c r="EI184" s="86"/>
      <c r="EJ184" s="86"/>
      <c r="EK184" s="86"/>
      <c r="EL184" s="86"/>
      <c r="EM184" s="86"/>
      <c r="EN184" s="86"/>
      <c r="EO184" s="86"/>
      <c r="EP184" s="86"/>
      <c r="EQ184" s="86"/>
      <c r="ER184" s="86"/>
      <c r="ES184" s="86"/>
      <c r="ET184" s="86"/>
      <c r="EU184" s="86"/>
    </row>
    <row r="185" spans="1:151" s="108" customFormat="1" ht="48.75" customHeight="1">
      <c r="A185" s="91">
        <v>1517325</v>
      </c>
      <c r="B185" s="41" t="s">
        <v>167</v>
      </c>
      <c r="C185" s="41" t="s">
        <v>61</v>
      </c>
      <c r="D185" s="92" t="s">
        <v>172</v>
      </c>
      <c r="E185" s="106"/>
      <c r="F185" s="107"/>
      <c r="G185" s="101"/>
      <c r="H185" s="85"/>
      <c r="I185" s="5">
        <f>I186</f>
        <v>8500000</v>
      </c>
      <c r="J185" s="5">
        <f>J186</f>
        <v>0</v>
      </c>
      <c r="K185" s="5">
        <f>K186</f>
        <v>8500000</v>
      </c>
      <c r="L185" s="14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2"/>
      <c r="BD185" s="102"/>
      <c r="BE185" s="102"/>
      <c r="BF185" s="102"/>
      <c r="BG185" s="102"/>
      <c r="BH185" s="102"/>
      <c r="BI185" s="102"/>
      <c r="BJ185" s="102"/>
      <c r="BK185" s="102"/>
      <c r="BL185" s="102"/>
      <c r="BM185" s="102"/>
      <c r="BN185" s="102"/>
      <c r="BO185" s="102"/>
      <c r="BP185" s="102"/>
      <c r="BQ185" s="102"/>
      <c r="BR185" s="102"/>
      <c r="BS185" s="102"/>
      <c r="BT185" s="102"/>
      <c r="BU185" s="102"/>
      <c r="BV185" s="102"/>
      <c r="BW185" s="102"/>
      <c r="BX185" s="102"/>
      <c r="BY185" s="102"/>
      <c r="BZ185" s="102"/>
      <c r="CA185" s="102"/>
      <c r="CB185" s="102"/>
      <c r="CC185" s="102"/>
      <c r="CD185" s="102"/>
      <c r="CE185" s="102"/>
      <c r="CF185" s="102"/>
      <c r="CG185" s="102"/>
      <c r="CH185" s="102"/>
      <c r="CI185" s="102"/>
      <c r="CJ185" s="102"/>
      <c r="CK185" s="102"/>
      <c r="CL185" s="102"/>
      <c r="CM185" s="102"/>
      <c r="CN185" s="102"/>
      <c r="CO185" s="102"/>
      <c r="CP185" s="102"/>
      <c r="CQ185" s="102"/>
      <c r="CR185" s="102"/>
      <c r="CS185" s="102"/>
      <c r="CT185" s="102"/>
      <c r="CU185" s="102"/>
      <c r="CV185" s="102"/>
      <c r="CW185" s="102"/>
      <c r="CX185" s="102"/>
      <c r="CY185" s="102"/>
      <c r="CZ185" s="102"/>
      <c r="DA185" s="102"/>
      <c r="DB185" s="102"/>
      <c r="DC185" s="102"/>
      <c r="DD185" s="102"/>
      <c r="DE185" s="102"/>
      <c r="DF185" s="102"/>
      <c r="DG185" s="102"/>
      <c r="DH185" s="102"/>
      <c r="DI185" s="102"/>
      <c r="DJ185" s="102"/>
      <c r="DK185" s="102"/>
      <c r="DL185" s="102"/>
      <c r="DM185" s="102"/>
      <c r="DN185" s="102"/>
      <c r="DO185" s="102"/>
      <c r="DP185" s="102"/>
      <c r="DQ185" s="102"/>
      <c r="DR185" s="102"/>
      <c r="DS185" s="102"/>
      <c r="DT185" s="102"/>
      <c r="DU185" s="102"/>
      <c r="DV185" s="102"/>
      <c r="DW185" s="102"/>
      <c r="DX185" s="102"/>
      <c r="DY185" s="102"/>
      <c r="DZ185" s="102"/>
      <c r="EA185" s="102"/>
      <c r="EB185" s="102"/>
      <c r="EC185" s="102"/>
      <c r="ED185" s="102"/>
      <c r="EE185" s="102"/>
      <c r="EF185" s="102"/>
      <c r="EG185" s="102"/>
      <c r="EH185" s="102"/>
      <c r="EI185" s="102"/>
      <c r="EJ185" s="102"/>
      <c r="EK185" s="102"/>
      <c r="EL185" s="102"/>
      <c r="EM185" s="102"/>
      <c r="EN185" s="102"/>
      <c r="EO185" s="102"/>
      <c r="EP185" s="102"/>
      <c r="EQ185" s="102"/>
      <c r="ER185" s="102"/>
      <c r="ES185" s="102"/>
      <c r="ET185" s="102"/>
      <c r="EU185" s="102"/>
    </row>
    <row r="186" spans="1:151" s="40" customFormat="1" ht="22.5" customHeight="1">
      <c r="A186" s="83"/>
      <c r="B186" s="84"/>
      <c r="C186" s="84"/>
      <c r="D186" s="84"/>
      <c r="E186" s="80" t="s">
        <v>178</v>
      </c>
      <c r="F186" s="89"/>
      <c r="G186" s="81"/>
      <c r="H186" s="85"/>
      <c r="I186" s="4">
        <f>SUM(I187:I189)</f>
        <v>8500000</v>
      </c>
      <c r="J186" s="4">
        <f>SUM(J187:J189)</f>
        <v>0</v>
      </c>
      <c r="K186" s="4">
        <f>SUM(K187:K189)</f>
        <v>8500000</v>
      </c>
      <c r="L186" s="142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4"/>
      <c r="CH186" s="64"/>
      <c r="CI186" s="64"/>
      <c r="CJ186" s="64"/>
      <c r="CK186" s="64"/>
      <c r="CL186" s="64"/>
      <c r="CM186" s="64"/>
      <c r="CN186" s="64"/>
      <c r="CO186" s="64"/>
      <c r="CP186" s="64"/>
      <c r="CQ186" s="64"/>
      <c r="CR186" s="64"/>
      <c r="CS186" s="64"/>
      <c r="CT186" s="64"/>
      <c r="CU186" s="64"/>
      <c r="CV186" s="64"/>
      <c r="CW186" s="64"/>
      <c r="CX186" s="64"/>
      <c r="CY186" s="64"/>
      <c r="CZ186" s="64"/>
      <c r="DA186" s="64"/>
      <c r="DB186" s="64"/>
      <c r="DC186" s="64"/>
      <c r="DD186" s="64"/>
      <c r="DE186" s="64"/>
      <c r="DF186" s="64"/>
      <c r="DG186" s="64"/>
      <c r="DH186" s="64"/>
      <c r="DI186" s="64"/>
      <c r="DJ186" s="64"/>
      <c r="DK186" s="64"/>
      <c r="DL186" s="64"/>
      <c r="DM186" s="64"/>
      <c r="DN186" s="64"/>
      <c r="DO186" s="64"/>
      <c r="DP186" s="64"/>
      <c r="DQ186" s="64"/>
      <c r="DR186" s="64"/>
      <c r="DS186" s="64"/>
      <c r="DT186" s="64"/>
      <c r="DU186" s="64"/>
      <c r="DV186" s="64"/>
      <c r="DW186" s="64"/>
      <c r="DX186" s="64"/>
      <c r="DY186" s="64"/>
      <c r="DZ186" s="64"/>
      <c r="EA186" s="64"/>
      <c r="EB186" s="64"/>
      <c r="EC186" s="64"/>
      <c r="ED186" s="64"/>
      <c r="EE186" s="64"/>
      <c r="EF186" s="64"/>
      <c r="EG186" s="64"/>
      <c r="EH186" s="64"/>
      <c r="EI186" s="64"/>
      <c r="EJ186" s="64"/>
      <c r="EK186" s="64"/>
      <c r="EL186" s="64"/>
      <c r="EM186" s="64"/>
      <c r="EN186" s="64"/>
      <c r="EO186" s="64"/>
      <c r="EP186" s="64"/>
      <c r="EQ186" s="64"/>
      <c r="ER186" s="64"/>
      <c r="ES186" s="64"/>
      <c r="ET186" s="64"/>
      <c r="EU186" s="64"/>
    </row>
    <row r="187" spans="1:12" s="86" customFormat="1" ht="32.25" customHeight="1">
      <c r="A187" s="84"/>
      <c r="B187" s="84"/>
      <c r="C187" s="84"/>
      <c r="D187" s="84"/>
      <c r="E187" s="87" t="s">
        <v>193</v>
      </c>
      <c r="F187" s="90">
        <v>8134171</v>
      </c>
      <c r="G187" s="88">
        <v>49.28</v>
      </c>
      <c r="H187" s="85">
        <v>4008946</v>
      </c>
      <c r="I187" s="6">
        <v>2000000</v>
      </c>
      <c r="J187" s="6"/>
      <c r="K187" s="6">
        <f t="shared" si="5"/>
        <v>2000000</v>
      </c>
      <c r="L187" s="142"/>
    </row>
    <row r="188" spans="1:12" s="86" customFormat="1" ht="31.5" customHeight="1">
      <c r="A188" s="84"/>
      <c r="B188" s="84"/>
      <c r="C188" s="84"/>
      <c r="D188" s="84"/>
      <c r="E188" s="87" t="s">
        <v>194</v>
      </c>
      <c r="F188" s="98">
        <v>33898627</v>
      </c>
      <c r="G188" s="88">
        <v>70.78</v>
      </c>
      <c r="H188" s="85">
        <v>23996736</v>
      </c>
      <c r="I188" s="6">
        <v>4000000</v>
      </c>
      <c r="J188" s="6"/>
      <c r="K188" s="6">
        <f t="shared" si="5"/>
        <v>4000000</v>
      </c>
      <c r="L188" s="142"/>
    </row>
    <row r="189" spans="1:12" s="86" customFormat="1" ht="62.25" customHeight="1">
      <c r="A189" s="84"/>
      <c r="B189" s="84"/>
      <c r="C189" s="84"/>
      <c r="D189" s="84"/>
      <c r="E189" s="87" t="s">
        <v>218</v>
      </c>
      <c r="F189" s="85"/>
      <c r="G189" s="88"/>
      <c r="H189" s="85"/>
      <c r="I189" s="6">
        <v>2500000</v>
      </c>
      <c r="J189" s="6"/>
      <c r="K189" s="6">
        <f t="shared" si="5"/>
        <v>2500000</v>
      </c>
      <c r="L189" s="142"/>
    </row>
    <row r="190" spans="1:151" s="16" customFormat="1" ht="75" customHeight="1">
      <c r="A190" s="79">
        <v>1517330</v>
      </c>
      <c r="B190" s="38" t="s">
        <v>163</v>
      </c>
      <c r="C190" s="38" t="s">
        <v>61</v>
      </c>
      <c r="D190" s="33" t="s">
        <v>169</v>
      </c>
      <c r="E190" s="109"/>
      <c r="F190" s="90"/>
      <c r="G190" s="88"/>
      <c r="H190" s="85"/>
      <c r="I190" s="4">
        <f>I191+I217</f>
        <v>37238486</v>
      </c>
      <c r="J190" s="4">
        <f>J191+J217</f>
        <v>0</v>
      </c>
      <c r="K190" s="4">
        <f>K191+K217</f>
        <v>37238486</v>
      </c>
      <c r="L190" s="142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6"/>
      <c r="BC190" s="86"/>
      <c r="BD190" s="86"/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  <c r="BV190" s="86"/>
      <c r="BW190" s="86"/>
      <c r="BX190" s="86"/>
      <c r="BY190" s="86"/>
      <c r="BZ190" s="86"/>
      <c r="CA190" s="86"/>
      <c r="CB190" s="86"/>
      <c r="CC190" s="86"/>
      <c r="CD190" s="86"/>
      <c r="CE190" s="86"/>
      <c r="CF190" s="86"/>
      <c r="CG190" s="86"/>
      <c r="CH190" s="86"/>
      <c r="CI190" s="86"/>
      <c r="CJ190" s="86"/>
      <c r="CK190" s="86"/>
      <c r="CL190" s="86"/>
      <c r="CM190" s="86"/>
      <c r="CN190" s="86"/>
      <c r="CO190" s="86"/>
      <c r="CP190" s="86"/>
      <c r="CQ190" s="86"/>
      <c r="CR190" s="86"/>
      <c r="CS190" s="86"/>
      <c r="CT190" s="86"/>
      <c r="CU190" s="86"/>
      <c r="CV190" s="86"/>
      <c r="CW190" s="86"/>
      <c r="CX190" s="86"/>
      <c r="CY190" s="86"/>
      <c r="CZ190" s="86"/>
      <c r="DA190" s="86"/>
      <c r="DB190" s="86"/>
      <c r="DC190" s="86"/>
      <c r="DD190" s="86"/>
      <c r="DE190" s="86"/>
      <c r="DF190" s="86"/>
      <c r="DG190" s="86"/>
      <c r="DH190" s="86"/>
      <c r="DI190" s="86"/>
      <c r="DJ190" s="86"/>
      <c r="DK190" s="86"/>
      <c r="DL190" s="86"/>
      <c r="DM190" s="86"/>
      <c r="DN190" s="86"/>
      <c r="DO190" s="86"/>
      <c r="DP190" s="86"/>
      <c r="DQ190" s="86"/>
      <c r="DR190" s="86"/>
      <c r="DS190" s="86"/>
      <c r="DT190" s="86"/>
      <c r="DU190" s="86"/>
      <c r="DV190" s="86"/>
      <c r="DW190" s="86"/>
      <c r="DX190" s="86"/>
      <c r="DY190" s="86"/>
      <c r="DZ190" s="86"/>
      <c r="EA190" s="86"/>
      <c r="EB190" s="86"/>
      <c r="EC190" s="86"/>
      <c r="ED190" s="86"/>
      <c r="EE190" s="86"/>
      <c r="EF190" s="86"/>
      <c r="EG190" s="86"/>
      <c r="EH190" s="86"/>
      <c r="EI190" s="86"/>
      <c r="EJ190" s="86"/>
      <c r="EK190" s="86"/>
      <c r="EL190" s="86"/>
      <c r="EM190" s="86"/>
      <c r="EN190" s="86"/>
      <c r="EO190" s="86"/>
      <c r="EP190" s="86"/>
      <c r="EQ190" s="86"/>
      <c r="ER190" s="86"/>
      <c r="ES190" s="86"/>
      <c r="ET190" s="86"/>
      <c r="EU190" s="86"/>
    </row>
    <row r="191" spans="1:151" s="16" customFormat="1" ht="24.75" customHeight="1">
      <c r="A191" s="110"/>
      <c r="B191" s="84"/>
      <c r="C191" s="84"/>
      <c r="D191" s="84"/>
      <c r="E191" s="97" t="s">
        <v>174</v>
      </c>
      <c r="F191" s="89"/>
      <c r="G191" s="111"/>
      <c r="H191" s="85"/>
      <c r="I191" s="4">
        <f>SUM(I192:I216)</f>
        <v>17188986</v>
      </c>
      <c r="J191" s="4">
        <f>SUM(J192:J216)</f>
        <v>0</v>
      </c>
      <c r="K191" s="4">
        <f>SUM(K192:K216)</f>
        <v>17188986</v>
      </c>
      <c r="L191" s="142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  <c r="BV191" s="86"/>
      <c r="BW191" s="86"/>
      <c r="BX191" s="86"/>
      <c r="BY191" s="86"/>
      <c r="BZ191" s="86"/>
      <c r="CA191" s="86"/>
      <c r="CB191" s="86"/>
      <c r="CC191" s="86"/>
      <c r="CD191" s="86"/>
      <c r="CE191" s="86"/>
      <c r="CF191" s="86"/>
      <c r="CG191" s="86"/>
      <c r="CH191" s="86"/>
      <c r="CI191" s="86"/>
      <c r="CJ191" s="86"/>
      <c r="CK191" s="86"/>
      <c r="CL191" s="86"/>
      <c r="CM191" s="86"/>
      <c r="CN191" s="86"/>
      <c r="CO191" s="86"/>
      <c r="CP191" s="86"/>
      <c r="CQ191" s="86"/>
      <c r="CR191" s="86"/>
      <c r="CS191" s="86"/>
      <c r="CT191" s="86"/>
      <c r="CU191" s="86"/>
      <c r="CV191" s="86"/>
      <c r="CW191" s="86"/>
      <c r="CX191" s="86"/>
      <c r="CY191" s="86"/>
      <c r="CZ191" s="86"/>
      <c r="DA191" s="86"/>
      <c r="DB191" s="86"/>
      <c r="DC191" s="86"/>
      <c r="DD191" s="86"/>
      <c r="DE191" s="86"/>
      <c r="DF191" s="86"/>
      <c r="DG191" s="86"/>
      <c r="DH191" s="86"/>
      <c r="DI191" s="86"/>
      <c r="DJ191" s="86"/>
      <c r="DK191" s="86"/>
      <c r="DL191" s="86"/>
      <c r="DM191" s="86"/>
      <c r="DN191" s="86"/>
      <c r="DO191" s="86"/>
      <c r="DP191" s="86"/>
      <c r="DQ191" s="86"/>
      <c r="DR191" s="86"/>
      <c r="DS191" s="86"/>
      <c r="DT191" s="86"/>
      <c r="DU191" s="86"/>
      <c r="DV191" s="86"/>
      <c r="DW191" s="86"/>
      <c r="DX191" s="86"/>
      <c r="DY191" s="86"/>
      <c r="DZ191" s="86"/>
      <c r="EA191" s="86"/>
      <c r="EB191" s="86"/>
      <c r="EC191" s="86"/>
      <c r="ED191" s="86"/>
      <c r="EE191" s="86"/>
      <c r="EF191" s="86"/>
      <c r="EG191" s="86"/>
      <c r="EH191" s="86"/>
      <c r="EI191" s="86"/>
      <c r="EJ191" s="86"/>
      <c r="EK191" s="86"/>
      <c r="EL191" s="86"/>
      <c r="EM191" s="86"/>
      <c r="EN191" s="86"/>
      <c r="EO191" s="86"/>
      <c r="EP191" s="86"/>
      <c r="EQ191" s="86"/>
      <c r="ER191" s="86"/>
      <c r="ES191" s="86"/>
      <c r="ET191" s="86"/>
      <c r="EU191" s="86"/>
    </row>
    <row r="192" spans="1:151" s="16" customFormat="1" ht="25.5" customHeight="1">
      <c r="A192" s="110"/>
      <c r="B192" s="84"/>
      <c r="C192" s="84"/>
      <c r="D192" s="84"/>
      <c r="E192" s="112" t="s">
        <v>195</v>
      </c>
      <c r="F192" s="89"/>
      <c r="G192" s="111"/>
      <c r="H192" s="85"/>
      <c r="I192" s="6">
        <v>1000000</v>
      </c>
      <c r="J192" s="6"/>
      <c r="K192" s="6">
        <f t="shared" si="5"/>
        <v>1000000</v>
      </c>
      <c r="L192" s="142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  <c r="BV192" s="86"/>
      <c r="BW192" s="86"/>
      <c r="BX192" s="86"/>
      <c r="BY192" s="86"/>
      <c r="BZ192" s="86"/>
      <c r="CA192" s="86"/>
      <c r="CB192" s="86"/>
      <c r="CC192" s="86"/>
      <c r="CD192" s="86"/>
      <c r="CE192" s="86"/>
      <c r="CF192" s="86"/>
      <c r="CG192" s="86"/>
      <c r="CH192" s="86"/>
      <c r="CI192" s="86"/>
      <c r="CJ192" s="86"/>
      <c r="CK192" s="86"/>
      <c r="CL192" s="86"/>
      <c r="CM192" s="86"/>
      <c r="CN192" s="86"/>
      <c r="CO192" s="86"/>
      <c r="CP192" s="86"/>
      <c r="CQ192" s="86"/>
      <c r="CR192" s="86"/>
      <c r="CS192" s="86"/>
      <c r="CT192" s="86"/>
      <c r="CU192" s="86"/>
      <c r="CV192" s="86"/>
      <c r="CW192" s="86"/>
      <c r="CX192" s="86"/>
      <c r="CY192" s="86"/>
      <c r="CZ192" s="86"/>
      <c r="DA192" s="86"/>
      <c r="DB192" s="86"/>
      <c r="DC192" s="86"/>
      <c r="DD192" s="86"/>
      <c r="DE192" s="86"/>
      <c r="DF192" s="86"/>
      <c r="DG192" s="86"/>
      <c r="DH192" s="86"/>
      <c r="DI192" s="86"/>
      <c r="DJ192" s="86"/>
      <c r="DK192" s="86"/>
      <c r="DL192" s="86"/>
      <c r="DM192" s="86"/>
      <c r="DN192" s="86"/>
      <c r="DO192" s="86"/>
      <c r="DP192" s="86"/>
      <c r="DQ192" s="86"/>
      <c r="DR192" s="86"/>
      <c r="DS192" s="86"/>
      <c r="DT192" s="86"/>
      <c r="DU192" s="86"/>
      <c r="DV192" s="86"/>
      <c r="DW192" s="86"/>
      <c r="DX192" s="86"/>
      <c r="DY192" s="86"/>
      <c r="DZ192" s="86"/>
      <c r="EA192" s="86"/>
      <c r="EB192" s="86"/>
      <c r="EC192" s="86"/>
      <c r="ED192" s="86"/>
      <c r="EE192" s="86"/>
      <c r="EF192" s="86"/>
      <c r="EG192" s="86"/>
      <c r="EH192" s="86"/>
      <c r="EI192" s="86"/>
      <c r="EJ192" s="86"/>
      <c r="EK192" s="86"/>
      <c r="EL192" s="86"/>
      <c r="EM192" s="86"/>
      <c r="EN192" s="86"/>
      <c r="EO192" s="86"/>
      <c r="EP192" s="86"/>
      <c r="EQ192" s="86"/>
      <c r="ER192" s="86"/>
      <c r="ES192" s="86"/>
      <c r="ET192" s="86"/>
      <c r="EU192" s="86"/>
    </row>
    <row r="193" spans="1:151" s="16" customFormat="1" ht="42" customHeight="1">
      <c r="A193" s="110"/>
      <c r="B193" s="84"/>
      <c r="C193" s="84"/>
      <c r="D193" s="84"/>
      <c r="E193" s="39" t="s">
        <v>196</v>
      </c>
      <c r="F193" s="89"/>
      <c r="G193" s="111"/>
      <c r="H193" s="85"/>
      <c r="I193" s="6">
        <v>500000</v>
      </c>
      <c r="J193" s="6"/>
      <c r="K193" s="6">
        <f t="shared" si="5"/>
        <v>500000</v>
      </c>
      <c r="L193" s="142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  <c r="BV193" s="86"/>
      <c r="BW193" s="86"/>
      <c r="BX193" s="86"/>
      <c r="BY193" s="86"/>
      <c r="BZ193" s="86"/>
      <c r="CA193" s="86"/>
      <c r="CB193" s="86"/>
      <c r="CC193" s="86"/>
      <c r="CD193" s="86"/>
      <c r="CE193" s="86"/>
      <c r="CF193" s="86"/>
      <c r="CG193" s="86"/>
      <c r="CH193" s="86"/>
      <c r="CI193" s="86"/>
      <c r="CJ193" s="86"/>
      <c r="CK193" s="86"/>
      <c r="CL193" s="86"/>
      <c r="CM193" s="86"/>
      <c r="CN193" s="86"/>
      <c r="CO193" s="86"/>
      <c r="CP193" s="86"/>
      <c r="CQ193" s="86"/>
      <c r="CR193" s="86"/>
      <c r="CS193" s="86"/>
      <c r="CT193" s="86"/>
      <c r="CU193" s="86"/>
      <c r="CV193" s="86"/>
      <c r="CW193" s="86"/>
      <c r="CX193" s="86"/>
      <c r="CY193" s="86"/>
      <c r="CZ193" s="86"/>
      <c r="DA193" s="86"/>
      <c r="DB193" s="86"/>
      <c r="DC193" s="86"/>
      <c r="DD193" s="86"/>
      <c r="DE193" s="86"/>
      <c r="DF193" s="86"/>
      <c r="DG193" s="86"/>
      <c r="DH193" s="86"/>
      <c r="DI193" s="86"/>
      <c r="DJ193" s="86"/>
      <c r="DK193" s="86"/>
      <c r="DL193" s="86"/>
      <c r="DM193" s="86"/>
      <c r="DN193" s="86"/>
      <c r="DO193" s="86"/>
      <c r="DP193" s="86"/>
      <c r="DQ193" s="86"/>
      <c r="DR193" s="86"/>
      <c r="DS193" s="86"/>
      <c r="DT193" s="86"/>
      <c r="DU193" s="86"/>
      <c r="DV193" s="86"/>
      <c r="DW193" s="86"/>
      <c r="DX193" s="86"/>
      <c r="DY193" s="86"/>
      <c r="DZ193" s="86"/>
      <c r="EA193" s="86"/>
      <c r="EB193" s="86"/>
      <c r="EC193" s="86"/>
      <c r="ED193" s="86"/>
      <c r="EE193" s="86"/>
      <c r="EF193" s="86"/>
      <c r="EG193" s="86"/>
      <c r="EH193" s="86"/>
      <c r="EI193" s="86"/>
      <c r="EJ193" s="86"/>
      <c r="EK193" s="86"/>
      <c r="EL193" s="86"/>
      <c r="EM193" s="86"/>
      <c r="EN193" s="86"/>
      <c r="EO193" s="86"/>
      <c r="EP193" s="86"/>
      <c r="EQ193" s="86"/>
      <c r="ER193" s="86"/>
      <c r="ES193" s="86"/>
      <c r="ET193" s="86"/>
      <c r="EU193" s="86"/>
    </row>
    <row r="194" spans="1:151" s="16" customFormat="1" ht="51.75" customHeight="1">
      <c r="A194" s="83"/>
      <c r="B194" s="83"/>
      <c r="C194" s="83"/>
      <c r="D194" s="83"/>
      <c r="E194" s="87" t="s">
        <v>197</v>
      </c>
      <c r="F194" s="98">
        <v>28556946</v>
      </c>
      <c r="G194" s="113">
        <v>74.44</v>
      </c>
      <c r="H194" s="85">
        <v>21259016.2</v>
      </c>
      <c r="I194" s="6">
        <v>3000000</v>
      </c>
      <c r="J194" s="6"/>
      <c r="K194" s="6">
        <f t="shared" si="5"/>
        <v>3000000</v>
      </c>
      <c r="L194" s="142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  <c r="BX194" s="86"/>
      <c r="BY194" s="86"/>
      <c r="BZ194" s="86"/>
      <c r="CA194" s="86"/>
      <c r="CB194" s="86"/>
      <c r="CC194" s="86"/>
      <c r="CD194" s="86"/>
      <c r="CE194" s="86"/>
      <c r="CF194" s="86"/>
      <c r="CG194" s="86"/>
      <c r="CH194" s="86"/>
      <c r="CI194" s="86"/>
      <c r="CJ194" s="86"/>
      <c r="CK194" s="86"/>
      <c r="CL194" s="86"/>
      <c r="CM194" s="86"/>
      <c r="CN194" s="86"/>
      <c r="CO194" s="86"/>
      <c r="CP194" s="86"/>
      <c r="CQ194" s="86"/>
      <c r="CR194" s="86"/>
      <c r="CS194" s="86"/>
      <c r="CT194" s="86"/>
      <c r="CU194" s="86"/>
      <c r="CV194" s="86"/>
      <c r="CW194" s="86"/>
      <c r="CX194" s="86"/>
      <c r="CY194" s="86"/>
      <c r="CZ194" s="86"/>
      <c r="DA194" s="86"/>
      <c r="DB194" s="86"/>
      <c r="DC194" s="86"/>
      <c r="DD194" s="86"/>
      <c r="DE194" s="86"/>
      <c r="DF194" s="86"/>
      <c r="DG194" s="86"/>
      <c r="DH194" s="86"/>
      <c r="DI194" s="86"/>
      <c r="DJ194" s="86"/>
      <c r="DK194" s="86"/>
      <c r="DL194" s="86"/>
      <c r="DM194" s="86"/>
      <c r="DN194" s="86"/>
      <c r="DO194" s="86"/>
      <c r="DP194" s="86"/>
      <c r="DQ194" s="86"/>
      <c r="DR194" s="86"/>
      <c r="DS194" s="86"/>
      <c r="DT194" s="86"/>
      <c r="DU194" s="86"/>
      <c r="DV194" s="86"/>
      <c r="DW194" s="86"/>
      <c r="DX194" s="86"/>
      <c r="DY194" s="86"/>
      <c r="DZ194" s="86"/>
      <c r="EA194" s="86"/>
      <c r="EB194" s="86"/>
      <c r="EC194" s="86"/>
      <c r="ED194" s="86"/>
      <c r="EE194" s="86"/>
      <c r="EF194" s="86"/>
      <c r="EG194" s="86"/>
      <c r="EH194" s="86"/>
      <c r="EI194" s="86"/>
      <c r="EJ194" s="86"/>
      <c r="EK194" s="86"/>
      <c r="EL194" s="86"/>
      <c r="EM194" s="86"/>
      <c r="EN194" s="86"/>
      <c r="EO194" s="86"/>
      <c r="EP194" s="86"/>
      <c r="EQ194" s="86"/>
      <c r="ER194" s="86"/>
      <c r="ES194" s="86"/>
      <c r="ET194" s="86"/>
      <c r="EU194" s="86"/>
    </row>
    <row r="195" spans="1:151" s="16" customFormat="1" ht="87" customHeight="1">
      <c r="A195" s="83"/>
      <c r="B195" s="83"/>
      <c r="C195" s="83"/>
      <c r="D195" s="83"/>
      <c r="E195" s="58" t="s">
        <v>198</v>
      </c>
      <c r="F195" s="85"/>
      <c r="G195" s="83"/>
      <c r="H195" s="85"/>
      <c r="I195" s="6">
        <f>2659000-1111500-448500-100000</f>
        <v>999000</v>
      </c>
      <c r="J195" s="6"/>
      <c r="K195" s="6">
        <f t="shared" si="5"/>
        <v>999000</v>
      </c>
      <c r="L195" s="142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  <c r="BY195" s="86"/>
      <c r="BZ195" s="86"/>
      <c r="CA195" s="86"/>
      <c r="CB195" s="86"/>
      <c r="CC195" s="86"/>
      <c r="CD195" s="86"/>
      <c r="CE195" s="86"/>
      <c r="CF195" s="86"/>
      <c r="CG195" s="86"/>
      <c r="CH195" s="86"/>
      <c r="CI195" s="86"/>
      <c r="CJ195" s="86"/>
      <c r="CK195" s="86"/>
      <c r="CL195" s="86"/>
      <c r="CM195" s="86"/>
      <c r="CN195" s="86"/>
      <c r="CO195" s="86"/>
      <c r="CP195" s="86"/>
      <c r="CQ195" s="86"/>
      <c r="CR195" s="86"/>
      <c r="CS195" s="86"/>
      <c r="CT195" s="86"/>
      <c r="CU195" s="86"/>
      <c r="CV195" s="86"/>
      <c r="CW195" s="86"/>
      <c r="CX195" s="86"/>
      <c r="CY195" s="86"/>
      <c r="CZ195" s="86"/>
      <c r="DA195" s="86"/>
      <c r="DB195" s="86"/>
      <c r="DC195" s="86"/>
      <c r="DD195" s="86"/>
      <c r="DE195" s="86"/>
      <c r="DF195" s="86"/>
      <c r="DG195" s="86"/>
      <c r="DH195" s="86"/>
      <c r="DI195" s="86"/>
      <c r="DJ195" s="86"/>
      <c r="DK195" s="86"/>
      <c r="DL195" s="86"/>
      <c r="DM195" s="86"/>
      <c r="DN195" s="86"/>
      <c r="DO195" s="86"/>
      <c r="DP195" s="86"/>
      <c r="DQ195" s="86"/>
      <c r="DR195" s="86"/>
      <c r="DS195" s="86"/>
      <c r="DT195" s="86"/>
      <c r="DU195" s="86"/>
      <c r="DV195" s="86"/>
      <c r="DW195" s="86"/>
      <c r="DX195" s="86"/>
      <c r="DY195" s="86"/>
      <c r="DZ195" s="86"/>
      <c r="EA195" s="86"/>
      <c r="EB195" s="86"/>
      <c r="EC195" s="86"/>
      <c r="ED195" s="86"/>
      <c r="EE195" s="86"/>
      <c r="EF195" s="86"/>
      <c r="EG195" s="86"/>
      <c r="EH195" s="86"/>
      <c r="EI195" s="86"/>
      <c r="EJ195" s="86"/>
      <c r="EK195" s="86"/>
      <c r="EL195" s="86"/>
      <c r="EM195" s="86"/>
      <c r="EN195" s="86"/>
      <c r="EO195" s="86"/>
      <c r="EP195" s="86"/>
      <c r="EQ195" s="86"/>
      <c r="ER195" s="86"/>
      <c r="ES195" s="86"/>
      <c r="ET195" s="86"/>
      <c r="EU195" s="86"/>
    </row>
    <row r="196" spans="1:12" s="86" customFormat="1" ht="61.5" customHeight="1">
      <c r="A196" s="84"/>
      <c r="B196" s="84"/>
      <c r="C196" s="84"/>
      <c r="D196" s="84"/>
      <c r="E196" s="87" t="s">
        <v>249</v>
      </c>
      <c r="F196" s="85"/>
      <c r="G196" s="88"/>
      <c r="H196" s="85"/>
      <c r="I196" s="6">
        <v>100000</v>
      </c>
      <c r="J196" s="6"/>
      <c r="K196" s="6">
        <f t="shared" si="5"/>
        <v>100000</v>
      </c>
      <c r="L196" s="142"/>
    </row>
    <row r="197" spans="1:12" s="86" customFormat="1" ht="61.5" customHeight="1">
      <c r="A197" s="84"/>
      <c r="B197" s="84"/>
      <c r="C197" s="84"/>
      <c r="D197" s="84"/>
      <c r="E197" s="87" t="s">
        <v>232</v>
      </c>
      <c r="F197" s="85"/>
      <c r="G197" s="88"/>
      <c r="H197" s="85"/>
      <c r="I197" s="6">
        <v>870000</v>
      </c>
      <c r="J197" s="6"/>
      <c r="K197" s="6">
        <f t="shared" si="5"/>
        <v>870000</v>
      </c>
      <c r="L197" s="142"/>
    </row>
    <row r="198" spans="1:12" s="86" customFormat="1" ht="56.25">
      <c r="A198" s="84"/>
      <c r="B198" s="84"/>
      <c r="C198" s="84"/>
      <c r="D198" s="84"/>
      <c r="E198" s="58" t="s">
        <v>281</v>
      </c>
      <c r="F198" s="85"/>
      <c r="G198" s="88"/>
      <c r="H198" s="85"/>
      <c r="I198" s="6">
        <v>100000</v>
      </c>
      <c r="J198" s="6"/>
      <c r="K198" s="6">
        <f t="shared" si="5"/>
        <v>100000</v>
      </c>
      <c r="L198" s="142"/>
    </row>
    <row r="199" spans="1:12" s="86" customFormat="1" ht="50.25" customHeight="1">
      <c r="A199" s="84"/>
      <c r="B199" s="84"/>
      <c r="C199" s="84"/>
      <c r="D199" s="84"/>
      <c r="E199" s="58" t="s">
        <v>290</v>
      </c>
      <c r="F199" s="85"/>
      <c r="G199" s="88"/>
      <c r="H199" s="85"/>
      <c r="I199" s="6">
        <v>300000</v>
      </c>
      <c r="J199" s="6"/>
      <c r="K199" s="6">
        <f t="shared" si="5"/>
        <v>300000</v>
      </c>
      <c r="L199" s="142">
        <v>36</v>
      </c>
    </row>
    <row r="200" spans="1:12" s="86" customFormat="1" ht="62.25" customHeight="1">
      <c r="A200" s="84"/>
      <c r="B200" s="84"/>
      <c r="C200" s="84"/>
      <c r="D200" s="84"/>
      <c r="E200" s="58" t="s">
        <v>362</v>
      </c>
      <c r="F200" s="85"/>
      <c r="G200" s="88"/>
      <c r="H200" s="85"/>
      <c r="I200" s="6">
        <v>70000</v>
      </c>
      <c r="J200" s="6"/>
      <c r="K200" s="6">
        <f t="shared" si="5"/>
        <v>70000</v>
      </c>
      <c r="L200" s="142"/>
    </row>
    <row r="201" spans="1:12" s="86" customFormat="1" ht="60" customHeight="1">
      <c r="A201" s="84"/>
      <c r="B201" s="84"/>
      <c r="C201" s="84"/>
      <c r="D201" s="84"/>
      <c r="E201" s="58" t="s">
        <v>361</v>
      </c>
      <c r="F201" s="85"/>
      <c r="G201" s="88"/>
      <c r="H201" s="85"/>
      <c r="I201" s="6">
        <v>90000</v>
      </c>
      <c r="J201" s="6"/>
      <c r="K201" s="6">
        <f>J201+I201</f>
        <v>90000</v>
      </c>
      <c r="L201" s="142"/>
    </row>
    <row r="202" spans="1:12" s="86" customFormat="1" ht="50.25" customHeight="1">
      <c r="A202" s="84"/>
      <c r="B202" s="84"/>
      <c r="C202" s="84"/>
      <c r="D202" s="84"/>
      <c r="E202" s="58" t="s">
        <v>338</v>
      </c>
      <c r="F202" s="85"/>
      <c r="G202" s="88"/>
      <c r="H202" s="85"/>
      <c r="I202" s="6">
        <v>50000</v>
      </c>
      <c r="J202" s="6"/>
      <c r="K202" s="6">
        <f t="shared" si="5"/>
        <v>50000</v>
      </c>
      <c r="L202" s="142"/>
    </row>
    <row r="203" spans="1:12" s="86" customFormat="1" ht="56.25">
      <c r="A203" s="84"/>
      <c r="B203" s="84"/>
      <c r="C203" s="84"/>
      <c r="D203" s="84"/>
      <c r="E203" s="58" t="s">
        <v>339</v>
      </c>
      <c r="F203" s="85"/>
      <c r="G203" s="88"/>
      <c r="H203" s="85"/>
      <c r="I203" s="6">
        <v>50000</v>
      </c>
      <c r="J203" s="6"/>
      <c r="K203" s="6">
        <f t="shared" si="5"/>
        <v>50000</v>
      </c>
      <c r="L203" s="142"/>
    </row>
    <row r="204" spans="1:12" s="86" customFormat="1" ht="37.5">
      <c r="A204" s="84"/>
      <c r="B204" s="84"/>
      <c r="C204" s="84"/>
      <c r="D204" s="84"/>
      <c r="E204" s="87" t="s">
        <v>340</v>
      </c>
      <c r="F204" s="85"/>
      <c r="G204" s="88"/>
      <c r="H204" s="85"/>
      <c r="I204" s="6">
        <v>61400</v>
      </c>
      <c r="J204" s="6"/>
      <c r="K204" s="6">
        <f t="shared" si="5"/>
        <v>61400</v>
      </c>
      <c r="L204" s="142"/>
    </row>
    <row r="205" spans="1:12" s="86" customFormat="1" ht="56.25">
      <c r="A205" s="84"/>
      <c r="B205" s="84"/>
      <c r="C205" s="84"/>
      <c r="D205" s="84"/>
      <c r="E205" s="87" t="s">
        <v>341</v>
      </c>
      <c r="F205" s="85"/>
      <c r="G205" s="88"/>
      <c r="H205" s="85"/>
      <c r="I205" s="6">
        <v>102445</v>
      </c>
      <c r="J205" s="6"/>
      <c r="K205" s="6">
        <f t="shared" si="5"/>
        <v>102445</v>
      </c>
      <c r="L205" s="142"/>
    </row>
    <row r="206" spans="1:12" s="86" customFormat="1" ht="56.25">
      <c r="A206" s="84"/>
      <c r="B206" s="84"/>
      <c r="C206" s="84"/>
      <c r="D206" s="84"/>
      <c r="E206" s="87" t="s">
        <v>342</v>
      </c>
      <c r="F206" s="85"/>
      <c r="G206" s="88"/>
      <c r="H206" s="85"/>
      <c r="I206" s="6">
        <v>71000</v>
      </c>
      <c r="J206" s="6"/>
      <c r="K206" s="6">
        <f t="shared" si="5"/>
        <v>71000</v>
      </c>
      <c r="L206" s="142"/>
    </row>
    <row r="207" spans="1:12" s="86" customFormat="1" ht="54.75" customHeight="1">
      <c r="A207" s="84"/>
      <c r="B207" s="84"/>
      <c r="C207" s="84"/>
      <c r="D207" s="84"/>
      <c r="E207" s="87" t="s">
        <v>363</v>
      </c>
      <c r="F207" s="85"/>
      <c r="G207" s="88"/>
      <c r="H207" s="85"/>
      <c r="I207" s="6">
        <v>55000</v>
      </c>
      <c r="J207" s="6"/>
      <c r="K207" s="6">
        <f t="shared" si="5"/>
        <v>55000</v>
      </c>
      <c r="L207" s="142"/>
    </row>
    <row r="208" spans="1:12" s="86" customFormat="1" ht="45.75" customHeight="1">
      <c r="A208" s="84"/>
      <c r="B208" s="84"/>
      <c r="C208" s="84"/>
      <c r="D208" s="84"/>
      <c r="E208" s="58" t="s">
        <v>199</v>
      </c>
      <c r="F208" s="85"/>
      <c r="G208" s="88"/>
      <c r="H208" s="85"/>
      <c r="I208" s="6">
        <v>5000000</v>
      </c>
      <c r="J208" s="6"/>
      <c r="K208" s="6">
        <f t="shared" si="5"/>
        <v>5000000</v>
      </c>
      <c r="L208" s="142"/>
    </row>
    <row r="209" spans="1:12" s="86" customFormat="1" ht="37.5">
      <c r="A209" s="84"/>
      <c r="B209" s="84"/>
      <c r="C209" s="84"/>
      <c r="D209" s="84"/>
      <c r="E209" s="58" t="s">
        <v>273</v>
      </c>
      <c r="F209" s="85"/>
      <c r="G209" s="88"/>
      <c r="H209" s="85"/>
      <c r="I209" s="6">
        <v>998774</v>
      </c>
      <c r="J209" s="6"/>
      <c r="K209" s="6">
        <f t="shared" si="5"/>
        <v>998774</v>
      </c>
      <c r="L209" s="142"/>
    </row>
    <row r="210" spans="1:12" s="86" customFormat="1" ht="27.75" customHeight="1">
      <c r="A210" s="84"/>
      <c r="B210" s="84"/>
      <c r="C210" s="84"/>
      <c r="D210" s="84"/>
      <c r="E210" s="58" t="s">
        <v>274</v>
      </c>
      <c r="F210" s="85"/>
      <c r="G210" s="88"/>
      <c r="H210" s="85"/>
      <c r="I210" s="6">
        <v>489680</v>
      </c>
      <c r="J210" s="6"/>
      <c r="K210" s="6">
        <f t="shared" si="5"/>
        <v>489680</v>
      </c>
      <c r="L210" s="142"/>
    </row>
    <row r="211" spans="1:12" s="86" customFormat="1" ht="56.25">
      <c r="A211" s="84"/>
      <c r="B211" s="84"/>
      <c r="C211" s="84"/>
      <c r="D211" s="84"/>
      <c r="E211" s="58" t="s">
        <v>275</v>
      </c>
      <c r="F211" s="85"/>
      <c r="G211" s="88"/>
      <c r="H211" s="85"/>
      <c r="I211" s="6">
        <v>498116</v>
      </c>
      <c r="J211" s="6"/>
      <c r="K211" s="6">
        <f t="shared" si="5"/>
        <v>498116</v>
      </c>
      <c r="L211" s="142"/>
    </row>
    <row r="212" spans="1:12" s="86" customFormat="1" ht="37.5">
      <c r="A212" s="84"/>
      <c r="B212" s="84"/>
      <c r="C212" s="84"/>
      <c r="D212" s="84"/>
      <c r="E212" s="58" t="s">
        <v>276</v>
      </c>
      <c r="F212" s="85"/>
      <c r="G212" s="88"/>
      <c r="H212" s="85"/>
      <c r="I212" s="6">
        <v>409160</v>
      </c>
      <c r="J212" s="6"/>
      <c r="K212" s="6">
        <f t="shared" si="5"/>
        <v>409160</v>
      </c>
      <c r="L212" s="142"/>
    </row>
    <row r="213" spans="1:12" s="86" customFormat="1" ht="27.75" customHeight="1">
      <c r="A213" s="84"/>
      <c r="B213" s="84"/>
      <c r="C213" s="84"/>
      <c r="D213" s="84"/>
      <c r="E213" s="58" t="s">
        <v>277</v>
      </c>
      <c r="F213" s="85"/>
      <c r="G213" s="88"/>
      <c r="H213" s="85"/>
      <c r="I213" s="6">
        <v>998900</v>
      </c>
      <c r="J213" s="6"/>
      <c r="K213" s="6">
        <f t="shared" si="5"/>
        <v>998900</v>
      </c>
      <c r="L213" s="142"/>
    </row>
    <row r="214" spans="1:12" s="86" customFormat="1" ht="56.25">
      <c r="A214" s="84"/>
      <c r="B214" s="84"/>
      <c r="C214" s="84"/>
      <c r="D214" s="84"/>
      <c r="E214" s="58" t="s">
        <v>278</v>
      </c>
      <c r="F214" s="85"/>
      <c r="G214" s="88"/>
      <c r="H214" s="85"/>
      <c r="I214" s="6">
        <v>482174</v>
      </c>
      <c r="J214" s="6"/>
      <c r="K214" s="6">
        <f t="shared" si="5"/>
        <v>482174</v>
      </c>
      <c r="L214" s="142"/>
    </row>
    <row r="215" spans="1:12" s="86" customFormat="1" ht="39" customHeight="1">
      <c r="A215" s="84"/>
      <c r="B215" s="84"/>
      <c r="C215" s="84"/>
      <c r="D215" s="84"/>
      <c r="E215" s="58" t="s">
        <v>279</v>
      </c>
      <c r="F215" s="85"/>
      <c r="G215" s="88"/>
      <c r="H215" s="85"/>
      <c r="I215" s="6">
        <v>425207</v>
      </c>
      <c r="J215" s="6"/>
      <c r="K215" s="6">
        <f t="shared" si="5"/>
        <v>425207</v>
      </c>
      <c r="L215" s="142"/>
    </row>
    <row r="216" spans="1:12" s="86" customFormat="1" ht="37.5">
      <c r="A216" s="84"/>
      <c r="B216" s="84"/>
      <c r="C216" s="84"/>
      <c r="D216" s="84"/>
      <c r="E216" s="58" t="s">
        <v>280</v>
      </c>
      <c r="F216" s="85"/>
      <c r="G216" s="88"/>
      <c r="H216" s="85"/>
      <c r="I216" s="6">
        <v>468130</v>
      </c>
      <c r="J216" s="6"/>
      <c r="K216" s="6">
        <f t="shared" si="5"/>
        <v>468130</v>
      </c>
      <c r="L216" s="142"/>
    </row>
    <row r="217" spans="1:12" s="86" customFormat="1" ht="27" customHeight="1">
      <c r="A217" s="84"/>
      <c r="B217" s="84"/>
      <c r="C217" s="84"/>
      <c r="D217" s="84"/>
      <c r="E217" s="52" t="s">
        <v>178</v>
      </c>
      <c r="F217" s="114"/>
      <c r="G217" s="114"/>
      <c r="H217" s="85"/>
      <c r="I217" s="12">
        <f>SUM(I218:I234)</f>
        <v>20049500</v>
      </c>
      <c r="J217" s="12">
        <f>SUM(J218:J234)</f>
        <v>0</v>
      </c>
      <c r="K217" s="12">
        <f>SUM(K218:K234)</f>
        <v>20049500</v>
      </c>
      <c r="L217" s="142"/>
    </row>
    <row r="218" spans="1:12" s="86" customFormat="1" ht="127.5" customHeight="1">
      <c r="A218" s="84"/>
      <c r="B218" s="84"/>
      <c r="C218" s="84"/>
      <c r="D218" s="84"/>
      <c r="E218" s="87" t="s">
        <v>358</v>
      </c>
      <c r="F218" s="114"/>
      <c r="G218" s="114"/>
      <c r="H218" s="85"/>
      <c r="I218" s="13">
        <v>8500</v>
      </c>
      <c r="J218" s="13"/>
      <c r="K218" s="6">
        <f t="shared" si="5"/>
        <v>8500</v>
      </c>
      <c r="L218" s="142">
        <v>37</v>
      </c>
    </row>
    <row r="219" spans="1:12" s="86" customFormat="1" ht="75">
      <c r="A219" s="84"/>
      <c r="B219" s="84"/>
      <c r="C219" s="84"/>
      <c r="D219" s="84"/>
      <c r="E219" s="87" t="s">
        <v>367</v>
      </c>
      <c r="F219" s="114"/>
      <c r="G219" s="114"/>
      <c r="H219" s="85"/>
      <c r="I219" s="13">
        <v>100000</v>
      </c>
      <c r="J219" s="13"/>
      <c r="K219" s="6">
        <f t="shared" si="5"/>
        <v>100000</v>
      </c>
      <c r="L219" s="142"/>
    </row>
    <row r="220" spans="1:12" s="86" customFormat="1" ht="48" customHeight="1">
      <c r="A220" s="84"/>
      <c r="B220" s="84"/>
      <c r="C220" s="84"/>
      <c r="D220" s="84"/>
      <c r="E220" s="87" t="s">
        <v>200</v>
      </c>
      <c r="F220" s="85"/>
      <c r="G220" s="88"/>
      <c r="H220" s="85"/>
      <c r="I220" s="6">
        <f>100000+1000</f>
        <v>101000</v>
      </c>
      <c r="J220" s="6"/>
      <c r="K220" s="6">
        <f t="shared" si="5"/>
        <v>101000</v>
      </c>
      <c r="L220" s="142"/>
    </row>
    <row r="221" spans="1:12" s="86" customFormat="1" ht="48" customHeight="1">
      <c r="A221" s="84"/>
      <c r="B221" s="84"/>
      <c r="C221" s="84"/>
      <c r="D221" s="84"/>
      <c r="E221" s="58" t="s">
        <v>285</v>
      </c>
      <c r="F221" s="85"/>
      <c r="G221" s="88"/>
      <c r="H221" s="85"/>
      <c r="I221" s="6">
        <v>240000</v>
      </c>
      <c r="J221" s="6"/>
      <c r="K221" s="6">
        <f t="shared" si="5"/>
        <v>240000</v>
      </c>
      <c r="L221" s="142"/>
    </row>
    <row r="222" spans="1:12" s="86" customFormat="1" ht="72" customHeight="1">
      <c r="A222" s="84"/>
      <c r="B222" s="84"/>
      <c r="C222" s="84"/>
      <c r="D222" s="84"/>
      <c r="E222" s="87" t="s">
        <v>219</v>
      </c>
      <c r="F222" s="98">
        <v>7995986</v>
      </c>
      <c r="G222" s="88">
        <v>95.32</v>
      </c>
      <c r="H222" s="85">
        <v>7621986</v>
      </c>
      <c r="I222" s="6">
        <v>500000</v>
      </c>
      <c r="J222" s="6"/>
      <c r="K222" s="6">
        <f t="shared" si="5"/>
        <v>500000</v>
      </c>
      <c r="L222" s="142"/>
    </row>
    <row r="223" spans="1:12" s="86" customFormat="1" ht="37.5">
      <c r="A223" s="84"/>
      <c r="B223" s="84"/>
      <c r="C223" s="84"/>
      <c r="D223" s="84"/>
      <c r="E223" s="58" t="s">
        <v>220</v>
      </c>
      <c r="F223" s="98">
        <v>5617491</v>
      </c>
      <c r="G223" s="88">
        <v>98</v>
      </c>
      <c r="H223" s="85">
        <v>5506604</v>
      </c>
      <c r="I223" s="6">
        <v>3000000</v>
      </c>
      <c r="J223" s="6"/>
      <c r="K223" s="6">
        <f t="shared" si="5"/>
        <v>3000000</v>
      </c>
      <c r="L223" s="142"/>
    </row>
    <row r="224" spans="1:12" s="86" customFormat="1" ht="43.5" customHeight="1">
      <c r="A224" s="84"/>
      <c r="B224" s="84"/>
      <c r="C224" s="84"/>
      <c r="D224" s="84"/>
      <c r="E224" s="58" t="s">
        <v>201</v>
      </c>
      <c r="F224" s="85">
        <v>9995386</v>
      </c>
      <c r="G224" s="88">
        <v>22.026</v>
      </c>
      <c r="H224" s="85">
        <v>2201600</v>
      </c>
      <c r="I224" s="6">
        <v>500000</v>
      </c>
      <c r="J224" s="6"/>
      <c r="K224" s="6">
        <f t="shared" si="5"/>
        <v>500000</v>
      </c>
      <c r="L224" s="142"/>
    </row>
    <row r="225" spans="1:12" s="86" customFormat="1" ht="43.5" customHeight="1">
      <c r="A225" s="84"/>
      <c r="B225" s="84"/>
      <c r="C225" s="84"/>
      <c r="D225" s="84"/>
      <c r="E225" s="58" t="s">
        <v>202</v>
      </c>
      <c r="F225" s="98">
        <v>31834622</v>
      </c>
      <c r="G225" s="88">
        <v>73.179</v>
      </c>
      <c r="H225" s="85">
        <v>23296543.2</v>
      </c>
      <c r="I225" s="6">
        <v>7000000</v>
      </c>
      <c r="J225" s="6"/>
      <c r="K225" s="6">
        <f t="shared" si="5"/>
        <v>7000000</v>
      </c>
      <c r="L225" s="142"/>
    </row>
    <row r="226" spans="1:12" s="86" customFormat="1" ht="43.5" customHeight="1">
      <c r="A226" s="84"/>
      <c r="B226" s="84"/>
      <c r="C226" s="84"/>
      <c r="D226" s="84"/>
      <c r="E226" s="87" t="s">
        <v>203</v>
      </c>
      <c r="F226" s="98">
        <v>14670250</v>
      </c>
      <c r="G226" s="88">
        <v>50.836</v>
      </c>
      <c r="H226" s="85">
        <v>7457874</v>
      </c>
      <c r="I226" s="6">
        <v>500000</v>
      </c>
      <c r="J226" s="6"/>
      <c r="K226" s="6">
        <f t="shared" si="5"/>
        <v>500000</v>
      </c>
      <c r="L226" s="142"/>
    </row>
    <row r="227" spans="1:12" s="86" customFormat="1" ht="37.5">
      <c r="A227" s="84"/>
      <c r="B227" s="84"/>
      <c r="C227" s="84"/>
      <c r="D227" s="84"/>
      <c r="E227" s="87" t="s">
        <v>380</v>
      </c>
      <c r="F227" s="98"/>
      <c r="G227" s="88"/>
      <c r="H227" s="85"/>
      <c r="I227" s="6">
        <v>1000000</v>
      </c>
      <c r="J227" s="6"/>
      <c r="K227" s="6">
        <f t="shared" si="5"/>
        <v>1000000</v>
      </c>
      <c r="L227" s="142"/>
    </row>
    <row r="228" spans="1:12" s="86" customFormat="1" ht="78" customHeight="1">
      <c r="A228" s="84"/>
      <c r="B228" s="84"/>
      <c r="C228" s="84"/>
      <c r="D228" s="84"/>
      <c r="E228" s="58" t="s">
        <v>387</v>
      </c>
      <c r="F228" s="98">
        <v>1581853</v>
      </c>
      <c r="G228" s="88">
        <v>100</v>
      </c>
      <c r="H228" s="85">
        <v>1581853</v>
      </c>
      <c r="I228" s="6">
        <v>500000</v>
      </c>
      <c r="J228" s="6"/>
      <c r="K228" s="6">
        <f t="shared" si="5"/>
        <v>500000</v>
      </c>
      <c r="L228" s="142"/>
    </row>
    <row r="229" spans="1:12" s="86" customFormat="1" ht="78" customHeight="1">
      <c r="A229" s="84"/>
      <c r="B229" s="84"/>
      <c r="C229" s="84"/>
      <c r="D229" s="84"/>
      <c r="E229" s="58" t="s">
        <v>388</v>
      </c>
      <c r="F229" s="98"/>
      <c r="G229" s="88"/>
      <c r="H229" s="85"/>
      <c r="I229" s="6">
        <v>500000</v>
      </c>
      <c r="J229" s="6"/>
      <c r="K229" s="6">
        <f t="shared" si="5"/>
        <v>500000</v>
      </c>
      <c r="L229" s="142"/>
    </row>
    <row r="230" spans="1:12" s="86" customFormat="1" ht="78.75" customHeight="1">
      <c r="A230" s="84"/>
      <c r="B230" s="84"/>
      <c r="C230" s="84"/>
      <c r="D230" s="84"/>
      <c r="E230" s="58" t="s">
        <v>204</v>
      </c>
      <c r="F230" s="90"/>
      <c r="G230" s="88"/>
      <c r="H230" s="85"/>
      <c r="I230" s="6">
        <v>1500000</v>
      </c>
      <c r="J230" s="6"/>
      <c r="K230" s="6">
        <f t="shared" si="5"/>
        <v>1500000</v>
      </c>
      <c r="L230" s="142"/>
    </row>
    <row r="231" spans="1:12" s="86" customFormat="1" ht="69.75" customHeight="1">
      <c r="A231" s="84"/>
      <c r="B231" s="84"/>
      <c r="C231" s="84"/>
      <c r="D231" s="84"/>
      <c r="E231" s="58" t="s">
        <v>205</v>
      </c>
      <c r="F231" s="90"/>
      <c r="G231" s="88"/>
      <c r="H231" s="85"/>
      <c r="I231" s="6">
        <v>1500000</v>
      </c>
      <c r="J231" s="6"/>
      <c r="K231" s="6">
        <f t="shared" si="5"/>
        <v>1500000</v>
      </c>
      <c r="L231" s="142"/>
    </row>
    <row r="232" spans="1:12" s="86" customFormat="1" ht="78.75" customHeight="1">
      <c r="A232" s="84"/>
      <c r="B232" s="84"/>
      <c r="C232" s="84"/>
      <c r="D232" s="84"/>
      <c r="E232" s="58" t="s">
        <v>206</v>
      </c>
      <c r="F232" s="90"/>
      <c r="G232" s="88"/>
      <c r="H232" s="115"/>
      <c r="I232" s="6">
        <v>1500000</v>
      </c>
      <c r="J232" s="6"/>
      <c r="K232" s="6">
        <f t="shared" si="5"/>
        <v>1500000</v>
      </c>
      <c r="L232" s="142">
        <v>38</v>
      </c>
    </row>
    <row r="233" spans="1:151" s="16" customFormat="1" ht="64.5" customHeight="1">
      <c r="A233" s="84"/>
      <c r="B233" s="84"/>
      <c r="C233" s="84"/>
      <c r="D233" s="84"/>
      <c r="E233" s="58" t="s">
        <v>207</v>
      </c>
      <c r="F233" s="90"/>
      <c r="G233" s="88"/>
      <c r="H233" s="115"/>
      <c r="I233" s="6">
        <v>1500000</v>
      </c>
      <c r="J233" s="6"/>
      <c r="K233" s="6">
        <f t="shared" si="5"/>
        <v>1500000</v>
      </c>
      <c r="L233" s="142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  <c r="BU233" s="86"/>
      <c r="BV233" s="86"/>
      <c r="BW233" s="86"/>
      <c r="BX233" s="86"/>
      <c r="BY233" s="86"/>
      <c r="BZ233" s="86"/>
      <c r="CA233" s="86"/>
      <c r="CB233" s="86"/>
      <c r="CC233" s="86"/>
      <c r="CD233" s="86"/>
      <c r="CE233" s="86"/>
      <c r="CF233" s="86"/>
      <c r="CG233" s="86"/>
      <c r="CH233" s="86"/>
      <c r="CI233" s="86"/>
      <c r="CJ233" s="86"/>
      <c r="CK233" s="86"/>
      <c r="CL233" s="86"/>
      <c r="CM233" s="86"/>
      <c r="CN233" s="86"/>
      <c r="CO233" s="86"/>
      <c r="CP233" s="86"/>
      <c r="CQ233" s="86"/>
      <c r="CR233" s="86"/>
      <c r="CS233" s="86"/>
      <c r="CT233" s="86"/>
      <c r="CU233" s="86"/>
      <c r="CV233" s="86"/>
      <c r="CW233" s="86"/>
      <c r="CX233" s="86"/>
      <c r="CY233" s="86"/>
      <c r="CZ233" s="86"/>
      <c r="DA233" s="86"/>
      <c r="DB233" s="86"/>
      <c r="DC233" s="86"/>
      <c r="DD233" s="86"/>
      <c r="DE233" s="86"/>
      <c r="DF233" s="86"/>
      <c r="DG233" s="86"/>
      <c r="DH233" s="86"/>
      <c r="DI233" s="86"/>
      <c r="DJ233" s="86"/>
      <c r="DK233" s="86"/>
      <c r="DL233" s="86"/>
      <c r="DM233" s="86"/>
      <c r="DN233" s="86"/>
      <c r="DO233" s="86"/>
      <c r="DP233" s="86"/>
      <c r="DQ233" s="86"/>
      <c r="DR233" s="86"/>
      <c r="DS233" s="86"/>
      <c r="DT233" s="86"/>
      <c r="DU233" s="86"/>
      <c r="DV233" s="86"/>
      <c r="DW233" s="86"/>
      <c r="DX233" s="86"/>
      <c r="DY233" s="86"/>
      <c r="DZ233" s="86"/>
      <c r="EA233" s="86"/>
      <c r="EB233" s="86"/>
      <c r="EC233" s="86"/>
      <c r="ED233" s="86"/>
      <c r="EE233" s="86"/>
      <c r="EF233" s="86"/>
      <c r="EG233" s="86"/>
      <c r="EH233" s="86"/>
      <c r="EI233" s="86"/>
      <c r="EJ233" s="86"/>
      <c r="EK233" s="86"/>
      <c r="EL233" s="86"/>
      <c r="EM233" s="86"/>
      <c r="EN233" s="86"/>
      <c r="EO233" s="86"/>
      <c r="EP233" s="86"/>
      <c r="EQ233" s="86"/>
      <c r="ER233" s="86"/>
      <c r="ES233" s="86"/>
      <c r="ET233" s="86"/>
      <c r="EU233" s="86"/>
    </row>
    <row r="234" spans="1:151" s="16" customFormat="1" ht="43.5" customHeight="1">
      <c r="A234" s="84"/>
      <c r="B234" s="84"/>
      <c r="C234" s="84"/>
      <c r="D234" s="84"/>
      <c r="E234" s="58" t="s">
        <v>310</v>
      </c>
      <c r="F234" s="90"/>
      <c r="G234" s="88"/>
      <c r="H234" s="115"/>
      <c r="I234" s="6">
        <v>100000</v>
      </c>
      <c r="J234" s="6"/>
      <c r="K234" s="6">
        <f>J234+I234</f>
        <v>100000</v>
      </c>
      <c r="L234" s="142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  <c r="BK234" s="86"/>
      <c r="BL234" s="86"/>
      <c r="BM234" s="86"/>
      <c r="BN234" s="86"/>
      <c r="BO234" s="86"/>
      <c r="BP234" s="86"/>
      <c r="BQ234" s="86"/>
      <c r="BR234" s="86"/>
      <c r="BS234" s="86"/>
      <c r="BT234" s="86"/>
      <c r="BU234" s="86"/>
      <c r="BV234" s="86"/>
      <c r="BW234" s="86"/>
      <c r="BX234" s="86"/>
      <c r="BY234" s="86"/>
      <c r="BZ234" s="86"/>
      <c r="CA234" s="86"/>
      <c r="CB234" s="86"/>
      <c r="CC234" s="86"/>
      <c r="CD234" s="86"/>
      <c r="CE234" s="86"/>
      <c r="CF234" s="86"/>
      <c r="CG234" s="86"/>
      <c r="CH234" s="86"/>
      <c r="CI234" s="86"/>
      <c r="CJ234" s="86"/>
      <c r="CK234" s="86"/>
      <c r="CL234" s="86"/>
      <c r="CM234" s="86"/>
      <c r="CN234" s="86"/>
      <c r="CO234" s="86"/>
      <c r="CP234" s="86"/>
      <c r="CQ234" s="86"/>
      <c r="CR234" s="86"/>
      <c r="CS234" s="86"/>
      <c r="CT234" s="86"/>
      <c r="CU234" s="86"/>
      <c r="CV234" s="86"/>
      <c r="CW234" s="86"/>
      <c r="CX234" s="86"/>
      <c r="CY234" s="86"/>
      <c r="CZ234" s="86"/>
      <c r="DA234" s="86"/>
      <c r="DB234" s="86"/>
      <c r="DC234" s="86"/>
      <c r="DD234" s="86"/>
      <c r="DE234" s="86"/>
      <c r="DF234" s="86"/>
      <c r="DG234" s="86"/>
      <c r="DH234" s="86"/>
      <c r="DI234" s="86"/>
      <c r="DJ234" s="86"/>
      <c r="DK234" s="86"/>
      <c r="DL234" s="86"/>
      <c r="DM234" s="86"/>
      <c r="DN234" s="86"/>
      <c r="DO234" s="86"/>
      <c r="DP234" s="86"/>
      <c r="DQ234" s="86"/>
      <c r="DR234" s="86"/>
      <c r="DS234" s="86"/>
      <c r="DT234" s="86"/>
      <c r="DU234" s="86"/>
      <c r="DV234" s="86"/>
      <c r="DW234" s="86"/>
      <c r="DX234" s="86"/>
      <c r="DY234" s="86"/>
      <c r="DZ234" s="86"/>
      <c r="EA234" s="86"/>
      <c r="EB234" s="86"/>
      <c r="EC234" s="86"/>
      <c r="ED234" s="86"/>
      <c r="EE234" s="86"/>
      <c r="EF234" s="86"/>
      <c r="EG234" s="86"/>
      <c r="EH234" s="86"/>
      <c r="EI234" s="86"/>
      <c r="EJ234" s="86"/>
      <c r="EK234" s="86"/>
      <c r="EL234" s="86"/>
      <c r="EM234" s="86"/>
      <c r="EN234" s="86"/>
      <c r="EO234" s="86"/>
      <c r="EP234" s="86"/>
      <c r="EQ234" s="86"/>
      <c r="ER234" s="86"/>
      <c r="ES234" s="86"/>
      <c r="ET234" s="86"/>
      <c r="EU234" s="86"/>
    </row>
    <row r="235" spans="1:151" s="16" customFormat="1" ht="64.5" customHeight="1">
      <c r="A235" s="38" t="s">
        <v>282</v>
      </c>
      <c r="B235" s="38" t="s">
        <v>84</v>
      </c>
      <c r="C235" s="38" t="s">
        <v>61</v>
      </c>
      <c r="D235" s="58" t="s">
        <v>1</v>
      </c>
      <c r="E235" s="58"/>
      <c r="F235" s="90"/>
      <c r="G235" s="88"/>
      <c r="H235" s="115"/>
      <c r="I235" s="4">
        <f>I236+I237</f>
        <v>650000</v>
      </c>
      <c r="J235" s="4">
        <f>J236+J237</f>
        <v>0</v>
      </c>
      <c r="K235" s="4">
        <f>K236+K237</f>
        <v>650000</v>
      </c>
      <c r="L235" s="142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  <c r="AZ235" s="86"/>
      <c r="BA235" s="86"/>
      <c r="BB235" s="86"/>
      <c r="BC235" s="86"/>
      <c r="BD235" s="86"/>
      <c r="BE235" s="86"/>
      <c r="BF235" s="86"/>
      <c r="BG235" s="86"/>
      <c r="BH235" s="86"/>
      <c r="BI235" s="86"/>
      <c r="BJ235" s="86"/>
      <c r="BK235" s="86"/>
      <c r="BL235" s="86"/>
      <c r="BM235" s="86"/>
      <c r="BN235" s="86"/>
      <c r="BO235" s="86"/>
      <c r="BP235" s="86"/>
      <c r="BQ235" s="86"/>
      <c r="BR235" s="86"/>
      <c r="BS235" s="86"/>
      <c r="BT235" s="86"/>
      <c r="BU235" s="86"/>
      <c r="BV235" s="86"/>
      <c r="BW235" s="86"/>
      <c r="BX235" s="86"/>
      <c r="BY235" s="86"/>
      <c r="BZ235" s="86"/>
      <c r="CA235" s="86"/>
      <c r="CB235" s="86"/>
      <c r="CC235" s="86"/>
      <c r="CD235" s="86"/>
      <c r="CE235" s="86"/>
      <c r="CF235" s="86"/>
      <c r="CG235" s="86"/>
      <c r="CH235" s="86"/>
      <c r="CI235" s="86"/>
      <c r="CJ235" s="86"/>
      <c r="CK235" s="86"/>
      <c r="CL235" s="86"/>
      <c r="CM235" s="86"/>
      <c r="CN235" s="86"/>
      <c r="CO235" s="86"/>
      <c r="CP235" s="86"/>
      <c r="CQ235" s="86"/>
      <c r="CR235" s="86"/>
      <c r="CS235" s="86"/>
      <c r="CT235" s="86"/>
      <c r="CU235" s="86"/>
      <c r="CV235" s="86"/>
      <c r="CW235" s="86"/>
      <c r="CX235" s="86"/>
      <c r="CY235" s="86"/>
      <c r="CZ235" s="86"/>
      <c r="DA235" s="86"/>
      <c r="DB235" s="86"/>
      <c r="DC235" s="86"/>
      <c r="DD235" s="86"/>
      <c r="DE235" s="86"/>
      <c r="DF235" s="86"/>
      <c r="DG235" s="86"/>
      <c r="DH235" s="86"/>
      <c r="DI235" s="86"/>
      <c r="DJ235" s="86"/>
      <c r="DK235" s="86"/>
      <c r="DL235" s="86"/>
      <c r="DM235" s="86"/>
      <c r="DN235" s="86"/>
      <c r="DO235" s="86"/>
      <c r="DP235" s="86"/>
      <c r="DQ235" s="86"/>
      <c r="DR235" s="86"/>
      <c r="DS235" s="86"/>
      <c r="DT235" s="86"/>
      <c r="DU235" s="86"/>
      <c r="DV235" s="86"/>
      <c r="DW235" s="86"/>
      <c r="DX235" s="86"/>
      <c r="DY235" s="86"/>
      <c r="DZ235" s="86"/>
      <c r="EA235" s="86"/>
      <c r="EB235" s="86"/>
      <c r="EC235" s="86"/>
      <c r="ED235" s="86"/>
      <c r="EE235" s="86"/>
      <c r="EF235" s="86"/>
      <c r="EG235" s="86"/>
      <c r="EH235" s="86"/>
      <c r="EI235" s="86"/>
      <c r="EJ235" s="86"/>
      <c r="EK235" s="86"/>
      <c r="EL235" s="86"/>
      <c r="EM235" s="86"/>
      <c r="EN235" s="86"/>
      <c r="EO235" s="86"/>
      <c r="EP235" s="86"/>
      <c r="EQ235" s="86"/>
      <c r="ER235" s="86"/>
      <c r="ES235" s="86"/>
      <c r="ET235" s="86"/>
      <c r="EU235" s="86"/>
    </row>
    <row r="236" spans="1:151" s="16" customFormat="1" ht="64.5" customHeight="1">
      <c r="A236" s="38"/>
      <c r="B236" s="38"/>
      <c r="C236" s="38"/>
      <c r="D236" s="58"/>
      <c r="E236" s="58" t="s">
        <v>283</v>
      </c>
      <c r="F236" s="90"/>
      <c r="G236" s="88"/>
      <c r="H236" s="115"/>
      <c r="I236" s="6">
        <v>150000</v>
      </c>
      <c r="J236" s="6"/>
      <c r="K236" s="6">
        <f t="shared" si="5"/>
        <v>150000</v>
      </c>
      <c r="L236" s="142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86"/>
      <c r="AY236" s="86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  <c r="BO236" s="86"/>
      <c r="BP236" s="86"/>
      <c r="BQ236" s="86"/>
      <c r="BR236" s="86"/>
      <c r="BS236" s="86"/>
      <c r="BT236" s="86"/>
      <c r="BU236" s="86"/>
      <c r="BV236" s="86"/>
      <c r="BW236" s="86"/>
      <c r="BX236" s="86"/>
      <c r="BY236" s="86"/>
      <c r="BZ236" s="86"/>
      <c r="CA236" s="86"/>
      <c r="CB236" s="86"/>
      <c r="CC236" s="86"/>
      <c r="CD236" s="86"/>
      <c r="CE236" s="86"/>
      <c r="CF236" s="86"/>
      <c r="CG236" s="86"/>
      <c r="CH236" s="86"/>
      <c r="CI236" s="86"/>
      <c r="CJ236" s="86"/>
      <c r="CK236" s="86"/>
      <c r="CL236" s="86"/>
      <c r="CM236" s="86"/>
      <c r="CN236" s="86"/>
      <c r="CO236" s="86"/>
      <c r="CP236" s="86"/>
      <c r="CQ236" s="86"/>
      <c r="CR236" s="86"/>
      <c r="CS236" s="86"/>
      <c r="CT236" s="86"/>
      <c r="CU236" s="86"/>
      <c r="CV236" s="86"/>
      <c r="CW236" s="86"/>
      <c r="CX236" s="86"/>
      <c r="CY236" s="86"/>
      <c r="CZ236" s="86"/>
      <c r="DA236" s="86"/>
      <c r="DB236" s="86"/>
      <c r="DC236" s="86"/>
      <c r="DD236" s="86"/>
      <c r="DE236" s="86"/>
      <c r="DF236" s="86"/>
      <c r="DG236" s="86"/>
      <c r="DH236" s="86"/>
      <c r="DI236" s="86"/>
      <c r="DJ236" s="86"/>
      <c r="DK236" s="86"/>
      <c r="DL236" s="86"/>
      <c r="DM236" s="86"/>
      <c r="DN236" s="86"/>
      <c r="DO236" s="86"/>
      <c r="DP236" s="86"/>
      <c r="DQ236" s="86"/>
      <c r="DR236" s="86"/>
      <c r="DS236" s="86"/>
      <c r="DT236" s="86"/>
      <c r="DU236" s="86"/>
      <c r="DV236" s="86"/>
      <c r="DW236" s="86"/>
      <c r="DX236" s="86"/>
      <c r="DY236" s="86"/>
      <c r="DZ236" s="86"/>
      <c r="EA236" s="86"/>
      <c r="EB236" s="86"/>
      <c r="EC236" s="86"/>
      <c r="ED236" s="86"/>
      <c r="EE236" s="86"/>
      <c r="EF236" s="86"/>
      <c r="EG236" s="86"/>
      <c r="EH236" s="86"/>
      <c r="EI236" s="86"/>
      <c r="EJ236" s="86"/>
      <c r="EK236" s="86"/>
      <c r="EL236" s="86"/>
      <c r="EM236" s="86"/>
      <c r="EN236" s="86"/>
      <c r="EO236" s="86"/>
      <c r="EP236" s="86"/>
      <c r="EQ236" s="86"/>
      <c r="ER236" s="86"/>
      <c r="ES236" s="86"/>
      <c r="ET236" s="86"/>
      <c r="EU236" s="86"/>
    </row>
    <row r="237" spans="1:151" s="16" customFormat="1" ht="32.25" customHeight="1">
      <c r="A237" s="38"/>
      <c r="B237" s="38"/>
      <c r="C237" s="38"/>
      <c r="D237" s="58"/>
      <c r="E237" s="58" t="s">
        <v>292</v>
      </c>
      <c r="F237" s="90"/>
      <c r="G237" s="88"/>
      <c r="H237" s="115"/>
      <c r="I237" s="6">
        <v>500000</v>
      </c>
      <c r="J237" s="6"/>
      <c r="K237" s="6">
        <f t="shared" si="5"/>
        <v>500000</v>
      </c>
      <c r="L237" s="142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  <c r="BT237" s="86"/>
      <c r="BU237" s="86"/>
      <c r="BV237" s="86"/>
      <c r="BW237" s="86"/>
      <c r="BX237" s="86"/>
      <c r="BY237" s="86"/>
      <c r="BZ237" s="86"/>
      <c r="CA237" s="86"/>
      <c r="CB237" s="86"/>
      <c r="CC237" s="86"/>
      <c r="CD237" s="86"/>
      <c r="CE237" s="86"/>
      <c r="CF237" s="86"/>
      <c r="CG237" s="86"/>
      <c r="CH237" s="86"/>
      <c r="CI237" s="86"/>
      <c r="CJ237" s="86"/>
      <c r="CK237" s="86"/>
      <c r="CL237" s="86"/>
      <c r="CM237" s="86"/>
      <c r="CN237" s="86"/>
      <c r="CO237" s="86"/>
      <c r="CP237" s="86"/>
      <c r="CQ237" s="86"/>
      <c r="CR237" s="86"/>
      <c r="CS237" s="86"/>
      <c r="CT237" s="86"/>
      <c r="CU237" s="86"/>
      <c r="CV237" s="86"/>
      <c r="CW237" s="86"/>
      <c r="CX237" s="86"/>
      <c r="CY237" s="86"/>
      <c r="CZ237" s="86"/>
      <c r="DA237" s="86"/>
      <c r="DB237" s="86"/>
      <c r="DC237" s="86"/>
      <c r="DD237" s="86"/>
      <c r="DE237" s="86"/>
      <c r="DF237" s="86"/>
      <c r="DG237" s="86"/>
      <c r="DH237" s="86"/>
      <c r="DI237" s="86"/>
      <c r="DJ237" s="86"/>
      <c r="DK237" s="86"/>
      <c r="DL237" s="86"/>
      <c r="DM237" s="86"/>
      <c r="DN237" s="86"/>
      <c r="DO237" s="86"/>
      <c r="DP237" s="86"/>
      <c r="DQ237" s="86"/>
      <c r="DR237" s="86"/>
      <c r="DS237" s="86"/>
      <c r="DT237" s="86"/>
      <c r="DU237" s="86"/>
      <c r="DV237" s="86"/>
      <c r="DW237" s="86"/>
      <c r="DX237" s="86"/>
      <c r="DY237" s="86"/>
      <c r="DZ237" s="86"/>
      <c r="EA237" s="86"/>
      <c r="EB237" s="86"/>
      <c r="EC237" s="86"/>
      <c r="ED237" s="86"/>
      <c r="EE237" s="86"/>
      <c r="EF237" s="86"/>
      <c r="EG237" s="86"/>
      <c r="EH237" s="86"/>
      <c r="EI237" s="86"/>
      <c r="EJ237" s="86"/>
      <c r="EK237" s="86"/>
      <c r="EL237" s="86"/>
      <c r="EM237" s="86"/>
      <c r="EN237" s="86"/>
      <c r="EO237" s="86"/>
      <c r="EP237" s="86"/>
      <c r="EQ237" s="86"/>
      <c r="ER237" s="86"/>
      <c r="ES237" s="86"/>
      <c r="ET237" s="86"/>
      <c r="EU237" s="86"/>
    </row>
    <row r="238" spans="1:12" s="40" customFormat="1" ht="30.75" customHeight="1">
      <c r="A238" s="38" t="s">
        <v>318</v>
      </c>
      <c r="B238" s="38" t="s">
        <v>314</v>
      </c>
      <c r="C238" s="38"/>
      <c r="D238" s="39" t="s">
        <v>315</v>
      </c>
      <c r="E238" s="39"/>
      <c r="F238" s="116"/>
      <c r="G238" s="39"/>
      <c r="H238" s="39"/>
      <c r="I238" s="8">
        <f>SUM(I239)</f>
        <v>289538</v>
      </c>
      <c r="J238" s="14">
        <f>SUM(J239)</f>
        <v>0</v>
      </c>
      <c r="K238" s="14">
        <f>SUM(K239)</f>
        <v>289538</v>
      </c>
      <c r="L238" s="142"/>
    </row>
    <row r="239" spans="1:12" s="17" customFormat="1" ht="78.75" customHeight="1">
      <c r="A239" s="41" t="s">
        <v>319</v>
      </c>
      <c r="B239" s="41" t="s">
        <v>322</v>
      </c>
      <c r="C239" s="41" t="s">
        <v>56</v>
      </c>
      <c r="D239" s="42" t="s">
        <v>312</v>
      </c>
      <c r="E239" s="42"/>
      <c r="F239" s="117"/>
      <c r="G239" s="42"/>
      <c r="H239" s="42"/>
      <c r="I239" s="9">
        <v>289538</v>
      </c>
      <c r="J239" s="15"/>
      <c r="K239" s="15">
        <f>J239+I239</f>
        <v>289538</v>
      </c>
      <c r="L239" s="142"/>
    </row>
    <row r="240" spans="1:12" s="40" customFormat="1" ht="56.25" customHeight="1">
      <c r="A240" s="47" t="s">
        <v>262</v>
      </c>
      <c r="B240" s="47" t="s">
        <v>3</v>
      </c>
      <c r="C240" s="47"/>
      <c r="D240" s="39" t="s">
        <v>4</v>
      </c>
      <c r="E240" s="39"/>
      <c r="F240" s="39"/>
      <c r="G240" s="39"/>
      <c r="H240" s="39"/>
      <c r="I240" s="6">
        <f>I241</f>
        <v>2000000</v>
      </c>
      <c r="J240" s="6">
        <f>J241</f>
        <v>0</v>
      </c>
      <c r="K240" s="6">
        <f>K241</f>
        <v>2000000</v>
      </c>
      <c r="L240" s="142"/>
    </row>
    <row r="241" spans="1:12" s="17" customFormat="1" ht="39.75" customHeight="1">
      <c r="A241" s="48" t="s">
        <v>261</v>
      </c>
      <c r="B241" s="48" t="s">
        <v>5</v>
      </c>
      <c r="C241" s="48" t="s">
        <v>250</v>
      </c>
      <c r="D241" s="42" t="s">
        <v>11</v>
      </c>
      <c r="E241" s="42"/>
      <c r="F241" s="42"/>
      <c r="G241" s="42"/>
      <c r="H241" s="42"/>
      <c r="I241" s="7">
        <v>2000000</v>
      </c>
      <c r="J241" s="6"/>
      <c r="K241" s="7">
        <f t="shared" si="5"/>
        <v>2000000</v>
      </c>
      <c r="L241" s="142"/>
    </row>
    <row r="242" spans="1:12" s="40" customFormat="1" ht="30.75" customHeight="1">
      <c r="A242" s="38" t="s">
        <v>90</v>
      </c>
      <c r="B242" s="38" t="s">
        <v>2</v>
      </c>
      <c r="C242" s="38" t="s">
        <v>57</v>
      </c>
      <c r="D242" s="39" t="s">
        <v>26</v>
      </c>
      <c r="E242" s="39"/>
      <c r="F242" s="116"/>
      <c r="G242" s="39"/>
      <c r="H242" s="39"/>
      <c r="I242" s="6">
        <f>18557000-160000+529155</f>
        <v>18926155</v>
      </c>
      <c r="J242" s="14"/>
      <c r="K242" s="14">
        <f t="shared" si="5"/>
        <v>18926155</v>
      </c>
      <c r="L242" s="142"/>
    </row>
    <row r="243" spans="1:12" s="40" customFormat="1" ht="54" customHeight="1">
      <c r="A243" s="32" t="s">
        <v>369</v>
      </c>
      <c r="B243" s="76"/>
      <c r="C243" s="76"/>
      <c r="D243" s="52" t="s">
        <v>370</v>
      </c>
      <c r="E243" s="52"/>
      <c r="F243" s="52"/>
      <c r="G243" s="52"/>
      <c r="H243" s="52"/>
      <c r="I243" s="4">
        <f aca="true" t="shared" si="6" ref="I243:K244">I244</f>
        <v>140000</v>
      </c>
      <c r="J243" s="4">
        <f>J244</f>
        <v>0</v>
      </c>
      <c r="K243" s="4">
        <f t="shared" si="6"/>
        <v>140000</v>
      </c>
      <c r="L243" s="142"/>
    </row>
    <row r="244" spans="1:12" s="40" customFormat="1" ht="51.75" customHeight="1">
      <c r="A244" s="35" t="s">
        <v>371</v>
      </c>
      <c r="B244" s="77"/>
      <c r="C244" s="77"/>
      <c r="D244" s="54" t="s">
        <v>370</v>
      </c>
      <c r="E244" s="54"/>
      <c r="F244" s="54"/>
      <c r="G244" s="54"/>
      <c r="H244" s="54"/>
      <c r="I244" s="5">
        <f t="shared" si="6"/>
        <v>140000</v>
      </c>
      <c r="J244" s="5">
        <f t="shared" si="6"/>
        <v>0</v>
      </c>
      <c r="K244" s="5">
        <f t="shared" si="6"/>
        <v>140000</v>
      </c>
      <c r="L244" s="142"/>
    </row>
    <row r="245" spans="1:12" s="40" customFormat="1" ht="60" customHeight="1">
      <c r="A245" s="38" t="s">
        <v>372</v>
      </c>
      <c r="B245" s="38" t="s">
        <v>373</v>
      </c>
      <c r="C245" s="38" t="s">
        <v>61</v>
      </c>
      <c r="D245" s="39" t="s">
        <v>374</v>
      </c>
      <c r="E245" s="39"/>
      <c r="F245" s="39"/>
      <c r="G245" s="39"/>
      <c r="H245" s="39"/>
      <c r="I245" s="6">
        <v>140000</v>
      </c>
      <c r="J245" s="6"/>
      <c r="K245" s="6">
        <f t="shared" si="5"/>
        <v>140000</v>
      </c>
      <c r="L245" s="142"/>
    </row>
    <row r="246" spans="1:12" s="37" customFormat="1" ht="72" customHeight="1">
      <c r="A246" s="32" t="s">
        <v>136</v>
      </c>
      <c r="B246" s="76"/>
      <c r="C246" s="76"/>
      <c r="D246" s="52" t="s">
        <v>33</v>
      </c>
      <c r="E246" s="52"/>
      <c r="F246" s="52"/>
      <c r="G246" s="52"/>
      <c r="H246" s="52"/>
      <c r="I246" s="4">
        <f aca="true" t="shared" si="7" ref="I246:K247">I247</f>
        <v>40000</v>
      </c>
      <c r="J246" s="4">
        <f t="shared" si="7"/>
        <v>0</v>
      </c>
      <c r="K246" s="4">
        <f t="shared" si="7"/>
        <v>40000</v>
      </c>
      <c r="L246" s="142"/>
    </row>
    <row r="247" spans="1:12" s="37" customFormat="1" ht="75.75" customHeight="1">
      <c r="A247" s="35" t="s">
        <v>134</v>
      </c>
      <c r="B247" s="77"/>
      <c r="C247" s="77"/>
      <c r="D247" s="54" t="s">
        <v>33</v>
      </c>
      <c r="E247" s="54"/>
      <c r="F247" s="54"/>
      <c r="G247" s="54"/>
      <c r="H247" s="54"/>
      <c r="I247" s="5">
        <f t="shared" si="7"/>
        <v>40000</v>
      </c>
      <c r="J247" s="5">
        <f t="shared" si="7"/>
        <v>0</v>
      </c>
      <c r="K247" s="5">
        <f t="shared" si="7"/>
        <v>40000</v>
      </c>
      <c r="L247" s="142"/>
    </row>
    <row r="248" spans="1:12" s="17" customFormat="1" ht="76.5" customHeight="1">
      <c r="A248" s="38" t="s">
        <v>135</v>
      </c>
      <c r="B248" s="38" t="s">
        <v>70</v>
      </c>
      <c r="C248" s="38" t="s">
        <v>35</v>
      </c>
      <c r="D248" s="39" t="s">
        <v>71</v>
      </c>
      <c r="E248" s="39"/>
      <c r="F248" s="39"/>
      <c r="G248" s="39"/>
      <c r="H248" s="39"/>
      <c r="I248" s="6">
        <v>40000</v>
      </c>
      <c r="J248" s="6"/>
      <c r="K248" s="6">
        <f t="shared" si="5"/>
        <v>40000</v>
      </c>
      <c r="L248" s="143">
        <v>39</v>
      </c>
    </row>
    <row r="249" spans="1:12" s="34" customFormat="1" ht="48" customHeight="1">
      <c r="A249" s="32" t="s">
        <v>137</v>
      </c>
      <c r="B249" s="32"/>
      <c r="C249" s="32"/>
      <c r="D249" s="52" t="s">
        <v>31</v>
      </c>
      <c r="E249" s="52"/>
      <c r="F249" s="52"/>
      <c r="G249" s="52"/>
      <c r="H249" s="52"/>
      <c r="I249" s="4">
        <f>I250</f>
        <v>273500</v>
      </c>
      <c r="J249" s="4">
        <f>J250</f>
        <v>0</v>
      </c>
      <c r="K249" s="4">
        <f>K250</f>
        <v>273500</v>
      </c>
      <c r="L249" s="143"/>
    </row>
    <row r="250" spans="1:12" s="37" customFormat="1" ht="48.75" customHeight="1">
      <c r="A250" s="35" t="s">
        <v>138</v>
      </c>
      <c r="B250" s="35"/>
      <c r="C250" s="35"/>
      <c r="D250" s="54" t="s">
        <v>31</v>
      </c>
      <c r="E250" s="54"/>
      <c r="F250" s="54"/>
      <c r="G250" s="54"/>
      <c r="H250" s="54"/>
      <c r="I250" s="5">
        <f>I251+I252+I253+I254</f>
        <v>273500</v>
      </c>
      <c r="J250" s="5">
        <f>J251+J252+J253+J254</f>
        <v>0</v>
      </c>
      <c r="K250" s="5">
        <f>K251+K252+K253+K254</f>
        <v>273500</v>
      </c>
      <c r="L250" s="143"/>
    </row>
    <row r="251" spans="1:12" s="34" customFormat="1" ht="81" customHeight="1">
      <c r="A251" s="38" t="s">
        <v>139</v>
      </c>
      <c r="B251" s="38" t="s">
        <v>70</v>
      </c>
      <c r="C251" s="38" t="s">
        <v>35</v>
      </c>
      <c r="D251" s="39" t="s">
        <v>71</v>
      </c>
      <c r="E251" s="39"/>
      <c r="F251" s="39"/>
      <c r="G251" s="39"/>
      <c r="H251" s="39"/>
      <c r="I251" s="6">
        <f>150000-130500</f>
        <v>19500</v>
      </c>
      <c r="J251" s="6"/>
      <c r="K251" s="6">
        <f t="shared" si="5"/>
        <v>19500</v>
      </c>
      <c r="L251" s="143"/>
    </row>
    <row r="252" spans="1:12" s="40" customFormat="1" ht="48" customHeight="1">
      <c r="A252" s="47" t="s">
        <v>154</v>
      </c>
      <c r="B252" s="47" t="s">
        <v>155</v>
      </c>
      <c r="C252" s="47" t="s">
        <v>56</v>
      </c>
      <c r="D252" s="39" t="s">
        <v>158</v>
      </c>
      <c r="E252" s="39"/>
      <c r="F252" s="39"/>
      <c r="G252" s="39"/>
      <c r="H252" s="39"/>
      <c r="I252" s="6">
        <f>25000+25000</f>
        <v>50000</v>
      </c>
      <c r="J252" s="6"/>
      <c r="K252" s="6">
        <f t="shared" si="5"/>
        <v>50000</v>
      </c>
      <c r="L252" s="143"/>
    </row>
    <row r="253" spans="1:12" s="40" customFormat="1" ht="98.25" customHeight="1">
      <c r="A253" s="47" t="s">
        <v>156</v>
      </c>
      <c r="B253" s="47" t="s">
        <v>157</v>
      </c>
      <c r="C253" s="47" t="s">
        <v>56</v>
      </c>
      <c r="D253" s="39" t="s">
        <v>159</v>
      </c>
      <c r="E253" s="39"/>
      <c r="F253" s="39"/>
      <c r="G253" s="39"/>
      <c r="H253" s="39"/>
      <c r="I253" s="6">
        <v>25000</v>
      </c>
      <c r="J253" s="6"/>
      <c r="K253" s="6">
        <f t="shared" si="5"/>
        <v>25000</v>
      </c>
      <c r="L253" s="143"/>
    </row>
    <row r="254" spans="1:12" s="40" customFormat="1" ht="87.75" customHeight="1">
      <c r="A254" s="47" t="s">
        <v>307</v>
      </c>
      <c r="B254" s="47" t="s">
        <v>308</v>
      </c>
      <c r="C254" s="47" t="s">
        <v>34</v>
      </c>
      <c r="D254" s="141" t="s">
        <v>309</v>
      </c>
      <c r="E254" s="39"/>
      <c r="F254" s="39"/>
      <c r="G254" s="39"/>
      <c r="H254" s="39"/>
      <c r="I254" s="6">
        <v>179000</v>
      </c>
      <c r="J254" s="6"/>
      <c r="K254" s="6">
        <f t="shared" si="5"/>
        <v>179000</v>
      </c>
      <c r="L254" s="143"/>
    </row>
    <row r="255" spans="1:12" s="34" customFormat="1" ht="51" customHeight="1">
      <c r="A255" s="32" t="s">
        <v>140</v>
      </c>
      <c r="B255" s="32"/>
      <c r="C255" s="32"/>
      <c r="D255" s="52" t="s">
        <v>32</v>
      </c>
      <c r="E255" s="52"/>
      <c r="F255" s="52"/>
      <c r="G255" s="52"/>
      <c r="H255" s="52"/>
      <c r="I255" s="4">
        <f>I256</f>
        <v>575800</v>
      </c>
      <c r="J255" s="4">
        <f>J256</f>
        <v>0</v>
      </c>
      <c r="K255" s="4">
        <f>K256</f>
        <v>575800</v>
      </c>
      <c r="L255" s="143"/>
    </row>
    <row r="256" spans="1:12" s="37" customFormat="1" ht="42" customHeight="1">
      <c r="A256" s="35" t="s">
        <v>141</v>
      </c>
      <c r="B256" s="35"/>
      <c r="C256" s="35"/>
      <c r="D256" s="54" t="s">
        <v>32</v>
      </c>
      <c r="E256" s="54"/>
      <c r="F256" s="54"/>
      <c r="G256" s="54"/>
      <c r="H256" s="54"/>
      <c r="I256" s="5">
        <f>I257+I258</f>
        <v>575800</v>
      </c>
      <c r="J256" s="5">
        <f>J257+J258</f>
        <v>0</v>
      </c>
      <c r="K256" s="5">
        <f>K257+K258</f>
        <v>575800</v>
      </c>
      <c r="L256" s="143"/>
    </row>
    <row r="257" spans="1:12" s="40" customFormat="1" ht="77.25" customHeight="1">
      <c r="A257" s="38" t="s">
        <v>142</v>
      </c>
      <c r="B257" s="38" t="s">
        <v>70</v>
      </c>
      <c r="C257" s="38" t="s">
        <v>35</v>
      </c>
      <c r="D257" s="39" t="s">
        <v>71</v>
      </c>
      <c r="E257" s="39"/>
      <c r="F257" s="39"/>
      <c r="G257" s="39"/>
      <c r="H257" s="39"/>
      <c r="I257" s="6">
        <f>184000-123000</f>
        <v>61000</v>
      </c>
      <c r="J257" s="6"/>
      <c r="K257" s="6">
        <f t="shared" si="5"/>
        <v>61000</v>
      </c>
      <c r="L257" s="143"/>
    </row>
    <row r="258" spans="1:12" s="40" customFormat="1" ht="27" customHeight="1">
      <c r="A258" s="38" t="s">
        <v>254</v>
      </c>
      <c r="B258" s="38" t="s">
        <v>255</v>
      </c>
      <c r="C258" s="38" t="s">
        <v>34</v>
      </c>
      <c r="D258" s="118" t="s">
        <v>256</v>
      </c>
      <c r="E258" s="118"/>
      <c r="F258" s="118"/>
      <c r="G258" s="118"/>
      <c r="H258" s="118"/>
      <c r="I258" s="6">
        <v>514800</v>
      </c>
      <c r="J258" s="6"/>
      <c r="K258" s="6">
        <f>I258+J258</f>
        <v>514800</v>
      </c>
      <c r="L258" s="143"/>
    </row>
    <row r="259" spans="1:12" s="34" customFormat="1" ht="29.25" customHeight="1">
      <c r="A259" s="119"/>
      <c r="B259" s="76"/>
      <c r="C259" s="76"/>
      <c r="D259" s="120" t="s">
        <v>12</v>
      </c>
      <c r="E259" s="120"/>
      <c r="F259" s="120"/>
      <c r="G259" s="120"/>
      <c r="H259" s="120"/>
      <c r="I259" s="4">
        <f>I13+I36+I51+I61+I71+I79+I134+I137+I246+I249+I255+I243</f>
        <v>461046410.96000004</v>
      </c>
      <c r="J259" s="4">
        <f>J13+J36+J51+J61+J71+J79+J134+J137+J246+J249+J255+J243</f>
        <v>-120139</v>
      </c>
      <c r="K259" s="4">
        <f>K13+K36+K51+K61+K71+K79+K134+K137+K246+K249+K255+K243</f>
        <v>460926271.96000004</v>
      </c>
      <c r="L259" s="143"/>
    </row>
    <row r="260" spans="1:12" s="16" customFormat="1" ht="27.75" customHeight="1">
      <c r="A260" s="121"/>
      <c r="B260" s="122"/>
      <c r="C260" s="122"/>
      <c r="D260" s="123"/>
      <c r="E260" s="123"/>
      <c r="F260" s="123"/>
      <c r="G260" s="123"/>
      <c r="H260" s="123"/>
      <c r="I260" s="124"/>
      <c r="L260" s="143"/>
    </row>
    <row r="261" spans="1:12" s="16" customFormat="1" ht="27.75" customHeight="1">
      <c r="A261" s="121"/>
      <c r="B261" s="122"/>
      <c r="C261" s="122"/>
      <c r="D261" s="123"/>
      <c r="E261" s="123"/>
      <c r="F261" s="123"/>
      <c r="G261" s="123"/>
      <c r="H261" s="123"/>
      <c r="I261" s="124"/>
      <c r="L261" s="143"/>
    </row>
    <row r="262" spans="1:12" s="16" customFormat="1" ht="27.75" customHeight="1">
      <c r="A262" s="121"/>
      <c r="B262" s="122"/>
      <c r="C262" s="122"/>
      <c r="D262" s="123"/>
      <c r="E262" s="123"/>
      <c r="F262" s="123"/>
      <c r="G262" s="123"/>
      <c r="H262" s="123"/>
      <c r="I262" s="124"/>
      <c r="L262" s="143"/>
    </row>
    <row r="263" spans="1:12" s="18" customFormat="1" ht="27.75">
      <c r="A263" s="56" t="s">
        <v>406</v>
      </c>
      <c r="B263" s="56"/>
      <c r="C263" s="56"/>
      <c r="D263" s="56"/>
      <c r="E263" s="56"/>
      <c r="H263" s="153" t="s">
        <v>407</v>
      </c>
      <c r="I263" s="153"/>
      <c r="J263" s="16"/>
      <c r="L263" s="143"/>
    </row>
    <row r="264" spans="1:12" s="1" customFormat="1" ht="18.75">
      <c r="A264" s="125"/>
      <c r="B264" s="125"/>
      <c r="C264" s="125"/>
      <c r="D264" s="126"/>
      <c r="E264" s="126"/>
      <c r="F264" s="126"/>
      <c r="G264" s="126"/>
      <c r="H264" s="126"/>
      <c r="I264" s="127"/>
      <c r="J264" s="16"/>
      <c r="L264" s="143"/>
    </row>
    <row r="265" spans="1:12" s="1" customFormat="1" ht="6" customHeight="1">
      <c r="A265" s="125"/>
      <c r="B265" s="125"/>
      <c r="C265" s="125"/>
      <c r="D265" s="126"/>
      <c r="E265" s="126"/>
      <c r="F265" s="126"/>
      <c r="G265" s="126"/>
      <c r="H265" s="126"/>
      <c r="I265" s="127"/>
      <c r="J265" s="16"/>
      <c r="L265" s="143"/>
    </row>
    <row r="266" spans="1:12" s="135" customFormat="1" ht="27.75">
      <c r="A266" s="128"/>
      <c r="B266" s="129"/>
      <c r="C266" s="130"/>
      <c r="D266" s="131"/>
      <c r="E266" s="132"/>
      <c r="F266" s="132"/>
      <c r="G266" s="132"/>
      <c r="H266" s="133"/>
      <c r="I266" s="134"/>
      <c r="J266" s="16"/>
      <c r="L266" s="143"/>
    </row>
    <row r="267" spans="1:12" s="16" customFormat="1" ht="27.75" customHeight="1">
      <c r="A267" s="121"/>
      <c r="B267" s="122"/>
      <c r="C267" s="122"/>
      <c r="D267" s="123"/>
      <c r="E267" s="123"/>
      <c r="F267" s="123"/>
      <c r="G267" s="123"/>
      <c r="H267" s="123"/>
      <c r="I267" s="124"/>
      <c r="L267" s="143"/>
    </row>
    <row r="268" spans="1:12" s="16" customFormat="1" ht="27.75" customHeight="1">
      <c r="A268" s="121"/>
      <c r="B268" s="122"/>
      <c r="C268" s="122"/>
      <c r="D268" s="123"/>
      <c r="E268" s="123"/>
      <c r="F268" s="123"/>
      <c r="G268" s="123"/>
      <c r="H268" s="123"/>
      <c r="I268" s="124"/>
      <c r="L268" s="136"/>
    </row>
    <row r="269" spans="1:12" s="16" customFormat="1" ht="27.75" customHeight="1">
      <c r="A269" s="121"/>
      <c r="B269" s="122"/>
      <c r="C269" s="122"/>
      <c r="D269" s="123"/>
      <c r="E269" s="123"/>
      <c r="F269" s="123"/>
      <c r="G269" s="123"/>
      <c r="H269" s="123"/>
      <c r="I269" s="124"/>
      <c r="L269" s="136"/>
    </row>
    <row r="270" spans="1:12" s="16" customFormat="1" ht="27.75" customHeight="1">
      <c r="A270" s="121"/>
      <c r="B270" s="122"/>
      <c r="C270" s="122"/>
      <c r="D270" s="123"/>
      <c r="E270" s="123"/>
      <c r="F270" s="123"/>
      <c r="G270" s="123"/>
      <c r="H270" s="123"/>
      <c r="I270" s="124"/>
      <c r="L270" s="136"/>
    </row>
    <row r="271" spans="1:12" s="16" customFormat="1" ht="27.75" customHeight="1">
      <c r="A271" s="121"/>
      <c r="B271" s="122"/>
      <c r="C271" s="122"/>
      <c r="D271" s="123"/>
      <c r="E271" s="123"/>
      <c r="F271" s="123"/>
      <c r="G271" s="123"/>
      <c r="H271" s="123"/>
      <c r="I271" s="124"/>
      <c r="L271" s="136"/>
    </row>
    <row r="272" spans="1:12" s="16" customFormat="1" ht="27.75" customHeight="1">
      <c r="A272" s="121"/>
      <c r="B272" s="122"/>
      <c r="C272" s="122"/>
      <c r="D272" s="123"/>
      <c r="E272" s="123"/>
      <c r="F272" s="123"/>
      <c r="G272" s="123"/>
      <c r="H272" s="123"/>
      <c r="I272" s="124"/>
      <c r="L272" s="136"/>
    </row>
    <row r="273" spans="1:12" s="16" customFormat="1" ht="27.75" customHeight="1">
      <c r="A273" s="121"/>
      <c r="B273" s="122"/>
      <c r="C273" s="122"/>
      <c r="D273" s="123"/>
      <c r="E273" s="123"/>
      <c r="F273" s="123"/>
      <c r="G273" s="123"/>
      <c r="H273" s="123"/>
      <c r="I273" s="124"/>
      <c r="L273" s="136"/>
    </row>
    <row r="274" spans="1:12" s="16" customFormat="1" ht="27.75" customHeight="1">
      <c r="A274" s="121"/>
      <c r="B274" s="122"/>
      <c r="C274" s="122"/>
      <c r="D274" s="123"/>
      <c r="E274" s="123"/>
      <c r="F274" s="123"/>
      <c r="G274" s="123"/>
      <c r="H274" s="123"/>
      <c r="I274" s="124"/>
      <c r="L274" s="136"/>
    </row>
    <row r="275" spans="1:12" s="16" customFormat="1" ht="18.75">
      <c r="A275" s="121"/>
      <c r="B275" s="122"/>
      <c r="C275" s="122"/>
      <c r="D275" s="123"/>
      <c r="E275" s="123"/>
      <c r="F275" s="123"/>
      <c r="G275" s="123"/>
      <c r="H275" s="123"/>
      <c r="I275" s="124"/>
      <c r="L275" s="136"/>
    </row>
    <row r="276" spans="1:12" s="16" customFormat="1" ht="18.75">
      <c r="A276" s="121"/>
      <c r="B276" s="122"/>
      <c r="C276" s="122"/>
      <c r="D276" s="123"/>
      <c r="E276" s="123"/>
      <c r="F276" s="123"/>
      <c r="G276" s="123"/>
      <c r="H276" s="123"/>
      <c r="I276" s="124"/>
      <c r="L276" s="136"/>
    </row>
    <row r="277" spans="1:12" s="16" customFormat="1" ht="18.75">
      <c r="A277" s="121"/>
      <c r="B277" s="122"/>
      <c r="C277" s="122"/>
      <c r="D277" s="123"/>
      <c r="E277" s="123"/>
      <c r="F277" s="123"/>
      <c r="G277" s="123"/>
      <c r="H277" s="123"/>
      <c r="I277" s="124"/>
      <c r="L277" s="136"/>
    </row>
    <row r="278" spans="1:12" s="16" customFormat="1" ht="18.75">
      <c r="A278" s="121"/>
      <c r="B278" s="122"/>
      <c r="C278" s="122"/>
      <c r="D278" s="123"/>
      <c r="E278" s="123"/>
      <c r="F278" s="123"/>
      <c r="G278" s="123"/>
      <c r="H278" s="123"/>
      <c r="I278" s="124"/>
      <c r="L278" s="136"/>
    </row>
    <row r="279" spans="1:12" s="16" customFormat="1" ht="18.75">
      <c r="A279" s="121"/>
      <c r="B279" s="122"/>
      <c r="C279" s="122"/>
      <c r="D279" s="123"/>
      <c r="E279" s="123"/>
      <c r="F279" s="123"/>
      <c r="G279" s="123"/>
      <c r="H279" s="123"/>
      <c r="I279" s="124"/>
      <c r="L279" s="136"/>
    </row>
    <row r="280" spans="1:12" s="16" customFormat="1" ht="18.75">
      <c r="A280" s="121"/>
      <c r="B280" s="122"/>
      <c r="C280" s="122"/>
      <c r="D280" s="123"/>
      <c r="E280" s="123"/>
      <c r="F280" s="123"/>
      <c r="G280" s="123"/>
      <c r="H280" s="123"/>
      <c r="I280" s="124"/>
      <c r="L280" s="136"/>
    </row>
    <row r="281" spans="1:12" s="16" customFormat="1" ht="18.75">
      <c r="A281" s="121"/>
      <c r="B281" s="122"/>
      <c r="C281" s="122"/>
      <c r="D281" s="123"/>
      <c r="E281" s="123"/>
      <c r="F281" s="123"/>
      <c r="G281" s="123"/>
      <c r="H281" s="123"/>
      <c r="I281" s="124"/>
      <c r="L281" s="136"/>
    </row>
    <row r="282" spans="1:12" s="16" customFormat="1" ht="18.75">
      <c r="A282" s="121"/>
      <c r="B282" s="122"/>
      <c r="C282" s="122"/>
      <c r="D282" s="123"/>
      <c r="E282" s="123"/>
      <c r="F282" s="123"/>
      <c r="G282" s="123"/>
      <c r="H282" s="123"/>
      <c r="I282" s="124"/>
      <c r="L282" s="136"/>
    </row>
    <row r="283" spans="1:12" s="16" customFormat="1" ht="18.75">
      <c r="A283" s="121"/>
      <c r="B283" s="122"/>
      <c r="C283" s="122"/>
      <c r="D283" s="123"/>
      <c r="E283" s="123"/>
      <c r="F283" s="123"/>
      <c r="G283" s="123"/>
      <c r="H283" s="123"/>
      <c r="I283" s="124"/>
      <c r="L283" s="136"/>
    </row>
    <row r="284" spans="1:12" s="16" customFormat="1" ht="18.75">
      <c r="A284" s="121"/>
      <c r="B284" s="122"/>
      <c r="C284" s="122"/>
      <c r="D284" s="123"/>
      <c r="E284" s="123"/>
      <c r="F284" s="123"/>
      <c r="G284" s="123"/>
      <c r="H284" s="123"/>
      <c r="I284" s="124"/>
      <c r="L284" s="136"/>
    </row>
    <row r="285" spans="1:12" s="16" customFormat="1" ht="18.75">
      <c r="A285" s="121"/>
      <c r="B285" s="122"/>
      <c r="C285" s="122"/>
      <c r="D285" s="123"/>
      <c r="E285" s="123"/>
      <c r="F285" s="123"/>
      <c r="G285" s="123"/>
      <c r="H285" s="123"/>
      <c r="I285" s="124"/>
      <c r="L285" s="136"/>
    </row>
    <row r="286" spans="1:12" s="16" customFormat="1" ht="18.75">
      <c r="A286" s="121"/>
      <c r="B286" s="122"/>
      <c r="C286" s="122"/>
      <c r="D286" s="123"/>
      <c r="E286" s="123"/>
      <c r="F286" s="123"/>
      <c r="G286" s="123"/>
      <c r="H286" s="123"/>
      <c r="I286" s="124"/>
      <c r="L286" s="136"/>
    </row>
    <row r="287" spans="1:12" s="16" customFormat="1" ht="18.75">
      <c r="A287" s="121"/>
      <c r="B287" s="122"/>
      <c r="C287" s="122"/>
      <c r="D287" s="123"/>
      <c r="E287" s="123"/>
      <c r="F287" s="123"/>
      <c r="G287" s="123"/>
      <c r="H287" s="123"/>
      <c r="I287" s="124"/>
      <c r="L287" s="136"/>
    </row>
    <row r="288" spans="1:12" s="16" customFormat="1" ht="18.75">
      <c r="A288" s="121"/>
      <c r="B288" s="122"/>
      <c r="C288" s="122"/>
      <c r="D288" s="123"/>
      <c r="E288" s="123"/>
      <c r="F288" s="123"/>
      <c r="G288" s="123"/>
      <c r="H288" s="123"/>
      <c r="I288" s="124"/>
      <c r="L288" s="136"/>
    </row>
    <row r="289" spans="1:12" s="16" customFormat="1" ht="18.75">
      <c r="A289" s="121"/>
      <c r="B289" s="122"/>
      <c r="C289" s="122"/>
      <c r="D289" s="123"/>
      <c r="E289" s="123"/>
      <c r="F289" s="123"/>
      <c r="G289" s="123"/>
      <c r="H289" s="123"/>
      <c r="I289" s="124"/>
      <c r="L289" s="136"/>
    </row>
    <row r="290" spans="1:12" s="16" customFormat="1" ht="18.75">
      <c r="A290" s="121"/>
      <c r="B290" s="122"/>
      <c r="C290" s="122"/>
      <c r="D290" s="123"/>
      <c r="E290" s="123"/>
      <c r="F290" s="123"/>
      <c r="G290" s="123"/>
      <c r="H290" s="123"/>
      <c r="I290" s="124"/>
      <c r="L290" s="136"/>
    </row>
    <row r="291" spans="1:12" s="16" customFormat="1" ht="18.75">
      <c r="A291" s="121"/>
      <c r="B291" s="122"/>
      <c r="C291" s="122"/>
      <c r="D291" s="123"/>
      <c r="E291" s="123"/>
      <c r="F291" s="123"/>
      <c r="G291" s="123"/>
      <c r="H291" s="123"/>
      <c r="I291" s="124"/>
      <c r="L291" s="136"/>
    </row>
    <row r="292" spans="1:12" s="16" customFormat="1" ht="18.75">
      <c r="A292" s="121"/>
      <c r="B292" s="122"/>
      <c r="C292" s="122"/>
      <c r="D292" s="123"/>
      <c r="E292" s="123"/>
      <c r="F292" s="123"/>
      <c r="G292" s="123"/>
      <c r="H292" s="123"/>
      <c r="I292" s="124"/>
      <c r="L292" s="136"/>
    </row>
    <row r="293" spans="1:12" s="16" customFormat="1" ht="18.75">
      <c r="A293" s="121"/>
      <c r="B293" s="122"/>
      <c r="C293" s="122"/>
      <c r="D293" s="123"/>
      <c r="E293" s="123"/>
      <c r="F293" s="123"/>
      <c r="G293" s="123"/>
      <c r="H293" s="123"/>
      <c r="I293" s="124"/>
      <c r="L293" s="136"/>
    </row>
    <row r="294" spans="1:12" s="16" customFormat="1" ht="18.75">
      <c r="A294" s="121"/>
      <c r="B294" s="122"/>
      <c r="C294" s="122"/>
      <c r="D294" s="123"/>
      <c r="E294" s="123"/>
      <c r="F294" s="123"/>
      <c r="G294" s="123"/>
      <c r="H294" s="123"/>
      <c r="I294" s="124"/>
      <c r="L294" s="136"/>
    </row>
    <row r="295" spans="1:12" s="16" customFormat="1" ht="18.75">
      <c r="A295" s="121"/>
      <c r="B295" s="122"/>
      <c r="C295" s="122"/>
      <c r="D295" s="123"/>
      <c r="E295" s="123"/>
      <c r="F295" s="123"/>
      <c r="G295" s="123"/>
      <c r="H295" s="123"/>
      <c r="I295" s="124"/>
      <c r="L295" s="136"/>
    </row>
    <row r="296" spans="1:12" s="16" customFormat="1" ht="18.75">
      <c r="A296" s="121"/>
      <c r="B296" s="122"/>
      <c r="C296" s="122"/>
      <c r="D296" s="123"/>
      <c r="E296" s="123"/>
      <c r="F296" s="123"/>
      <c r="G296" s="123"/>
      <c r="H296" s="123"/>
      <c r="I296" s="124"/>
      <c r="L296" s="136"/>
    </row>
    <row r="297" spans="1:12" s="16" customFormat="1" ht="18.75">
      <c r="A297" s="121"/>
      <c r="B297" s="122"/>
      <c r="C297" s="122"/>
      <c r="D297" s="123"/>
      <c r="E297" s="123"/>
      <c r="F297" s="123"/>
      <c r="G297" s="123"/>
      <c r="H297" s="123"/>
      <c r="I297" s="124"/>
      <c r="L297" s="136"/>
    </row>
    <row r="298" spans="1:12" s="16" customFormat="1" ht="18.75">
      <c r="A298" s="121"/>
      <c r="B298" s="122"/>
      <c r="C298" s="122"/>
      <c r="D298" s="123"/>
      <c r="E298" s="123"/>
      <c r="F298" s="123"/>
      <c r="G298" s="123"/>
      <c r="H298" s="123"/>
      <c r="I298" s="124"/>
      <c r="L298" s="136"/>
    </row>
    <row r="299" spans="1:12" s="16" customFormat="1" ht="18.75">
      <c r="A299" s="121"/>
      <c r="B299" s="122"/>
      <c r="C299" s="122"/>
      <c r="D299" s="123"/>
      <c r="E299" s="123"/>
      <c r="F299" s="123"/>
      <c r="G299" s="123"/>
      <c r="H299" s="123"/>
      <c r="I299" s="124"/>
      <c r="L299" s="136"/>
    </row>
    <row r="300" spans="1:12" s="16" customFormat="1" ht="18.75">
      <c r="A300" s="121"/>
      <c r="B300" s="122"/>
      <c r="C300" s="122"/>
      <c r="D300" s="123"/>
      <c r="E300" s="123"/>
      <c r="F300" s="123"/>
      <c r="G300" s="123"/>
      <c r="H300" s="123"/>
      <c r="I300" s="124"/>
      <c r="L300" s="136"/>
    </row>
    <row r="301" spans="1:12" s="16" customFormat="1" ht="18.75">
      <c r="A301" s="121"/>
      <c r="B301" s="122"/>
      <c r="C301" s="122"/>
      <c r="D301" s="123"/>
      <c r="E301" s="123"/>
      <c r="F301" s="123"/>
      <c r="G301" s="123"/>
      <c r="H301" s="123"/>
      <c r="I301" s="124"/>
      <c r="L301" s="136"/>
    </row>
    <row r="302" spans="1:12" s="16" customFormat="1" ht="18.75">
      <c r="A302" s="121"/>
      <c r="B302" s="122"/>
      <c r="C302" s="122"/>
      <c r="D302" s="123"/>
      <c r="E302" s="123"/>
      <c r="F302" s="123"/>
      <c r="G302" s="123"/>
      <c r="H302" s="123"/>
      <c r="I302" s="124"/>
      <c r="L302" s="136"/>
    </row>
    <row r="303" spans="1:12" s="16" customFormat="1" ht="18.75">
      <c r="A303" s="121"/>
      <c r="B303" s="122"/>
      <c r="C303" s="122"/>
      <c r="D303" s="123"/>
      <c r="E303" s="123"/>
      <c r="F303" s="123"/>
      <c r="G303" s="123"/>
      <c r="H303" s="123"/>
      <c r="I303" s="124"/>
      <c r="L303" s="136"/>
    </row>
    <row r="304" spans="1:12" s="16" customFormat="1" ht="18.75">
      <c r="A304" s="121"/>
      <c r="B304" s="122"/>
      <c r="C304" s="122"/>
      <c r="D304" s="123"/>
      <c r="E304" s="123"/>
      <c r="F304" s="123"/>
      <c r="G304" s="123"/>
      <c r="H304" s="123"/>
      <c r="I304" s="124"/>
      <c r="L304" s="136"/>
    </row>
    <row r="305" spans="1:12" s="16" customFormat="1" ht="18.75">
      <c r="A305" s="121"/>
      <c r="B305" s="122"/>
      <c r="C305" s="122"/>
      <c r="D305" s="123"/>
      <c r="E305" s="123"/>
      <c r="F305" s="123"/>
      <c r="G305" s="123"/>
      <c r="H305" s="123"/>
      <c r="I305" s="124"/>
      <c r="L305" s="136"/>
    </row>
    <row r="306" spans="1:12" s="16" customFormat="1" ht="18.75">
      <c r="A306" s="121"/>
      <c r="B306" s="122"/>
      <c r="C306" s="122"/>
      <c r="D306" s="123"/>
      <c r="E306" s="123"/>
      <c r="F306" s="123"/>
      <c r="G306" s="123"/>
      <c r="H306" s="123"/>
      <c r="I306" s="124"/>
      <c r="L306" s="136"/>
    </row>
    <row r="307" spans="1:12" s="16" customFormat="1" ht="18.75">
      <c r="A307" s="121"/>
      <c r="B307" s="122"/>
      <c r="C307" s="122"/>
      <c r="D307" s="123"/>
      <c r="E307" s="123"/>
      <c r="F307" s="123"/>
      <c r="G307" s="123"/>
      <c r="H307" s="123"/>
      <c r="I307" s="124"/>
      <c r="L307" s="136"/>
    </row>
    <row r="308" spans="1:12" s="16" customFormat="1" ht="18.75">
      <c r="A308" s="121"/>
      <c r="B308" s="122"/>
      <c r="C308" s="122"/>
      <c r="D308" s="123"/>
      <c r="E308" s="123"/>
      <c r="F308" s="123"/>
      <c r="G308" s="123"/>
      <c r="H308" s="123"/>
      <c r="I308" s="124"/>
      <c r="L308" s="136"/>
    </row>
    <row r="309" spans="1:12" s="16" customFormat="1" ht="18.75">
      <c r="A309" s="121"/>
      <c r="B309" s="122"/>
      <c r="C309" s="122"/>
      <c r="D309" s="123"/>
      <c r="E309" s="123"/>
      <c r="F309" s="123"/>
      <c r="G309" s="123"/>
      <c r="H309" s="123"/>
      <c r="I309" s="124"/>
      <c r="L309" s="136"/>
    </row>
    <row r="310" spans="1:12" s="16" customFormat="1" ht="18.75">
      <c r="A310" s="121"/>
      <c r="B310" s="122"/>
      <c r="C310" s="122"/>
      <c r="D310" s="123"/>
      <c r="E310" s="123"/>
      <c r="F310" s="123"/>
      <c r="G310" s="123"/>
      <c r="H310" s="123"/>
      <c r="I310" s="124"/>
      <c r="L310" s="136"/>
    </row>
    <row r="311" spans="1:12" s="16" customFormat="1" ht="18.75">
      <c r="A311" s="121"/>
      <c r="B311" s="122"/>
      <c r="C311" s="122"/>
      <c r="D311" s="123"/>
      <c r="E311" s="123"/>
      <c r="F311" s="123"/>
      <c r="G311" s="123"/>
      <c r="H311" s="123"/>
      <c r="I311" s="124"/>
      <c r="L311" s="136"/>
    </row>
    <row r="312" spans="1:12" s="16" customFormat="1" ht="18.75">
      <c r="A312" s="121"/>
      <c r="B312" s="122"/>
      <c r="C312" s="122"/>
      <c r="D312" s="123"/>
      <c r="E312" s="123"/>
      <c r="F312" s="123"/>
      <c r="G312" s="123"/>
      <c r="H312" s="123"/>
      <c r="I312" s="124"/>
      <c r="L312" s="136"/>
    </row>
    <row r="313" spans="1:12" s="16" customFormat="1" ht="18.75">
      <c r="A313" s="121"/>
      <c r="B313" s="122"/>
      <c r="C313" s="122"/>
      <c r="D313" s="123"/>
      <c r="E313" s="123"/>
      <c r="F313" s="123"/>
      <c r="G313" s="123"/>
      <c r="H313" s="123"/>
      <c r="I313" s="124"/>
      <c r="L313" s="136"/>
    </row>
    <row r="314" spans="1:12" s="16" customFormat="1" ht="18.75">
      <c r="A314" s="121"/>
      <c r="B314" s="122"/>
      <c r="C314" s="122"/>
      <c r="D314" s="123"/>
      <c r="E314" s="123"/>
      <c r="F314" s="123"/>
      <c r="G314" s="123"/>
      <c r="H314" s="123"/>
      <c r="I314" s="124"/>
      <c r="L314" s="136"/>
    </row>
    <row r="315" spans="1:12" s="16" customFormat="1" ht="18.75">
      <c r="A315" s="121"/>
      <c r="B315" s="122"/>
      <c r="C315" s="122"/>
      <c r="D315" s="123"/>
      <c r="E315" s="123"/>
      <c r="F315" s="123"/>
      <c r="G315" s="123"/>
      <c r="H315" s="123"/>
      <c r="I315" s="124"/>
      <c r="L315" s="136"/>
    </row>
    <row r="316" spans="1:12" s="16" customFormat="1" ht="18.75">
      <c r="A316" s="121"/>
      <c r="B316" s="122"/>
      <c r="C316" s="122"/>
      <c r="D316" s="123"/>
      <c r="E316" s="123"/>
      <c r="F316" s="123"/>
      <c r="G316" s="123"/>
      <c r="H316" s="123"/>
      <c r="I316" s="124"/>
      <c r="L316" s="136"/>
    </row>
    <row r="317" spans="1:12" s="16" customFormat="1" ht="18.75">
      <c r="A317" s="121"/>
      <c r="B317" s="122"/>
      <c r="C317" s="122"/>
      <c r="D317" s="123"/>
      <c r="E317" s="123"/>
      <c r="F317" s="123"/>
      <c r="G317" s="123"/>
      <c r="H317" s="123"/>
      <c r="I317" s="124"/>
      <c r="L317" s="136"/>
    </row>
    <row r="318" spans="1:12" s="16" customFormat="1" ht="18.75">
      <c r="A318" s="121"/>
      <c r="B318" s="122"/>
      <c r="C318" s="122"/>
      <c r="D318" s="123"/>
      <c r="E318" s="123"/>
      <c r="F318" s="123"/>
      <c r="G318" s="123"/>
      <c r="H318" s="123"/>
      <c r="I318" s="124"/>
      <c r="L318" s="136"/>
    </row>
    <row r="319" spans="1:12" s="16" customFormat="1" ht="18.75">
      <c r="A319" s="121"/>
      <c r="B319" s="122"/>
      <c r="C319" s="122"/>
      <c r="D319" s="123"/>
      <c r="E319" s="123"/>
      <c r="F319" s="123"/>
      <c r="G319" s="123"/>
      <c r="H319" s="123"/>
      <c r="I319" s="124"/>
      <c r="L319" s="136"/>
    </row>
    <row r="320" spans="1:12" s="16" customFormat="1" ht="18.75">
      <c r="A320" s="121"/>
      <c r="B320" s="122"/>
      <c r="C320" s="122"/>
      <c r="D320" s="123"/>
      <c r="E320" s="123"/>
      <c r="F320" s="123"/>
      <c r="G320" s="123"/>
      <c r="H320" s="123"/>
      <c r="I320" s="124"/>
      <c r="L320" s="136"/>
    </row>
    <row r="321" spans="1:12" s="16" customFormat="1" ht="18.75">
      <c r="A321" s="121"/>
      <c r="B321" s="122"/>
      <c r="C321" s="122"/>
      <c r="D321" s="123"/>
      <c r="E321" s="123"/>
      <c r="F321" s="123"/>
      <c r="G321" s="123"/>
      <c r="H321" s="123"/>
      <c r="I321" s="124"/>
      <c r="L321" s="136"/>
    </row>
    <row r="322" spans="1:12" s="16" customFormat="1" ht="18.75">
      <c r="A322" s="121"/>
      <c r="B322" s="122"/>
      <c r="C322" s="122"/>
      <c r="D322" s="123"/>
      <c r="E322" s="123"/>
      <c r="F322" s="123"/>
      <c r="G322" s="123"/>
      <c r="H322" s="123"/>
      <c r="I322" s="124"/>
      <c r="L322" s="136"/>
    </row>
    <row r="323" spans="1:12" s="16" customFormat="1" ht="18.75">
      <c r="A323" s="121"/>
      <c r="B323" s="122"/>
      <c r="C323" s="122"/>
      <c r="D323" s="123"/>
      <c r="E323" s="123"/>
      <c r="F323" s="123"/>
      <c r="G323" s="123"/>
      <c r="H323" s="123"/>
      <c r="I323" s="124"/>
      <c r="L323" s="136"/>
    </row>
    <row r="324" spans="1:12" s="16" customFormat="1" ht="18.75">
      <c r="A324" s="121"/>
      <c r="B324" s="122"/>
      <c r="C324" s="122"/>
      <c r="D324" s="123"/>
      <c r="E324" s="123"/>
      <c r="F324" s="123"/>
      <c r="G324" s="123"/>
      <c r="H324" s="123"/>
      <c r="I324" s="124"/>
      <c r="L324" s="136"/>
    </row>
    <row r="325" spans="1:12" s="16" customFormat="1" ht="18.75">
      <c r="A325" s="121"/>
      <c r="B325" s="122"/>
      <c r="C325" s="122"/>
      <c r="D325" s="123"/>
      <c r="E325" s="123"/>
      <c r="F325" s="123"/>
      <c r="G325" s="123"/>
      <c r="H325" s="123"/>
      <c r="I325" s="124"/>
      <c r="L325" s="136"/>
    </row>
    <row r="326" spans="1:12" s="16" customFormat="1" ht="18.75">
      <c r="A326" s="121"/>
      <c r="B326" s="122"/>
      <c r="C326" s="122"/>
      <c r="D326" s="123"/>
      <c r="E326" s="123"/>
      <c r="F326" s="123"/>
      <c r="G326" s="123"/>
      <c r="H326" s="123"/>
      <c r="I326" s="124"/>
      <c r="L326" s="136"/>
    </row>
    <row r="327" spans="1:12" s="16" customFormat="1" ht="18.75">
      <c r="A327" s="121"/>
      <c r="B327" s="122"/>
      <c r="C327" s="122"/>
      <c r="D327" s="123"/>
      <c r="E327" s="123"/>
      <c r="F327" s="123"/>
      <c r="G327" s="123"/>
      <c r="H327" s="123"/>
      <c r="I327" s="124"/>
      <c r="L327" s="136"/>
    </row>
    <row r="328" spans="1:12" s="16" customFormat="1" ht="18.75">
      <c r="A328" s="121"/>
      <c r="B328" s="122"/>
      <c r="C328" s="122"/>
      <c r="D328" s="123"/>
      <c r="E328" s="123"/>
      <c r="F328" s="123"/>
      <c r="G328" s="123"/>
      <c r="H328" s="123"/>
      <c r="I328" s="124"/>
      <c r="L328" s="136"/>
    </row>
    <row r="329" spans="1:12" s="16" customFormat="1" ht="18.75">
      <c r="A329" s="121"/>
      <c r="B329" s="122"/>
      <c r="C329" s="122"/>
      <c r="D329" s="123"/>
      <c r="E329" s="123"/>
      <c r="F329" s="123"/>
      <c r="G329" s="123"/>
      <c r="H329" s="123"/>
      <c r="I329" s="124"/>
      <c r="L329" s="136"/>
    </row>
    <row r="330" spans="1:12" s="16" customFormat="1" ht="18.75">
      <c r="A330" s="121"/>
      <c r="B330" s="122"/>
      <c r="C330" s="122"/>
      <c r="D330" s="123"/>
      <c r="E330" s="123"/>
      <c r="F330" s="123"/>
      <c r="G330" s="123"/>
      <c r="H330" s="123"/>
      <c r="I330" s="124"/>
      <c r="L330" s="136"/>
    </row>
    <row r="331" spans="1:12" s="16" customFormat="1" ht="18.75">
      <c r="A331" s="121"/>
      <c r="B331" s="122"/>
      <c r="C331" s="122"/>
      <c r="D331" s="123"/>
      <c r="E331" s="123"/>
      <c r="F331" s="123"/>
      <c r="G331" s="123"/>
      <c r="H331" s="123"/>
      <c r="I331" s="124"/>
      <c r="L331" s="136"/>
    </row>
    <row r="332" spans="1:12" s="16" customFormat="1" ht="18.75">
      <c r="A332" s="121"/>
      <c r="B332" s="122"/>
      <c r="C332" s="122"/>
      <c r="D332" s="123"/>
      <c r="E332" s="123"/>
      <c r="F332" s="123"/>
      <c r="G332" s="123"/>
      <c r="H332" s="123"/>
      <c r="I332" s="124"/>
      <c r="L332" s="136"/>
    </row>
    <row r="333" spans="1:12" s="16" customFormat="1" ht="18.75">
      <c r="A333" s="121"/>
      <c r="B333" s="122"/>
      <c r="C333" s="122"/>
      <c r="D333" s="123"/>
      <c r="E333" s="123"/>
      <c r="F333" s="123"/>
      <c r="G333" s="123"/>
      <c r="H333" s="123"/>
      <c r="I333" s="124"/>
      <c r="L333" s="136"/>
    </row>
    <row r="334" spans="1:12" s="16" customFormat="1" ht="18.75">
      <c r="A334" s="121"/>
      <c r="B334" s="122"/>
      <c r="C334" s="122"/>
      <c r="D334" s="123"/>
      <c r="E334" s="123"/>
      <c r="F334" s="123"/>
      <c r="G334" s="123"/>
      <c r="H334" s="123"/>
      <c r="I334" s="124"/>
      <c r="L334" s="136"/>
    </row>
    <row r="335" spans="1:12" s="16" customFormat="1" ht="18.75">
      <c r="A335" s="121"/>
      <c r="B335" s="122"/>
      <c r="C335" s="122"/>
      <c r="D335" s="123"/>
      <c r="E335" s="123"/>
      <c r="F335" s="123"/>
      <c r="G335" s="123"/>
      <c r="H335" s="123"/>
      <c r="I335" s="124"/>
      <c r="L335" s="136"/>
    </row>
    <row r="336" spans="1:12" s="16" customFormat="1" ht="18.75">
      <c r="A336" s="121"/>
      <c r="B336" s="122"/>
      <c r="C336" s="122"/>
      <c r="D336" s="123"/>
      <c r="E336" s="123"/>
      <c r="F336" s="123"/>
      <c r="G336" s="123"/>
      <c r="H336" s="123"/>
      <c r="I336" s="124"/>
      <c r="L336" s="136"/>
    </row>
    <row r="337" spans="1:12" s="16" customFormat="1" ht="18.75">
      <c r="A337" s="121"/>
      <c r="B337" s="122"/>
      <c r="C337" s="122"/>
      <c r="D337" s="123"/>
      <c r="E337" s="123"/>
      <c r="F337" s="123"/>
      <c r="G337" s="123"/>
      <c r="H337" s="123"/>
      <c r="I337" s="124"/>
      <c r="L337" s="136"/>
    </row>
    <row r="338" spans="1:12" s="16" customFormat="1" ht="18.75">
      <c r="A338" s="121"/>
      <c r="B338" s="122"/>
      <c r="C338" s="122"/>
      <c r="D338" s="123"/>
      <c r="E338" s="123"/>
      <c r="F338" s="123"/>
      <c r="G338" s="123"/>
      <c r="H338" s="123"/>
      <c r="I338" s="124"/>
      <c r="L338" s="136"/>
    </row>
    <row r="339" spans="1:12" s="16" customFormat="1" ht="18.75">
      <c r="A339" s="121"/>
      <c r="B339" s="122"/>
      <c r="C339" s="122"/>
      <c r="D339" s="123"/>
      <c r="E339" s="123"/>
      <c r="F339" s="123"/>
      <c r="G339" s="123"/>
      <c r="H339" s="123"/>
      <c r="I339" s="124"/>
      <c r="L339" s="136"/>
    </row>
    <row r="340" spans="1:12" s="16" customFormat="1" ht="18.75">
      <c r="A340" s="121"/>
      <c r="B340" s="122"/>
      <c r="C340" s="122"/>
      <c r="D340" s="123"/>
      <c r="E340" s="123"/>
      <c r="F340" s="123"/>
      <c r="G340" s="123"/>
      <c r="H340" s="123"/>
      <c r="I340" s="124"/>
      <c r="L340" s="136"/>
    </row>
    <row r="341" spans="1:12" s="16" customFormat="1" ht="18.75">
      <c r="A341" s="121"/>
      <c r="B341" s="122"/>
      <c r="C341" s="122"/>
      <c r="D341" s="123"/>
      <c r="E341" s="123"/>
      <c r="F341" s="123"/>
      <c r="G341" s="123"/>
      <c r="H341" s="123"/>
      <c r="I341" s="124"/>
      <c r="L341" s="136"/>
    </row>
    <row r="342" spans="1:12" s="16" customFormat="1" ht="18.75">
      <c r="A342" s="121"/>
      <c r="B342" s="122"/>
      <c r="C342" s="122"/>
      <c r="D342" s="123"/>
      <c r="E342" s="123"/>
      <c r="F342" s="123"/>
      <c r="G342" s="123"/>
      <c r="H342" s="123"/>
      <c r="I342" s="124"/>
      <c r="L342" s="136"/>
    </row>
    <row r="343" spans="1:12" s="16" customFormat="1" ht="18.75">
      <c r="A343" s="121"/>
      <c r="B343" s="122"/>
      <c r="C343" s="122"/>
      <c r="D343" s="123"/>
      <c r="E343" s="123"/>
      <c r="F343" s="123"/>
      <c r="G343" s="123"/>
      <c r="H343" s="123"/>
      <c r="I343" s="124"/>
      <c r="L343" s="136"/>
    </row>
    <row r="344" spans="1:12" s="16" customFormat="1" ht="18.75">
      <c r="A344" s="121"/>
      <c r="B344" s="122"/>
      <c r="C344" s="122"/>
      <c r="D344" s="123"/>
      <c r="E344" s="123"/>
      <c r="F344" s="123"/>
      <c r="G344" s="123"/>
      <c r="H344" s="123"/>
      <c r="I344" s="124"/>
      <c r="L344" s="136"/>
    </row>
    <row r="345" spans="1:12" s="16" customFormat="1" ht="18.75">
      <c r="A345" s="121"/>
      <c r="B345" s="122"/>
      <c r="C345" s="122"/>
      <c r="D345" s="123"/>
      <c r="E345" s="123"/>
      <c r="F345" s="123"/>
      <c r="G345" s="123"/>
      <c r="H345" s="123"/>
      <c r="I345" s="124"/>
      <c r="L345" s="136"/>
    </row>
    <row r="346" spans="1:12" s="16" customFormat="1" ht="18.75">
      <c r="A346" s="121"/>
      <c r="B346" s="122"/>
      <c r="C346" s="122"/>
      <c r="D346" s="123"/>
      <c r="E346" s="123"/>
      <c r="F346" s="123"/>
      <c r="G346" s="123"/>
      <c r="H346" s="123"/>
      <c r="I346" s="124"/>
      <c r="L346" s="136"/>
    </row>
    <row r="347" spans="1:12" s="16" customFormat="1" ht="18.75">
      <c r="A347" s="121"/>
      <c r="B347" s="122"/>
      <c r="C347" s="122"/>
      <c r="D347" s="123"/>
      <c r="E347" s="123"/>
      <c r="F347" s="123"/>
      <c r="G347" s="123"/>
      <c r="H347" s="123"/>
      <c r="I347" s="124"/>
      <c r="L347" s="136"/>
    </row>
    <row r="348" spans="1:12" s="16" customFormat="1" ht="18.75">
      <c r="A348" s="121"/>
      <c r="B348" s="122"/>
      <c r="C348" s="122"/>
      <c r="D348" s="123"/>
      <c r="E348" s="123"/>
      <c r="F348" s="123"/>
      <c r="G348" s="123"/>
      <c r="H348" s="123"/>
      <c r="I348" s="124"/>
      <c r="L348" s="136"/>
    </row>
    <row r="349" spans="1:12" s="16" customFormat="1" ht="18.75">
      <c r="A349" s="121"/>
      <c r="B349" s="122"/>
      <c r="C349" s="122"/>
      <c r="D349" s="123"/>
      <c r="E349" s="123"/>
      <c r="F349" s="123"/>
      <c r="G349" s="123"/>
      <c r="H349" s="123"/>
      <c r="I349" s="124"/>
      <c r="L349" s="136"/>
    </row>
    <row r="350" spans="1:12" s="16" customFormat="1" ht="18.75">
      <c r="A350" s="121"/>
      <c r="B350" s="122"/>
      <c r="C350" s="122"/>
      <c r="D350" s="123"/>
      <c r="E350" s="123"/>
      <c r="F350" s="123"/>
      <c r="G350" s="123"/>
      <c r="H350" s="123"/>
      <c r="I350" s="124"/>
      <c r="L350" s="136"/>
    </row>
    <row r="351" spans="1:12" s="16" customFormat="1" ht="18.75">
      <c r="A351" s="121"/>
      <c r="B351" s="122"/>
      <c r="C351" s="122"/>
      <c r="D351" s="123"/>
      <c r="E351" s="123"/>
      <c r="F351" s="123"/>
      <c r="G351" s="123"/>
      <c r="H351" s="123"/>
      <c r="I351" s="124"/>
      <c r="L351" s="136"/>
    </row>
    <row r="352" spans="1:12" s="16" customFormat="1" ht="18.75">
      <c r="A352" s="121"/>
      <c r="B352" s="122"/>
      <c r="C352" s="122"/>
      <c r="D352" s="123"/>
      <c r="E352" s="123"/>
      <c r="F352" s="123"/>
      <c r="G352" s="123"/>
      <c r="H352" s="123"/>
      <c r="I352" s="124"/>
      <c r="L352" s="136"/>
    </row>
    <row r="353" spans="1:12" s="16" customFormat="1" ht="18.75">
      <c r="A353" s="121"/>
      <c r="B353" s="122"/>
      <c r="C353" s="122"/>
      <c r="D353" s="123"/>
      <c r="E353" s="123"/>
      <c r="F353" s="123"/>
      <c r="G353" s="123"/>
      <c r="H353" s="123"/>
      <c r="I353" s="124"/>
      <c r="L353" s="136"/>
    </row>
    <row r="354" spans="1:12" s="16" customFormat="1" ht="18.75">
      <c r="A354" s="121"/>
      <c r="B354" s="122"/>
      <c r="C354" s="122"/>
      <c r="D354" s="123"/>
      <c r="E354" s="123"/>
      <c r="F354" s="123"/>
      <c r="G354" s="123"/>
      <c r="H354" s="123"/>
      <c r="I354" s="124"/>
      <c r="L354" s="136"/>
    </row>
    <row r="355" spans="1:12" s="16" customFormat="1" ht="18.75">
      <c r="A355" s="121"/>
      <c r="B355" s="122"/>
      <c r="C355" s="122"/>
      <c r="D355" s="123"/>
      <c r="E355" s="123"/>
      <c r="F355" s="123"/>
      <c r="G355" s="123"/>
      <c r="H355" s="123"/>
      <c r="I355" s="124"/>
      <c r="L355" s="136"/>
    </row>
    <row r="356" spans="1:12" s="16" customFormat="1" ht="18.75">
      <c r="A356" s="121"/>
      <c r="B356" s="122"/>
      <c r="C356" s="122"/>
      <c r="D356" s="123"/>
      <c r="E356" s="123"/>
      <c r="F356" s="123"/>
      <c r="G356" s="123"/>
      <c r="H356" s="123"/>
      <c r="I356" s="124"/>
      <c r="L356" s="136"/>
    </row>
    <row r="357" spans="1:12" s="16" customFormat="1" ht="18.75">
      <c r="A357" s="121"/>
      <c r="B357" s="122"/>
      <c r="C357" s="122"/>
      <c r="D357" s="123"/>
      <c r="E357" s="123"/>
      <c r="F357" s="123"/>
      <c r="G357" s="123"/>
      <c r="H357" s="123"/>
      <c r="I357" s="124"/>
      <c r="L357" s="136"/>
    </row>
    <row r="358" spans="1:12" s="16" customFormat="1" ht="18.75">
      <c r="A358" s="121"/>
      <c r="B358" s="122"/>
      <c r="C358" s="122"/>
      <c r="D358" s="123"/>
      <c r="E358" s="123"/>
      <c r="F358" s="123"/>
      <c r="G358" s="123"/>
      <c r="H358" s="123"/>
      <c r="I358" s="124"/>
      <c r="L358" s="136"/>
    </row>
    <row r="359" spans="1:12" s="16" customFormat="1" ht="18.75">
      <c r="A359" s="121"/>
      <c r="B359" s="122"/>
      <c r="C359" s="122"/>
      <c r="D359" s="123"/>
      <c r="E359" s="123"/>
      <c r="F359" s="123"/>
      <c r="G359" s="123"/>
      <c r="H359" s="123"/>
      <c r="I359" s="124"/>
      <c r="L359" s="136"/>
    </row>
    <row r="360" spans="1:12" s="16" customFormat="1" ht="18.75">
      <c r="A360" s="121"/>
      <c r="B360" s="122"/>
      <c r="C360" s="122"/>
      <c r="D360" s="123"/>
      <c r="E360" s="123"/>
      <c r="F360" s="123"/>
      <c r="G360" s="123"/>
      <c r="H360" s="123"/>
      <c r="I360" s="124"/>
      <c r="L360" s="136"/>
    </row>
    <row r="361" spans="1:12" s="16" customFormat="1" ht="18.75">
      <c r="A361" s="121"/>
      <c r="B361" s="122"/>
      <c r="C361" s="122"/>
      <c r="D361" s="123"/>
      <c r="E361" s="123"/>
      <c r="F361" s="123"/>
      <c r="G361" s="123"/>
      <c r="H361" s="123"/>
      <c r="I361" s="124"/>
      <c r="L361" s="136"/>
    </row>
    <row r="362" spans="1:12" s="16" customFormat="1" ht="18.75">
      <c r="A362" s="121"/>
      <c r="B362" s="122"/>
      <c r="C362" s="122"/>
      <c r="D362" s="123"/>
      <c r="E362" s="123"/>
      <c r="F362" s="123"/>
      <c r="G362" s="123"/>
      <c r="H362" s="123"/>
      <c r="I362" s="124"/>
      <c r="L362" s="136"/>
    </row>
    <row r="363" spans="1:12" s="16" customFormat="1" ht="18.75">
      <c r="A363" s="121"/>
      <c r="B363" s="122"/>
      <c r="C363" s="122"/>
      <c r="D363" s="123"/>
      <c r="E363" s="123"/>
      <c r="F363" s="123"/>
      <c r="G363" s="123"/>
      <c r="H363" s="123"/>
      <c r="I363" s="124"/>
      <c r="L363" s="136"/>
    </row>
    <row r="364" spans="1:12" s="16" customFormat="1" ht="18.75">
      <c r="A364" s="121"/>
      <c r="B364" s="122"/>
      <c r="C364" s="122"/>
      <c r="D364" s="123"/>
      <c r="E364" s="123"/>
      <c r="F364" s="123"/>
      <c r="G364" s="123"/>
      <c r="H364" s="123"/>
      <c r="I364" s="124"/>
      <c r="L364" s="136"/>
    </row>
    <row r="365" spans="1:12" s="16" customFormat="1" ht="18.75">
      <c r="A365" s="121"/>
      <c r="B365" s="122"/>
      <c r="C365" s="122"/>
      <c r="D365" s="123"/>
      <c r="E365" s="123"/>
      <c r="F365" s="123"/>
      <c r="G365" s="123"/>
      <c r="H365" s="123"/>
      <c r="I365" s="124"/>
      <c r="L365" s="136"/>
    </row>
    <row r="366" spans="1:12" s="16" customFormat="1" ht="18.75">
      <c r="A366" s="121"/>
      <c r="B366" s="122"/>
      <c r="C366" s="122"/>
      <c r="D366" s="123"/>
      <c r="E366" s="123"/>
      <c r="F366" s="123"/>
      <c r="G366" s="123"/>
      <c r="H366" s="123"/>
      <c r="I366" s="124"/>
      <c r="L366" s="136"/>
    </row>
    <row r="367" spans="1:12" s="16" customFormat="1" ht="18.75">
      <c r="A367" s="121"/>
      <c r="B367" s="122"/>
      <c r="C367" s="122"/>
      <c r="D367" s="123"/>
      <c r="E367" s="123"/>
      <c r="F367" s="123"/>
      <c r="G367" s="123"/>
      <c r="H367" s="123"/>
      <c r="I367" s="124"/>
      <c r="L367" s="136"/>
    </row>
    <row r="368" spans="1:12" s="16" customFormat="1" ht="18.75">
      <c r="A368" s="121"/>
      <c r="B368" s="122"/>
      <c r="C368" s="122"/>
      <c r="D368" s="123"/>
      <c r="E368" s="123"/>
      <c r="F368" s="123"/>
      <c r="G368" s="123"/>
      <c r="H368" s="123"/>
      <c r="I368" s="124"/>
      <c r="L368" s="136"/>
    </row>
    <row r="369" spans="1:12" s="16" customFormat="1" ht="18.75">
      <c r="A369" s="121"/>
      <c r="B369" s="122"/>
      <c r="C369" s="122"/>
      <c r="D369" s="123"/>
      <c r="E369" s="123"/>
      <c r="F369" s="123"/>
      <c r="G369" s="123"/>
      <c r="H369" s="123"/>
      <c r="I369" s="124"/>
      <c r="L369" s="136"/>
    </row>
  </sheetData>
  <sheetProtection/>
  <mergeCells count="34">
    <mergeCell ref="A263:E263"/>
    <mergeCell ref="H263:I263"/>
    <mergeCell ref="A9:A11"/>
    <mergeCell ref="B9:B11"/>
    <mergeCell ref="C9:C11"/>
    <mergeCell ref="H9:H11"/>
    <mergeCell ref="H1:K1"/>
    <mergeCell ref="H2:K2"/>
    <mergeCell ref="H3:K3"/>
    <mergeCell ref="H5:K5"/>
    <mergeCell ref="K9:K11"/>
    <mergeCell ref="A7:I7"/>
    <mergeCell ref="F9:F11"/>
    <mergeCell ref="I9:I11"/>
    <mergeCell ref="D9:D11"/>
    <mergeCell ref="G9:G11"/>
    <mergeCell ref="E9:E11"/>
    <mergeCell ref="J9:J11"/>
    <mergeCell ref="L161:L179"/>
    <mergeCell ref="L180:L198"/>
    <mergeCell ref="L1:L22"/>
    <mergeCell ref="L23:L38"/>
    <mergeCell ref="L39:L54"/>
    <mergeCell ref="L55:L68"/>
    <mergeCell ref="L69:L85"/>
    <mergeCell ref="L86:L98"/>
    <mergeCell ref="L99:L112"/>
    <mergeCell ref="L113:L124"/>
    <mergeCell ref="L125:L138"/>
    <mergeCell ref="L139:L160"/>
    <mergeCell ref="L199:L217"/>
    <mergeCell ref="L218:L231"/>
    <mergeCell ref="L232:L247"/>
    <mergeCell ref="L248:L267"/>
  </mergeCells>
  <printOptions horizontalCentered="1"/>
  <pageMargins left="0.1968503937007874" right="0.1968503937007874" top="1.1811023622047245" bottom="0.5905511811023623" header="0.1968503937007874" footer="0.2362204724409449"/>
  <pageSetup fitToHeight="18" fitToWidth="1" horizontalDpi="600" verticalDpi="600" orientation="landscape" paperSize="9" scale="52" r:id="rId1"/>
  <headerFooter alignWithMargins="0">
    <oddHeader>&amp;R&amp;22
Продовження додатку 4
</oddHeader>
  </headerFooter>
  <rowBreaks count="6" manualBreakCount="6">
    <brk id="71" max="11" man="1"/>
    <brk id="88" max="11" man="1"/>
    <brk id="149" max="11" man="1"/>
    <brk id="172" max="11" man="1"/>
    <brk id="216" max="11" man="1"/>
    <brk id="24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2018-04-19T06:17:08Z</cp:lastPrinted>
  <dcterms:created xsi:type="dcterms:W3CDTF">2014-01-17T10:52:16Z</dcterms:created>
  <dcterms:modified xsi:type="dcterms:W3CDTF">2018-04-26T08:21:24Z</dcterms:modified>
  <cp:category/>
  <cp:version/>
  <cp:contentType/>
  <cp:contentStatus/>
</cp:coreProperties>
</file>