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февраль\Внесення змін та доповнень\МВК\Доопрацьовано\"/>
    </mc:Choice>
  </mc:AlternateContent>
  <bookViews>
    <workbookView xWindow="0" yWindow="465" windowWidth="15300" windowHeight="7050"/>
  </bookViews>
  <sheets>
    <sheet name="дод 7 (в)" sheetId="7" r:id="rId1"/>
  </sheets>
  <definedNames>
    <definedName name="_xlnm.Print_Titles" localSheetId="0">'дод 7 (в)'!$9:$9</definedName>
    <definedName name="_xlnm.Print_Area" localSheetId="0">'дод 7 (в)'!$A$1:$L$107</definedName>
  </definedNames>
  <calcPr calcId="162913"/>
</workbook>
</file>

<file path=xl/calcChain.xml><?xml version="1.0" encoding="utf-8"?>
<calcChain xmlns="http://schemas.openxmlformats.org/spreadsheetml/2006/main">
  <c r="I33" i="7" l="1"/>
  <c r="H33" i="7"/>
  <c r="J34" i="7"/>
  <c r="J33" i="7" s="1"/>
  <c r="J94" i="7" l="1"/>
  <c r="J93" i="7"/>
  <c r="J92" i="7"/>
  <c r="J90" i="7"/>
  <c r="J89" i="7"/>
  <c r="J88" i="7"/>
  <c r="J85" i="7"/>
  <c r="J84" i="7" s="1"/>
  <c r="J83" i="7"/>
  <c r="J82" i="7"/>
  <c r="J79" i="7"/>
  <c r="J78" i="7"/>
  <c r="J77" i="7"/>
  <c r="J76" i="7"/>
  <c r="J75" i="7"/>
  <c r="J74" i="7"/>
  <c r="J72" i="7"/>
  <c r="J71" i="7"/>
  <c r="J70" i="7"/>
  <c r="J69" i="7"/>
  <c r="J63" i="7"/>
  <c r="J62" i="7"/>
  <c r="J61" i="7"/>
  <c r="J60" i="7"/>
  <c r="J57" i="7"/>
  <c r="J56" i="7"/>
  <c r="J55" i="7"/>
  <c r="J53" i="7"/>
  <c r="J52" i="7"/>
  <c r="J49" i="7"/>
  <c r="J45" i="7"/>
  <c r="J44" i="7"/>
  <c r="J43" i="7"/>
  <c r="J41" i="7"/>
  <c r="J32" i="7"/>
  <c r="J29" i="7"/>
  <c r="J25" i="7"/>
  <c r="J22" i="7"/>
  <c r="J20" i="7"/>
  <c r="J19" i="7"/>
  <c r="J18" i="7"/>
  <c r="J12" i="7"/>
  <c r="J11" i="7" s="1"/>
  <c r="J10" i="7" s="1"/>
  <c r="I86" i="7"/>
  <c r="I84" i="7"/>
  <c r="I73" i="7"/>
  <c r="I68" i="7"/>
  <c r="I67" i="7" s="1"/>
  <c r="I65" i="7"/>
  <c r="I64" i="7" s="1"/>
  <c r="I59" i="7"/>
  <c r="I58" i="7" s="1"/>
  <c r="I51" i="7"/>
  <c r="I47" i="7"/>
  <c r="I46" i="7" s="1"/>
  <c r="I42" i="7"/>
  <c r="I38" i="7"/>
  <c r="I37" i="7" s="1"/>
  <c r="I31" i="7"/>
  <c r="J31" i="7"/>
  <c r="I28" i="7"/>
  <c r="I27" i="7" s="1"/>
  <c r="I23" i="7"/>
  <c r="I21" i="7"/>
  <c r="J21" i="7"/>
  <c r="I16" i="7"/>
  <c r="I11" i="7"/>
  <c r="I10" i="7" s="1"/>
  <c r="J42" i="7" l="1"/>
  <c r="J68" i="7"/>
  <c r="J59" i="7"/>
  <c r="J58" i="7" s="1"/>
  <c r="I15" i="7"/>
  <c r="I14" i="7" s="1"/>
  <c r="I36" i="7"/>
  <c r="I35" i="7" s="1"/>
  <c r="I13" i="7"/>
  <c r="H31" i="7"/>
  <c r="I95" i="7" l="1"/>
  <c r="H54" i="7"/>
  <c r="J54" i="7" s="1"/>
  <c r="J51" i="7" s="1"/>
  <c r="H51" i="7" l="1"/>
  <c r="H59" i="7"/>
  <c r="H66" i="7" l="1"/>
  <c r="J66" i="7" s="1"/>
  <c r="J65" i="7" s="1"/>
  <c r="J64" i="7" s="1"/>
  <c r="H80" i="7"/>
  <c r="J80" i="7" s="1"/>
  <c r="H24" i="7" l="1"/>
  <c r="J24" i="7" s="1"/>
  <c r="H26" i="7"/>
  <c r="J26" i="7" s="1"/>
  <c r="J23" i="7" l="1"/>
  <c r="H87" i="7"/>
  <c r="J87" i="7" s="1"/>
  <c r="H91" i="7" l="1"/>
  <c r="H84" i="7"/>
  <c r="H81" i="7"/>
  <c r="H68" i="7"/>
  <c r="H65" i="7"/>
  <c r="H64" i="7" s="1"/>
  <c r="H58" i="7"/>
  <c r="H50" i="7"/>
  <c r="J50" i="7" s="1"/>
  <c r="H48" i="7"/>
  <c r="J48" i="7" s="1"/>
  <c r="H42" i="7"/>
  <c r="H40" i="7"/>
  <c r="J40" i="7" s="1"/>
  <c r="H39" i="7"/>
  <c r="J39" i="7" s="1"/>
  <c r="J38" i="7" s="1"/>
  <c r="J37" i="7" s="1"/>
  <c r="H30" i="7"/>
  <c r="H23" i="7"/>
  <c r="H21" i="7"/>
  <c r="H17" i="7"/>
  <c r="H11" i="7"/>
  <c r="H10" i="7" s="1"/>
  <c r="H16" i="7" l="1"/>
  <c r="J17" i="7"/>
  <c r="J16" i="7" s="1"/>
  <c r="J15" i="7" s="1"/>
  <c r="H73" i="7"/>
  <c r="J81" i="7"/>
  <c r="J73" i="7" s="1"/>
  <c r="J67" i="7" s="1"/>
  <c r="H86" i="7"/>
  <c r="J91" i="7"/>
  <c r="J86" i="7" s="1"/>
  <c r="H28" i="7"/>
  <c r="H27" i="7" s="1"/>
  <c r="J30" i="7"/>
  <c r="J28" i="7" s="1"/>
  <c r="J27" i="7" s="1"/>
  <c r="J47" i="7"/>
  <c r="J46" i="7" s="1"/>
  <c r="H38" i="7"/>
  <c r="H37" i="7" s="1"/>
  <c r="H67" i="7"/>
  <c r="H47" i="7"/>
  <c r="H46" i="7" s="1"/>
  <c r="H15" i="7"/>
  <c r="J36" i="7" l="1"/>
  <c r="J35" i="7" s="1"/>
  <c r="H14" i="7"/>
  <c r="H13" i="7" s="1"/>
  <c r="J14" i="7"/>
  <c r="J13" i="7" s="1"/>
  <c r="H36" i="7"/>
  <c r="J95" i="7" l="1"/>
  <c r="H95" i="7"/>
  <c r="H35" i="7"/>
</calcChain>
</file>

<file path=xl/sharedStrings.xml><?xml version="1.0" encoding="utf-8"?>
<sst xmlns="http://schemas.openxmlformats.org/spreadsheetml/2006/main" count="161" uniqueCount="110">
  <si>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</si>
  <si>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</si>
  <si>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</si>
  <si>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</si>
  <si>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</si>
  <si>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</si>
  <si>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</si>
  <si>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</si>
  <si>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</si>
  <si>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</si>
  <si>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</si>
  <si>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</si>
  <si>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</si>
  <si>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</si>
  <si>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</si>
  <si>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</si>
  <si>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</si>
  <si>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</si>
  <si>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</si>
  <si>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</si>
  <si>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Будівництво дитячих майданчиків на території закладів освіти по м. Суми</t>
  </si>
  <si>
    <t xml:space="preserve">Реконструкція будівлі КУ Сумський НВК № 16 з облаштуванням ліфту 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</si>
  <si>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</si>
  <si>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</si>
  <si>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</si>
  <si>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</si>
  <si>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</si>
  <si>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</si>
  <si>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</si>
  <si>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</si>
  <si>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</si>
  <si>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будівлі по вул. Академічна, 13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</si>
  <si>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</si>
  <si>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</si>
  <si>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</si>
  <si>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</si>
  <si>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</si>
  <si>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</si>
  <si>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</si>
  <si>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</si>
  <si>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</si>
  <si>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</si>
  <si>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</si>
  <si>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</si>
  <si>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</si>
  <si>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теплиць КП  «Зелене будівництво»  Сумської міської ради по                     вул. Пролетарська, 77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</si>
  <si>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</si>
  <si>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</si>
  <si>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</si>
  <si>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</si>
  <si>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</si>
  <si>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</si>
  <si>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</si>
  <si>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</si>
  <si>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</si>
  <si>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</si>
  <si>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</si>
  <si>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</si>
  <si>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</si>
  <si>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</si>
  <si>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</si>
  <si>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</si>
  <si>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</si>
  <si>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</si>
  <si>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</si>
  <si>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</si>
  <si>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</si>
  <si>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</si>
  <si>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</si>
  <si>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</si>
  <si>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</si>
  <si>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</si>
  <si>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</si>
  <si>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</si>
  <si>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</si>
  <si>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</si>
  <si>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</si>
  <si>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</si>
  <si>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</si>
  <si>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</si>
  <si>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</si>
  <si>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</si>
  <si>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</si>
  <si>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</si>
  <si>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</si>
  <si>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</si>
  <si>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</si>
  <si>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</si>
  <si>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</si>
  <si>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</si>
  <si>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</si>
  <si>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</si>
  <si>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</si>
  <si>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</si>
  <si>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</si>
  <si>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</si>
  <si>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</si>
  <si>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</si>
  <si>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харчоблоку КУ «Сумська спеціалізована школа І ступеня № 30 «Унікум» Сумської міської ради по вул. Рибалка, 7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</si>
  <si>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</si>
  <si>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</si>
  <si>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</si>
  <si>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</si>
  <si>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</si>
  <si>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</si>
  <si>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до рішення виконачого комітету</t>
  </si>
  <si>
    <t>Директор департаменту фінансів, економіки та інвестицій</t>
  </si>
  <si>
    <t>С.А. Липова</t>
  </si>
  <si>
    <t xml:space="preserve"> Додаток 6</t>
  </si>
  <si>
    <t xml:space="preserve">                                       від 12.02.2019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</si>
</sst>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8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9" fillId="2" borderId="0" xfId="0" applyFont="1" applyFill="1"/>
    <xf numFmtId="0" fontId="0" fillId="2" borderId="0" xfId="0" applyFill="1" applyBorder="1"/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0" xfId="0" applyNumberFormat="1" applyFont="1" applyFill="1" applyAlignment="1" applyProtection="1"/>
    <xf numFmtId="0" fontId="20" fillId="2" borderId="0" xfId="0" applyFont="1" applyFill="1" applyBorder="1" applyAlignment="1">
      <alignment horizontal="center"/>
    </xf>
    <xf numFmtId="0" fontId="19" fillId="2" borderId="0" xfId="0" applyNumberFormat="1" applyFont="1" applyFill="1" applyAlignment="1" applyProtection="1"/>
    <xf numFmtId="4" fontId="19" fillId="2" borderId="0" xfId="0" applyNumberFormat="1" applyFont="1" applyFill="1" applyAlignment="1" applyProtection="1"/>
    <xf numFmtId="0" fontId="21" fillId="2" borderId="0" xfId="0" applyNumberFormat="1" applyFont="1" applyFill="1" applyAlignment="1" applyProtection="1">
      <alignment horizontal="left"/>
    </xf>
    <xf numFmtId="0" fontId="3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Font="1" applyFill="1" applyBorder="1" applyAlignment="1">
      <alignment horizontal="left" vertical="distributed" wrapText="1"/>
    </xf>
    <xf numFmtId="0" fontId="18" fillId="2" borderId="0" xfId="0" applyNumberFormat="1" applyFont="1" applyFill="1" applyAlignment="1">
      <alignment vertical="center" textRotation="180"/>
    </xf>
    <xf numFmtId="49" fontId="8" fillId="2" borderId="1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 applyProtection="1">
      <alignment horizontal="center"/>
    </xf>
    <xf numFmtId="0" fontId="19" fillId="2" borderId="0" xfId="0" applyFont="1" applyFill="1" applyBorder="1" applyAlignment="1">
      <alignment horizontal="left" vertical="distributed" wrapText="1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Alignment="1" applyProtection="1">
      <alignment horizontal="left"/>
    </xf>
    <xf numFmtId="0" fontId="18" fillId="2" borderId="3" xfId="0" applyNumberFormat="1" applyFont="1" applyFill="1" applyBorder="1" applyAlignment="1">
      <alignment horizontal="center" vertical="center" textRotation="180"/>
    </xf>
    <xf numFmtId="0" fontId="18" fillId="2" borderId="0" xfId="0" applyNumberFormat="1" applyFont="1" applyFill="1" applyAlignment="1">
      <alignment horizontal="center" vertical="center" textRotation="18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view="pageBreakPreview" zoomScale="85" zoomScaleNormal="100" zoomScaleSheetLayoutView="85" workbookViewId="0">
      <selection activeCell="F4" sqref="F4"/>
    </sheetView>
  </sheetViews>
  <sheetFormatPr defaultColWidth="8.85546875" defaultRowHeight="12.75" x14ac:dyDescent="0.2"/>
  <cols>
    <col min="1" max="1" width="10.5703125" style="21" customWidth="1"/>
    <col min="2" max="2" width="10.7109375" style="21" customWidth="1"/>
    <col min="3" max="3" width="10.5703125" style="21" customWidth="1"/>
    <col min="4" max="4" width="31.28515625" style="21" customWidth="1"/>
    <col min="5" max="5" width="38.28515625" style="21" customWidth="1"/>
    <col min="6" max="6" width="11.7109375" style="21" customWidth="1"/>
    <col min="7" max="7" width="12.5703125" style="21" customWidth="1"/>
    <col min="8" max="10" width="16.7109375" style="21" customWidth="1"/>
    <col min="11" max="11" width="14.42578125" style="21" customWidth="1"/>
    <col min="12" max="12" width="5.28515625" style="59" customWidth="1"/>
    <col min="13" max="16384" width="8.85546875" style="21"/>
  </cols>
  <sheetData>
    <row r="1" spans="1:12" ht="18.75" x14ac:dyDescent="0.3">
      <c r="F1" s="61" t="s">
        <v>108</v>
      </c>
      <c r="G1" s="61"/>
      <c r="H1" s="61"/>
      <c r="I1" s="61"/>
      <c r="J1" s="61"/>
      <c r="K1" s="61"/>
      <c r="L1" s="66">
        <v>35</v>
      </c>
    </row>
    <row r="2" spans="1:12" ht="18.75" x14ac:dyDescent="0.3">
      <c r="F2" s="61" t="s">
        <v>105</v>
      </c>
      <c r="G2" s="61"/>
      <c r="H2" s="61"/>
      <c r="I2" s="61"/>
      <c r="J2" s="61"/>
      <c r="K2" s="61"/>
      <c r="L2" s="66"/>
    </row>
    <row r="3" spans="1:12" ht="18.75" x14ac:dyDescent="0.3">
      <c r="F3" s="64" t="s">
        <v>109</v>
      </c>
      <c r="G3" s="64"/>
      <c r="H3" s="64"/>
      <c r="I3" s="64"/>
      <c r="J3" s="64"/>
      <c r="K3" s="64"/>
      <c r="L3" s="66"/>
    </row>
    <row r="4" spans="1:12" ht="19.5" x14ac:dyDescent="0.3">
      <c r="G4" s="54"/>
      <c r="H4" s="54"/>
      <c r="I4" s="54"/>
      <c r="J4" s="54"/>
      <c r="K4" s="54"/>
      <c r="L4" s="66"/>
    </row>
    <row r="5" spans="1:12" ht="28.15" customHeight="1" x14ac:dyDescent="0.3">
      <c r="G5" s="50"/>
      <c r="H5" s="50"/>
      <c r="I5" s="50"/>
      <c r="J5" s="50"/>
      <c r="K5" s="50"/>
      <c r="L5" s="66"/>
    </row>
    <row r="6" spans="1:12" ht="33" customHeight="1" x14ac:dyDescent="0.2">
      <c r="A6" s="63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6"/>
    </row>
    <row r="7" spans="1:12" ht="17.25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1" t="s">
        <v>95</v>
      </c>
      <c r="L7" s="66"/>
    </row>
    <row r="8" spans="1:12" ht="80.45" customHeight="1" x14ac:dyDescent="0.2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3" t="s">
        <v>7</v>
      </c>
      <c r="I8" s="23" t="s">
        <v>100</v>
      </c>
      <c r="J8" s="23" t="s">
        <v>101</v>
      </c>
      <c r="K8" s="22" t="s">
        <v>8</v>
      </c>
      <c r="L8" s="66"/>
    </row>
    <row r="9" spans="1:12" s="20" customFormat="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66"/>
    </row>
    <row r="10" spans="1:12" s="20" customFormat="1" ht="44.45" customHeight="1" x14ac:dyDescent="0.2">
      <c r="A10" s="19" t="s">
        <v>56</v>
      </c>
      <c r="B10" s="18"/>
      <c r="C10" s="18"/>
      <c r="D10" s="15" t="s">
        <v>57</v>
      </c>
      <c r="E10" s="18"/>
      <c r="F10" s="18"/>
      <c r="G10" s="18"/>
      <c r="H10" s="5">
        <f>H11</f>
        <v>2007200</v>
      </c>
      <c r="I10" s="5">
        <f t="shared" ref="I10:J11" si="0">I11</f>
        <v>0</v>
      </c>
      <c r="J10" s="5">
        <f t="shared" si="0"/>
        <v>2007200</v>
      </c>
      <c r="K10" s="18"/>
      <c r="L10" s="66"/>
    </row>
    <row r="11" spans="1:12" s="20" customFormat="1" ht="34.9" customHeight="1" x14ac:dyDescent="0.2">
      <c r="A11" s="3" t="s">
        <v>58</v>
      </c>
      <c r="B11" s="3"/>
      <c r="C11" s="3"/>
      <c r="D11" s="4" t="s">
        <v>57</v>
      </c>
      <c r="E11" s="18"/>
      <c r="F11" s="18"/>
      <c r="G11" s="18"/>
      <c r="H11" s="5">
        <f>H12</f>
        <v>2007200</v>
      </c>
      <c r="I11" s="5">
        <f t="shared" si="0"/>
        <v>0</v>
      </c>
      <c r="J11" s="5">
        <f t="shared" si="0"/>
        <v>2007200</v>
      </c>
      <c r="K11" s="18"/>
      <c r="L11" s="66"/>
    </row>
    <row r="12" spans="1:12" s="20" customFormat="1" ht="78.599999999999994" customHeight="1" x14ac:dyDescent="0.2">
      <c r="A12" s="60" t="s">
        <v>84</v>
      </c>
      <c r="B12" s="60" t="s">
        <v>85</v>
      </c>
      <c r="C12" s="60" t="s">
        <v>89</v>
      </c>
      <c r="D12" s="13" t="s">
        <v>86</v>
      </c>
      <c r="E12" s="13" t="s">
        <v>87</v>
      </c>
      <c r="F12" s="18" t="s">
        <v>64</v>
      </c>
      <c r="G12" s="18"/>
      <c r="H12" s="14">
        <v>2007200</v>
      </c>
      <c r="I12" s="14"/>
      <c r="J12" s="14">
        <f>H12+I12</f>
        <v>2007200</v>
      </c>
      <c r="K12" s="18"/>
      <c r="L12" s="66"/>
    </row>
    <row r="13" spans="1:12" s="20" customFormat="1" ht="43.15" customHeight="1" x14ac:dyDescent="0.2">
      <c r="A13" s="19">
        <v>1200000</v>
      </c>
      <c r="B13" s="18"/>
      <c r="C13" s="18"/>
      <c r="D13" s="15" t="s">
        <v>91</v>
      </c>
      <c r="E13" s="18"/>
      <c r="F13" s="18"/>
      <c r="G13" s="18"/>
      <c r="H13" s="5">
        <f>H14</f>
        <v>35815753</v>
      </c>
      <c r="I13" s="5">
        <f t="shared" ref="I13:J13" si="1">I14</f>
        <v>0</v>
      </c>
      <c r="J13" s="5">
        <f t="shared" si="1"/>
        <v>35815753</v>
      </c>
      <c r="K13" s="18"/>
      <c r="L13" s="66"/>
    </row>
    <row r="14" spans="1:12" s="8" customFormat="1" ht="56.45" customHeight="1" x14ac:dyDescent="0.2">
      <c r="A14" s="9">
        <v>1210000</v>
      </c>
      <c r="B14" s="6"/>
      <c r="C14" s="6"/>
      <c r="D14" s="10" t="s">
        <v>91</v>
      </c>
      <c r="E14" s="6"/>
      <c r="F14" s="6"/>
      <c r="G14" s="6"/>
      <c r="H14" s="5">
        <f>H15+H27+H31+H33</f>
        <v>35815753</v>
      </c>
      <c r="I14" s="5">
        <f t="shared" ref="I14:J14" si="2">I15+I27+I31+I33</f>
        <v>0</v>
      </c>
      <c r="J14" s="5">
        <f t="shared" si="2"/>
        <v>35815753</v>
      </c>
      <c r="K14" s="6"/>
      <c r="L14" s="66"/>
    </row>
    <row r="15" spans="1:12" s="20" customFormat="1" ht="48" customHeight="1" x14ac:dyDescent="0.2">
      <c r="A15" s="19">
        <v>1217310</v>
      </c>
      <c r="B15" s="19">
        <v>7310</v>
      </c>
      <c r="C15" s="24" t="s">
        <v>11</v>
      </c>
      <c r="D15" s="15" t="s">
        <v>10</v>
      </c>
      <c r="E15" s="18"/>
      <c r="F15" s="18"/>
      <c r="G15" s="18"/>
      <c r="H15" s="5">
        <f>H16+H23+H21</f>
        <v>26950000</v>
      </c>
      <c r="I15" s="5">
        <f t="shared" ref="I15:J15" si="3">I16+I23+I21</f>
        <v>-7308614.4299999997</v>
      </c>
      <c r="J15" s="5">
        <f t="shared" si="3"/>
        <v>19641385.57</v>
      </c>
      <c r="K15" s="18"/>
      <c r="L15" s="66"/>
    </row>
    <row r="16" spans="1:12" s="20" customFormat="1" ht="25.15" customHeight="1" x14ac:dyDescent="0.2">
      <c r="A16" s="18"/>
      <c r="B16" s="18"/>
      <c r="C16" s="18"/>
      <c r="D16" s="18"/>
      <c r="E16" s="25" t="s">
        <v>12</v>
      </c>
      <c r="F16" s="18"/>
      <c r="G16" s="18"/>
      <c r="H16" s="5">
        <f>H17+H20+H18+H19</f>
        <v>12450000</v>
      </c>
      <c r="I16" s="5">
        <f t="shared" ref="I16:J16" si="4">I17+I20+I18+I19</f>
        <v>0</v>
      </c>
      <c r="J16" s="5">
        <f t="shared" si="4"/>
        <v>12450000</v>
      </c>
      <c r="K16" s="18"/>
      <c r="L16" s="66"/>
    </row>
    <row r="17" spans="1:12" s="20" customFormat="1" ht="45" customHeight="1" x14ac:dyDescent="0.2">
      <c r="A17" s="18"/>
      <c r="B17" s="18"/>
      <c r="C17" s="18"/>
      <c r="D17" s="18"/>
      <c r="E17" s="16" t="s">
        <v>47</v>
      </c>
      <c r="F17" s="18" t="s">
        <v>60</v>
      </c>
      <c r="G17" s="18"/>
      <c r="H17" s="2">
        <f>1000000-850000</f>
        <v>150000</v>
      </c>
      <c r="I17" s="2"/>
      <c r="J17" s="14">
        <f t="shared" ref="J17:J20" si="5">H17+I17</f>
        <v>150000</v>
      </c>
      <c r="K17" s="18"/>
      <c r="L17" s="65">
        <v>36</v>
      </c>
    </row>
    <row r="18" spans="1:12" s="20" customFormat="1" ht="69" customHeight="1" x14ac:dyDescent="0.2">
      <c r="A18" s="18"/>
      <c r="B18" s="18"/>
      <c r="C18" s="18"/>
      <c r="D18" s="18"/>
      <c r="E18" s="16" t="s">
        <v>93</v>
      </c>
      <c r="F18" s="18">
        <v>2019</v>
      </c>
      <c r="G18" s="18"/>
      <c r="H18" s="14">
        <v>7900000</v>
      </c>
      <c r="I18" s="14"/>
      <c r="J18" s="14">
        <f t="shared" si="5"/>
        <v>7900000</v>
      </c>
      <c r="K18" s="18"/>
      <c r="L18" s="65"/>
    </row>
    <row r="19" spans="1:12" s="20" customFormat="1" ht="63" customHeight="1" x14ac:dyDescent="0.2">
      <c r="A19" s="18"/>
      <c r="B19" s="18"/>
      <c r="C19" s="18"/>
      <c r="D19" s="18"/>
      <c r="E19" s="16" t="s">
        <v>94</v>
      </c>
      <c r="F19" s="18">
        <v>2019</v>
      </c>
      <c r="G19" s="18"/>
      <c r="H19" s="14">
        <v>4000000</v>
      </c>
      <c r="I19" s="14"/>
      <c r="J19" s="14">
        <f t="shared" si="5"/>
        <v>4000000</v>
      </c>
      <c r="K19" s="18"/>
      <c r="L19" s="65"/>
    </row>
    <row r="20" spans="1:12" s="20" customFormat="1" ht="43.15" customHeight="1" x14ac:dyDescent="0.2">
      <c r="A20" s="18"/>
      <c r="B20" s="18"/>
      <c r="C20" s="18"/>
      <c r="D20" s="18"/>
      <c r="E20" s="16" t="s">
        <v>59</v>
      </c>
      <c r="F20" s="18">
        <v>2019</v>
      </c>
      <c r="G20" s="26"/>
      <c r="H20" s="2">
        <v>400000</v>
      </c>
      <c r="I20" s="2"/>
      <c r="J20" s="14">
        <f t="shared" si="5"/>
        <v>400000</v>
      </c>
      <c r="K20" s="18"/>
      <c r="L20" s="65"/>
    </row>
    <row r="21" spans="1:12" s="20" customFormat="1" ht="23.45" customHeight="1" x14ac:dyDescent="0.2">
      <c r="A21" s="18"/>
      <c r="B21" s="18"/>
      <c r="C21" s="18"/>
      <c r="D21" s="18"/>
      <c r="E21" s="27" t="s">
        <v>48</v>
      </c>
      <c r="F21" s="18"/>
      <c r="G21" s="18"/>
      <c r="H21" s="5">
        <f>H22</f>
        <v>500000</v>
      </c>
      <c r="I21" s="5">
        <f t="shared" ref="I21:J21" si="6">I22</f>
        <v>0</v>
      </c>
      <c r="J21" s="5">
        <f t="shared" si="6"/>
        <v>500000</v>
      </c>
      <c r="K21" s="2"/>
      <c r="L21" s="65"/>
    </row>
    <row r="22" spans="1:12" s="20" customFormat="1" ht="39.6" customHeight="1" x14ac:dyDescent="0.2">
      <c r="A22" s="18"/>
      <c r="B22" s="18"/>
      <c r="C22" s="18"/>
      <c r="D22" s="18"/>
      <c r="E22" s="16" t="s">
        <v>51</v>
      </c>
      <c r="F22" s="18">
        <v>2019</v>
      </c>
      <c r="G22" s="26"/>
      <c r="H22" s="14">
        <v>500000</v>
      </c>
      <c r="I22" s="14"/>
      <c r="J22" s="14">
        <f>H22+I22</f>
        <v>500000</v>
      </c>
      <c r="K22" s="18"/>
      <c r="L22" s="65"/>
    </row>
    <row r="23" spans="1:12" s="20" customFormat="1" ht="19.149999999999999" customHeight="1" x14ac:dyDescent="0.2">
      <c r="A23" s="18"/>
      <c r="B23" s="18"/>
      <c r="C23" s="18"/>
      <c r="D23" s="18"/>
      <c r="E23" s="15" t="s">
        <v>49</v>
      </c>
      <c r="F23" s="18"/>
      <c r="G23" s="18"/>
      <c r="H23" s="5">
        <f>SUM(H24:H26)</f>
        <v>14000000</v>
      </c>
      <c r="I23" s="5">
        <f t="shared" ref="I23:J23" si="7">SUM(I24:I26)</f>
        <v>-7308614.4299999997</v>
      </c>
      <c r="J23" s="5">
        <f t="shared" si="7"/>
        <v>6691385.5700000003</v>
      </c>
      <c r="K23" s="18"/>
      <c r="L23" s="65"/>
    </row>
    <row r="24" spans="1:12" s="20" customFormat="1" ht="52.9" customHeight="1" x14ac:dyDescent="0.2">
      <c r="A24" s="18"/>
      <c r="B24" s="18"/>
      <c r="C24" s="18"/>
      <c r="D24" s="18"/>
      <c r="E24" s="16" t="s">
        <v>46</v>
      </c>
      <c r="F24" s="18" t="s">
        <v>60</v>
      </c>
      <c r="G24" s="28">
        <v>12333420</v>
      </c>
      <c r="H24" s="2">
        <f>3000000+598000</f>
        <v>3598000</v>
      </c>
      <c r="I24" s="2"/>
      <c r="J24" s="14">
        <f t="shared" ref="J24:J26" si="8">H24+I24</f>
        <v>3598000</v>
      </c>
      <c r="K24" s="18"/>
      <c r="L24" s="65"/>
    </row>
    <row r="25" spans="1:12" s="20" customFormat="1" ht="50.45" customHeight="1" x14ac:dyDescent="0.2">
      <c r="A25" s="18"/>
      <c r="B25" s="18"/>
      <c r="C25" s="18"/>
      <c r="D25" s="18"/>
      <c r="E25" s="16" t="s">
        <v>92</v>
      </c>
      <c r="F25" s="18" t="s">
        <v>61</v>
      </c>
      <c r="G25" s="28">
        <v>36282325</v>
      </c>
      <c r="H25" s="2">
        <v>3000000</v>
      </c>
      <c r="I25" s="2"/>
      <c r="J25" s="14">
        <f t="shared" si="8"/>
        <v>3000000</v>
      </c>
      <c r="K25" s="18">
        <v>3.3</v>
      </c>
      <c r="L25" s="65"/>
    </row>
    <row r="26" spans="1:12" s="20" customFormat="1" ht="94.9" customHeight="1" x14ac:dyDescent="0.2">
      <c r="A26" s="18"/>
      <c r="B26" s="18"/>
      <c r="C26" s="18"/>
      <c r="D26" s="18"/>
      <c r="E26" s="16" t="s">
        <v>88</v>
      </c>
      <c r="F26" s="18" t="s">
        <v>62</v>
      </c>
      <c r="G26" s="28">
        <v>18069199</v>
      </c>
      <c r="H26" s="2">
        <f>3000000+4402000</f>
        <v>7402000</v>
      </c>
      <c r="I26" s="2">
        <v>-7308614.4299999997</v>
      </c>
      <c r="J26" s="14">
        <f t="shared" si="8"/>
        <v>93385.570000000298</v>
      </c>
      <c r="K26" s="18">
        <v>44.4</v>
      </c>
      <c r="L26" s="65"/>
    </row>
    <row r="27" spans="1:12" s="20" customFormat="1" ht="59.45" customHeight="1" x14ac:dyDescent="0.2">
      <c r="A27" s="19">
        <v>1217330</v>
      </c>
      <c r="B27" s="19">
        <v>7330</v>
      </c>
      <c r="C27" s="24" t="s">
        <v>11</v>
      </c>
      <c r="D27" s="29" t="s">
        <v>102</v>
      </c>
      <c r="E27" s="16"/>
      <c r="F27" s="18"/>
      <c r="G27" s="18"/>
      <c r="H27" s="5">
        <f>H28</f>
        <v>5765753</v>
      </c>
      <c r="I27" s="5">
        <f t="shared" ref="I27:J27" si="9">I28</f>
        <v>0</v>
      </c>
      <c r="J27" s="5">
        <f t="shared" si="9"/>
        <v>5765753</v>
      </c>
      <c r="K27" s="18"/>
      <c r="L27" s="65"/>
    </row>
    <row r="28" spans="1:12" s="20" customFormat="1" ht="22.15" customHeight="1" x14ac:dyDescent="0.2">
      <c r="A28" s="19"/>
      <c r="B28" s="19"/>
      <c r="C28" s="24"/>
      <c r="D28" s="29"/>
      <c r="E28" s="25" t="s">
        <v>12</v>
      </c>
      <c r="F28" s="18"/>
      <c r="G28" s="18"/>
      <c r="H28" s="5">
        <f>SUM(H29:H30)</f>
        <v>5765753</v>
      </c>
      <c r="I28" s="5">
        <f t="shared" ref="I28:J28" si="10">SUM(I29:I30)</f>
        <v>0</v>
      </c>
      <c r="J28" s="5">
        <f t="shared" si="10"/>
        <v>5765753</v>
      </c>
      <c r="K28" s="18"/>
      <c r="L28" s="65"/>
    </row>
    <row r="29" spans="1:12" s="20" customFormat="1" ht="33" customHeight="1" x14ac:dyDescent="0.2">
      <c r="A29" s="19"/>
      <c r="B29" s="19"/>
      <c r="C29" s="24"/>
      <c r="D29" s="29"/>
      <c r="E29" s="16" t="s">
        <v>52</v>
      </c>
      <c r="F29" s="18" t="s">
        <v>62</v>
      </c>
      <c r="G29" s="28">
        <v>4150571</v>
      </c>
      <c r="H29" s="2">
        <v>1765753</v>
      </c>
      <c r="I29" s="2"/>
      <c r="J29" s="14">
        <f t="shared" ref="J29:J30" si="11">H29+I29</f>
        <v>1765753</v>
      </c>
      <c r="K29" s="18">
        <v>73.599999999999994</v>
      </c>
      <c r="L29" s="65">
        <v>37</v>
      </c>
    </row>
    <row r="30" spans="1:12" s="20" customFormat="1" ht="37.9" customHeight="1" x14ac:dyDescent="0.2">
      <c r="A30" s="19"/>
      <c r="B30" s="19"/>
      <c r="C30" s="24"/>
      <c r="D30" s="29"/>
      <c r="E30" s="16" t="s">
        <v>53</v>
      </c>
      <c r="F30" s="18" t="s">
        <v>63</v>
      </c>
      <c r="G30" s="28">
        <v>6472940</v>
      </c>
      <c r="H30" s="2">
        <f>1000000+3200000-200000</f>
        <v>4000000</v>
      </c>
      <c r="I30" s="2"/>
      <c r="J30" s="14">
        <f t="shared" si="11"/>
        <v>4000000</v>
      </c>
      <c r="K30" s="18">
        <v>2.2000000000000002</v>
      </c>
      <c r="L30" s="65"/>
    </row>
    <row r="31" spans="1:12" s="20" customFormat="1" ht="51.6" customHeight="1" x14ac:dyDescent="0.2">
      <c r="A31" s="19">
        <v>1217340</v>
      </c>
      <c r="B31" s="19">
        <v>7340</v>
      </c>
      <c r="C31" s="24" t="s">
        <v>11</v>
      </c>
      <c r="D31" s="15" t="s">
        <v>36</v>
      </c>
      <c r="E31" s="16"/>
      <c r="F31" s="18"/>
      <c r="G31" s="18"/>
      <c r="H31" s="5">
        <f>H32</f>
        <v>3100000</v>
      </c>
      <c r="I31" s="5">
        <f t="shared" ref="I31:J31" si="12">I32</f>
        <v>0</v>
      </c>
      <c r="J31" s="5">
        <f t="shared" si="12"/>
        <v>3100000</v>
      </c>
      <c r="K31" s="18"/>
      <c r="L31" s="65"/>
    </row>
    <row r="32" spans="1:12" s="20" customFormat="1" ht="54" customHeight="1" x14ac:dyDescent="0.2">
      <c r="A32" s="19"/>
      <c r="B32" s="19"/>
      <c r="C32" s="24"/>
      <c r="D32" s="29"/>
      <c r="E32" s="16" t="s">
        <v>54</v>
      </c>
      <c r="F32" s="30" t="s">
        <v>61</v>
      </c>
      <c r="G32" s="28">
        <v>12490900.4</v>
      </c>
      <c r="H32" s="2">
        <v>3100000</v>
      </c>
      <c r="I32" s="2"/>
      <c r="J32" s="14">
        <f>H32+I32</f>
        <v>3100000</v>
      </c>
      <c r="K32" s="18">
        <v>11.2</v>
      </c>
      <c r="L32" s="65"/>
    </row>
    <row r="33" spans="1:12" s="20" customFormat="1" ht="54" customHeight="1" x14ac:dyDescent="0.2">
      <c r="A33" s="19">
        <v>1217363</v>
      </c>
      <c r="B33" s="19">
        <v>7363</v>
      </c>
      <c r="C33" s="24" t="s">
        <v>104</v>
      </c>
      <c r="D33" s="29" t="s">
        <v>103</v>
      </c>
      <c r="E33" s="16"/>
      <c r="F33" s="30"/>
      <c r="G33" s="28"/>
      <c r="H33" s="5">
        <f>H34</f>
        <v>0</v>
      </c>
      <c r="I33" s="5">
        <f t="shared" ref="I33:J33" si="13">I34</f>
        <v>7308614.4299999997</v>
      </c>
      <c r="J33" s="5">
        <f t="shared" si="13"/>
        <v>7308614.4299999997</v>
      </c>
      <c r="K33" s="18"/>
      <c r="L33" s="65"/>
    </row>
    <row r="34" spans="1:12" s="20" customFormat="1" ht="94.9" customHeight="1" x14ac:dyDescent="0.2">
      <c r="A34" s="18"/>
      <c r="B34" s="18"/>
      <c r="C34" s="18"/>
      <c r="D34" s="18"/>
      <c r="E34" s="16" t="s">
        <v>88</v>
      </c>
      <c r="F34" s="18" t="s">
        <v>62</v>
      </c>
      <c r="G34" s="28">
        <v>18069199</v>
      </c>
      <c r="H34" s="2"/>
      <c r="I34" s="2">
        <v>7308614.4299999997</v>
      </c>
      <c r="J34" s="14">
        <f t="shared" ref="J34" si="14">H34+I34</f>
        <v>7308614.4299999997</v>
      </c>
      <c r="K34" s="18">
        <v>44.4</v>
      </c>
      <c r="L34" s="65"/>
    </row>
    <row r="35" spans="1:12" s="31" customFormat="1" ht="72" customHeight="1" x14ac:dyDescent="0.2">
      <c r="A35" s="19">
        <v>1500000</v>
      </c>
      <c r="B35" s="18"/>
      <c r="C35" s="18"/>
      <c r="D35" s="15" t="s">
        <v>9</v>
      </c>
      <c r="E35" s="18"/>
      <c r="F35" s="2"/>
      <c r="G35" s="2"/>
      <c r="H35" s="5">
        <f>H36</f>
        <v>142453727</v>
      </c>
      <c r="I35" s="5">
        <f t="shared" ref="I35:J35" si="15">I36</f>
        <v>0</v>
      </c>
      <c r="J35" s="5">
        <f t="shared" si="15"/>
        <v>142453727</v>
      </c>
      <c r="K35" s="18"/>
      <c r="L35" s="65"/>
    </row>
    <row r="36" spans="1:12" s="12" customFormat="1" ht="65.45" customHeight="1" x14ac:dyDescent="0.2">
      <c r="A36" s="9">
        <v>1510000</v>
      </c>
      <c r="B36" s="6"/>
      <c r="C36" s="6"/>
      <c r="D36" s="10" t="s">
        <v>9</v>
      </c>
      <c r="E36" s="6"/>
      <c r="F36" s="11"/>
      <c r="G36" s="11"/>
      <c r="H36" s="7">
        <f>H37+H46+H58+H64+H67+H84+H86</f>
        <v>142453727</v>
      </c>
      <c r="I36" s="7">
        <f t="shared" ref="I36:J36" si="16">I37+I46+I58+I64+I67+I84+I86</f>
        <v>0</v>
      </c>
      <c r="J36" s="7">
        <f t="shared" si="16"/>
        <v>142453727</v>
      </c>
      <c r="K36" s="7"/>
      <c r="L36" s="65"/>
    </row>
    <row r="37" spans="1:12" s="31" customFormat="1" ht="57" customHeight="1" x14ac:dyDescent="0.2">
      <c r="A37" s="19">
        <v>1517310</v>
      </c>
      <c r="B37" s="19">
        <v>7310</v>
      </c>
      <c r="C37" s="24" t="s">
        <v>11</v>
      </c>
      <c r="D37" s="15" t="s">
        <v>10</v>
      </c>
      <c r="E37" s="18"/>
      <c r="F37" s="2"/>
      <c r="G37" s="2"/>
      <c r="H37" s="5">
        <f>H38+H42</f>
        <v>7800000</v>
      </c>
      <c r="I37" s="5">
        <f t="shared" ref="I37:J37" si="17">I38+I42</f>
        <v>0</v>
      </c>
      <c r="J37" s="5">
        <f t="shared" si="17"/>
        <v>7800000</v>
      </c>
      <c r="K37" s="5"/>
      <c r="L37" s="65"/>
    </row>
    <row r="38" spans="1:12" s="31" customFormat="1" ht="27.6" customHeight="1" x14ac:dyDescent="0.2">
      <c r="A38" s="18"/>
      <c r="B38" s="18"/>
      <c r="C38" s="18"/>
      <c r="D38" s="32"/>
      <c r="E38" s="25" t="s">
        <v>12</v>
      </c>
      <c r="F38" s="2"/>
      <c r="G38" s="2"/>
      <c r="H38" s="5">
        <f>H39+H40+H41</f>
        <v>6600000</v>
      </c>
      <c r="I38" s="5">
        <f t="shared" ref="I38:J38" si="18">I39+I40+I41</f>
        <v>0</v>
      </c>
      <c r="J38" s="5">
        <f t="shared" si="18"/>
        <v>6600000</v>
      </c>
      <c r="K38" s="18"/>
      <c r="L38" s="65"/>
    </row>
    <row r="39" spans="1:12" s="31" customFormat="1" ht="39.6" customHeight="1" x14ac:dyDescent="0.2">
      <c r="A39" s="18"/>
      <c r="B39" s="18"/>
      <c r="C39" s="18"/>
      <c r="D39" s="30"/>
      <c r="E39" s="1" t="s">
        <v>13</v>
      </c>
      <c r="F39" s="2" t="s">
        <v>64</v>
      </c>
      <c r="G39" s="28">
        <v>15922519</v>
      </c>
      <c r="H39" s="2">
        <f>3000000-1000000</f>
        <v>2000000</v>
      </c>
      <c r="I39" s="2"/>
      <c r="J39" s="14">
        <f t="shared" ref="J39:J41" si="19">H39+I39</f>
        <v>2000000</v>
      </c>
      <c r="K39" s="18">
        <v>33.299999999999997</v>
      </c>
      <c r="L39" s="65"/>
    </row>
    <row r="40" spans="1:12" s="31" customFormat="1" ht="43.15" customHeight="1" x14ac:dyDescent="0.2">
      <c r="A40" s="18"/>
      <c r="B40" s="18"/>
      <c r="C40" s="18"/>
      <c r="D40" s="30"/>
      <c r="E40" s="1" t="s">
        <v>38</v>
      </c>
      <c r="F40" s="2" t="s">
        <v>69</v>
      </c>
      <c r="G40" s="28"/>
      <c r="H40" s="2">
        <f>7000000-6000000</f>
        <v>1000000</v>
      </c>
      <c r="I40" s="2"/>
      <c r="J40" s="14">
        <f t="shared" si="19"/>
        <v>1000000</v>
      </c>
      <c r="K40" s="18"/>
      <c r="L40" s="65">
        <v>38</v>
      </c>
    </row>
    <row r="41" spans="1:12" s="31" customFormat="1" ht="39" customHeight="1" x14ac:dyDescent="0.2">
      <c r="A41" s="18"/>
      <c r="B41" s="18"/>
      <c r="C41" s="18"/>
      <c r="D41" s="30"/>
      <c r="E41" s="1" t="s">
        <v>14</v>
      </c>
      <c r="F41" s="28">
        <v>2019</v>
      </c>
      <c r="G41" s="28"/>
      <c r="H41" s="2">
        <v>3600000</v>
      </c>
      <c r="I41" s="2"/>
      <c r="J41" s="14">
        <f t="shared" si="19"/>
        <v>3600000</v>
      </c>
      <c r="K41" s="18"/>
      <c r="L41" s="65"/>
    </row>
    <row r="42" spans="1:12" s="31" customFormat="1" ht="16.149999999999999" customHeight="1" x14ac:dyDescent="0.2">
      <c r="A42" s="18"/>
      <c r="B42" s="18"/>
      <c r="C42" s="18"/>
      <c r="D42" s="32"/>
      <c r="E42" s="15" t="s">
        <v>15</v>
      </c>
      <c r="F42" s="2"/>
      <c r="G42" s="28"/>
      <c r="H42" s="5">
        <f>H43+H44+H45</f>
        <v>1200000</v>
      </c>
      <c r="I42" s="5">
        <f t="shared" ref="I42:J42" si="20">I43+I44+I45</f>
        <v>0</v>
      </c>
      <c r="J42" s="5">
        <f t="shared" si="20"/>
        <v>1200000</v>
      </c>
      <c r="K42" s="18"/>
      <c r="L42" s="65"/>
    </row>
    <row r="43" spans="1:12" s="31" customFormat="1" ht="24" customHeight="1" x14ac:dyDescent="0.2">
      <c r="A43" s="18"/>
      <c r="B43" s="18"/>
      <c r="C43" s="18"/>
      <c r="D43" s="32"/>
      <c r="E43" s="33" t="s">
        <v>16</v>
      </c>
      <c r="F43" s="2" t="s">
        <v>65</v>
      </c>
      <c r="G43" s="28">
        <v>16481572</v>
      </c>
      <c r="H43" s="2">
        <v>1000000</v>
      </c>
      <c r="I43" s="2"/>
      <c r="J43" s="14">
        <f t="shared" ref="J43:J45" si="21">H43+I43</f>
        <v>1000000</v>
      </c>
      <c r="K43" s="30">
        <v>31</v>
      </c>
      <c r="L43" s="65"/>
    </row>
    <row r="44" spans="1:12" s="31" customFormat="1" ht="61.9" customHeight="1" x14ac:dyDescent="0.2">
      <c r="A44" s="18"/>
      <c r="B44" s="18"/>
      <c r="C44" s="18"/>
      <c r="D44" s="32"/>
      <c r="E44" s="1" t="s">
        <v>70</v>
      </c>
      <c r="F44" s="28">
        <v>2019</v>
      </c>
      <c r="G44" s="28"/>
      <c r="H44" s="2">
        <v>100000</v>
      </c>
      <c r="I44" s="2"/>
      <c r="J44" s="14">
        <f t="shared" si="21"/>
        <v>100000</v>
      </c>
      <c r="K44" s="18"/>
      <c r="L44" s="65"/>
    </row>
    <row r="45" spans="1:12" s="31" customFormat="1" ht="38.450000000000003" customHeight="1" x14ac:dyDescent="0.2">
      <c r="A45" s="18"/>
      <c r="B45" s="18"/>
      <c r="C45" s="18"/>
      <c r="D45" s="32"/>
      <c r="E45" s="1" t="s">
        <v>71</v>
      </c>
      <c r="F45" s="28">
        <v>2019</v>
      </c>
      <c r="G45" s="28"/>
      <c r="H45" s="2">
        <v>100000</v>
      </c>
      <c r="I45" s="2"/>
      <c r="J45" s="14">
        <f t="shared" si="21"/>
        <v>100000</v>
      </c>
      <c r="K45" s="18"/>
      <c r="L45" s="65"/>
    </row>
    <row r="46" spans="1:12" s="31" customFormat="1" ht="38.450000000000003" customHeight="1" x14ac:dyDescent="0.2">
      <c r="A46" s="19">
        <v>1517321</v>
      </c>
      <c r="B46" s="19">
        <v>7321</v>
      </c>
      <c r="C46" s="24" t="s">
        <v>11</v>
      </c>
      <c r="D46" s="29" t="s">
        <v>17</v>
      </c>
      <c r="E46" s="34"/>
      <c r="F46" s="2"/>
      <c r="G46" s="2"/>
      <c r="H46" s="5">
        <f>H47+H51</f>
        <v>12300000</v>
      </c>
      <c r="I46" s="5">
        <f t="shared" ref="I46:J46" si="22">I47+I51</f>
        <v>0</v>
      </c>
      <c r="J46" s="5">
        <f t="shared" si="22"/>
        <v>12300000</v>
      </c>
      <c r="K46" s="18"/>
      <c r="L46" s="65"/>
    </row>
    <row r="47" spans="1:12" s="31" customFormat="1" ht="20.45" customHeight="1" x14ac:dyDescent="0.2">
      <c r="A47" s="18"/>
      <c r="B47" s="18"/>
      <c r="C47" s="18"/>
      <c r="D47" s="32"/>
      <c r="E47" s="25" t="s">
        <v>12</v>
      </c>
      <c r="F47" s="2"/>
      <c r="G47" s="2"/>
      <c r="H47" s="5">
        <f>H48+H49+H50</f>
        <v>8800000</v>
      </c>
      <c r="I47" s="5">
        <f t="shared" ref="I47:J47" si="23">I48+I49+I50</f>
        <v>0</v>
      </c>
      <c r="J47" s="5">
        <f t="shared" si="23"/>
        <v>8800000</v>
      </c>
      <c r="K47" s="18"/>
      <c r="L47" s="65"/>
    </row>
    <row r="48" spans="1:12" s="31" customFormat="1" ht="25.15" customHeight="1" x14ac:dyDescent="0.2">
      <c r="A48" s="18"/>
      <c r="B48" s="18"/>
      <c r="C48" s="18"/>
      <c r="D48" s="30"/>
      <c r="E48" s="33" t="s">
        <v>18</v>
      </c>
      <c r="F48" s="28" t="s">
        <v>72</v>
      </c>
      <c r="G48" s="2"/>
      <c r="H48" s="2">
        <f>3000000+2500000</f>
        <v>5500000</v>
      </c>
      <c r="I48" s="2"/>
      <c r="J48" s="14">
        <f t="shared" ref="J48:J50" si="24">H48+I48</f>
        <v>5500000</v>
      </c>
      <c r="K48" s="18"/>
      <c r="L48" s="65"/>
    </row>
    <row r="49" spans="1:12" s="31" customFormat="1" ht="45" customHeight="1" x14ac:dyDescent="0.2">
      <c r="A49" s="18"/>
      <c r="B49" s="18"/>
      <c r="C49" s="18"/>
      <c r="D49" s="30"/>
      <c r="E49" s="33" t="s">
        <v>19</v>
      </c>
      <c r="F49" s="28" t="s">
        <v>73</v>
      </c>
      <c r="G49" s="2"/>
      <c r="H49" s="2">
        <v>2000000</v>
      </c>
      <c r="I49" s="2"/>
      <c r="J49" s="14">
        <f t="shared" si="24"/>
        <v>2000000</v>
      </c>
      <c r="K49" s="18"/>
      <c r="L49" s="65"/>
    </row>
    <row r="50" spans="1:12" s="31" customFormat="1" ht="43.9" customHeight="1" x14ac:dyDescent="0.2">
      <c r="A50" s="18"/>
      <c r="B50" s="18"/>
      <c r="C50" s="18"/>
      <c r="D50" s="30"/>
      <c r="E50" s="33" t="s">
        <v>20</v>
      </c>
      <c r="F50" s="28">
        <v>2019</v>
      </c>
      <c r="G50" s="2"/>
      <c r="H50" s="2">
        <f>2300000-1000000</f>
        <v>1300000</v>
      </c>
      <c r="I50" s="2"/>
      <c r="J50" s="14">
        <f t="shared" si="24"/>
        <v>1300000</v>
      </c>
      <c r="K50" s="18"/>
      <c r="L50" s="65"/>
    </row>
    <row r="51" spans="1:12" s="31" customFormat="1" ht="25.15" customHeight="1" x14ac:dyDescent="0.2">
      <c r="A51" s="18"/>
      <c r="B51" s="18"/>
      <c r="C51" s="18"/>
      <c r="D51" s="32"/>
      <c r="E51" s="15" t="s">
        <v>15</v>
      </c>
      <c r="F51" s="2"/>
      <c r="G51" s="2"/>
      <c r="H51" s="5">
        <f>H53+H54+H52+H57+H55+H56</f>
        <v>3500000</v>
      </c>
      <c r="I51" s="5">
        <f t="shared" ref="I51:J51" si="25">I53+I54+I52+I57+I55+I56</f>
        <v>0</v>
      </c>
      <c r="J51" s="5">
        <f t="shared" si="25"/>
        <v>3500000</v>
      </c>
      <c r="K51" s="18"/>
      <c r="L51" s="65"/>
    </row>
    <row r="52" spans="1:12" s="31" customFormat="1" ht="42.6" customHeight="1" x14ac:dyDescent="0.2">
      <c r="A52" s="18"/>
      <c r="B52" s="18"/>
      <c r="C52" s="18"/>
      <c r="D52" s="32"/>
      <c r="E52" s="1" t="s">
        <v>40</v>
      </c>
      <c r="F52" s="28">
        <v>2019</v>
      </c>
      <c r="G52" s="2"/>
      <c r="H52" s="2">
        <v>100000</v>
      </c>
      <c r="I52" s="2"/>
      <c r="J52" s="14">
        <f t="shared" ref="J52:J57" si="26">H52+I52</f>
        <v>100000</v>
      </c>
      <c r="K52" s="18"/>
      <c r="L52" s="65"/>
    </row>
    <row r="53" spans="1:12" s="31" customFormat="1" ht="44.45" customHeight="1" x14ac:dyDescent="0.2">
      <c r="A53" s="18"/>
      <c r="B53" s="18"/>
      <c r="C53" s="18"/>
      <c r="D53" s="32"/>
      <c r="E53" s="33" t="s">
        <v>21</v>
      </c>
      <c r="F53" s="2" t="s">
        <v>63</v>
      </c>
      <c r="G53" s="28">
        <v>2143744</v>
      </c>
      <c r="H53" s="2">
        <v>500000</v>
      </c>
      <c r="I53" s="2"/>
      <c r="J53" s="14">
        <f t="shared" si="26"/>
        <v>500000</v>
      </c>
      <c r="K53" s="18">
        <v>48.5</v>
      </c>
      <c r="L53" s="65"/>
    </row>
    <row r="54" spans="1:12" s="31" customFormat="1" ht="37.9" customHeight="1" x14ac:dyDescent="0.2">
      <c r="A54" s="18"/>
      <c r="B54" s="18"/>
      <c r="C54" s="18"/>
      <c r="D54" s="32"/>
      <c r="E54" s="1" t="s">
        <v>22</v>
      </c>
      <c r="F54" s="2" t="s">
        <v>64</v>
      </c>
      <c r="G54" s="2"/>
      <c r="H54" s="14">
        <f>200000+1500000</f>
        <v>1700000</v>
      </c>
      <c r="I54" s="14"/>
      <c r="J54" s="14">
        <f t="shared" si="26"/>
        <v>1700000</v>
      </c>
      <c r="K54" s="18"/>
      <c r="L54" s="65"/>
    </row>
    <row r="55" spans="1:12" s="31" customFormat="1" ht="37.9" customHeight="1" x14ac:dyDescent="0.2">
      <c r="A55" s="18"/>
      <c r="B55" s="18"/>
      <c r="C55" s="18"/>
      <c r="D55" s="32"/>
      <c r="E55" s="1" t="s">
        <v>96</v>
      </c>
      <c r="F55" s="2" t="s">
        <v>67</v>
      </c>
      <c r="G55" s="2"/>
      <c r="H55" s="2">
        <v>100000</v>
      </c>
      <c r="I55" s="2"/>
      <c r="J55" s="14">
        <f t="shared" si="26"/>
        <v>100000</v>
      </c>
      <c r="K55" s="18"/>
      <c r="L55" s="65"/>
    </row>
    <row r="56" spans="1:12" s="31" customFormat="1" ht="59.45" customHeight="1" x14ac:dyDescent="0.2">
      <c r="A56" s="18"/>
      <c r="B56" s="18"/>
      <c r="C56" s="18"/>
      <c r="D56" s="32"/>
      <c r="E56" s="1" t="s">
        <v>98</v>
      </c>
      <c r="F56" s="2" t="s">
        <v>67</v>
      </c>
      <c r="G56" s="2"/>
      <c r="H56" s="2">
        <v>100000</v>
      </c>
      <c r="I56" s="2"/>
      <c r="J56" s="14">
        <f t="shared" si="26"/>
        <v>100000</v>
      </c>
      <c r="K56" s="18"/>
      <c r="L56" s="65">
        <v>39</v>
      </c>
    </row>
    <row r="57" spans="1:12" s="31" customFormat="1" ht="59.45" customHeight="1" x14ac:dyDescent="0.2">
      <c r="A57" s="18"/>
      <c r="B57" s="18"/>
      <c r="C57" s="18"/>
      <c r="D57" s="32"/>
      <c r="E57" s="1" t="s">
        <v>23</v>
      </c>
      <c r="F57" s="2" t="s">
        <v>63</v>
      </c>
      <c r="G57" s="2"/>
      <c r="H57" s="2">
        <v>1000000</v>
      </c>
      <c r="I57" s="2"/>
      <c r="J57" s="14">
        <f t="shared" si="26"/>
        <v>1000000</v>
      </c>
      <c r="K57" s="18"/>
      <c r="L57" s="65"/>
    </row>
    <row r="58" spans="1:12" s="31" customFormat="1" ht="25.5" x14ac:dyDescent="0.2">
      <c r="A58" s="19">
        <v>1517322</v>
      </c>
      <c r="B58" s="19">
        <v>7322</v>
      </c>
      <c r="C58" s="24" t="s">
        <v>11</v>
      </c>
      <c r="D58" s="29" t="s">
        <v>24</v>
      </c>
      <c r="E58" s="34"/>
      <c r="F58" s="2"/>
      <c r="G58" s="2"/>
      <c r="H58" s="5">
        <f>H59</f>
        <v>4200000</v>
      </c>
      <c r="I58" s="5">
        <f t="shared" ref="I58:J58" si="27">I59</f>
        <v>0</v>
      </c>
      <c r="J58" s="5">
        <f t="shared" si="27"/>
        <v>4200000</v>
      </c>
      <c r="K58" s="18"/>
      <c r="L58" s="65"/>
    </row>
    <row r="59" spans="1:12" s="31" customFormat="1" ht="19.149999999999999" customHeight="1" x14ac:dyDescent="0.2">
      <c r="A59" s="18"/>
      <c r="B59" s="18"/>
      <c r="C59" s="18"/>
      <c r="D59" s="32"/>
      <c r="E59" s="15" t="s">
        <v>15</v>
      </c>
      <c r="F59" s="2"/>
      <c r="G59" s="2"/>
      <c r="H59" s="5">
        <f>H62+H63+H60+H61</f>
        <v>4200000</v>
      </c>
      <c r="I59" s="5">
        <f t="shared" ref="I59:J59" si="28">I62+I63+I60+I61</f>
        <v>0</v>
      </c>
      <c r="J59" s="5">
        <f t="shared" si="28"/>
        <v>4200000</v>
      </c>
      <c r="K59" s="18"/>
      <c r="L59" s="65"/>
    </row>
    <row r="60" spans="1:12" s="31" customFormat="1" ht="53.45" customHeight="1" x14ac:dyDescent="0.2">
      <c r="A60" s="18"/>
      <c r="B60" s="18"/>
      <c r="C60" s="18"/>
      <c r="D60" s="32"/>
      <c r="E60" s="33" t="s">
        <v>97</v>
      </c>
      <c r="F60" s="2" t="s">
        <v>67</v>
      </c>
      <c r="G60" s="2"/>
      <c r="H60" s="2">
        <v>100000</v>
      </c>
      <c r="I60" s="2"/>
      <c r="J60" s="14">
        <f t="shared" ref="J60:J63" si="29">H60+I60</f>
        <v>100000</v>
      </c>
      <c r="K60" s="18"/>
      <c r="L60" s="65"/>
    </row>
    <row r="61" spans="1:12" s="56" customFormat="1" ht="61.15" customHeight="1" x14ac:dyDescent="0.2">
      <c r="A61" s="30"/>
      <c r="B61" s="30"/>
      <c r="C61" s="30"/>
      <c r="D61" s="32"/>
      <c r="E61" s="33" t="s">
        <v>99</v>
      </c>
      <c r="F61" s="14" t="s">
        <v>67</v>
      </c>
      <c r="G61" s="14"/>
      <c r="H61" s="14">
        <v>100000</v>
      </c>
      <c r="I61" s="14"/>
      <c r="J61" s="14">
        <f t="shared" si="29"/>
        <v>100000</v>
      </c>
      <c r="K61" s="30"/>
      <c r="L61" s="65"/>
    </row>
    <row r="62" spans="1:12" s="31" customFormat="1" ht="46.15" customHeight="1" x14ac:dyDescent="0.2">
      <c r="A62" s="18"/>
      <c r="B62" s="18"/>
      <c r="C62" s="18"/>
      <c r="D62" s="32"/>
      <c r="E62" s="33" t="s">
        <v>41</v>
      </c>
      <c r="F62" s="2" t="s">
        <v>64</v>
      </c>
      <c r="G62" s="28">
        <v>16272770</v>
      </c>
      <c r="H62" s="2">
        <v>1000000</v>
      </c>
      <c r="I62" s="2"/>
      <c r="J62" s="14">
        <f t="shared" si="29"/>
        <v>1000000</v>
      </c>
      <c r="K62" s="18">
        <v>9.8000000000000007</v>
      </c>
      <c r="L62" s="65"/>
    </row>
    <row r="63" spans="1:12" s="31" customFormat="1" ht="48.6" customHeight="1" x14ac:dyDescent="0.2">
      <c r="A63" s="18"/>
      <c r="B63" s="18"/>
      <c r="C63" s="18"/>
      <c r="D63" s="32"/>
      <c r="E63" s="13" t="s">
        <v>42</v>
      </c>
      <c r="F63" s="2" t="s">
        <v>64</v>
      </c>
      <c r="G63" s="2"/>
      <c r="H63" s="2">
        <v>3000000</v>
      </c>
      <c r="I63" s="2"/>
      <c r="J63" s="14">
        <f t="shared" si="29"/>
        <v>3000000</v>
      </c>
      <c r="K63" s="18"/>
      <c r="L63" s="65"/>
    </row>
    <row r="64" spans="1:12" s="31" customFormat="1" ht="61.15" customHeight="1" x14ac:dyDescent="0.2">
      <c r="A64" s="19">
        <v>1517325</v>
      </c>
      <c r="B64" s="19">
        <v>7325</v>
      </c>
      <c r="C64" s="24" t="s">
        <v>11</v>
      </c>
      <c r="D64" s="29" t="s">
        <v>25</v>
      </c>
      <c r="E64" s="29"/>
      <c r="F64" s="2"/>
      <c r="G64" s="2"/>
      <c r="H64" s="5">
        <f>H65</f>
        <v>8000000</v>
      </c>
      <c r="I64" s="5">
        <f t="shared" ref="I64:J65" si="30">I65</f>
        <v>0</v>
      </c>
      <c r="J64" s="5">
        <f t="shared" si="30"/>
        <v>8000000</v>
      </c>
      <c r="K64" s="18"/>
      <c r="L64" s="65"/>
    </row>
    <row r="65" spans="1:12" s="31" customFormat="1" ht="37.15" customHeight="1" x14ac:dyDescent="0.2">
      <c r="A65" s="18"/>
      <c r="B65" s="18"/>
      <c r="C65" s="18"/>
      <c r="D65" s="32"/>
      <c r="E65" s="15" t="s">
        <v>15</v>
      </c>
      <c r="F65" s="2"/>
      <c r="G65" s="2"/>
      <c r="H65" s="5">
        <f>H66</f>
        <v>8000000</v>
      </c>
      <c r="I65" s="5">
        <f t="shared" si="30"/>
        <v>0</v>
      </c>
      <c r="J65" s="5">
        <f t="shared" si="30"/>
        <v>8000000</v>
      </c>
      <c r="K65" s="18"/>
      <c r="L65" s="65"/>
    </row>
    <row r="66" spans="1:12" s="36" customFormat="1" ht="67.900000000000006" customHeight="1" x14ac:dyDescent="0.2">
      <c r="A66" s="35"/>
      <c r="B66" s="35"/>
      <c r="C66" s="35"/>
      <c r="D66" s="32"/>
      <c r="E66" s="33" t="s">
        <v>26</v>
      </c>
      <c r="F66" s="28" t="s">
        <v>63</v>
      </c>
      <c r="G66" s="28">
        <v>12431937</v>
      </c>
      <c r="H66" s="2">
        <f>10000000-2000000</f>
        <v>8000000</v>
      </c>
      <c r="I66" s="2"/>
      <c r="J66" s="14">
        <f>H66+I66</f>
        <v>8000000</v>
      </c>
      <c r="K66" s="18">
        <v>0.17</v>
      </c>
      <c r="L66" s="65"/>
    </row>
    <row r="67" spans="1:12" s="36" customFormat="1" ht="67.900000000000006" customHeight="1" x14ac:dyDescent="0.2">
      <c r="A67" s="19">
        <v>1517330</v>
      </c>
      <c r="B67" s="19">
        <v>7330</v>
      </c>
      <c r="C67" s="24" t="s">
        <v>11</v>
      </c>
      <c r="D67" s="29" t="s">
        <v>102</v>
      </c>
      <c r="E67" s="29"/>
      <c r="F67" s="2"/>
      <c r="G67" s="2"/>
      <c r="H67" s="5">
        <f>H68+H73</f>
        <v>34200000</v>
      </c>
      <c r="I67" s="5">
        <f t="shared" ref="I67:J67" si="31">I68+I73</f>
        <v>0</v>
      </c>
      <c r="J67" s="5">
        <f t="shared" si="31"/>
        <v>34200000</v>
      </c>
      <c r="K67" s="18"/>
      <c r="L67" s="65">
        <v>40</v>
      </c>
    </row>
    <row r="68" spans="1:12" s="38" customFormat="1" ht="19.149999999999999" customHeight="1" x14ac:dyDescent="0.2">
      <c r="A68" s="17"/>
      <c r="B68" s="17"/>
      <c r="C68" s="17"/>
      <c r="D68" s="32"/>
      <c r="E68" s="25" t="s">
        <v>12</v>
      </c>
      <c r="F68" s="37"/>
      <c r="G68" s="37"/>
      <c r="H68" s="5">
        <f>SUM(H69:H72)</f>
        <v>11500000</v>
      </c>
      <c r="I68" s="5">
        <f t="shared" ref="I68:J68" si="32">SUM(I69:I72)</f>
        <v>0</v>
      </c>
      <c r="J68" s="5">
        <f t="shared" si="32"/>
        <v>11500000</v>
      </c>
      <c r="K68" s="17"/>
      <c r="L68" s="65"/>
    </row>
    <row r="69" spans="1:12" s="38" customFormat="1" ht="36.6" customHeight="1" x14ac:dyDescent="0.2">
      <c r="A69" s="17"/>
      <c r="B69" s="17"/>
      <c r="C69" s="17"/>
      <c r="D69" s="32"/>
      <c r="E69" s="13" t="s">
        <v>27</v>
      </c>
      <c r="F69" s="28" t="s">
        <v>63</v>
      </c>
      <c r="G69" s="28"/>
      <c r="H69" s="2">
        <v>1500000</v>
      </c>
      <c r="I69" s="2"/>
      <c r="J69" s="14">
        <f t="shared" ref="J69:J72" si="33">H69+I69</f>
        <v>1500000</v>
      </c>
      <c r="K69" s="39"/>
      <c r="L69" s="65"/>
    </row>
    <row r="70" spans="1:12" s="38" customFormat="1" ht="37.15" customHeight="1" x14ac:dyDescent="0.2">
      <c r="A70" s="17"/>
      <c r="B70" s="17"/>
      <c r="C70" s="17"/>
      <c r="D70" s="30"/>
      <c r="E70" s="33" t="s">
        <v>28</v>
      </c>
      <c r="F70" s="2" t="s">
        <v>65</v>
      </c>
      <c r="G70" s="28">
        <v>28556946</v>
      </c>
      <c r="H70" s="2">
        <v>4000000</v>
      </c>
      <c r="I70" s="2"/>
      <c r="J70" s="14">
        <f t="shared" si="33"/>
        <v>4000000</v>
      </c>
      <c r="K70" s="40">
        <v>43.4</v>
      </c>
      <c r="L70" s="65"/>
    </row>
    <row r="71" spans="1:12" s="38" customFormat="1" ht="49.15" customHeight="1" x14ac:dyDescent="0.2">
      <c r="A71" s="17"/>
      <c r="B71" s="17"/>
      <c r="C71" s="17"/>
      <c r="D71" s="30"/>
      <c r="E71" s="49" t="s">
        <v>81</v>
      </c>
      <c r="F71" s="2" t="s">
        <v>83</v>
      </c>
      <c r="G71" s="28"/>
      <c r="H71" s="2">
        <v>1000000</v>
      </c>
      <c r="I71" s="2"/>
      <c r="J71" s="14">
        <f t="shared" si="33"/>
        <v>1000000</v>
      </c>
      <c r="K71" s="40"/>
      <c r="L71" s="65"/>
    </row>
    <row r="72" spans="1:12" s="38" customFormat="1" ht="67.900000000000006" customHeight="1" x14ac:dyDescent="0.2">
      <c r="A72" s="17"/>
      <c r="B72" s="17"/>
      <c r="C72" s="17"/>
      <c r="D72" s="30"/>
      <c r="E72" s="1" t="s">
        <v>29</v>
      </c>
      <c r="F72" s="2" t="s">
        <v>73</v>
      </c>
      <c r="G72" s="28"/>
      <c r="H72" s="2">
        <v>5000000</v>
      </c>
      <c r="I72" s="2"/>
      <c r="J72" s="14">
        <f t="shared" si="33"/>
        <v>5000000</v>
      </c>
      <c r="K72" s="39"/>
      <c r="L72" s="65"/>
    </row>
    <row r="73" spans="1:12" s="38" customFormat="1" ht="18" customHeight="1" x14ac:dyDescent="0.2">
      <c r="A73" s="17"/>
      <c r="B73" s="17"/>
      <c r="C73" s="17"/>
      <c r="D73" s="32"/>
      <c r="E73" s="15" t="s">
        <v>15</v>
      </c>
      <c r="F73" s="2"/>
      <c r="G73" s="28"/>
      <c r="H73" s="5">
        <f>SUM(H74:H83)</f>
        <v>22700000</v>
      </c>
      <c r="I73" s="5">
        <f t="shared" ref="I73:J73" si="34">SUM(I74:I83)</f>
        <v>0</v>
      </c>
      <c r="J73" s="5">
        <f t="shared" si="34"/>
        <v>22700000</v>
      </c>
      <c r="K73" s="39"/>
      <c r="L73" s="65"/>
    </row>
    <row r="74" spans="1:12" s="38" customFormat="1" ht="37.9" customHeight="1" x14ac:dyDescent="0.2">
      <c r="A74" s="17"/>
      <c r="B74" s="17"/>
      <c r="C74" s="17"/>
      <c r="D74" s="32"/>
      <c r="E74" s="1" t="s">
        <v>43</v>
      </c>
      <c r="F74" s="28">
        <v>2019</v>
      </c>
      <c r="G74" s="28"/>
      <c r="H74" s="2">
        <v>1000000</v>
      </c>
      <c r="I74" s="2"/>
      <c r="J74" s="14">
        <f t="shared" ref="J74:J83" si="35">H74+I74</f>
        <v>1000000</v>
      </c>
      <c r="K74" s="39"/>
      <c r="L74" s="65"/>
    </row>
    <row r="75" spans="1:12" s="38" customFormat="1" ht="34.9" customHeight="1" x14ac:dyDescent="0.2">
      <c r="A75" s="17"/>
      <c r="B75" s="17"/>
      <c r="C75" s="17"/>
      <c r="D75" s="32"/>
      <c r="E75" s="1" t="s">
        <v>30</v>
      </c>
      <c r="F75" s="28">
        <v>2019</v>
      </c>
      <c r="G75" s="28"/>
      <c r="H75" s="2">
        <v>1000000</v>
      </c>
      <c r="I75" s="2"/>
      <c r="J75" s="14">
        <f t="shared" si="35"/>
        <v>1000000</v>
      </c>
      <c r="K75" s="39"/>
      <c r="L75" s="65"/>
    </row>
    <row r="76" spans="1:12" s="38" customFormat="1" ht="39.6" customHeight="1" x14ac:dyDescent="0.2">
      <c r="A76" s="17"/>
      <c r="B76" s="17"/>
      <c r="C76" s="17"/>
      <c r="D76" s="32"/>
      <c r="E76" s="1" t="s">
        <v>31</v>
      </c>
      <c r="F76" s="28">
        <v>2019</v>
      </c>
      <c r="G76" s="28"/>
      <c r="H76" s="2">
        <v>500000</v>
      </c>
      <c r="I76" s="2"/>
      <c r="J76" s="14">
        <f t="shared" si="35"/>
        <v>500000</v>
      </c>
      <c r="K76" s="39"/>
      <c r="L76" s="65"/>
    </row>
    <row r="77" spans="1:12" s="38" customFormat="1" ht="40.15" customHeight="1" x14ac:dyDescent="0.2">
      <c r="A77" s="17"/>
      <c r="B77" s="17"/>
      <c r="C77" s="17"/>
      <c r="D77" s="32"/>
      <c r="E77" s="1" t="s">
        <v>44</v>
      </c>
      <c r="F77" s="28" t="s">
        <v>64</v>
      </c>
      <c r="G77" s="28"/>
      <c r="H77" s="2">
        <v>1000000</v>
      </c>
      <c r="I77" s="2"/>
      <c r="J77" s="14">
        <f t="shared" si="35"/>
        <v>1000000</v>
      </c>
      <c r="K77" s="39"/>
      <c r="L77" s="65"/>
    </row>
    <row r="78" spans="1:12" s="38" customFormat="1" ht="54" customHeight="1" x14ac:dyDescent="0.2">
      <c r="A78" s="17"/>
      <c r="B78" s="17"/>
      <c r="C78" s="17"/>
      <c r="D78" s="32"/>
      <c r="E78" s="33" t="s">
        <v>45</v>
      </c>
      <c r="F78" s="28" t="s">
        <v>65</v>
      </c>
      <c r="G78" s="28">
        <v>7995986</v>
      </c>
      <c r="H78" s="2">
        <v>500000</v>
      </c>
      <c r="I78" s="2"/>
      <c r="J78" s="14">
        <f t="shared" si="35"/>
        <v>500000</v>
      </c>
      <c r="K78" s="39">
        <v>39.200000000000003</v>
      </c>
      <c r="L78" s="65"/>
    </row>
    <row r="79" spans="1:12" s="38" customFormat="1" ht="40.15" customHeight="1" x14ac:dyDescent="0.2">
      <c r="A79" s="17"/>
      <c r="B79" s="17"/>
      <c r="C79" s="17"/>
      <c r="D79" s="32"/>
      <c r="E79" s="1" t="s">
        <v>32</v>
      </c>
      <c r="F79" s="28">
        <v>2019</v>
      </c>
      <c r="G79" s="28"/>
      <c r="H79" s="2">
        <v>700000</v>
      </c>
      <c r="I79" s="2"/>
      <c r="J79" s="14">
        <f t="shared" si="35"/>
        <v>700000</v>
      </c>
      <c r="K79" s="39"/>
      <c r="L79" s="65"/>
    </row>
    <row r="80" spans="1:12" s="38" customFormat="1" ht="36" customHeight="1" x14ac:dyDescent="0.2">
      <c r="A80" s="17"/>
      <c r="B80" s="17"/>
      <c r="C80" s="17"/>
      <c r="D80" s="32"/>
      <c r="E80" s="1" t="s">
        <v>33</v>
      </c>
      <c r="F80" s="28" t="s">
        <v>65</v>
      </c>
      <c r="G80" s="28">
        <v>31834662</v>
      </c>
      <c r="H80" s="2">
        <f>10000000-2000000</f>
        <v>8000000</v>
      </c>
      <c r="I80" s="2"/>
      <c r="J80" s="14">
        <f t="shared" si="35"/>
        <v>8000000</v>
      </c>
      <c r="K80" s="39">
        <v>56.4</v>
      </c>
      <c r="L80" s="65"/>
    </row>
    <row r="81" spans="1:12" s="38" customFormat="1" ht="21.6" customHeight="1" x14ac:dyDescent="0.2">
      <c r="A81" s="17"/>
      <c r="B81" s="17"/>
      <c r="C81" s="17"/>
      <c r="D81" s="32"/>
      <c r="E81" s="33" t="s">
        <v>34</v>
      </c>
      <c r="F81" s="28" t="s">
        <v>65</v>
      </c>
      <c r="G81" s="28">
        <v>14670250</v>
      </c>
      <c r="H81" s="2">
        <f>1000000+6000000</f>
        <v>7000000</v>
      </c>
      <c r="I81" s="2"/>
      <c r="J81" s="14">
        <f t="shared" si="35"/>
        <v>7000000</v>
      </c>
      <c r="K81" s="39">
        <v>51.3</v>
      </c>
      <c r="L81" s="65">
        <v>41</v>
      </c>
    </row>
    <row r="82" spans="1:12" s="38" customFormat="1" ht="33" customHeight="1" x14ac:dyDescent="0.2">
      <c r="A82" s="17"/>
      <c r="B82" s="17"/>
      <c r="C82" s="17"/>
      <c r="D82" s="32"/>
      <c r="E82" s="33" t="s">
        <v>35</v>
      </c>
      <c r="F82" s="28">
        <v>2019</v>
      </c>
      <c r="G82" s="28"/>
      <c r="H82" s="2">
        <v>1000000</v>
      </c>
      <c r="I82" s="2"/>
      <c r="J82" s="14">
        <f t="shared" si="35"/>
        <v>1000000</v>
      </c>
      <c r="K82" s="39"/>
      <c r="L82" s="65"/>
    </row>
    <row r="83" spans="1:12" s="38" customFormat="1" ht="40.9" customHeight="1" x14ac:dyDescent="0.2">
      <c r="A83" s="17"/>
      <c r="B83" s="17"/>
      <c r="C83" s="17"/>
      <c r="D83" s="32"/>
      <c r="E83" s="33" t="s">
        <v>82</v>
      </c>
      <c r="F83" s="28" t="s">
        <v>63</v>
      </c>
      <c r="G83" s="28"/>
      <c r="H83" s="2">
        <v>2000000</v>
      </c>
      <c r="I83" s="2"/>
      <c r="J83" s="14">
        <f t="shared" si="35"/>
        <v>2000000</v>
      </c>
      <c r="K83" s="39"/>
      <c r="L83" s="65"/>
    </row>
    <row r="84" spans="1:12" s="38" customFormat="1" ht="39.6" customHeight="1" x14ac:dyDescent="0.2">
      <c r="A84" s="19">
        <v>1517340</v>
      </c>
      <c r="B84" s="19">
        <v>7340</v>
      </c>
      <c r="C84" s="24" t="s">
        <v>11</v>
      </c>
      <c r="D84" s="29" t="s">
        <v>36</v>
      </c>
      <c r="E84" s="1"/>
      <c r="F84" s="28"/>
      <c r="G84" s="28"/>
      <c r="H84" s="5">
        <f>H85</f>
        <v>500000</v>
      </c>
      <c r="I84" s="5">
        <f t="shared" ref="I84:J84" si="36">I85</f>
        <v>0</v>
      </c>
      <c r="J84" s="5">
        <f t="shared" si="36"/>
        <v>500000</v>
      </c>
      <c r="K84" s="39"/>
      <c r="L84" s="65"/>
    </row>
    <row r="85" spans="1:12" s="38" customFormat="1" ht="36" customHeight="1" x14ac:dyDescent="0.2">
      <c r="A85" s="17"/>
      <c r="B85" s="17"/>
      <c r="C85" s="17"/>
      <c r="D85" s="1"/>
      <c r="E85" s="1" t="s">
        <v>37</v>
      </c>
      <c r="F85" s="28">
        <v>2019</v>
      </c>
      <c r="G85" s="28"/>
      <c r="H85" s="2">
        <v>500000</v>
      </c>
      <c r="I85" s="2"/>
      <c r="J85" s="14">
        <f>H85+I85</f>
        <v>500000</v>
      </c>
      <c r="K85" s="39"/>
      <c r="L85" s="65"/>
    </row>
    <row r="86" spans="1:12" s="38" customFormat="1" ht="40.9" customHeight="1" x14ac:dyDescent="0.2">
      <c r="A86" s="19">
        <v>1517640</v>
      </c>
      <c r="B86" s="19">
        <v>7640</v>
      </c>
      <c r="C86" s="17"/>
      <c r="D86" s="29" t="s">
        <v>50</v>
      </c>
      <c r="E86" s="17"/>
      <c r="F86" s="2"/>
      <c r="G86" s="28"/>
      <c r="H86" s="5">
        <f>SUM(H87:H94)</f>
        <v>75453727</v>
      </c>
      <c r="I86" s="5">
        <f t="shared" ref="I86:J86" si="37">SUM(I87:I94)</f>
        <v>0</v>
      </c>
      <c r="J86" s="5">
        <f t="shared" si="37"/>
        <v>75453727</v>
      </c>
      <c r="K86" s="39"/>
      <c r="L86" s="65"/>
    </row>
    <row r="87" spans="1:12" s="38" customFormat="1" ht="82.15" customHeight="1" x14ac:dyDescent="0.2">
      <c r="A87" s="17"/>
      <c r="B87" s="17"/>
      <c r="C87" s="17"/>
      <c r="D87" s="17"/>
      <c r="E87" s="1" t="s">
        <v>90</v>
      </c>
      <c r="F87" s="2" t="s">
        <v>67</v>
      </c>
      <c r="G87" s="28"/>
      <c r="H87" s="2">
        <f>9618700+48093527</f>
        <v>57712227</v>
      </c>
      <c r="I87" s="2"/>
      <c r="J87" s="14">
        <f t="shared" ref="J87:J94" si="38">H87+I87</f>
        <v>57712227</v>
      </c>
      <c r="K87" s="42"/>
      <c r="L87" s="65"/>
    </row>
    <row r="88" spans="1:12" s="38" customFormat="1" ht="61.9" customHeight="1" x14ac:dyDescent="0.2">
      <c r="A88" s="17"/>
      <c r="B88" s="17"/>
      <c r="C88" s="17"/>
      <c r="D88" s="17"/>
      <c r="E88" s="1" t="s">
        <v>74</v>
      </c>
      <c r="F88" s="2" t="s">
        <v>64</v>
      </c>
      <c r="G88" s="28"/>
      <c r="H88" s="2">
        <v>3738060</v>
      </c>
      <c r="I88" s="2"/>
      <c r="J88" s="14">
        <f t="shared" si="38"/>
        <v>3738060</v>
      </c>
      <c r="K88" s="43"/>
      <c r="L88" s="65"/>
    </row>
    <row r="89" spans="1:12" s="38" customFormat="1" ht="61.9" customHeight="1" x14ac:dyDescent="0.2">
      <c r="A89" s="17"/>
      <c r="B89" s="17"/>
      <c r="C89" s="17"/>
      <c r="D89" s="17"/>
      <c r="E89" s="1" t="s">
        <v>75</v>
      </c>
      <c r="F89" s="2" t="s">
        <v>64</v>
      </c>
      <c r="G89" s="28"/>
      <c r="H89" s="2">
        <v>2043580</v>
      </c>
      <c r="I89" s="2"/>
      <c r="J89" s="14">
        <f t="shared" si="38"/>
        <v>2043580</v>
      </c>
      <c r="K89" s="43"/>
      <c r="L89" s="65"/>
    </row>
    <row r="90" spans="1:12" ht="54" customHeight="1" x14ac:dyDescent="0.2">
      <c r="A90" s="44"/>
      <c r="B90" s="44"/>
      <c r="C90" s="44"/>
      <c r="D90" s="44"/>
      <c r="E90" s="1" t="s">
        <v>76</v>
      </c>
      <c r="F90" s="2" t="s">
        <v>64</v>
      </c>
      <c r="G90" s="44"/>
      <c r="H90" s="2">
        <v>6959860</v>
      </c>
      <c r="I90" s="2"/>
      <c r="J90" s="14">
        <f t="shared" si="38"/>
        <v>6959860</v>
      </c>
      <c r="K90" s="43"/>
      <c r="L90" s="65"/>
    </row>
    <row r="91" spans="1:12" ht="40.9" customHeight="1" x14ac:dyDescent="0.2">
      <c r="A91" s="44"/>
      <c r="B91" s="44"/>
      <c r="C91" s="44"/>
      <c r="D91" s="44"/>
      <c r="E91" s="41" t="s">
        <v>77</v>
      </c>
      <c r="F91" s="28" t="s">
        <v>65</v>
      </c>
      <c r="G91" s="28">
        <v>25179181</v>
      </c>
      <c r="H91" s="2">
        <f>5000000-2000000</f>
        <v>3000000</v>
      </c>
      <c r="I91" s="2"/>
      <c r="J91" s="14">
        <f t="shared" si="38"/>
        <v>3000000</v>
      </c>
      <c r="K91" s="39">
        <v>45.43</v>
      </c>
      <c r="L91" s="65"/>
    </row>
    <row r="92" spans="1:12" ht="36" customHeight="1" x14ac:dyDescent="0.2">
      <c r="A92" s="44"/>
      <c r="B92" s="44"/>
      <c r="C92" s="44"/>
      <c r="D92" s="44"/>
      <c r="E92" s="1" t="s">
        <v>78</v>
      </c>
      <c r="F92" s="28" t="s">
        <v>68</v>
      </c>
      <c r="G92" s="28">
        <v>5382485</v>
      </c>
      <c r="H92" s="2">
        <v>1000000</v>
      </c>
      <c r="I92" s="2"/>
      <c r="J92" s="14">
        <f t="shared" si="38"/>
        <v>1000000</v>
      </c>
      <c r="K92" s="39">
        <v>64.5</v>
      </c>
      <c r="L92" s="65"/>
    </row>
    <row r="93" spans="1:12" ht="101.45" customHeight="1" x14ac:dyDescent="0.2">
      <c r="A93" s="44"/>
      <c r="B93" s="44"/>
      <c r="C93" s="44"/>
      <c r="D93" s="44"/>
      <c r="E93" s="1" t="s">
        <v>79</v>
      </c>
      <c r="F93" s="28" t="s">
        <v>66</v>
      </c>
      <c r="G93" s="28">
        <v>1422026</v>
      </c>
      <c r="H93" s="2">
        <v>500000</v>
      </c>
      <c r="I93" s="2"/>
      <c r="J93" s="14">
        <f t="shared" si="38"/>
        <v>500000</v>
      </c>
      <c r="K93" s="39">
        <v>47.9</v>
      </c>
      <c r="L93" s="66">
        <v>42</v>
      </c>
    </row>
    <row r="94" spans="1:12" ht="114.6" customHeight="1" x14ac:dyDescent="0.2">
      <c r="A94" s="44"/>
      <c r="B94" s="44"/>
      <c r="C94" s="44"/>
      <c r="D94" s="44"/>
      <c r="E94" s="1" t="s">
        <v>80</v>
      </c>
      <c r="F94" s="28" t="s">
        <v>66</v>
      </c>
      <c r="G94" s="28">
        <v>1328224</v>
      </c>
      <c r="H94" s="2">
        <v>500000</v>
      </c>
      <c r="I94" s="2"/>
      <c r="J94" s="14">
        <f t="shared" si="38"/>
        <v>500000</v>
      </c>
      <c r="K94" s="39">
        <v>60.3</v>
      </c>
      <c r="L94" s="66"/>
    </row>
    <row r="95" spans="1:12" ht="25.9" customHeight="1" x14ac:dyDescent="0.2">
      <c r="A95" s="44"/>
      <c r="B95" s="44"/>
      <c r="C95" s="44"/>
      <c r="D95" s="47" t="s">
        <v>55</v>
      </c>
      <c r="E95" s="44"/>
      <c r="F95" s="44"/>
      <c r="G95" s="44"/>
      <c r="H95" s="48">
        <f>H36+H14+H10</f>
        <v>180276680</v>
      </c>
      <c r="I95" s="48">
        <f t="shared" ref="I95:J95" si="39">I36+I14+I10</f>
        <v>0</v>
      </c>
      <c r="J95" s="48">
        <f t="shared" si="39"/>
        <v>180276680</v>
      </c>
      <c r="K95" s="44"/>
      <c r="L95" s="66"/>
    </row>
    <row r="96" spans="1:12" s="46" customFormat="1" x14ac:dyDescent="0.2">
      <c r="L96" s="66"/>
    </row>
    <row r="97" spans="1:12" x14ac:dyDescent="0.2">
      <c r="L97" s="66"/>
    </row>
    <row r="98" spans="1:12" x14ac:dyDescent="0.2">
      <c r="L98" s="66"/>
    </row>
    <row r="99" spans="1:12" s="45" customFormat="1" ht="28.15" customHeight="1" x14ac:dyDescent="0.3">
      <c r="A99" s="62" t="s">
        <v>106</v>
      </c>
      <c r="B99" s="62"/>
      <c r="C99" s="62"/>
      <c r="D99" s="62"/>
      <c r="E99" s="62"/>
      <c r="H99" s="62" t="s">
        <v>107</v>
      </c>
      <c r="I99" s="62"/>
      <c r="J99" s="58"/>
      <c r="L99" s="66"/>
    </row>
    <row r="100" spans="1:12" s="45" customFormat="1" ht="18.75" x14ac:dyDescent="0.3">
      <c r="A100" s="57"/>
      <c r="B100" s="57"/>
      <c r="C100" s="57"/>
      <c r="D100" s="52"/>
      <c r="E100" s="52"/>
      <c r="F100" s="52"/>
      <c r="G100" s="52"/>
      <c r="H100" s="52"/>
      <c r="I100" s="52"/>
      <c r="J100" s="52"/>
      <c r="K100" s="53"/>
      <c r="L100" s="66"/>
    </row>
    <row r="101" spans="1:12" x14ac:dyDescent="0.2">
      <c r="L101" s="66"/>
    </row>
    <row r="102" spans="1:12" x14ac:dyDescent="0.2">
      <c r="L102" s="66"/>
    </row>
    <row r="103" spans="1:12" x14ac:dyDescent="0.2">
      <c r="L103" s="66"/>
    </row>
    <row r="104" spans="1:12" x14ac:dyDescent="0.2">
      <c r="L104" s="66"/>
    </row>
    <row r="105" spans="1:12" x14ac:dyDescent="0.2">
      <c r="L105" s="66"/>
    </row>
    <row r="106" spans="1:12" x14ac:dyDescent="0.2">
      <c r="L106" s="66"/>
    </row>
    <row r="107" spans="1:12" x14ac:dyDescent="0.2">
      <c r="L107" s="66"/>
    </row>
  </sheetData>
  <mergeCells count="14">
    <mergeCell ref="L67:L80"/>
    <mergeCell ref="L81:L92"/>
    <mergeCell ref="L93:L107"/>
    <mergeCell ref="L1:L16"/>
    <mergeCell ref="L17:L28"/>
    <mergeCell ref="L29:L39"/>
    <mergeCell ref="L40:L55"/>
    <mergeCell ref="L56:L66"/>
    <mergeCell ref="F2:K2"/>
    <mergeCell ref="F1:K1"/>
    <mergeCell ref="A99:E99"/>
    <mergeCell ref="A6:K6"/>
    <mergeCell ref="F3:K3"/>
    <mergeCell ref="H99:I9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2" fitToHeight="9" orientation="landscape" verticalDpi="0" r:id="rId1"/>
  <headerFooter differentFirst="1">
    <oddHeader>&amp;R&amp;"Times New Roman,обычный"&amp;14Продовження додатку 6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7 (в)</vt:lpstr>
      <vt:lpstr>'дод 7 (в)'!Заголовки_для_печати</vt:lpstr>
      <vt:lpstr>'дод 7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2019-02-14T11:43:09Z</cp:lastPrinted>
  <dcterms:created xsi:type="dcterms:W3CDTF">2018-10-18T06:20:50Z</dcterms:created>
  <dcterms:modified xsi:type="dcterms:W3CDTF">2019-02-19T12:22:53Z</dcterms:modified>
</cp:coreProperties>
</file>