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ova_y\Desktop\Мої документи 2019\Рішення виконавчого комітету\КППВ\червень 2019\РІШЕННЯ ПАТ СНВО прийняте 23.07.2019\"/>
    </mc:Choice>
  </mc:AlternateContent>
  <bookViews>
    <workbookView xWindow="0" yWindow="0" windowWidth="28800" windowHeight="13590" firstSheet="4" activeTab="4"/>
  </bookViews>
  <sheets>
    <sheet name="тариф общий" sheetId="1" state="hidden" r:id="rId1"/>
    <sheet name="виробництво" sheetId="2" state="hidden" r:id="rId2"/>
    <sheet name="транспортування" sheetId="3" state="hidden" r:id="rId3"/>
    <sheet name="постачання" sheetId="4" state="hidden" r:id="rId4"/>
    <sheet name="структура тарифа" sheetId="8" r:id="rId5"/>
    <sheet name="вир-во" sheetId="6" r:id="rId6"/>
    <sheet name="трансп" sheetId="7" r:id="rId7"/>
    <sheet name="постач" sheetId="9" r:id="rId8"/>
    <sheet name="послуга" sheetId="5" r:id="rId9"/>
    <sheet name="Лист2" sheetId="1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'вир-во'!$A$1:$J$49</definedName>
    <definedName name="_xlnm.Print_Area" localSheetId="8">послуга!$A$1:$F$42</definedName>
    <definedName name="_xlnm.Print_Area" localSheetId="4">'структура тарифа'!$B$1:$M$54</definedName>
    <definedName name="_xlnm.Print_Area" localSheetId="6">трансп!$A$1:$J$45</definedName>
  </definedNames>
  <calcPr calcId="162913"/>
</workbook>
</file>

<file path=xl/calcChain.xml><?xml version="1.0" encoding="utf-8"?>
<calcChain xmlns="http://schemas.openxmlformats.org/spreadsheetml/2006/main">
  <c r="J39" i="8" l="1"/>
  <c r="H39" i="8"/>
  <c r="M40" i="8" l="1"/>
  <c r="M15" i="8" l="1"/>
  <c r="M17" i="8"/>
  <c r="M27" i="8"/>
  <c r="M31" i="8"/>
  <c r="M35" i="8"/>
  <c r="M34" i="8"/>
  <c r="M41" i="8"/>
  <c r="M19" i="8"/>
  <c r="M23" i="8"/>
  <c r="M37" i="8"/>
  <c r="M14" i="8"/>
  <c r="M13" i="8"/>
  <c r="M18" i="8"/>
  <c r="M22" i="8"/>
  <c r="M26" i="8"/>
  <c r="M30" i="8"/>
  <c r="M38" i="8"/>
  <c r="M16" i="8"/>
  <c r="M20" i="8"/>
  <c r="M24" i="8"/>
  <c r="M28" i="8"/>
  <c r="M32" i="8"/>
  <c r="M36" i="8"/>
  <c r="M29" i="8" l="1"/>
  <c r="M21" i="8"/>
  <c r="M12" i="8"/>
  <c r="M25" i="8"/>
  <c r="M11" i="8" l="1"/>
  <c r="M39" i="8" l="1"/>
  <c r="M33" i="8"/>
  <c r="G12" i="11" l="1"/>
  <c r="H12" i="11" s="1"/>
  <c r="C23" i="11"/>
  <c r="E23" i="11" s="1"/>
  <c r="B23" i="11"/>
  <c r="E22" i="11"/>
  <c r="B22" i="11"/>
  <c r="D22" i="11" s="1"/>
  <c r="G21" i="11"/>
  <c r="H21" i="11" s="1"/>
  <c r="E21" i="11"/>
  <c r="B21" i="11"/>
  <c r="G20" i="11"/>
  <c r="H20" i="11" s="1"/>
  <c r="E20" i="11"/>
  <c r="B20" i="11"/>
  <c r="G19" i="11"/>
  <c r="H19" i="11" s="1"/>
  <c r="E19" i="11"/>
  <c r="G18" i="11"/>
  <c r="H18" i="11" s="1"/>
  <c r="E18" i="11"/>
  <c r="B18" i="11"/>
  <c r="E17" i="11"/>
  <c r="G16" i="11"/>
  <c r="H16" i="11" s="1"/>
  <c r="E16" i="11"/>
  <c r="G15" i="11"/>
  <c r="H15" i="11" s="1"/>
  <c r="E15" i="11"/>
  <c r="G14" i="11"/>
  <c r="H14" i="11" s="1"/>
  <c r="G13" i="11"/>
  <c r="H13" i="11" s="1"/>
  <c r="E13" i="11"/>
  <c r="B13" i="11"/>
  <c r="E12" i="11"/>
  <c r="B12" i="11"/>
  <c r="D11" i="11"/>
  <c r="D23" i="11" s="1"/>
  <c r="G23" i="11" s="1"/>
  <c r="H23" i="11" s="1"/>
  <c r="C11" i="11"/>
  <c r="B11" i="11"/>
  <c r="G10" i="11"/>
  <c r="C8" i="11"/>
  <c r="E8" i="11" s="1"/>
  <c r="G22" i="11" l="1"/>
  <c r="H22" i="11" s="1"/>
  <c r="D17" i="11"/>
  <c r="G17" i="11" s="1"/>
  <c r="H17" i="11" s="1"/>
  <c r="E11" i="11"/>
  <c r="G11" i="11"/>
  <c r="H11" i="11" s="1"/>
  <c r="E10" i="11" l="1"/>
  <c r="F12" i="11" s="1"/>
  <c r="F11" i="11" l="1"/>
  <c r="F16" i="11"/>
  <c r="F15" i="11"/>
  <c r="F13" i="11"/>
  <c r="F18" i="11"/>
  <c r="F20" i="11"/>
  <c r="F22" i="11"/>
  <c r="F19" i="11"/>
  <c r="F23" i="11"/>
  <c r="N11" i="8" l="1"/>
  <c r="N12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23" i="8"/>
  <c r="N24" i="8"/>
  <c r="N22" i="8"/>
  <c r="N21" i="8"/>
  <c r="N20" i="8"/>
  <c r="N19" i="8"/>
  <c r="N18" i="8"/>
  <c r="N17" i="8"/>
  <c r="N16" i="8"/>
  <c r="N15" i="8"/>
  <c r="N14" i="8"/>
  <c r="N13" i="8"/>
  <c r="H51" i="8" l="1"/>
  <c r="J51" i="8"/>
  <c r="L51" i="8"/>
  <c r="Q51" i="8"/>
  <c r="R51" i="8"/>
  <c r="S51" i="8"/>
  <c r="T51" i="8"/>
  <c r="U51" i="8"/>
  <c r="F51" i="8"/>
  <c r="M45" i="8" l="1"/>
  <c r="K44" i="8"/>
  <c r="I44" i="8"/>
  <c r="G44" i="8"/>
  <c r="E44" i="8"/>
  <c r="C5" i="8"/>
  <c r="P24" i="8" l="1"/>
  <c r="G61" i="3"/>
  <c r="F61" i="3"/>
  <c r="G60" i="3"/>
  <c r="F60" i="3"/>
  <c r="E60" i="3"/>
  <c r="D60" i="3"/>
  <c r="G59" i="3"/>
  <c r="F59" i="3"/>
  <c r="E59" i="3"/>
  <c r="D59" i="3"/>
  <c r="G58" i="3"/>
  <c r="F58" i="3"/>
  <c r="E58" i="3"/>
  <c r="D58" i="3"/>
  <c r="G57" i="3"/>
  <c r="F57" i="3"/>
  <c r="E57" i="3"/>
  <c r="D57" i="3"/>
  <c r="G56" i="3"/>
  <c r="F56" i="3"/>
  <c r="E56" i="3"/>
  <c r="E61" i="3" s="1"/>
  <c r="D56" i="3"/>
  <c r="D61" i="3" s="1"/>
  <c r="G55" i="3"/>
  <c r="E55" i="3"/>
  <c r="D55" i="3"/>
  <c r="G54" i="3"/>
  <c r="E54" i="3"/>
  <c r="D54" i="3"/>
  <c r="G53" i="3"/>
  <c r="E53" i="3"/>
  <c r="D53" i="3"/>
  <c r="G52" i="3"/>
  <c r="E52" i="3"/>
  <c r="D52" i="3"/>
  <c r="G50" i="3"/>
  <c r="G51" i="3" s="1"/>
  <c r="E50" i="3"/>
  <c r="D50" i="3"/>
  <c r="D51" i="3" s="1"/>
  <c r="G49" i="3"/>
  <c r="E49" i="3"/>
  <c r="D49" i="3"/>
  <c r="G48" i="3"/>
  <c r="E48" i="3"/>
  <c r="D48" i="3"/>
  <c r="G47" i="3"/>
  <c r="E47" i="3"/>
  <c r="D47" i="3"/>
  <c r="G46" i="3"/>
  <c r="G43" i="3"/>
  <c r="G40" i="3"/>
  <c r="G39" i="3" s="1"/>
  <c r="F39" i="3"/>
  <c r="G36" i="3"/>
  <c r="G30" i="3"/>
  <c r="G29" i="3"/>
  <c r="G28" i="3"/>
  <c r="G27" i="3"/>
  <c r="F27" i="3"/>
  <c r="G26" i="3"/>
  <c r="G25" i="3"/>
  <c r="G24" i="3"/>
  <c r="G23" i="3" s="1"/>
  <c r="F23" i="3"/>
  <c r="E23" i="3"/>
  <c r="D23" i="3"/>
  <c r="G22" i="3"/>
  <c r="E22" i="3"/>
  <c r="D22" i="3"/>
  <c r="G21" i="3"/>
  <c r="E21" i="3"/>
  <c r="E19" i="3" s="1"/>
  <c r="D21" i="3"/>
  <c r="G20" i="3"/>
  <c r="G19" i="3" s="1"/>
  <c r="E20" i="3"/>
  <c r="D20" i="3"/>
  <c r="F19" i="3"/>
  <c r="D19" i="3"/>
  <c r="G18" i="3"/>
  <c r="E18" i="3"/>
  <c r="D18" i="3"/>
  <c r="G17" i="3"/>
  <c r="E17" i="3"/>
  <c r="D17" i="3"/>
  <c r="G16" i="3"/>
  <c r="E16" i="3"/>
  <c r="D16" i="3"/>
  <c r="G15" i="3"/>
  <c r="G62" i="3" s="1"/>
  <c r="F15" i="3"/>
  <c r="F62" i="3" s="1"/>
  <c r="E15" i="3"/>
  <c r="E62" i="3" s="1"/>
  <c r="D15" i="3"/>
  <c r="D62" i="3" s="1"/>
  <c r="G14" i="3"/>
  <c r="G13" i="3" s="1"/>
  <c r="G12" i="3" s="1"/>
  <c r="G37" i="3" s="1"/>
  <c r="E14" i="3"/>
  <c r="D14" i="3"/>
  <c r="D13" i="3" s="1"/>
  <c r="D12" i="3" s="1"/>
  <c r="D37" i="3" s="1"/>
  <c r="D45" i="3" s="1"/>
  <c r="D46" i="3" s="1"/>
  <c r="F13" i="3"/>
  <c r="F12" i="3"/>
  <c r="F37" i="3" s="1"/>
  <c r="F45" i="3" s="1"/>
  <c r="F46" i="3" s="1"/>
  <c r="B5" i="3"/>
  <c r="T52" i="2"/>
  <c r="T51" i="2"/>
  <c r="S51" i="2"/>
  <c r="G51" i="2" s="1"/>
  <c r="R51" i="2"/>
  <c r="L51" i="2"/>
  <c r="H51" i="2" s="1"/>
  <c r="F51" i="2"/>
  <c r="E51" i="2"/>
  <c r="Z50" i="2"/>
  <c r="Y50" i="2"/>
  <c r="V50" i="2"/>
  <c r="U50" i="2"/>
  <c r="S50" i="2"/>
  <c r="J50" i="2"/>
  <c r="I50" i="2"/>
  <c r="Z49" i="2"/>
  <c r="V49" i="2"/>
  <c r="T49" i="2"/>
  <c r="S49" i="2"/>
  <c r="J49" i="2"/>
  <c r="J16" i="2" s="1"/>
  <c r="H49" i="2"/>
  <c r="E49" i="2"/>
  <c r="AB48" i="2"/>
  <c r="Z48" i="2"/>
  <c r="X48" i="2"/>
  <c r="V48" i="2"/>
  <c r="R48" i="2" s="1"/>
  <c r="T48" i="2"/>
  <c r="S48" i="2"/>
  <c r="P48" i="2"/>
  <c r="N48" i="2"/>
  <c r="L48" i="2"/>
  <c r="J48" i="2"/>
  <c r="H48" i="2"/>
  <c r="X36" i="2" s="1"/>
  <c r="G48" i="2"/>
  <c r="F48" i="2"/>
  <c r="E48" i="2"/>
  <c r="AB47" i="2"/>
  <c r="X47" i="2"/>
  <c r="T47" i="2"/>
  <c r="P47" i="2"/>
  <c r="L47" i="2"/>
  <c r="H47" i="2"/>
  <c r="AB45" i="2"/>
  <c r="X45" i="2"/>
  <c r="T45" i="2" s="1"/>
  <c r="S45" i="2"/>
  <c r="P45" i="2"/>
  <c r="P40" i="2" s="1"/>
  <c r="L45" i="2"/>
  <c r="AB44" i="2"/>
  <c r="X44" i="2"/>
  <c r="S44" i="2"/>
  <c r="P44" i="2"/>
  <c r="L44" i="2"/>
  <c r="H44" i="2"/>
  <c r="G44" i="2"/>
  <c r="T43" i="2"/>
  <c r="S43" i="2"/>
  <c r="G43" i="2" s="1"/>
  <c r="G40" i="2" s="1"/>
  <c r="T42" i="2"/>
  <c r="S42" i="2"/>
  <c r="G42" i="2"/>
  <c r="AB41" i="2"/>
  <c r="X41" i="2"/>
  <c r="S41" i="2"/>
  <c r="P41" i="2"/>
  <c r="L41" i="2"/>
  <c r="L40" i="2" s="1"/>
  <c r="H41" i="2"/>
  <c r="G41" i="2"/>
  <c r="AA40" i="2"/>
  <c r="W40" i="2"/>
  <c r="S40" i="2"/>
  <c r="R40" i="2"/>
  <c r="O40" i="2"/>
  <c r="K40" i="2"/>
  <c r="T39" i="2"/>
  <c r="S39" i="2"/>
  <c r="G39" i="2" s="1"/>
  <c r="R39" i="2"/>
  <c r="H39" i="2"/>
  <c r="F39" i="2"/>
  <c r="E39" i="2"/>
  <c r="Z37" i="2"/>
  <c r="V37" i="2"/>
  <c r="S37" i="2"/>
  <c r="N37" i="2"/>
  <c r="J37" i="2"/>
  <c r="H37" i="2"/>
  <c r="AB37" i="2" s="1"/>
  <c r="G37" i="2"/>
  <c r="F37" i="2"/>
  <c r="E37" i="2"/>
  <c r="AB36" i="2"/>
  <c r="S36" i="2"/>
  <c r="R36" i="2"/>
  <c r="P36" i="2"/>
  <c r="G36" i="2"/>
  <c r="S35" i="2"/>
  <c r="H35" i="2"/>
  <c r="P35" i="2" s="1"/>
  <c r="G35" i="2"/>
  <c r="F35" i="2"/>
  <c r="E35" i="2"/>
  <c r="S34" i="2"/>
  <c r="H34" i="2"/>
  <c r="G34" i="2"/>
  <c r="F34" i="2"/>
  <c r="E34" i="2"/>
  <c r="S33" i="2"/>
  <c r="H33" i="2"/>
  <c r="P33" i="2" s="1"/>
  <c r="G33" i="2"/>
  <c r="F33" i="2"/>
  <c r="E33" i="2"/>
  <c r="AA32" i="2"/>
  <c r="W32" i="2"/>
  <c r="S32" i="2" s="1"/>
  <c r="O32" i="2"/>
  <c r="K32" i="2"/>
  <c r="G32" i="2"/>
  <c r="S31" i="2"/>
  <c r="H31" i="2"/>
  <c r="P31" i="2" s="1"/>
  <c r="G31" i="2"/>
  <c r="F31" i="2"/>
  <c r="E31" i="2"/>
  <c r="S30" i="2"/>
  <c r="H30" i="2"/>
  <c r="G30" i="2"/>
  <c r="F30" i="2"/>
  <c r="E30" i="2"/>
  <c r="S29" i="2"/>
  <c r="H29" i="2"/>
  <c r="P29" i="2" s="1"/>
  <c r="G29" i="2"/>
  <c r="F29" i="2"/>
  <c r="E29" i="2"/>
  <c r="AA28" i="2"/>
  <c r="W28" i="2"/>
  <c r="S28" i="2" s="1"/>
  <c r="O28" i="2"/>
  <c r="K28" i="2"/>
  <c r="G28" i="2"/>
  <c r="S27" i="2"/>
  <c r="J27" i="2"/>
  <c r="H27" i="2"/>
  <c r="P27" i="2" s="1"/>
  <c r="G27" i="2"/>
  <c r="F27" i="2"/>
  <c r="E27" i="2"/>
  <c r="S26" i="2"/>
  <c r="J26" i="2"/>
  <c r="H26" i="2"/>
  <c r="AB26" i="2" s="1"/>
  <c r="G26" i="2"/>
  <c r="F26" i="2"/>
  <c r="E26" i="2"/>
  <c r="S25" i="2"/>
  <c r="J25" i="2"/>
  <c r="J24" i="2" s="1"/>
  <c r="H25" i="2"/>
  <c r="G25" i="2"/>
  <c r="G24" i="2" s="1"/>
  <c r="F25" i="2"/>
  <c r="E25" i="2"/>
  <c r="E24" i="2" s="1"/>
  <c r="AA24" i="2"/>
  <c r="W24" i="2"/>
  <c r="O24" i="2"/>
  <c r="K24" i="2"/>
  <c r="H24" i="2"/>
  <c r="S23" i="2"/>
  <c r="J23" i="2"/>
  <c r="H23" i="2"/>
  <c r="P23" i="2" s="1"/>
  <c r="G23" i="2"/>
  <c r="F23" i="2"/>
  <c r="Z23" i="2" s="1"/>
  <c r="E23" i="2"/>
  <c r="S22" i="2"/>
  <c r="J22" i="2"/>
  <c r="H22" i="2"/>
  <c r="AB22" i="2" s="1"/>
  <c r="G22" i="2"/>
  <c r="F22" i="2"/>
  <c r="N22" i="2" s="1"/>
  <c r="E22" i="2"/>
  <c r="S21" i="2"/>
  <c r="J21" i="2"/>
  <c r="H21" i="2"/>
  <c r="P21" i="2" s="1"/>
  <c r="G21" i="2"/>
  <c r="F21" i="2"/>
  <c r="Z21" i="2" s="1"/>
  <c r="E21" i="2"/>
  <c r="T20" i="2"/>
  <c r="S20" i="2"/>
  <c r="R20" i="2"/>
  <c r="H20" i="2"/>
  <c r="F20" i="2"/>
  <c r="E20" i="2"/>
  <c r="T19" i="2"/>
  <c r="S19" i="2"/>
  <c r="R19" i="2"/>
  <c r="H19" i="2"/>
  <c r="F19" i="2"/>
  <c r="E19" i="2"/>
  <c r="T18" i="2"/>
  <c r="S18" i="2"/>
  <c r="R18" i="2"/>
  <c r="H18" i="2"/>
  <c r="F18" i="2"/>
  <c r="E18" i="2"/>
  <c r="AB17" i="2"/>
  <c r="AA17" i="2"/>
  <c r="Z17" i="2"/>
  <c r="X17" i="2"/>
  <c r="W17" i="2"/>
  <c r="S17" i="2" s="1"/>
  <c r="V17" i="2"/>
  <c r="T17" i="2"/>
  <c r="P17" i="2"/>
  <c r="O17" i="2"/>
  <c r="N17" i="2"/>
  <c r="L17" i="2"/>
  <c r="K17" i="2"/>
  <c r="G17" i="2" s="1"/>
  <c r="J17" i="2"/>
  <c r="H17" i="2"/>
  <c r="E17" i="2"/>
  <c r="AA16" i="2"/>
  <c r="Z16" i="2"/>
  <c r="W16" i="2"/>
  <c r="S16" i="2" s="1"/>
  <c r="V16" i="2"/>
  <c r="T16" i="2"/>
  <c r="R16" i="2"/>
  <c r="P16" i="2"/>
  <c r="O16" i="2"/>
  <c r="N16" i="2"/>
  <c r="K16" i="2"/>
  <c r="G16" i="2" s="1"/>
  <c r="H16" i="2"/>
  <c r="L16" i="2" s="1"/>
  <c r="E16" i="2"/>
  <c r="Z15" i="2"/>
  <c r="V15" i="2"/>
  <c r="S15" i="2"/>
  <c r="N15" i="2"/>
  <c r="J15" i="2"/>
  <c r="H15" i="2"/>
  <c r="AB15" i="2" s="1"/>
  <c r="G15" i="2"/>
  <c r="F15" i="2"/>
  <c r="E15" i="2"/>
  <c r="AB14" i="2"/>
  <c r="Z14" i="2"/>
  <c r="X14" i="2"/>
  <c r="V14" i="2"/>
  <c r="R14" i="2" s="1"/>
  <c r="T14" i="2"/>
  <c r="S14" i="2"/>
  <c r="P14" i="2"/>
  <c r="N14" i="2"/>
  <c r="L14" i="2"/>
  <c r="J14" i="2"/>
  <c r="F14" i="2" s="1"/>
  <c r="H14" i="2"/>
  <c r="G14" i="2"/>
  <c r="E14" i="2"/>
  <c r="AA13" i="2"/>
  <c r="W13" i="2"/>
  <c r="S13" i="2" s="1"/>
  <c r="O13" i="2"/>
  <c r="H13" i="2"/>
  <c r="O12" i="2"/>
  <c r="O38" i="2" s="1"/>
  <c r="O46" i="2" s="1"/>
  <c r="O47" i="2" s="1"/>
  <c r="M5" i="2"/>
  <c r="H38" i="1"/>
  <c r="G38" i="1"/>
  <c r="F38" i="1"/>
  <c r="E38" i="1"/>
  <c r="H37" i="1"/>
  <c r="H36" i="1" s="1"/>
  <c r="G37" i="1"/>
  <c r="F37" i="1"/>
  <c r="F36" i="1" s="1"/>
  <c r="E37" i="1"/>
  <c r="D37" i="1" s="1"/>
  <c r="G36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H26" i="1" s="1"/>
  <c r="G14" i="1"/>
  <c r="G26" i="1" s="1"/>
  <c r="F14" i="1"/>
  <c r="F26" i="1" s="1"/>
  <c r="D14" i="1"/>
  <c r="D26" i="1" s="1"/>
  <c r="H13" i="1"/>
  <c r="G13" i="1"/>
  <c r="F13" i="1"/>
  <c r="E13" i="1"/>
  <c r="D13" i="1"/>
  <c r="H12" i="1"/>
  <c r="G12" i="1"/>
  <c r="F12" i="1"/>
  <c r="E12" i="1"/>
  <c r="D12" i="1"/>
  <c r="B6" i="1"/>
  <c r="G46" i="4"/>
  <c r="E46" i="4"/>
  <c r="D46" i="4"/>
  <c r="G45" i="4"/>
  <c r="E45" i="4"/>
  <c r="D45" i="4"/>
  <c r="G44" i="4"/>
  <c r="E44" i="4"/>
  <c r="D44" i="4"/>
  <c r="G43" i="4"/>
  <c r="E43" i="4"/>
  <c r="D43" i="4"/>
  <c r="G42" i="4"/>
  <c r="F42" i="4"/>
  <c r="E42" i="4"/>
  <c r="D42" i="4"/>
  <c r="G41" i="4"/>
  <c r="G38" i="4"/>
  <c r="G35" i="4"/>
  <c r="F34" i="4"/>
  <c r="G31" i="4"/>
  <c r="F31" i="4"/>
  <c r="F30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E11" i="4" s="1"/>
  <c r="E32" i="4" s="1"/>
  <c r="E40" i="4" s="1"/>
  <c r="E41" i="4" s="1"/>
  <c r="D12" i="4"/>
  <c r="G11" i="4"/>
  <c r="F11" i="4"/>
  <c r="B5" i="4"/>
  <c r="D33" i="1" l="1"/>
  <c r="D34" i="1"/>
  <c r="E36" i="1"/>
  <c r="E13" i="2"/>
  <c r="E12" i="2" s="1"/>
  <c r="E38" i="2" s="1"/>
  <c r="E46" i="2" s="1"/>
  <c r="E47" i="2" s="1"/>
  <c r="F17" i="2"/>
  <c r="F13" i="2" s="1"/>
  <c r="V25" i="2"/>
  <c r="N26" i="2"/>
  <c r="Z27" i="2"/>
  <c r="E28" i="2"/>
  <c r="E32" i="2"/>
  <c r="R49" i="2"/>
  <c r="F49" i="2" s="1"/>
  <c r="E50" i="2"/>
  <c r="F32" i="4"/>
  <c r="F40" i="4" s="1"/>
  <c r="F41" i="4" s="1"/>
  <c r="G34" i="4"/>
  <c r="W12" i="2"/>
  <c r="W38" i="2" s="1"/>
  <c r="K13" i="2"/>
  <c r="K12" i="2" s="1"/>
  <c r="K38" i="2" s="1"/>
  <c r="K46" i="2" s="1"/>
  <c r="K47" i="2" s="1"/>
  <c r="AA12" i="2"/>
  <c r="AA38" i="2" s="1"/>
  <c r="AA46" i="2" s="1"/>
  <c r="AA47" i="2" s="1"/>
  <c r="G13" i="2"/>
  <c r="R17" i="2"/>
  <c r="F24" i="2"/>
  <c r="S24" i="2"/>
  <c r="Z29" i="2"/>
  <c r="Z31" i="2"/>
  <c r="Z33" i="2"/>
  <c r="Z35" i="2"/>
  <c r="G49" i="2"/>
  <c r="G50" i="2" s="1"/>
  <c r="D11" i="4"/>
  <c r="D32" i="4" s="1"/>
  <c r="D40" i="4" s="1"/>
  <c r="D41" i="4" s="1"/>
  <c r="F16" i="2"/>
  <c r="E51" i="3"/>
  <c r="G32" i="4"/>
  <c r="B3" i="4" s="1"/>
  <c r="R37" i="2"/>
  <c r="AB40" i="2"/>
  <c r="T44" i="2"/>
  <c r="H45" i="2"/>
  <c r="H40" i="2" s="1"/>
  <c r="E41" i="1"/>
  <c r="G41" i="1"/>
  <c r="D43" i="1"/>
  <c r="F43" i="1"/>
  <c r="H43" i="1"/>
  <c r="R15" i="2"/>
  <c r="T36" i="2"/>
  <c r="R50" i="2"/>
  <c r="E43" i="1"/>
  <c r="G43" i="1"/>
  <c r="P36" i="8"/>
  <c r="P31" i="8"/>
  <c r="P28" i="8"/>
  <c r="P37" i="8"/>
  <c r="P35" i="8"/>
  <c r="P32" i="8"/>
  <c r="P30" i="8"/>
  <c r="P40" i="8"/>
  <c r="P27" i="8"/>
  <c r="M44" i="8"/>
  <c r="P20" i="8"/>
  <c r="P16" i="8"/>
  <c r="P12" i="8"/>
  <c r="P19" i="8"/>
  <c r="P17" i="8"/>
  <c r="P15" i="8"/>
  <c r="P13" i="8"/>
  <c r="P38" i="8"/>
  <c r="P23" i="8"/>
  <c r="P34" i="8"/>
  <c r="P29" i="8"/>
  <c r="P26" i="8"/>
  <c r="P25" i="8"/>
  <c r="P22" i="8"/>
  <c r="P18" i="8"/>
  <c r="P14" i="8"/>
  <c r="E40" i="1"/>
  <c r="G40" i="1"/>
  <c r="E42" i="1"/>
  <c r="G42" i="1"/>
  <c r="D40" i="1"/>
  <c r="F40" i="1"/>
  <c r="H40" i="1"/>
  <c r="D41" i="1"/>
  <c r="F41" i="1"/>
  <c r="H41" i="1"/>
  <c r="D42" i="1"/>
  <c r="F42" i="1"/>
  <c r="H42" i="1"/>
  <c r="E35" i="1"/>
  <c r="G35" i="1"/>
  <c r="F35" i="1"/>
  <c r="H35" i="1"/>
  <c r="D38" i="1"/>
  <c r="G12" i="2"/>
  <c r="G38" i="2" s="1"/>
  <c r="G46" i="2" s="1"/>
  <c r="G47" i="2" s="1"/>
  <c r="F28" i="2"/>
  <c r="H28" i="2"/>
  <c r="H12" i="2" s="1"/>
  <c r="N30" i="2"/>
  <c r="AB30" i="2"/>
  <c r="F32" i="2"/>
  <c r="H32" i="2"/>
  <c r="N34" i="2"/>
  <c r="AB34" i="2"/>
  <c r="L36" i="2"/>
  <c r="X40" i="2"/>
  <c r="T41" i="2"/>
  <c r="B3" i="3"/>
  <c r="G45" i="3"/>
  <c r="E13" i="3"/>
  <c r="E12" i="3" s="1"/>
  <c r="E37" i="3" s="1"/>
  <c r="E45" i="3" s="1"/>
  <c r="E46" i="3" s="1"/>
  <c r="L15" i="2"/>
  <c r="P15" i="2"/>
  <c r="N21" i="2"/>
  <c r="N13" i="2" s="1"/>
  <c r="X21" i="2"/>
  <c r="AB21" i="2"/>
  <c r="AB13" i="2" s="1"/>
  <c r="L22" i="2"/>
  <c r="P22" i="2"/>
  <c r="V22" i="2"/>
  <c r="Z22" i="2"/>
  <c r="Z13" i="2" s="1"/>
  <c r="N23" i="2"/>
  <c r="X23" i="2"/>
  <c r="AB23" i="2"/>
  <c r="N25" i="2"/>
  <c r="Z25" i="2"/>
  <c r="S38" i="2"/>
  <c r="W46" i="2"/>
  <c r="S12" i="2"/>
  <c r="J13" i="2"/>
  <c r="X15" i="2"/>
  <c r="L21" i="2"/>
  <c r="V21" i="2"/>
  <c r="X22" i="2"/>
  <c r="T22" i="2" s="1"/>
  <c r="L23" i="2"/>
  <c r="V23" i="2"/>
  <c r="R23" i="2" s="1"/>
  <c r="AB25" i="2"/>
  <c r="X25" i="2"/>
  <c r="L25" i="2"/>
  <c r="P25" i="2"/>
  <c r="L26" i="2"/>
  <c r="P26" i="2"/>
  <c r="V26" i="2"/>
  <c r="Z26" i="2"/>
  <c r="N27" i="2"/>
  <c r="X27" i="2"/>
  <c r="AB27" i="2"/>
  <c r="J29" i="2"/>
  <c r="N29" i="2"/>
  <c r="X29" i="2"/>
  <c r="AB29" i="2"/>
  <c r="L30" i="2"/>
  <c r="P30" i="2"/>
  <c r="P28" i="2" s="1"/>
  <c r="V30" i="2"/>
  <c r="Z30" i="2"/>
  <c r="J31" i="2"/>
  <c r="N31" i="2"/>
  <c r="X31" i="2"/>
  <c r="AB31" i="2"/>
  <c r="J33" i="2"/>
  <c r="N33" i="2"/>
  <c r="X33" i="2"/>
  <c r="AB33" i="2"/>
  <c r="L34" i="2"/>
  <c r="P34" i="2"/>
  <c r="P32" i="2" s="1"/>
  <c r="V34" i="2"/>
  <c r="Z34" i="2"/>
  <c r="J35" i="2"/>
  <c r="N35" i="2"/>
  <c r="X35" i="2"/>
  <c r="AB35" i="2"/>
  <c r="L37" i="2"/>
  <c r="P37" i="2"/>
  <c r="H52" i="2"/>
  <c r="X26" i="2"/>
  <c r="T26" i="2" s="1"/>
  <c r="L27" i="2"/>
  <c r="V27" i="2"/>
  <c r="L29" i="2"/>
  <c r="V29" i="2"/>
  <c r="J30" i="2"/>
  <c r="X30" i="2"/>
  <c r="L31" i="2"/>
  <c r="V31" i="2"/>
  <c r="R31" i="2" s="1"/>
  <c r="L33" i="2"/>
  <c r="V33" i="2"/>
  <c r="J34" i="2"/>
  <c r="X34" i="2"/>
  <c r="L35" i="2"/>
  <c r="V35" i="2"/>
  <c r="R35" i="2" s="1"/>
  <c r="X37" i="2"/>
  <c r="T37" i="2" s="1"/>
  <c r="D32" i="1"/>
  <c r="D35" i="1" s="1"/>
  <c r="R27" i="2" l="1"/>
  <c r="D36" i="1"/>
  <c r="E14" i="1"/>
  <c r="E26" i="1" s="1"/>
  <c r="G40" i="4"/>
  <c r="T40" i="2"/>
  <c r="F50" i="2"/>
  <c r="Z32" i="2"/>
  <c r="Z28" i="2"/>
  <c r="F12" i="2"/>
  <c r="F38" i="2" s="1"/>
  <c r="F46" i="2" s="1"/>
  <c r="F47" i="2" s="1"/>
  <c r="T34" i="2"/>
  <c r="T30" i="2"/>
  <c r="H38" i="2"/>
  <c r="H46" i="2" s="1"/>
  <c r="P11" i="8"/>
  <c r="P33" i="8"/>
  <c r="M46" i="8"/>
  <c r="P21" i="8"/>
  <c r="R26" i="2"/>
  <c r="T23" i="2"/>
  <c r="L13" i="2"/>
  <c r="R29" i="2"/>
  <c r="V28" i="2"/>
  <c r="AB32" i="2"/>
  <c r="N32" i="2"/>
  <c r="AB28" i="2"/>
  <c r="N28" i="2"/>
  <c r="L24" i="2"/>
  <c r="AB24" i="2"/>
  <c r="V13" i="2"/>
  <c r="R21" i="2"/>
  <c r="T15" i="2"/>
  <c r="X13" i="2"/>
  <c r="N24" i="2"/>
  <c r="V24" i="2"/>
  <c r="R33" i="2"/>
  <c r="V32" i="2"/>
  <c r="R32" i="2" s="1"/>
  <c r="L32" i="2"/>
  <c r="L28" i="2"/>
  <c r="T35" i="2"/>
  <c r="R34" i="2"/>
  <c r="T33" i="2"/>
  <c r="X32" i="2"/>
  <c r="J32" i="2"/>
  <c r="T31" i="2"/>
  <c r="R30" i="2"/>
  <c r="T29" i="2"/>
  <c r="X28" i="2"/>
  <c r="T28" i="2" s="1"/>
  <c r="J28" i="2"/>
  <c r="J12" i="2" s="1"/>
  <c r="T27" i="2"/>
  <c r="P24" i="2"/>
  <c r="T25" i="2"/>
  <c r="X24" i="2"/>
  <c r="T24" i="2" s="1"/>
  <c r="W47" i="2"/>
  <c r="S46" i="2"/>
  <c r="S47" i="2" s="1"/>
  <c r="Z24" i="2"/>
  <c r="R22" i="2"/>
  <c r="T21" i="2"/>
  <c r="P13" i="2"/>
  <c r="R25" i="2"/>
  <c r="R28" i="2" l="1"/>
  <c r="Z12" i="2"/>
  <c r="Z38" i="2" s="1"/>
  <c r="Z46" i="2" s="1"/>
  <c r="Z47" i="2" s="1"/>
  <c r="N12" i="2"/>
  <c r="N38" i="2" s="1"/>
  <c r="N46" i="2" s="1"/>
  <c r="N47" i="2" s="1"/>
  <c r="C3" i="2"/>
  <c r="T32" i="2"/>
  <c r="J38" i="2"/>
  <c r="J46" i="2" s="1"/>
  <c r="J47" i="2" s="1"/>
  <c r="L12" i="2"/>
  <c r="L38" i="2" s="1"/>
  <c r="L46" i="2" s="1"/>
  <c r="AB12" i="2"/>
  <c r="AB38" i="2" s="1"/>
  <c r="AB46" i="2" s="1"/>
  <c r="R24" i="2"/>
  <c r="T13" i="2"/>
  <c r="X12" i="2"/>
  <c r="R13" i="2"/>
  <c r="P12" i="2"/>
  <c r="P38" i="2" s="1"/>
  <c r="P46" i="2" s="1"/>
  <c r="V12" i="2"/>
  <c r="P39" i="8" l="1"/>
  <c r="P51" i="8" s="1"/>
  <c r="O39" i="8"/>
  <c r="O51" i="8" s="1"/>
  <c r="O13" i="8"/>
  <c r="O15" i="8"/>
  <c r="O17" i="8"/>
  <c r="O19" i="8"/>
  <c r="O27" i="8"/>
  <c r="O29" i="8"/>
  <c r="O30" i="8"/>
  <c r="O32" i="8"/>
  <c r="O35" i="8"/>
  <c r="O37" i="8"/>
  <c r="O24" i="8"/>
  <c r="O25" i="8"/>
  <c r="O26" i="8"/>
  <c r="O34" i="8"/>
  <c r="O40" i="8"/>
  <c r="O36" i="8"/>
  <c r="O31" i="8"/>
  <c r="O28" i="8"/>
  <c r="O23" i="8"/>
  <c r="O18" i="8"/>
  <c r="O14" i="8"/>
  <c r="O20" i="8"/>
  <c r="O16" i="8"/>
  <c r="O12" i="8"/>
  <c r="O38" i="8"/>
  <c r="O22" i="8"/>
  <c r="O11" i="8"/>
  <c r="O33" i="8"/>
  <c r="O44" i="8"/>
  <c r="O21" i="8"/>
  <c r="V38" i="2"/>
  <c r="R12" i="2"/>
  <c r="X38" i="2"/>
  <c r="T12" i="2"/>
  <c r="X46" i="2" l="1"/>
  <c r="T46" i="2" s="1"/>
  <c r="T38" i="2"/>
  <c r="V46" i="2"/>
  <c r="R38" i="2"/>
  <c r="V47" i="2" l="1"/>
  <c r="R46" i="2"/>
  <c r="R47" i="2" s="1"/>
  <c r="C37" i="5" l="1"/>
  <c r="D37" i="5"/>
  <c r="F37" i="5" l="1"/>
  <c r="E37" i="5"/>
</calcChain>
</file>

<file path=xl/sharedStrings.xml><?xml version="1.0" encoding="utf-8"?>
<sst xmlns="http://schemas.openxmlformats.org/spreadsheetml/2006/main" count="1079" uniqueCount="374">
  <si>
    <t>Структура одноставкових тарифів на послуги постачання теплової енергії та  постачання гарячої води, що надаються населенню  публічним акціонерним товариством "Сумське машинобудівне науково-виробниче об'єднання"</t>
  </si>
  <si>
    <t>№ з/п</t>
  </si>
  <si>
    <t>Назва показника</t>
  </si>
  <si>
    <t>Послуга з постачання теплової енергії</t>
  </si>
  <si>
    <t>Послуга з постачання гарячої води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</si>
  <si>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</si>
  <si>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</si>
  <si>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t>за умови підключення рушникосушиль-ників до системи гарячого водопостачання</t>
  </si>
  <si>
    <t>за умови відсутності рушникосушиль-ників</t>
  </si>
  <si>
    <t>грн/Гкал</t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</si>
  <si>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на рік</t>
    </r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</si>
  <si>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3</t>
    </r>
  </si>
  <si>
    <t xml:space="preserve">Собівартість власної теплової енергії, врахована у встановлених тарифах на теплову енергію для потреб населення </t>
  </si>
  <si>
    <t>Витрати на утримання персоналу по наданню послуг,              усього, у тому числі:</t>
  </si>
  <si>
    <t xml:space="preserve"> 2.1</t>
  </si>
  <si>
    <t xml:space="preserve">витрати на оплату праці з відрахуваннями на соціальні заходи </t>
  </si>
  <si>
    <t xml:space="preserve"> 2.2</t>
  </si>
  <si>
    <t>інші витрати абонентської служби</t>
  </si>
  <si>
    <t>Витрати  з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</si>
  <si>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x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</si>
  <si>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</si>
  <si>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</si>
  <si>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</si>
  <si>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</si>
  <si>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</si>
  <si>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Розрахунковий прибуток, усього, у тому числі:</t>
  </si>
  <si>
    <t xml:space="preserve"> 9.1</t>
  </si>
  <si>
    <t>чистий прибуток</t>
  </si>
  <si>
    <t xml:space="preserve"> 9.2</t>
  </si>
  <si>
    <t>податок на прибуток</t>
  </si>
  <si>
    <t>Плановані тарифи на послуги</t>
  </si>
  <si>
    <t>Податок на додану вартість</t>
  </si>
  <si>
    <t>Плановані тарифи на послуги з ПДВ</t>
  </si>
  <si>
    <r>
      <t>Планований тариф на послугу з централізованого опалення, грн/м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rFont val="Arial Cyr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за місяць протягом опалювального періоду, з ПДВ</t>
    </r>
  </si>
  <si>
    <t>х</t>
  </si>
  <si>
    <t>Планована тривалість опалювального 
періоду, діб</t>
  </si>
  <si>
    <t>Директор ДКППВ ПАТ "Сумське НВО"</t>
  </si>
  <si>
    <t>М.В. Жовтобрюх</t>
  </si>
  <si>
    <t>Додаток 4</t>
  </si>
  <si>
    <t>до Порядку розгляду органами місцевого самоврядування розрахунків тарифів на теплову енергію, її виробництво, транспортування та постачання, а також  розрахунків тарифів на комунальні послуги, поданих для їх встановлення (підпункт 1 пункту 3 розділу II)</t>
  </si>
  <si>
    <t xml:space="preserve">Розрахунок тарифів на постачання теплової енергії </t>
  </si>
  <si>
    <t>(найменування ліцензіата)</t>
  </si>
  <si>
    <t>без ПДВ</t>
  </si>
  <si>
    <t>Показники</t>
  </si>
  <si>
    <t>Одиниця виміру</t>
  </si>
  <si>
    <t>Усього</t>
  </si>
  <si>
    <t>період, попередній до базового</t>
  </si>
  <si>
    <t xml:space="preserve">базовий період </t>
  </si>
  <si>
    <t>передбачено діючим тарифом</t>
  </si>
  <si>
    <t>планований  період</t>
  </si>
  <si>
    <t>Виробнича собівартість, у тому числі:</t>
  </si>
  <si>
    <t>тис. грн</t>
  </si>
  <si>
    <t>1.1</t>
  </si>
  <si>
    <t>прямі матеріальні витрати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</si>
  <si>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</si>
  <si>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</si>
  <si>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</si>
  <si>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</si>
  <si>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</si>
  <si>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 xml:space="preserve"> відрахування  на соціальні заходи</t>
  </si>
  <si>
    <t>1.3.2</t>
  </si>
  <si>
    <t xml:space="preserve"> амортизаційні відрахування </t>
  </si>
  <si>
    <t>1.3.3</t>
  </si>
  <si>
    <t xml:space="preserve"> 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</si>
  <si>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</si>
  <si>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</si>
  <si>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</si>
  <si>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</si>
  <si>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</si>
  <si>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відрахування  на соціальні заходи</t>
  </si>
  <si>
    <t>1.4.3</t>
  </si>
  <si>
    <t>інші витрати</t>
  </si>
  <si>
    <t>Адміністративні витрати, у тому числі:</t>
  </si>
  <si>
    <t>2.1</t>
  </si>
  <si>
    <t>2.2</t>
  </si>
  <si>
    <t>відрахування на соціальні заходи</t>
  </si>
  <si>
    <t>2.3</t>
  </si>
  <si>
    <t>3</t>
  </si>
  <si>
    <t>Витрати на збут, зокрема:</t>
  </si>
  <si>
    <t>3.1</t>
  </si>
  <si>
    <t>3.2</t>
  </si>
  <si>
    <t>3.3</t>
  </si>
  <si>
    <t>4</t>
  </si>
  <si>
    <t xml:space="preserve">Інші  операційні витрати*  </t>
  </si>
  <si>
    <t>5</t>
  </si>
  <si>
    <t>Фінансові витрати</t>
  </si>
  <si>
    <t>6</t>
  </si>
  <si>
    <t>Повна собівартість*</t>
  </si>
  <si>
    <t>7</t>
  </si>
  <si>
    <t>Витрати на покриття втрат</t>
  </si>
  <si>
    <t>8</t>
  </si>
  <si>
    <t>Розрахунковий прибуток, усього, зокрема:</t>
  </si>
  <si>
    <t>8.1</t>
  </si>
  <si>
    <t xml:space="preserve">тис. грн </t>
  </si>
  <si>
    <t>×</t>
  </si>
  <si>
    <t>8.2</t>
  </si>
  <si>
    <t>дивіденди</t>
  </si>
  <si>
    <t>8.3</t>
  </si>
  <si>
    <t>резервний фонд (капітал)</t>
  </si>
  <si>
    <t>8.4</t>
  </si>
  <si>
    <t>на розвиток виробництва (виробничі інвестиції)</t>
  </si>
  <si>
    <t>8.5</t>
  </si>
  <si>
    <t>інше використання  прибутку</t>
  </si>
  <si>
    <t>9</t>
  </si>
  <si>
    <t>Вартість постачання теплової енергії за відповідними тарифами</t>
  </si>
  <si>
    <t>10</t>
  </si>
  <si>
    <t xml:space="preserve">Середньозважений тариф на постачання теплової енергії  </t>
  </si>
  <si>
    <t>11</t>
  </si>
  <si>
    <t>Обсяг реалізованої теплової енергії власним споживачам,  у тому числі на потреби:</t>
  </si>
  <si>
    <t>Гкал</t>
  </si>
  <si>
    <t>11.1</t>
  </si>
  <si>
    <t>населення</t>
  </si>
  <si>
    <t>11.2</t>
  </si>
  <si>
    <t>релігійні організації</t>
  </si>
  <si>
    <t>11.3</t>
  </si>
  <si>
    <t>бюджетних установ</t>
  </si>
  <si>
    <t>11.4</t>
  </si>
  <si>
    <t>інших  споживачів</t>
  </si>
  <si>
    <t>* Без урахування списання безнадійної дебіторської заборгованості та нарахування резерву сумнівних боргів</t>
  </si>
  <si>
    <t>Директор Дирекції КППВ ПАТ "Сумське НВО"</t>
  </si>
  <si>
    <t xml:space="preserve"> (підпис)</t>
  </si>
  <si>
    <t xml:space="preserve">  (ініціали, прізвище)</t>
  </si>
  <si>
    <t>Додаток 5</t>
  </si>
  <si>
    <t>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II)</t>
  </si>
  <si>
    <t xml:space="preserve">Розрахунок тарифів на теплову енергію </t>
  </si>
  <si>
    <t>Найменування показника</t>
  </si>
  <si>
    <t>Сумарні та середньозва-жені показники</t>
  </si>
  <si>
    <t>На потреби споживачів:</t>
  </si>
  <si>
    <t>інших споживачів</t>
  </si>
  <si>
    <t>Тариф на виробництво теплової енергії, зокрема:</t>
  </si>
  <si>
    <t>повна планована собівартість  виробництва теплової енергії</t>
  </si>
  <si>
    <t>витрати на відшкодування втрат</t>
  </si>
  <si>
    <t>планований прибуток</t>
  </si>
  <si>
    <t>Тариф на транспортування теплової енергії , зокрема:</t>
  </si>
  <si>
    <t>Тариф на  постачання  теплової енергії, зокрема:</t>
  </si>
  <si>
    <t>Тариф на теплову енергію, зокрема:</t>
  </si>
  <si>
    <t>4.1</t>
  </si>
  <si>
    <t>4.2</t>
  </si>
  <si>
    <t>4.3</t>
  </si>
  <si>
    <t>Річні плановані доходи від виробництва, транспортування, постачання теплової енергії, усього, зокрема:</t>
  </si>
  <si>
    <t>5.1</t>
  </si>
  <si>
    <t>повна планована  собівартість виробництва, транспортування, постачання  теплової енергії</t>
  </si>
  <si>
    <t>5.2</t>
  </si>
  <si>
    <t>5.3</t>
  </si>
  <si>
    <t>планований прибуток від виробництва, транспортування, постачання  теплової енергії</t>
  </si>
  <si>
    <t>Річні плановані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у т.ч.:</t>
  </si>
  <si>
    <t>6.1</t>
  </si>
  <si>
    <t xml:space="preserve">повна планована  собівартість виробництва, транспортування, постачання  теплової енергії </t>
  </si>
  <si>
    <t>6.2</t>
  </si>
  <si>
    <t>6.3</t>
  </si>
  <si>
    <t xml:space="preserve">планований прибуток від виробництва, транспортування, постачання  теплової енергії </t>
  </si>
  <si>
    <t>Планований корисний відпуск з мереж ліцензіата теплової енергії власним споживачам та теплової енергії інших власників, зокрема:</t>
  </si>
  <si>
    <t>7.1</t>
  </si>
  <si>
    <t xml:space="preserve">корисний відпуск теплової енергії власним споживачам </t>
  </si>
  <si>
    <t>7.2</t>
  </si>
  <si>
    <t>корисний відпуск теплової енергії інших власників</t>
  </si>
  <si>
    <t>Рівні рентабельності тарифів:</t>
  </si>
  <si>
    <t>на виробництво теплової енергії</t>
  </si>
  <si>
    <t>%</t>
  </si>
  <si>
    <t>на транспортування теплової енергії</t>
  </si>
  <si>
    <t>на постачання теплової енергії</t>
  </si>
  <si>
    <t>на теплову енергію</t>
  </si>
  <si>
    <t>* Без урахування списання безнадійної дебіторської заборгованості та нарахування резерву сумнівних боргів.</t>
  </si>
  <si>
    <t>(керівник )</t>
  </si>
  <si>
    <t>Додаток 2</t>
  </si>
  <si>
    <t xml:space="preserve">Розрахунок тарифів на виробництво теплової енергії </t>
  </si>
  <si>
    <t>Сумарні та середньозважені показники</t>
  </si>
  <si>
    <r>
      <t>Виробництво теплової енергії для потреб</t>
    </r>
    <r>
      <rPr>
        <b/>
        <sz val="10"/>
        <color theme="1"/>
        <rFont val="Times New Roman"/>
        <family val="1"/>
        <charset val="204"/>
      </rPr>
      <t xml:space="preserve"> населення</t>
    </r>
  </si>
  <si>
    <r>
      <t>Виробництво теплової енергії для  потреб</t>
    </r>
    <r>
      <rPr>
        <b/>
        <sz val="10"/>
        <color theme="1"/>
        <rFont val="Times New Roman"/>
        <family val="1"/>
        <charset val="204"/>
      </rPr>
      <t xml:space="preserve"> релігійних організацій</t>
    </r>
  </si>
  <si>
    <r>
      <t>Виробництво теплової енергії для  потреб бюджетних установ та</t>
    </r>
    <r>
      <rPr>
        <b/>
        <sz val="10"/>
        <color theme="1"/>
        <rFont val="Times New Roman"/>
        <family val="1"/>
        <charset val="204"/>
      </rPr>
      <t xml:space="preserve"> інших споживачів</t>
    </r>
    <r>
      <rPr>
        <sz val="10"/>
        <color theme="1"/>
        <rFont val="Times New Roman"/>
        <family val="1"/>
        <charset val="204"/>
      </rPr>
      <t xml:space="preserve">, усього </t>
    </r>
  </si>
  <si>
    <t>у тому числі</t>
  </si>
  <si>
    <r>
      <t xml:space="preserve">Виробництво теплової енергії для  потреб </t>
    </r>
    <r>
      <rPr>
        <b/>
        <sz val="10"/>
        <color theme="1"/>
        <rFont val="Times New Roman"/>
        <family val="1"/>
        <charset val="204"/>
      </rPr>
      <t>бюджетних установ</t>
    </r>
  </si>
  <si>
    <r>
      <t xml:space="preserve">Виробництво теплової енергії для  потреб </t>
    </r>
    <r>
      <rPr>
        <b/>
        <sz val="10"/>
        <color theme="1"/>
        <rFont val="Times New Roman"/>
        <family val="1"/>
        <charset val="204"/>
      </rPr>
      <t>інших споживачів</t>
    </r>
  </si>
  <si>
    <t>період, попередній базовому</t>
  </si>
  <si>
    <t xml:space="preserve"> плановий період</t>
  </si>
  <si>
    <t xml:space="preserve"> плановий період </t>
  </si>
  <si>
    <t>Виробнича собівартість, зокрема:</t>
  </si>
  <si>
    <t>прямі матеріальні витрати, зокрема.:</t>
  </si>
  <si>
    <t>1.1.1</t>
  </si>
  <si>
    <t>паливо</t>
  </si>
  <si>
    <t>1.1.2</t>
  </si>
  <si>
    <t>електроенергія</t>
  </si>
  <si>
    <t>1.1.3</t>
  </si>
  <si>
    <t>покупна теплова енергія *</t>
  </si>
  <si>
    <t>1.1.4</t>
  </si>
  <si>
    <t>собівартість теплової енергії власних ТЕЦ, ТЕС, АЕС, когенераційних установок, зокрема:</t>
  </si>
  <si>
    <t>1.1.4.1</t>
  </si>
  <si>
    <t>1.1.4.2</t>
  </si>
  <si>
    <t>1.1.4.3</t>
  </si>
  <si>
    <t>решта витрат</t>
  </si>
  <si>
    <t>1.1.5</t>
  </si>
  <si>
    <t>вода для технологічних потреб та водовідведення</t>
  </si>
  <si>
    <t>1.1.6</t>
  </si>
  <si>
    <t>матеріали, запасні  частини та інші матеріальні ресурси</t>
  </si>
  <si>
    <t>інші прямі витрати, зокрема:</t>
  </si>
  <si>
    <t xml:space="preserve"> амортизаційні відрахування</t>
  </si>
  <si>
    <t>загальновиробничі витрати,  зокрема:</t>
  </si>
  <si>
    <t>Адміністративні витрати, у зокрема:</t>
  </si>
  <si>
    <t>Інші операційні витрати**</t>
  </si>
  <si>
    <t>Повна собівартість**</t>
  </si>
  <si>
    <t>Розрахунковий прибуток, усього **, зокрема:</t>
  </si>
  <si>
    <t xml:space="preserve"> дивіденди</t>
  </si>
  <si>
    <t>7.3</t>
  </si>
  <si>
    <t xml:space="preserve"> резервний фонд (капітал)</t>
  </si>
  <si>
    <t>7.4</t>
  </si>
  <si>
    <t>7.5</t>
  </si>
  <si>
    <t xml:space="preserve"> інше використання  прибутку</t>
  </si>
  <si>
    <t>Вартість виробництва теплової енергії за відповідними тарифами</t>
  </si>
  <si>
    <t>Тарифи на виробництво теплової енергії</t>
  </si>
  <si>
    <t>Реалізація  теплової енергії власним споживачам</t>
  </si>
  <si>
    <t>Обсяг покупної теплової енергії</t>
  </si>
  <si>
    <t>Ціна покупної теплової енергії</t>
  </si>
  <si>
    <t>Відпуск теплової енергії з колекторів власних ТЕЦ, ТЕС, АЕС, когенераційних установок</t>
  </si>
  <si>
    <t>Собівартість у тарифах на теплову енергію власних ТЕЦ, ТЕС, АЕС, когенераційних установок</t>
  </si>
  <si>
    <t xml:space="preserve">                                                                            </t>
  </si>
  <si>
    <t>(підпис)</t>
  </si>
  <si>
    <t>(ініціали, прізвище)</t>
  </si>
  <si>
    <t>ел</t>
  </si>
  <si>
    <t>вода</t>
  </si>
  <si>
    <t>мат</t>
  </si>
  <si>
    <t>іп</t>
  </si>
  <si>
    <t>Тарифи на виробництво теплової енергії власних ТЕЦ, ТЕС, АЕС, когенераційних установок без ПДВ, (грн/Гкал)  у т. ч.</t>
  </si>
  <si>
    <t>Собівартість тарифів ТЕЦ, ТЕС, АЕС, КГУ</t>
  </si>
  <si>
    <t>Додаток 3</t>
  </si>
  <si>
    <t xml:space="preserve">Розрахунок тарифів на транспортування теплової енергії </t>
  </si>
  <si>
    <t>базовий період</t>
  </si>
  <si>
    <t>Виробнича собівартість,  у тому числі:</t>
  </si>
  <si>
    <t>Прямі матеріальні витрати, у тому числі:</t>
  </si>
  <si>
    <t>транспортування  теплової енергії тепловими мережами інших підприємств</t>
  </si>
  <si>
    <t>вода для технологічних потреб  та водовідведення</t>
  </si>
  <si>
    <t>Прямі витрати на оплату праці</t>
  </si>
  <si>
    <t>Інші прямі витрати, у тому числі:</t>
  </si>
  <si>
    <t xml:space="preserve">амортизаційні відрахування </t>
  </si>
  <si>
    <t>інші прямі витрати</t>
  </si>
  <si>
    <t xml:space="preserve">Інші операційні витрати * </t>
  </si>
  <si>
    <t>Розрахунковий прибуток*, усього,  у тому числі:</t>
  </si>
  <si>
    <t>Вартість транспортування  теплової енергії за відповідними тарифами</t>
  </si>
  <si>
    <t>Середньозважений тариф на транспортування теплової енергії</t>
  </si>
  <si>
    <t>Обсяг надходження теплової енергії до мережі ліцензіата, у т.ч.:</t>
  </si>
  <si>
    <t>власної теплової енергії</t>
  </si>
  <si>
    <t>теплоенергії інших власників для транспортування мережами ліцензіата</t>
  </si>
  <si>
    <t>12</t>
  </si>
  <si>
    <t>Втрати теплової енергії в мережах ліцензіата, всього, у т.ч.:</t>
  </si>
  <si>
    <t>12.1</t>
  </si>
  <si>
    <t>12.2</t>
  </si>
  <si>
    <t>теплової енергії інших власників</t>
  </si>
  <si>
    <t>13</t>
  </si>
  <si>
    <t>Корисний відпуск теплової енергії з мереж ліцензіата, усього, у т.ч.:</t>
  </si>
  <si>
    <t>13.1</t>
  </si>
  <si>
    <t>господарські потреби ліцензованої діяльності</t>
  </si>
  <si>
    <t>13.2</t>
  </si>
  <si>
    <t>13.3</t>
  </si>
  <si>
    <t>Корисний відпуск теплової енергії власним споживачам , зокрема на потреби:</t>
  </si>
  <si>
    <t>13.3.1</t>
  </si>
  <si>
    <t>13.3.2</t>
  </si>
  <si>
    <t>13.3.3</t>
  </si>
  <si>
    <t>13.3.4</t>
  </si>
  <si>
    <t>14</t>
  </si>
  <si>
    <t>Обсяг транспортування теплової енергії ліцензіата мережами іншого(их) транспортувальника(ів)</t>
  </si>
  <si>
    <t>15</t>
  </si>
  <si>
    <t xml:space="preserve">Тариф(и) іншого(их) транспортувальника(ів)на транспортування теплової енергії </t>
  </si>
  <si>
    <t>*Без урахування списання безнадійної дебіторської заборгованості та нарахування резерву сумнівних боргів.</t>
  </si>
  <si>
    <r>
      <t xml:space="preserve">Структура тарифів на </t>
    </r>
    <r>
      <rPr>
        <b/>
        <sz val="16"/>
        <color rgb="FFC00000"/>
        <rFont val="Times New Roman"/>
        <family val="1"/>
        <charset val="204"/>
      </rPr>
      <t>виробництво</t>
    </r>
    <r>
      <rPr>
        <b/>
        <sz val="16"/>
        <rFont val="Times New Roman"/>
        <family val="1"/>
        <charset val="204"/>
      </rPr>
      <t xml:space="preserve"> теплової енергії</t>
    </r>
  </si>
  <si>
    <t>Публічного акціонерного товариства «Сумське машинобудівне науково-виробниче об'єднання»</t>
  </si>
  <si>
    <t xml:space="preserve">№ з/п </t>
  </si>
  <si>
    <t xml:space="preserve">Найменування показників </t>
  </si>
  <si>
    <t>Для потреб населення</t>
  </si>
  <si>
    <t>Для потреб бюджетних установ</t>
  </si>
  <si>
    <t xml:space="preserve">Для потреб інших споживачів </t>
  </si>
  <si>
    <t>Для потреб релігійних                     організацій</t>
  </si>
  <si>
    <t>тис. грн на рік</t>
  </si>
  <si>
    <t xml:space="preserve">Виробнича собівартість, у т. ч.: </t>
  </si>
  <si>
    <t xml:space="preserve">прямі матеріальні витрати, у т. ч.: </t>
  </si>
  <si>
    <t>витрати на паливо для виробництва теплової енергії котельнями</t>
  </si>
  <si>
    <t>витрати на електроенергію</t>
  </si>
  <si>
    <t xml:space="preserve">собівартість теплової енергії власних  КГУ
</t>
  </si>
  <si>
    <t>1.1.3.1</t>
  </si>
  <si>
    <t>витрати на паливо у собівартості теплової енергії власних ТЕЦ, ТЕС, АЕС, КГУ</t>
  </si>
  <si>
    <t>витрати на покупну теплову енергію</t>
  </si>
  <si>
    <t>витрати на паливо у витратах на покупну теплову енергію</t>
  </si>
  <si>
    <t xml:space="preserve">вода для технологічних потреб та водовідведення </t>
  </si>
  <si>
    <t xml:space="preserve">матеріали, запасні частини та інші матеріальні ресурси </t>
  </si>
  <si>
    <t xml:space="preserve">прямі витрати на оплату праці з відрахуваннями на соціальні заходи </t>
  </si>
  <si>
    <t xml:space="preserve">інші прямі витрати, у т. ч.: </t>
  </si>
  <si>
    <t xml:space="preserve">інші прямі витрати </t>
  </si>
  <si>
    <t xml:space="preserve">загальновиробничі витрати, у т. ч.: </t>
  </si>
  <si>
    <t xml:space="preserve">інші витрати </t>
  </si>
  <si>
    <t>2</t>
  </si>
  <si>
    <t xml:space="preserve">Адміністративні витрати, у т. ч.: </t>
  </si>
  <si>
    <t>Інші операційні витрати</t>
  </si>
  <si>
    <t xml:space="preserve">Фінансові витрати </t>
  </si>
  <si>
    <t>Повна собівартість</t>
  </si>
  <si>
    <t xml:space="preserve">Розрахунковий прибуток, у т. ч.: </t>
  </si>
  <si>
    <t xml:space="preserve">податок на прибуток </t>
  </si>
  <si>
    <t xml:space="preserve">резервний фонд (капітал) та дивіденди </t>
  </si>
  <si>
    <t xml:space="preserve">на розвиток виробництва (виробничі інвестиції) </t>
  </si>
  <si>
    <t>інше використання прибутку (прибуток у тарифах ТЕЦ, ТЕС, КГУ)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</si>
  <si>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</si>
  <si>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</si>
  <si>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9.1</t>
  </si>
  <si>
    <t>Паливна складова</t>
  </si>
  <si>
    <t>9.2</t>
  </si>
  <si>
    <t>Решта витрат, крім паливної складової</t>
  </si>
  <si>
    <t>Паливна складова, %</t>
  </si>
  <si>
    <t>Решта витрат, крім паливної складової, %</t>
  </si>
  <si>
    <t xml:space="preserve">Обсяг реалізації теплової енергії власним споживачам, Гкал </t>
  </si>
  <si>
    <t>Рівень рентабельності, %</t>
  </si>
  <si>
    <t>Структура тарифа на теплову енергію</t>
  </si>
  <si>
    <t>Для  потреб бюджетних установ</t>
  </si>
  <si>
    <t>Для  потреб інших споживачів</t>
  </si>
  <si>
    <t>Для  потреб релігії</t>
  </si>
  <si>
    <t>Всього, тис.грн.</t>
  </si>
  <si>
    <t>тис.грн.</t>
  </si>
  <si>
    <t>Виробнича собівартість, у  т.ч.:</t>
  </si>
  <si>
    <t>прямі матеріальні витрати, у т.ч.:</t>
  </si>
  <si>
    <t>витрати на паливо</t>
  </si>
  <si>
    <t xml:space="preserve">витрати на покупну теплову енергію   </t>
  </si>
  <si>
    <t>собівартість теплової енергії власних  КГУ</t>
  </si>
  <si>
    <t>транспортування теплової енергії</t>
  </si>
  <si>
    <t>1.1.7</t>
  </si>
  <si>
    <t>інші прямі витрати, у т.ч.:</t>
  </si>
  <si>
    <t>загальновиробничі витрати, у т.ч.:</t>
  </si>
  <si>
    <t>Адміністративні витрати, у т.ч.:</t>
  </si>
  <si>
    <t>Розрахунковий прибуток, усього *, у т.ч.:</t>
  </si>
  <si>
    <t>Середні тарифи на теплову енергію, грн/ГкалТарифи на виробництво теплової енергії</t>
  </si>
  <si>
    <t>Обсяг реалізації  теплової енергії власним споживачам, Гкал</t>
  </si>
  <si>
    <t>ФОТ С ОТЧИСЛЕНИЯМИ</t>
  </si>
  <si>
    <t>ФОТ ПОСЛУГА+ВНЕШТАТНИКИ</t>
  </si>
  <si>
    <t>всего</t>
  </si>
  <si>
    <r>
      <t xml:space="preserve">Структура тарифів на </t>
    </r>
    <r>
      <rPr>
        <b/>
        <sz val="16"/>
        <color rgb="FFC00000"/>
        <rFont val="Times New Roman"/>
        <family val="1"/>
        <charset val="204"/>
      </rPr>
      <t>транспортування</t>
    </r>
    <r>
      <rPr>
        <b/>
        <sz val="16"/>
        <rFont val="Times New Roman"/>
        <family val="1"/>
        <charset val="204"/>
      </rPr>
      <t xml:space="preserve"> теплової енергії</t>
    </r>
  </si>
  <si>
    <t xml:space="preserve">Без ПДВ </t>
  </si>
  <si>
    <t>Для потреб бюджетних  установ</t>
  </si>
  <si>
    <t>Для потреб релігійних              організацій</t>
  </si>
  <si>
    <t>витрати на електроенергію, у т. ч.:</t>
  </si>
  <si>
    <t xml:space="preserve">транспортування теплової енергії тепловими мережами інших підприємств </t>
  </si>
  <si>
    <t xml:space="preserve">Повна собівартість </t>
  </si>
  <si>
    <t xml:space="preserve">Розрахунковий прибуток,  у т. ч.: </t>
  </si>
  <si>
    <t xml:space="preserve">інше використання прибутку </t>
  </si>
  <si>
    <t>Вартість транспортування теплової енергії за відповідним тарифом</t>
  </si>
  <si>
    <t xml:space="preserve">Тарифи на транспортування теплової енергії, грн/Гкал </t>
  </si>
  <si>
    <t xml:space="preserve">Корисний відпуск теплової енергії з мереж ліцензіата, Гкал,  у т. ч.: </t>
  </si>
  <si>
    <r>
      <t>Структура тарифів на</t>
    </r>
    <r>
      <rPr>
        <b/>
        <sz val="17"/>
        <color rgb="FFC00000"/>
        <rFont val="Times New Roman"/>
        <family val="1"/>
        <charset val="204"/>
      </rPr>
      <t xml:space="preserve"> постачання</t>
    </r>
    <r>
      <rPr>
        <b/>
        <sz val="17"/>
        <rFont val="Times New Roman"/>
        <family val="1"/>
        <charset val="204"/>
      </rPr>
      <t xml:space="preserve"> теплової енергії</t>
    </r>
  </si>
  <si>
    <t xml:space="preserve">Інші операційні витрати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</si>
  <si>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</si>
  <si>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</si>
  <si>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</si>
  <si>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Питома вага, %</t>
  </si>
  <si>
    <t>собівартість теплової енергії власних ТЕЦ, ТЕС, АЕС, когенераційних установок</t>
  </si>
  <si>
    <t>Планований тариф на послугу з централізованого опалення, грн/м2 за місяць протягом опалювального періоду, з ПДВ</t>
  </si>
  <si>
    <t>Додаток 1</t>
  </si>
  <si>
    <t>Показатели</t>
  </si>
  <si>
    <t>действ. тариф</t>
  </si>
  <si>
    <t>тариф 2019 года</t>
  </si>
  <si>
    <t>грн/Гкал без НДС</t>
  </si>
  <si>
    <t>грн/Гкал с  НДС</t>
  </si>
  <si>
    <t xml:space="preserve">Тариф </t>
  </si>
  <si>
    <t>Полная себестоимость</t>
  </si>
  <si>
    <t>энергоресурсы:</t>
  </si>
  <si>
    <t>газ</t>
  </si>
  <si>
    <t>электроэнергия</t>
  </si>
  <si>
    <t>себестоимость т/э КГУ  (ЭГТУ)</t>
  </si>
  <si>
    <t>покупная т/э</t>
  </si>
  <si>
    <t>вода для производстава т/э</t>
  </si>
  <si>
    <t>транспортировка</t>
  </si>
  <si>
    <t>материалы</t>
  </si>
  <si>
    <t>зарплата</t>
  </si>
  <si>
    <t>амортизация</t>
  </si>
  <si>
    <t>ТОиР</t>
  </si>
  <si>
    <t>другие затраты</t>
  </si>
  <si>
    <t xml:space="preserve">Структура тарифа  на 1 Гкал  теплоэнергии  с  услугой   </t>
  </si>
  <si>
    <t>(для домов с приборами учета)</t>
  </si>
  <si>
    <t xml:space="preserve">до рішення виконавчого комітету </t>
  </si>
  <si>
    <t xml:space="preserve">без ПДВ </t>
  </si>
  <si>
    <t>від 23.07.2019  № 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</si>
</sst>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0.00000000"/>
    <numFmt numFmtId="166" formatCode="#,##0.000000"/>
    <numFmt numFmtId="167" formatCode="#,##0.000"/>
    <numFmt numFmtId="168" formatCode="_-* #,##0.000\ _₽_-;\-* #,##0.000\ _₽_-;_-* &quot;-&quot;??\ _₽_-;_-@_-"/>
    <numFmt numFmtId="169" formatCode="_-* #,##0.00_р_._-;\-* #,##0.00_р_._-;_-* &quot;-&quot;??_р_._-;_-@_-"/>
    <numFmt numFmtId="170" formatCode="_-* #,##0.000_р_._-;\-* #,##0.000_р_._-;_-* &quot;-&quot;??_р_._-;_-@_-"/>
    <numFmt numFmtId="171" formatCode="0.0%"/>
    <numFmt numFmtId="172" formatCode="0.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292B2C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14"/>
      <name val="Arial"/>
      <family val="2"/>
      <charset val="204"/>
    </font>
    <font>
      <b/>
      <sz val="17"/>
      <name val="Times New Roman"/>
      <family val="1"/>
      <charset val="204"/>
    </font>
    <font>
      <b/>
      <sz val="17"/>
      <color rgb="FFC0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</font>
    <font>
      <sz val="8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169" fontId="2" fillId="0" borderId="0" applyFont="0" applyFill="0" applyBorder="0" applyAlignment="0" applyProtection="0"/>
  </cellStyleXfs>
  <cellXfs count="791">
    <xf numFmtId="0" fontId="0" fillId="0" borderId="0" xfId="0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/>
    <xf numFmtId="0" fontId="3" fillId="0" borderId="0" xfId="2" applyFont="1" applyFill="1" applyAlignment="1">
      <alignment horizont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left" vertical="center" wrapText="1"/>
    </xf>
    <xf numFmtId="164" fontId="10" fillId="3" borderId="10" xfId="1" applyFont="1" applyFill="1" applyBorder="1" applyAlignment="1">
      <alignment horizontal="center" vertical="center" wrapText="1"/>
    </xf>
    <xf numFmtId="164" fontId="10" fillId="3" borderId="11" xfId="1" applyFont="1" applyFill="1" applyBorder="1" applyAlignment="1">
      <alignment horizontal="center" vertical="center" wrapText="1"/>
    </xf>
    <xf numFmtId="164" fontId="10" fillId="3" borderId="12" xfId="1" applyFont="1" applyFill="1" applyBorder="1" applyAlignment="1">
      <alignment horizontal="center" vertical="center" wrapText="1"/>
    </xf>
    <xf numFmtId="164" fontId="10" fillId="0" borderId="13" xfId="1" applyFont="1" applyFill="1" applyBorder="1" applyAlignment="1">
      <alignment horizontal="center" vertical="center" wrapText="1"/>
    </xf>
    <xf numFmtId="164" fontId="10" fillId="0" borderId="17" xfId="1" applyFont="1" applyFill="1" applyBorder="1" applyAlignment="1">
      <alignment horizontal="center" vertical="center" wrapText="1"/>
    </xf>
    <xf numFmtId="164" fontId="10" fillId="0" borderId="18" xfId="1" applyFont="1" applyFill="1" applyBorder="1" applyAlignment="1">
      <alignment horizontal="center" vertical="center" wrapText="1"/>
    </xf>
    <xf numFmtId="164" fontId="10" fillId="0" borderId="10" xfId="1" applyFont="1" applyFill="1" applyBorder="1" applyAlignment="1">
      <alignment horizontal="center" vertical="center" wrapText="1"/>
    </xf>
    <xf numFmtId="164" fontId="10" fillId="0" borderId="11" xfId="1" applyFont="1" applyFill="1" applyBorder="1" applyAlignment="1">
      <alignment horizontal="center" vertical="center" wrapText="1"/>
    </xf>
    <xf numFmtId="164" fontId="10" fillId="0" borderId="12" xfId="1" applyFont="1" applyFill="1" applyBorder="1" applyAlignment="1">
      <alignment horizontal="center" vertical="center" wrapText="1"/>
    </xf>
    <xf numFmtId="164" fontId="6" fillId="0" borderId="10" xfId="1" applyFont="1" applyFill="1" applyBorder="1" applyAlignment="1">
      <alignment horizontal="center" vertical="center" wrapText="1"/>
    </xf>
    <xf numFmtId="164" fontId="6" fillId="0" borderId="11" xfId="1" applyFont="1" applyFill="1" applyBorder="1" applyAlignment="1">
      <alignment horizontal="center" vertical="center" wrapText="1"/>
    </xf>
    <xf numFmtId="164" fontId="6" fillId="0" borderId="12" xfId="1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164" fontId="5" fillId="2" borderId="10" xfId="1" applyFont="1" applyFill="1" applyBorder="1" applyAlignment="1">
      <alignment horizontal="center" vertical="center" wrapText="1"/>
    </xf>
    <xf numFmtId="164" fontId="5" fillId="2" borderId="11" xfId="1" applyFont="1" applyFill="1" applyBorder="1" applyAlignment="1">
      <alignment horizontal="center" vertical="center" wrapText="1"/>
    </xf>
    <xf numFmtId="164" fontId="5" fillId="2" borderId="12" xfId="1" applyFont="1" applyFill="1" applyBorder="1" applyAlignment="1">
      <alignment horizontal="center" vertical="center" wrapText="1"/>
    </xf>
    <xf numFmtId="164" fontId="6" fillId="2" borderId="10" xfId="1" applyFont="1" applyFill="1" applyBorder="1" applyAlignment="1">
      <alignment horizontal="center" vertical="center" wrapText="1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2" xfId="1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justify" vertical="center" wrapText="1"/>
    </xf>
    <xf numFmtId="164" fontId="5" fillId="0" borderId="11" xfId="1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left" vertical="center" wrapText="1"/>
    </xf>
    <xf numFmtId="164" fontId="6" fillId="0" borderId="20" xfId="1" applyFont="1" applyFill="1" applyBorder="1" applyAlignment="1">
      <alignment horizontal="center" vertical="center" wrapText="1"/>
    </xf>
    <xf numFmtId="164" fontId="6" fillId="0" borderId="21" xfId="1" applyFont="1" applyFill="1" applyBorder="1" applyAlignment="1">
      <alignment horizontal="center" vertical="center"/>
    </xf>
    <xf numFmtId="164" fontId="6" fillId="0" borderId="21" xfId="1" applyFont="1" applyFill="1" applyBorder="1" applyAlignment="1">
      <alignment horizontal="center" vertical="center" wrapText="1"/>
    </xf>
    <xf numFmtId="164" fontId="6" fillId="0" borderId="22" xfId="1" applyFont="1" applyFill="1" applyBorder="1" applyAlignment="1">
      <alignment horizontal="center" vertical="center" wrapText="1"/>
    </xf>
    <xf numFmtId="0" fontId="6" fillId="0" borderId="0" xfId="2" applyFont="1" applyFill="1" applyAlignment="1">
      <alignment wrapText="1"/>
    </xf>
    <xf numFmtId="0" fontId="6" fillId="0" borderId="0" xfId="2" applyFont="1" applyFill="1" applyAlignment="1">
      <alignment horizontal="center" wrapText="1"/>
    </xf>
    <xf numFmtId="0" fontId="6" fillId="0" borderId="0" xfId="2" applyFont="1" applyFill="1"/>
    <xf numFmtId="0" fontId="17" fillId="0" borderId="0" xfId="3" applyFont="1" applyAlignment="1">
      <alignment horizontal="center"/>
    </xf>
    <xf numFmtId="0" fontId="17" fillId="0" borderId="0" xfId="3" applyFont="1"/>
    <xf numFmtId="49" fontId="17" fillId="0" borderId="0" xfId="3" applyNumberFormat="1" applyFont="1" applyAlignment="1" applyProtection="1">
      <alignment horizontal="center"/>
    </xf>
    <xf numFmtId="0" fontId="17" fillId="0" borderId="0" xfId="3" applyFont="1" applyAlignment="1" applyProtection="1">
      <alignment horizontal="center" vertical="center" wrapText="1"/>
    </xf>
    <xf numFmtId="0" fontId="17" fillId="0" borderId="0" xfId="3" applyFont="1" applyProtection="1"/>
    <xf numFmtId="0" fontId="21" fillId="0" borderId="27" xfId="3" applyFont="1" applyBorder="1" applyAlignment="1" applyProtection="1">
      <alignment horizontal="center" vertical="center" wrapText="1"/>
    </xf>
    <xf numFmtId="0" fontId="21" fillId="0" borderId="28" xfId="3" applyFont="1" applyBorder="1" applyAlignment="1" applyProtection="1">
      <alignment horizontal="center" vertical="center" wrapText="1"/>
    </xf>
    <xf numFmtId="0" fontId="21" fillId="4" borderId="29" xfId="3" applyFont="1" applyFill="1" applyBorder="1" applyAlignment="1" applyProtection="1">
      <alignment horizontal="center" vertical="center" wrapText="1"/>
    </xf>
    <xf numFmtId="0" fontId="20" fillId="0" borderId="30" xfId="3" applyFont="1" applyBorder="1" applyAlignment="1" applyProtection="1">
      <alignment horizontal="center" vertical="center" wrapText="1"/>
    </xf>
    <xf numFmtId="0" fontId="20" fillId="0" borderId="31" xfId="3" applyFont="1" applyBorder="1" applyAlignment="1" applyProtection="1">
      <alignment horizontal="center" vertical="center" wrapText="1"/>
    </xf>
    <xf numFmtId="0" fontId="20" fillId="0" borderId="32" xfId="3" applyFont="1" applyBorder="1" applyAlignment="1" applyProtection="1">
      <alignment horizontal="center" vertical="center" wrapText="1"/>
    </xf>
    <xf numFmtId="0" fontId="20" fillId="4" borderId="32" xfId="3" applyFont="1" applyFill="1" applyBorder="1" applyAlignment="1" applyProtection="1">
      <alignment horizontal="center" vertical="center" wrapText="1"/>
    </xf>
    <xf numFmtId="49" fontId="22" fillId="0" borderId="10" xfId="3" applyNumberFormat="1" applyFont="1" applyBorder="1" applyAlignment="1" applyProtection="1">
      <alignment horizontal="center" vertical="center" wrapText="1"/>
    </xf>
    <xf numFmtId="0" fontId="18" fillId="0" borderId="33" xfId="3" applyFont="1" applyBorder="1" applyAlignment="1" applyProtection="1">
      <alignment vertical="center" wrapText="1"/>
    </xf>
    <xf numFmtId="0" fontId="18" fillId="0" borderId="34" xfId="3" applyFont="1" applyBorder="1" applyAlignment="1" applyProtection="1">
      <alignment horizontal="center" vertical="center" wrapText="1"/>
    </xf>
    <xf numFmtId="4" fontId="18" fillId="0" borderId="10" xfId="3" applyNumberFormat="1" applyFont="1" applyBorder="1" applyAlignment="1" applyProtection="1">
      <alignment horizontal="center" vertical="center" wrapText="1"/>
    </xf>
    <xf numFmtId="4" fontId="18" fillId="0" borderId="33" xfId="3" applyNumberFormat="1" applyFont="1" applyBorder="1" applyAlignment="1" applyProtection="1">
      <alignment horizontal="center" vertical="center" wrapText="1"/>
    </xf>
    <xf numFmtId="4" fontId="18" fillId="4" borderId="34" xfId="3" applyNumberFormat="1" applyFont="1" applyFill="1" applyBorder="1" applyAlignment="1" applyProtection="1">
      <alignment horizontal="center" vertical="center" wrapText="1"/>
    </xf>
    <xf numFmtId="49" fontId="20" fillId="0" borderId="13" xfId="3" applyNumberFormat="1" applyFont="1" applyBorder="1" applyAlignment="1" applyProtection="1">
      <alignment horizontal="center" vertical="center" wrapText="1"/>
    </xf>
    <xf numFmtId="0" fontId="17" fillId="0" borderId="17" xfId="3" applyFont="1" applyBorder="1" applyAlignment="1" applyProtection="1">
      <alignment vertical="center" wrapText="1"/>
    </xf>
    <xf numFmtId="0" fontId="17" fillId="0" borderId="18" xfId="3" applyFont="1" applyBorder="1" applyAlignment="1" applyProtection="1">
      <alignment horizontal="center" vertical="center" wrapText="1"/>
    </xf>
    <xf numFmtId="4" fontId="17" fillId="0" borderId="13" xfId="3" applyNumberFormat="1" applyFont="1" applyBorder="1" applyAlignment="1" applyProtection="1">
      <alignment horizontal="center" vertical="center" wrapText="1"/>
    </xf>
    <xf numFmtId="4" fontId="17" fillId="0" borderId="17" xfId="3" applyNumberFormat="1" applyFont="1" applyBorder="1" applyAlignment="1" applyProtection="1">
      <alignment horizontal="center" vertical="center" wrapText="1"/>
    </xf>
    <xf numFmtId="4" fontId="17" fillId="0" borderId="17" xfId="3" applyNumberFormat="1" applyFont="1" applyBorder="1" applyAlignment="1" applyProtection="1">
      <alignment horizontal="center" vertical="center" wrapText="1"/>
      <protection locked="0"/>
    </xf>
    <xf numFmtId="4" fontId="17" fillId="4" borderId="18" xfId="3" applyNumberFormat="1" applyFont="1" applyFill="1" applyBorder="1" applyAlignment="1" applyProtection="1">
      <alignment horizontal="center" vertical="center" wrapText="1"/>
    </xf>
    <xf numFmtId="49" fontId="22" fillId="0" borderId="13" xfId="3" applyNumberFormat="1" applyFont="1" applyBorder="1" applyAlignment="1" applyProtection="1">
      <alignment horizontal="center" vertical="center" wrapText="1"/>
    </xf>
    <xf numFmtId="0" fontId="18" fillId="0" borderId="17" xfId="3" applyFont="1" applyBorder="1" applyAlignment="1" applyProtection="1">
      <alignment vertical="center" wrapText="1"/>
    </xf>
    <xf numFmtId="0" fontId="18" fillId="0" borderId="18" xfId="3" applyFont="1" applyBorder="1" applyAlignment="1" applyProtection="1">
      <alignment horizontal="center" vertical="center" wrapText="1"/>
    </xf>
    <xf numFmtId="4" fontId="18" fillId="0" borderId="13" xfId="3" applyNumberFormat="1" applyFont="1" applyBorder="1" applyAlignment="1" applyProtection="1">
      <alignment horizontal="center" vertical="center" wrapText="1"/>
    </xf>
    <xf numFmtId="4" fontId="18" fillId="0" borderId="17" xfId="3" applyNumberFormat="1" applyFont="1" applyBorder="1" applyAlignment="1" applyProtection="1">
      <alignment horizontal="center" vertical="center" wrapText="1"/>
    </xf>
    <xf numFmtId="4" fontId="18" fillId="4" borderId="18" xfId="3" applyNumberFormat="1" applyFont="1" applyFill="1" applyBorder="1" applyAlignment="1" applyProtection="1">
      <alignment horizontal="center" vertical="center" wrapText="1"/>
    </xf>
    <xf numFmtId="0" fontId="20" fillId="0" borderId="18" xfId="3" applyFont="1" applyBorder="1" applyAlignment="1" applyProtection="1">
      <alignment horizontal="center" vertical="center" wrapText="1"/>
    </xf>
    <xf numFmtId="0" fontId="22" fillId="0" borderId="18" xfId="3" applyFont="1" applyBorder="1" applyAlignment="1" applyProtection="1">
      <alignment horizontal="center" vertical="center" wrapText="1"/>
    </xf>
    <xf numFmtId="4" fontId="17" fillId="0" borderId="13" xfId="3" applyNumberFormat="1" applyFont="1" applyBorder="1" applyAlignment="1" applyProtection="1">
      <alignment horizontal="center" vertical="center" wrapText="1"/>
      <protection locked="0"/>
    </xf>
    <xf numFmtId="4" fontId="18" fillId="0" borderId="13" xfId="3" applyNumberFormat="1" applyFont="1" applyBorder="1" applyAlignment="1" applyProtection="1">
      <alignment horizontal="center" vertical="center" wrapText="1"/>
      <protection locked="0"/>
    </xf>
    <xf numFmtId="4" fontId="18" fillId="0" borderId="17" xfId="3" applyNumberFormat="1" applyFont="1" applyBorder="1" applyAlignment="1" applyProtection="1">
      <alignment horizontal="center" vertical="center" wrapText="1"/>
      <protection locked="0"/>
    </xf>
    <xf numFmtId="4" fontId="17" fillId="4" borderId="18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3" applyNumberFormat="1" applyFont="1" applyBorder="1" applyAlignment="1" applyProtection="1">
      <alignment horizontal="center" vertical="center" wrapText="1"/>
    </xf>
    <xf numFmtId="0" fontId="17" fillId="0" borderId="28" xfId="3" applyFont="1" applyBorder="1" applyAlignment="1" applyProtection="1">
      <alignment vertical="center" wrapText="1"/>
    </xf>
    <xf numFmtId="0" fontId="20" fillId="0" borderId="29" xfId="3" applyFont="1" applyBorder="1" applyAlignment="1" applyProtection="1">
      <alignment horizontal="center" vertical="center" wrapText="1"/>
    </xf>
    <xf numFmtId="4" fontId="17" fillId="0" borderId="27" xfId="3" applyNumberFormat="1" applyFont="1" applyBorder="1" applyAlignment="1" applyProtection="1">
      <alignment horizontal="center" vertical="center" wrapText="1"/>
    </xf>
    <xf numFmtId="4" fontId="17" fillId="0" borderId="28" xfId="3" applyNumberFormat="1" applyFont="1" applyBorder="1" applyAlignment="1" applyProtection="1">
      <alignment horizontal="center" vertical="center" wrapText="1"/>
    </xf>
    <xf numFmtId="4" fontId="17" fillId="0" borderId="28" xfId="3" applyNumberFormat="1" applyFont="1" applyBorder="1" applyAlignment="1" applyProtection="1">
      <alignment horizontal="center" vertical="center" wrapText="1"/>
      <protection locked="0"/>
    </xf>
    <xf numFmtId="4" fontId="17" fillId="4" borderId="29" xfId="3" applyNumberFormat="1" applyFont="1" applyFill="1" applyBorder="1" applyAlignment="1" applyProtection="1">
      <alignment horizontal="center" vertical="center" wrapText="1"/>
    </xf>
    <xf numFmtId="0" fontId="23" fillId="0" borderId="23" xfId="3" applyFont="1" applyBorder="1" applyAlignment="1" applyProtection="1">
      <alignment horizontal="center" vertical="center"/>
    </xf>
    <xf numFmtId="0" fontId="23" fillId="0" borderId="0" xfId="3" applyFont="1" applyProtection="1"/>
    <xf numFmtId="49" fontId="17" fillId="0" borderId="0" xfId="3" applyNumberFormat="1" applyFont="1" applyAlignment="1">
      <alignment horizontal="left"/>
    </xf>
    <xf numFmtId="49" fontId="17" fillId="0" borderId="0" xfId="3" applyNumberFormat="1" applyFont="1" applyAlignment="1">
      <alignment horizontal="center"/>
    </xf>
    <xf numFmtId="49" fontId="19" fillId="0" borderId="0" xfId="3" applyNumberFormat="1" applyFont="1" applyAlignment="1">
      <alignment horizontal="center"/>
    </xf>
    <xf numFmtId="0" fontId="19" fillId="0" borderId="23" xfId="3" applyFont="1" applyBorder="1" applyAlignment="1" applyProtection="1">
      <alignment horizontal="center" vertical="center"/>
      <protection locked="0"/>
    </xf>
    <xf numFmtId="0" fontId="19" fillId="0" borderId="0" xfId="3" applyFont="1" applyProtection="1"/>
    <xf numFmtId="0" fontId="19" fillId="0" borderId="23" xfId="3" applyFont="1" applyBorder="1" applyProtection="1"/>
    <xf numFmtId="0" fontId="20" fillId="0" borderId="0" xfId="3" applyFont="1" applyAlignment="1">
      <alignment horizontal="justify" vertical="top" wrapText="1"/>
    </xf>
    <xf numFmtId="0" fontId="20" fillId="0" borderId="0" xfId="3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7" fillId="0" borderId="0" xfId="3" applyFont="1" applyAlignment="1" applyProtection="1">
      <alignment horizontal="center"/>
    </xf>
    <xf numFmtId="0" fontId="17" fillId="0" borderId="0" xfId="3" applyFont="1" applyAlignment="1" applyProtection="1">
      <alignment horizontal="center" vertical="center"/>
    </xf>
    <xf numFmtId="49" fontId="17" fillId="0" borderId="0" xfId="3" applyNumberFormat="1" applyFont="1" applyFill="1" applyAlignment="1" applyProtection="1">
      <alignment horizontal="center"/>
    </xf>
    <xf numFmtId="0" fontId="18" fillId="0" borderId="0" xfId="3" applyFont="1" applyFill="1" applyAlignment="1" applyProtection="1"/>
    <xf numFmtId="0" fontId="17" fillId="0" borderId="0" xfId="3" applyFont="1" applyFill="1" applyBorder="1" applyAlignment="1" applyProtection="1"/>
    <xf numFmtId="0" fontId="21" fillId="0" borderId="0" xfId="3" applyFont="1" applyFill="1" applyBorder="1" applyAlignment="1" applyProtection="1">
      <alignment vertical="top"/>
    </xf>
    <xf numFmtId="0" fontId="17" fillId="0" borderId="0" xfId="3" applyFont="1" applyFill="1" applyProtection="1"/>
    <xf numFmtId="0" fontId="17" fillId="0" borderId="17" xfId="3" applyFont="1" applyFill="1" applyBorder="1" applyAlignment="1" applyProtection="1">
      <alignment horizontal="center" vertical="center" wrapText="1"/>
    </xf>
    <xf numFmtId="0" fontId="21" fillId="0" borderId="17" xfId="3" applyFont="1" applyFill="1" applyBorder="1" applyAlignment="1" applyProtection="1">
      <alignment horizontal="center" vertical="center" wrapText="1"/>
    </xf>
    <xf numFmtId="49" fontId="22" fillId="5" borderId="17" xfId="3" applyNumberFormat="1" applyFont="1" applyFill="1" applyBorder="1" applyAlignment="1" applyProtection="1">
      <alignment horizontal="center" vertical="center" wrapText="1"/>
    </xf>
    <xf numFmtId="0" fontId="22" fillId="5" borderId="17" xfId="3" applyFont="1" applyFill="1" applyBorder="1" applyAlignment="1" applyProtection="1">
      <alignment vertical="center" wrapText="1"/>
    </xf>
    <xf numFmtId="0" fontId="22" fillId="5" borderId="17" xfId="3" applyFont="1" applyFill="1" applyBorder="1" applyAlignment="1" applyProtection="1">
      <alignment horizontal="center" vertical="center" wrapText="1"/>
    </xf>
    <xf numFmtId="2" fontId="22" fillId="5" borderId="17" xfId="3" applyNumberFormat="1" applyFont="1" applyFill="1" applyBorder="1" applyAlignment="1" applyProtection="1">
      <alignment horizontal="center" vertical="center" wrapText="1"/>
    </xf>
    <xf numFmtId="49" fontId="20" fillId="0" borderId="17" xfId="3" applyNumberFormat="1" applyFont="1" applyFill="1" applyBorder="1" applyAlignment="1" applyProtection="1">
      <alignment horizontal="center" vertical="center" wrapText="1"/>
    </xf>
    <xf numFmtId="0" fontId="20" fillId="0" borderId="17" xfId="3" applyFont="1" applyFill="1" applyBorder="1" applyAlignment="1" applyProtection="1">
      <alignment vertical="center" wrapText="1"/>
    </xf>
    <xf numFmtId="0" fontId="20" fillId="0" borderId="17" xfId="3" applyFont="1" applyFill="1" applyBorder="1" applyAlignment="1" applyProtection="1">
      <alignment horizontal="center" vertical="center" wrapText="1"/>
    </xf>
    <xf numFmtId="2" fontId="20" fillId="0" borderId="17" xfId="3" applyNumberFormat="1" applyFont="1" applyFill="1" applyBorder="1" applyAlignment="1" applyProtection="1">
      <alignment horizontal="center" vertical="center" wrapText="1"/>
    </xf>
    <xf numFmtId="4" fontId="20" fillId="0" borderId="17" xfId="3" applyNumberFormat="1" applyFont="1" applyFill="1" applyBorder="1" applyAlignment="1" applyProtection="1">
      <alignment horizontal="center" vertical="center" wrapText="1"/>
    </xf>
    <xf numFmtId="49" fontId="22" fillId="0" borderId="17" xfId="3" applyNumberFormat="1" applyFont="1" applyFill="1" applyBorder="1" applyAlignment="1" applyProtection="1">
      <alignment horizontal="center" vertical="center" wrapText="1"/>
    </xf>
    <xf numFmtId="0" fontId="22" fillId="0" borderId="17" xfId="3" applyFont="1" applyFill="1" applyBorder="1" applyAlignment="1" applyProtection="1">
      <alignment vertical="center" wrapText="1"/>
    </xf>
    <xf numFmtId="0" fontId="22" fillId="0" borderId="17" xfId="3" applyFont="1" applyFill="1" applyBorder="1" applyAlignment="1" applyProtection="1">
      <alignment horizontal="center" vertical="center" wrapText="1"/>
    </xf>
    <xf numFmtId="4" fontId="22" fillId="0" borderId="17" xfId="3" applyNumberFormat="1" applyFont="1" applyFill="1" applyBorder="1" applyAlignment="1" applyProtection="1">
      <alignment horizontal="center" vertical="center" wrapText="1"/>
    </xf>
    <xf numFmtId="0" fontId="23" fillId="0" borderId="0" xfId="3" applyFont="1" applyFill="1" applyAlignment="1" applyProtection="1">
      <alignment horizontal="center" vertical="top"/>
    </xf>
    <xf numFmtId="0" fontId="23" fillId="0" borderId="0" xfId="3" applyFont="1" applyFill="1" applyProtection="1"/>
    <xf numFmtId="49" fontId="19" fillId="0" borderId="0" xfId="3" applyNumberFormat="1" applyFont="1" applyAlignment="1" applyProtection="1">
      <alignment horizontal="center"/>
    </xf>
    <xf numFmtId="0" fontId="19" fillId="0" borderId="23" xfId="3" applyFont="1" applyBorder="1" applyAlignment="1" applyProtection="1">
      <alignment horizontal="center"/>
    </xf>
    <xf numFmtId="0" fontId="19" fillId="0" borderId="0" xfId="3" applyFont="1" applyBorder="1" applyAlignment="1" applyProtection="1">
      <alignment wrapText="1"/>
    </xf>
    <xf numFmtId="0" fontId="19" fillId="0" borderId="23" xfId="3" applyFont="1" applyBorder="1" applyAlignment="1" applyProtection="1">
      <alignment wrapText="1"/>
    </xf>
    <xf numFmtId="0" fontId="19" fillId="0" borderId="0" xfId="3" applyFont="1" applyAlignment="1" applyProtection="1">
      <alignment wrapText="1"/>
    </xf>
    <xf numFmtId="0" fontId="17" fillId="0" borderId="0" xfId="3" applyFont="1" applyAlignment="1" applyProtection="1">
      <alignment horizontal="center" vertical="top" wrapText="1"/>
    </xf>
    <xf numFmtId="49" fontId="17" fillId="0" borderId="0" xfId="3" applyNumberFormat="1" applyFont="1"/>
    <xf numFmtId="0" fontId="20" fillId="0" borderId="0" xfId="3" applyFont="1"/>
    <xf numFmtId="49" fontId="17" fillId="0" borderId="0" xfId="3" applyNumberFormat="1" applyFont="1" applyProtection="1"/>
    <xf numFmtId="0" fontId="20" fillId="0" borderId="0" xfId="3" applyFont="1" applyProtection="1"/>
    <xf numFmtId="0" fontId="17" fillId="0" borderId="0" xfId="3" applyFont="1" applyAlignment="1" applyProtection="1">
      <alignment wrapText="1"/>
    </xf>
    <xf numFmtId="165" fontId="17" fillId="0" borderId="0" xfId="3" applyNumberFormat="1" applyFont="1" applyProtection="1"/>
    <xf numFmtId="0" fontId="24" fillId="0" borderId="0" xfId="3" applyFont="1" applyAlignment="1" applyProtection="1"/>
    <xf numFmtId="0" fontId="17" fillId="0" borderId="0" xfId="3" applyNumberFormat="1" applyFont="1" applyBorder="1" applyAlignment="1" applyProtection="1"/>
    <xf numFmtId="0" fontId="21" fillId="0" borderId="0" xfId="3" applyFont="1" applyBorder="1" applyAlignment="1" applyProtection="1">
      <alignment vertical="top"/>
    </xf>
    <xf numFmtId="0" fontId="21" fillId="0" borderId="0" xfId="3" applyFont="1" applyBorder="1" applyAlignment="1" applyProtection="1">
      <alignment horizontal="center" vertical="top"/>
    </xf>
    <xf numFmtId="0" fontId="21" fillId="5" borderId="29" xfId="3" applyFont="1" applyFill="1" applyBorder="1" applyAlignment="1" applyProtection="1">
      <alignment horizontal="center" vertical="center" wrapText="1"/>
    </xf>
    <xf numFmtId="0" fontId="21" fillId="5" borderId="28" xfId="3" applyFont="1" applyFill="1" applyBorder="1" applyAlignment="1" applyProtection="1">
      <alignment horizontal="center" vertical="center" wrapText="1"/>
    </xf>
    <xf numFmtId="49" fontId="21" fillId="0" borderId="10" xfId="3" applyNumberFormat="1" applyFont="1" applyBorder="1" applyAlignment="1" applyProtection="1">
      <alignment horizontal="center" vertical="center" wrapText="1"/>
    </xf>
    <xf numFmtId="0" fontId="21" fillId="0" borderId="33" xfId="3" applyFont="1" applyBorder="1" applyAlignment="1" applyProtection="1">
      <alignment horizontal="center" vertical="center" wrapText="1"/>
    </xf>
    <xf numFmtId="0" fontId="20" fillId="0" borderId="44" xfId="3" applyFont="1" applyBorder="1" applyAlignment="1" applyProtection="1">
      <alignment horizontal="center" vertical="center" wrapText="1"/>
    </xf>
    <xf numFmtId="0" fontId="21" fillId="0" borderId="10" xfId="3" applyFont="1" applyBorder="1" applyAlignment="1" applyProtection="1">
      <alignment horizontal="center" vertical="center" wrapText="1"/>
    </xf>
    <xf numFmtId="0" fontId="21" fillId="5" borderId="34" xfId="3" applyFont="1" applyFill="1" applyBorder="1" applyAlignment="1" applyProtection="1">
      <alignment horizontal="center" vertical="center" wrapText="1"/>
    </xf>
    <xf numFmtId="0" fontId="21" fillId="5" borderId="33" xfId="3" applyFont="1" applyFill="1" applyBorder="1" applyAlignment="1" applyProtection="1">
      <alignment horizontal="center" vertical="center" wrapText="1"/>
    </xf>
    <xf numFmtId="49" fontId="22" fillId="0" borderId="13" xfId="3" applyNumberFormat="1" applyFont="1" applyBorder="1" applyAlignment="1" applyProtection="1">
      <alignment horizontal="right" vertical="center" wrapText="1"/>
    </xf>
    <xf numFmtId="0" fontId="22" fillId="0" borderId="17" xfId="3" applyFont="1" applyBorder="1" applyAlignment="1" applyProtection="1">
      <alignment vertical="center" wrapText="1"/>
    </xf>
    <xf numFmtId="0" fontId="22" fillId="0" borderId="42" xfId="3" applyFont="1" applyBorder="1" applyAlignment="1" applyProtection="1">
      <alignment horizontal="center" vertical="center" wrapText="1"/>
    </xf>
    <xf numFmtId="4" fontId="22" fillId="0" borderId="13" xfId="3" applyNumberFormat="1" applyFont="1" applyBorder="1" applyAlignment="1" applyProtection="1">
      <alignment horizontal="center" vertical="center" wrapText="1"/>
    </xf>
    <xf numFmtId="4" fontId="22" fillId="0" borderId="17" xfId="3" applyNumberFormat="1" applyFont="1" applyBorder="1" applyAlignment="1" applyProtection="1">
      <alignment horizontal="center" vertical="center" wrapText="1"/>
    </xf>
    <xf numFmtId="4" fontId="22" fillId="5" borderId="18" xfId="3" applyNumberFormat="1" applyFont="1" applyFill="1" applyBorder="1" applyAlignment="1" applyProtection="1">
      <alignment horizontal="center" vertical="center" wrapText="1"/>
    </xf>
    <xf numFmtId="4" fontId="22" fillId="5" borderId="17" xfId="3" applyNumberFormat="1" applyFont="1" applyFill="1" applyBorder="1" applyAlignment="1" applyProtection="1">
      <alignment horizontal="center" vertical="center" wrapText="1"/>
    </xf>
    <xf numFmtId="49" fontId="20" fillId="0" borderId="13" xfId="3" applyNumberFormat="1" applyFont="1" applyBorder="1" applyAlignment="1" applyProtection="1">
      <alignment horizontal="right" vertical="center" wrapText="1"/>
    </xf>
    <xf numFmtId="0" fontId="20" fillId="0" borderId="17" xfId="3" applyFont="1" applyBorder="1" applyAlignment="1" applyProtection="1">
      <alignment vertical="center" wrapText="1"/>
    </xf>
    <xf numFmtId="0" fontId="20" fillId="0" borderId="42" xfId="3" applyFont="1" applyBorder="1" applyAlignment="1" applyProtection="1">
      <alignment horizontal="center" vertical="center" wrapText="1"/>
    </xf>
    <xf numFmtId="4" fontId="20" fillId="0" borderId="13" xfId="3" applyNumberFormat="1" applyFont="1" applyBorder="1" applyAlignment="1" applyProtection="1">
      <alignment horizontal="center" vertical="center" wrapText="1"/>
    </xf>
    <xf numFmtId="4" fontId="20" fillId="0" borderId="17" xfId="3" applyNumberFormat="1" applyFont="1" applyBorder="1" applyAlignment="1" applyProtection="1">
      <alignment horizontal="center" vertical="center" wrapText="1"/>
    </xf>
    <xf numFmtId="4" fontId="20" fillId="5" borderId="18" xfId="3" applyNumberFormat="1" applyFont="1" applyFill="1" applyBorder="1" applyAlignment="1" applyProtection="1">
      <alignment horizontal="center" vertical="center" wrapText="1"/>
    </xf>
    <xf numFmtId="4" fontId="25" fillId="0" borderId="13" xfId="3" applyNumberFormat="1" applyFont="1" applyFill="1" applyBorder="1" applyAlignment="1" applyProtection="1">
      <alignment horizontal="center" vertical="center" wrapText="1"/>
      <protection locked="0"/>
    </xf>
    <xf numFmtId="4" fontId="25" fillId="0" borderId="17" xfId="0" applyNumberFormat="1" applyFont="1" applyBorder="1" applyAlignment="1">
      <alignment vertical="center" wrapText="1"/>
    </xf>
    <xf numFmtId="4" fontId="25" fillId="0" borderId="45" xfId="3" applyNumberFormat="1" applyFont="1" applyFill="1" applyBorder="1" applyAlignment="1" applyProtection="1">
      <alignment horizontal="center" vertical="center" wrapText="1"/>
      <protection locked="0"/>
    </xf>
    <xf numFmtId="4" fontId="25" fillId="0" borderId="17" xfId="3" applyNumberFormat="1" applyFont="1" applyFill="1" applyBorder="1" applyAlignment="1" applyProtection="1">
      <alignment horizontal="center" vertical="center" wrapText="1"/>
      <protection locked="0"/>
    </xf>
    <xf numFmtId="4" fontId="25" fillId="0" borderId="42" xfId="3" applyNumberFormat="1" applyFont="1" applyFill="1" applyBorder="1" applyAlignment="1" applyProtection="1">
      <alignment horizontal="center" vertical="center" wrapText="1"/>
      <protection locked="0"/>
    </xf>
    <xf numFmtId="4" fontId="20" fillId="5" borderId="17" xfId="3" applyNumberFormat="1" applyFont="1" applyFill="1" applyBorder="1" applyAlignment="1" applyProtection="1">
      <alignment horizontal="center" vertical="center" wrapText="1"/>
    </xf>
    <xf numFmtId="4" fontId="25" fillId="0" borderId="46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7" xfId="3" applyNumberFormat="1" applyFont="1" applyBorder="1" applyAlignment="1" applyProtection="1">
      <alignment horizontal="center" vertical="center" wrapText="1"/>
      <protection locked="0"/>
    </xf>
    <xf numFmtId="4" fontId="20" fillId="0" borderId="33" xfId="3" applyNumberFormat="1" applyFont="1" applyBorder="1" applyAlignment="1" applyProtection="1">
      <alignment horizontal="center" vertical="center" wrapText="1"/>
    </xf>
    <xf numFmtId="4" fontId="20" fillId="0" borderId="13" xfId="3" applyNumberFormat="1" applyFont="1" applyFill="1" applyBorder="1" applyAlignment="1" applyProtection="1">
      <alignment horizontal="center" vertical="center" wrapText="1"/>
    </xf>
    <xf numFmtId="166" fontId="20" fillId="5" borderId="17" xfId="3" applyNumberFormat="1" applyFont="1" applyFill="1" applyBorder="1" applyAlignment="1" applyProtection="1">
      <alignment horizontal="center" vertical="center" wrapText="1"/>
    </xf>
    <xf numFmtId="166" fontId="20" fillId="5" borderId="18" xfId="3" applyNumberFormat="1" applyFont="1" applyFill="1" applyBorder="1" applyAlignment="1" applyProtection="1">
      <alignment horizontal="center" vertical="center" wrapText="1"/>
    </xf>
    <xf numFmtId="4" fontId="20" fillId="0" borderId="13" xfId="3" applyNumberFormat="1" applyFont="1" applyBorder="1" applyAlignment="1" applyProtection="1">
      <alignment horizontal="center" vertical="center" wrapText="1"/>
      <protection locked="0"/>
    </xf>
    <xf numFmtId="4" fontId="20" fillId="6" borderId="13" xfId="3" applyNumberFormat="1" applyFont="1" applyFill="1" applyBorder="1" applyAlignment="1" applyProtection="1">
      <alignment horizontal="center" vertical="center" wrapText="1"/>
      <protection locked="0"/>
    </xf>
    <xf numFmtId="4" fontId="20" fillId="6" borderId="17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17" xfId="3" applyNumberFormat="1" applyFont="1" applyFill="1" applyBorder="1" applyAlignment="1" applyProtection="1">
      <alignment horizontal="center" vertical="center" wrapText="1"/>
    </xf>
    <xf numFmtId="4" fontId="25" fillId="0" borderId="42" xfId="3" applyNumberFormat="1" applyFont="1" applyFill="1" applyBorder="1" applyAlignment="1" applyProtection="1">
      <alignment horizontal="center" vertical="center" wrapText="1"/>
    </xf>
    <xf numFmtId="4" fontId="22" fillId="0" borderId="13" xfId="3" applyNumberFormat="1" applyFont="1" applyBorder="1" applyAlignment="1" applyProtection="1">
      <alignment horizontal="center" vertical="center" wrapText="1"/>
      <protection locked="0"/>
    </xf>
    <xf numFmtId="4" fontId="22" fillId="0" borderId="17" xfId="3" applyNumberFormat="1" applyFont="1" applyBorder="1" applyAlignment="1" applyProtection="1">
      <alignment horizontal="center" vertical="center" wrapText="1"/>
      <protection locked="0"/>
    </xf>
    <xf numFmtId="4" fontId="22" fillId="5" borderId="18" xfId="3" applyNumberFormat="1" applyFont="1" applyFill="1" applyBorder="1" applyAlignment="1" applyProtection="1">
      <alignment horizontal="center" vertical="center" wrapText="1"/>
      <protection locked="0"/>
    </xf>
    <xf numFmtId="4" fontId="22" fillId="5" borderId="17" xfId="3" applyNumberFormat="1" applyFont="1" applyFill="1" applyBorder="1" applyAlignment="1" applyProtection="1">
      <alignment horizontal="center" vertical="center" wrapText="1"/>
      <protection locked="0"/>
    </xf>
    <xf numFmtId="167" fontId="22" fillId="5" borderId="18" xfId="3" applyNumberFormat="1" applyFont="1" applyFill="1" applyBorder="1" applyAlignment="1" applyProtection="1">
      <alignment horizontal="center" vertical="center" wrapText="1"/>
    </xf>
    <xf numFmtId="167" fontId="22" fillId="5" borderId="17" xfId="3" applyNumberFormat="1" applyFont="1" applyFill="1" applyBorder="1" applyAlignment="1" applyProtection="1">
      <alignment horizontal="center" vertical="center" wrapText="1"/>
    </xf>
    <xf numFmtId="4" fontId="20" fillId="5" borderId="18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13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42" xfId="3" applyFont="1" applyFill="1" applyBorder="1" applyAlignment="1" applyProtection="1">
      <alignment horizontal="center" vertical="center" wrapText="1"/>
      <protection locked="0"/>
    </xf>
    <xf numFmtId="4" fontId="20" fillId="5" borderId="17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3" applyNumberFormat="1" applyFont="1" applyBorder="1" applyAlignment="1" applyProtection="1">
      <alignment horizontal="right" vertical="center" wrapText="1"/>
    </xf>
    <xf numFmtId="0" fontId="20" fillId="0" borderId="28" xfId="3" applyFont="1" applyBorder="1" applyAlignment="1" applyProtection="1">
      <alignment vertical="center" wrapText="1"/>
    </xf>
    <xf numFmtId="0" fontId="20" fillId="0" borderId="43" xfId="3" applyFont="1" applyBorder="1" applyAlignment="1" applyProtection="1">
      <alignment horizontal="center" vertical="center" wrapText="1"/>
    </xf>
    <xf numFmtId="4" fontId="20" fillId="0" borderId="27" xfId="3" applyNumberFormat="1" applyFont="1" applyBorder="1" applyAlignment="1" applyProtection="1">
      <alignment horizontal="center" vertical="center" wrapText="1"/>
      <protection locked="0"/>
    </xf>
    <xf numFmtId="4" fontId="20" fillId="0" borderId="28" xfId="3" applyNumberFormat="1" applyFont="1" applyBorder="1" applyAlignment="1" applyProtection="1">
      <alignment horizontal="center" vertical="center" wrapText="1"/>
      <protection locked="0"/>
    </xf>
    <xf numFmtId="4" fontId="20" fillId="5" borderId="29" xfId="3" applyNumberFormat="1" applyFont="1" applyFill="1" applyBorder="1" applyAlignment="1" applyProtection="1">
      <alignment horizontal="center" vertical="center" wrapText="1"/>
      <protection locked="0"/>
    </xf>
    <xf numFmtId="4" fontId="20" fillId="5" borderId="29" xfId="3" applyNumberFormat="1" applyFont="1" applyFill="1" applyBorder="1" applyAlignment="1" applyProtection="1">
      <alignment horizontal="center" vertical="center" wrapText="1"/>
    </xf>
    <xf numFmtId="4" fontId="20" fillId="0" borderId="27" xfId="3" applyNumberFormat="1" applyFont="1" applyBorder="1" applyAlignment="1" applyProtection="1">
      <alignment horizontal="center" vertical="center" wrapText="1"/>
    </xf>
    <xf numFmtId="4" fontId="20" fillId="0" borderId="28" xfId="3" applyNumberFormat="1" applyFont="1" applyBorder="1" applyAlignment="1" applyProtection="1">
      <alignment horizontal="center" vertical="center" wrapText="1"/>
    </xf>
    <xf numFmtId="4" fontId="20" fillId="5" borderId="28" xfId="3" applyNumberFormat="1" applyFont="1" applyFill="1" applyBorder="1" applyAlignment="1" applyProtection="1">
      <alignment horizontal="center" vertical="center" wrapText="1"/>
    </xf>
    <xf numFmtId="49" fontId="21" fillId="0" borderId="0" xfId="3" applyNumberFormat="1" applyFont="1" applyBorder="1" applyAlignment="1" applyProtection="1">
      <alignment horizontal="right" vertical="center" wrapText="1"/>
    </xf>
    <xf numFmtId="0" fontId="21" fillId="0" borderId="0" xfId="3" applyFont="1" applyBorder="1" applyAlignment="1" applyProtection="1">
      <alignment horizontal="left" vertical="center" wrapText="1"/>
    </xf>
    <xf numFmtId="0" fontId="26" fillId="0" borderId="0" xfId="3" applyFont="1" applyBorder="1" applyAlignment="1" applyProtection="1">
      <alignment horizontal="center" vertical="center" wrapText="1"/>
      <protection locked="0"/>
    </xf>
    <xf numFmtId="0" fontId="21" fillId="0" borderId="0" xfId="3" applyFont="1" applyFill="1" applyBorder="1" applyAlignment="1" applyProtection="1">
      <alignment horizontal="left" vertical="top" wrapText="1"/>
    </xf>
    <xf numFmtId="49" fontId="19" fillId="0" borderId="0" xfId="3" applyNumberFormat="1" applyFont="1" applyProtection="1"/>
    <xf numFmtId="49" fontId="21" fillId="0" borderId="42" xfId="3" applyNumberFormat="1" applyFont="1" applyBorder="1" applyAlignment="1" applyProtection="1">
      <alignment horizontal="center" vertical="center" wrapText="1"/>
    </xf>
    <xf numFmtId="49" fontId="21" fillId="0" borderId="42" xfId="3" applyNumberFormat="1" applyFont="1" applyBorder="1" applyAlignment="1" applyProtection="1">
      <alignment horizontal="right" vertical="center" wrapText="1"/>
    </xf>
    <xf numFmtId="49" fontId="23" fillId="0" borderId="42" xfId="3" applyNumberFormat="1" applyFont="1" applyBorder="1" applyAlignment="1" applyProtection="1">
      <alignment horizontal="right" vertical="center" wrapText="1"/>
    </xf>
    <xf numFmtId="0" fontId="23" fillId="0" borderId="0" xfId="3" applyFont="1"/>
    <xf numFmtId="49" fontId="27" fillId="0" borderId="42" xfId="3" applyNumberFormat="1" applyFont="1" applyBorder="1" applyAlignment="1" applyProtection="1">
      <alignment horizontal="right" vertical="center" wrapText="1"/>
    </xf>
    <xf numFmtId="0" fontId="18" fillId="0" borderId="0" xfId="3" applyFont="1"/>
    <xf numFmtId="0" fontId="19" fillId="0" borderId="0" xfId="3" applyFont="1"/>
    <xf numFmtId="0" fontId="17" fillId="0" borderId="0" xfId="3" applyFont="1" applyProtection="1">
      <protection locked="0"/>
    </xf>
    <xf numFmtId="0" fontId="17" fillId="7" borderId="47" xfId="3" applyFont="1" applyFill="1" applyBorder="1" applyProtection="1">
      <protection locked="0"/>
    </xf>
    <xf numFmtId="0" fontId="17" fillId="0" borderId="0" xfId="3" applyFont="1" applyBorder="1" applyProtection="1">
      <protection locked="0"/>
    </xf>
    <xf numFmtId="0" fontId="17" fillId="8" borderId="48" xfId="3" applyFont="1" applyFill="1" applyBorder="1" applyProtection="1">
      <protection locked="0"/>
    </xf>
    <xf numFmtId="0" fontId="17" fillId="7" borderId="48" xfId="3" applyFont="1" applyFill="1" applyBorder="1" applyProtection="1">
      <protection locked="0"/>
    </xf>
    <xf numFmtId="49" fontId="17" fillId="0" borderId="0" xfId="3" applyNumberFormat="1" applyFont="1" applyFill="1" applyAlignment="1" applyProtection="1">
      <alignment horizontal="center"/>
      <protection locked="0"/>
    </xf>
    <xf numFmtId="0" fontId="20" fillId="0" borderId="0" xfId="3" applyFont="1" applyFill="1" applyProtection="1">
      <protection locked="0"/>
    </xf>
    <xf numFmtId="0" fontId="17" fillId="0" borderId="0" xfId="3" applyFont="1" applyFill="1" applyProtection="1">
      <protection locked="0"/>
    </xf>
    <xf numFmtId="0" fontId="17" fillId="0" borderId="0" xfId="3" applyFont="1" applyAlignment="1"/>
    <xf numFmtId="0" fontId="20" fillId="0" borderId="0" xfId="3" applyFont="1" applyFill="1" applyAlignment="1" applyProtection="1">
      <alignment horizontal="center" vertical="center" wrapText="1"/>
    </xf>
    <xf numFmtId="0" fontId="20" fillId="0" borderId="0" xfId="3" applyFont="1" applyFill="1" applyProtection="1"/>
    <xf numFmtId="49" fontId="21" fillId="0" borderId="48" xfId="3" applyNumberFormat="1" applyFont="1" applyFill="1" applyBorder="1" applyAlignment="1" applyProtection="1">
      <alignment horizontal="center" vertical="center" wrapText="1"/>
    </xf>
    <xf numFmtId="0" fontId="20" fillId="0" borderId="30" xfId="3" applyFont="1" applyFill="1" applyBorder="1" applyAlignment="1" applyProtection="1">
      <alignment horizontal="center" vertical="center" wrapText="1"/>
    </xf>
    <xf numFmtId="0" fontId="21" fillId="0" borderId="6" xfId="3" applyFont="1" applyFill="1" applyBorder="1" applyAlignment="1" applyProtection="1">
      <alignment horizontal="center" vertical="center" wrapText="1"/>
    </xf>
    <xf numFmtId="0" fontId="21" fillId="0" borderId="30" xfId="3" applyFont="1" applyFill="1" applyBorder="1" applyAlignment="1" applyProtection="1">
      <alignment horizontal="center" vertical="center" wrapText="1"/>
    </xf>
    <xf numFmtId="0" fontId="21" fillId="0" borderId="31" xfId="3" applyFont="1" applyFill="1" applyBorder="1" applyAlignment="1" applyProtection="1">
      <alignment horizontal="center" vertical="center" wrapText="1"/>
    </xf>
    <xf numFmtId="0" fontId="21" fillId="0" borderId="32" xfId="3" applyFont="1" applyFill="1" applyBorder="1" applyAlignment="1" applyProtection="1">
      <alignment horizontal="center" vertical="center" wrapText="1"/>
    </xf>
    <xf numFmtId="49" fontId="29" fillId="0" borderId="59" xfId="3" applyNumberFormat="1" applyFont="1" applyFill="1" applyBorder="1" applyAlignment="1" applyProtection="1">
      <alignment horizontal="center" vertical="center" wrapText="1"/>
    </xf>
    <xf numFmtId="0" fontId="18" fillId="0" borderId="10" xfId="3" applyFont="1" applyFill="1" applyBorder="1" applyAlignment="1" applyProtection="1">
      <alignment vertical="center" wrapText="1"/>
    </xf>
    <xf numFmtId="0" fontId="27" fillId="0" borderId="44" xfId="3" applyFont="1" applyFill="1" applyBorder="1" applyAlignment="1" applyProtection="1">
      <alignment horizontal="center" vertical="center" wrapText="1"/>
    </xf>
    <xf numFmtId="4" fontId="22" fillId="0" borderId="24" xfId="3" applyNumberFormat="1" applyFont="1" applyFill="1" applyBorder="1" applyAlignment="1" applyProtection="1">
      <alignment horizontal="center" vertical="center" wrapText="1"/>
    </xf>
    <xf numFmtId="4" fontId="22" fillId="0" borderId="25" xfId="3" applyNumberFormat="1" applyFont="1" applyFill="1" applyBorder="1" applyAlignment="1" applyProtection="1">
      <alignment horizontal="center" vertical="center" wrapText="1"/>
    </xf>
    <xf numFmtId="4" fontId="22" fillId="0" borderId="26" xfId="3" applyNumberFormat="1" applyFont="1" applyFill="1" applyBorder="1" applyAlignment="1" applyProtection="1">
      <alignment horizontal="center" vertical="center" wrapText="1"/>
    </xf>
    <xf numFmtId="49" fontId="29" fillId="0" borderId="60" xfId="3" applyNumberFormat="1" applyFont="1" applyFill="1" applyBorder="1" applyAlignment="1" applyProtection="1">
      <alignment horizontal="center" vertical="center" wrapText="1"/>
    </xf>
    <xf numFmtId="0" fontId="18" fillId="0" borderId="13" xfId="3" applyFont="1" applyFill="1" applyBorder="1" applyAlignment="1" applyProtection="1">
      <alignment vertical="center" wrapText="1"/>
    </xf>
    <xf numFmtId="0" fontId="27" fillId="0" borderId="42" xfId="3" applyFont="1" applyFill="1" applyBorder="1" applyAlignment="1" applyProtection="1">
      <alignment horizontal="center" vertical="center" wrapText="1"/>
    </xf>
    <xf numFmtId="4" fontId="22" fillId="0" borderId="13" xfId="3" applyNumberFormat="1" applyFont="1" applyFill="1" applyBorder="1" applyAlignment="1" applyProtection="1">
      <alignment horizontal="center" vertical="center" wrapText="1"/>
    </xf>
    <xf numFmtId="4" fontId="22" fillId="0" borderId="18" xfId="3" applyNumberFormat="1" applyFont="1" applyFill="1" applyBorder="1" applyAlignment="1" applyProtection="1">
      <alignment horizontal="center" vertical="center" wrapText="1"/>
    </xf>
    <xf numFmtId="49" fontId="23" fillId="0" borderId="60" xfId="3" applyNumberFormat="1" applyFont="1" applyFill="1" applyBorder="1" applyAlignment="1" applyProtection="1">
      <alignment horizontal="center" vertical="center" wrapText="1"/>
    </xf>
    <xf numFmtId="0" fontId="17" fillId="0" borderId="13" xfId="3" applyFont="1" applyFill="1" applyBorder="1" applyAlignment="1" applyProtection="1">
      <alignment vertical="center" wrapText="1"/>
    </xf>
    <xf numFmtId="0" fontId="21" fillId="0" borderId="42" xfId="3" applyFont="1" applyFill="1" applyBorder="1" applyAlignment="1" applyProtection="1">
      <alignment horizontal="center" vertical="center" wrapText="1"/>
    </xf>
    <xf numFmtId="4" fontId="20" fillId="0" borderId="17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8" xfId="3" applyNumberFormat="1" applyFont="1" applyFill="1" applyBorder="1" applyAlignment="1" applyProtection="1">
      <alignment horizontal="center" vertical="center" wrapText="1"/>
    </xf>
    <xf numFmtId="4" fontId="22" fillId="0" borderId="17" xfId="3" applyNumberFormat="1" applyFont="1" applyFill="1" applyBorder="1" applyAlignment="1" applyProtection="1">
      <alignment horizontal="center" vertical="center" wrapText="1"/>
      <protection locked="0"/>
    </xf>
    <xf numFmtId="49" fontId="21" fillId="0" borderId="60" xfId="3" applyNumberFormat="1" applyFont="1" applyFill="1" applyBorder="1" applyAlignment="1" applyProtection="1">
      <alignment horizontal="center" vertical="center" wrapText="1"/>
    </xf>
    <xf numFmtId="49" fontId="20" fillId="0" borderId="60" xfId="3" applyNumberFormat="1" applyFont="1" applyFill="1" applyBorder="1" applyAlignment="1" applyProtection="1">
      <alignment horizontal="center" vertical="center" wrapText="1"/>
    </xf>
    <xf numFmtId="0" fontId="20" fillId="0" borderId="42" xfId="3" applyFont="1" applyFill="1" applyBorder="1" applyAlignment="1" applyProtection="1">
      <alignment horizontal="center" vertical="center" wrapText="1"/>
    </xf>
    <xf numFmtId="4" fontId="20" fillId="0" borderId="13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18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13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60" xfId="3" applyNumberFormat="1" applyFont="1" applyFill="1" applyBorder="1" applyAlignment="1" applyProtection="1">
      <alignment horizontal="center" vertical="center" wrapText="1"/>
    </xf>
    <xf numFmtId="0" fontId="17" fillId="0" borderId="13" xfId="3" applyNumberFormat="1" applyFont="1" applyFill="1" applyBorder="1" applyAlignment="1" applyProtection="1">
      <alignment vertical="center" wrapText="1"/>
    </xf>
    <xf numFmtId="0" fontId="21" fillId="0" borderId="42" xfId="3" applyNumberFormat="1" applyFont="1" applyFill="1" applyBorder="1" applyAlignment="1" applyProtection="1">
      <alignment horizontal="center" vertical="center" wrapText="1"/>
    </xf>
    <xf numFmtId="164" fontId="20" fillId="0" borderId="13" xfId="1" applyFont="1" applyFill="1" applyBorder="1" applyAlignment="1" applyProtection="1">
      <alignment horizontal="center" vertical="center" wrapText="1"/>
    </xf>
    <xf numFmtId="164" fontId="20" fillId="0" borderId="17" xfId="1" applyFont="1" applyFill="1" applyBorder="1" applyAlignment="1" applyProtection="1">
      <alignment horizontal="center" vertical="center" wrapText="1"/>
    </xf>
    <xf numFmtId="164" fontId="20" fillId="0" borderId="17" xfId="1" applyFont="1" applyFill="1" applyBorder="1" applyAlignment="1" applyProtection="1">
      <alignment horizontal="center" vertical="center" wrapText="1"/>
      <protection locked="0"/>
    </xf>
    <xf numFmtId="164" fontId="20" fillId="0" borderId="18" xfId="1" applyFont="1" applyFill="1" applyBorder="1" applyAlignment="1" applyProtection="1">
      <alignment horizontal="center" vertical="center" wrapText="1"/>
    </xf>
    <xf numFmtId="164" fontId="20" fillId="0" borderId="13" xfId="1" applyFont="1" applyFill="1" applyBorder="1" applyAlignment="1" applyProtection="1">
      <alignment horizontal="center" vertical="center" wrapText="1"/>
      <protection locked="0"/>
    </xf>
    <xf numFmtId="2" fontId="20" fillId="0" borderId="13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7" xfId="3" applyNumberFormat="1" applyFont="1" applyFill="1" applyBorder="1" applyAlignment="1" applyProtection="1">
      <alignment horizontal="center" vertical="center" wrapText="1"/>
      <protection locked="0"/>
    </xf>
    <xf numFmtId="168" fontId="25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23" fillId="0" borderId="61" xfId="3" applyNumberFormat="1" applyFont="1" applyFill="1" applyBorder="1" applyAlignment="1" applyProtection="1">
      <alignment horizontal="center" vertical="center" wrapText="1"/>
    </xf>
    <xf numFmtId="0" fontId="17" fillId="0" borderId="27" xfId="3" applyFont="1" applyFill="1" applyBorder="1" applyAlignment="1" applyProtection="1">
      <alignment vertical="center" wrapText="1"/>
    </xf>
    <xf numFmtId="0" fontId="21" fillId="0" borderId="43" xfId="3" applyFont="1" applyFill="1" applyBorder="1" applyAlignment="1" applyProtection="1">
      <alignment horizontal="center" vertical="center" wrapText="1"/>
    </xf>
    <xf numFmtId="2" fontId="20" fillId="0" borderId="27" xfId="3" applyNumberFormat="1" applyFont="1" applyFill="1" applyBorder="1" applyAlignment="1" applyProtection="1">
      <alignment horizontal="center" vertical="center" wrapText="1"/>
    </xf>
    <xf numFmtId="2" fontId="20" fillId="0" borderId="28" xfId="3" applyNumberFormat="1" applyFont="1" applyFill="1" applyBorder="1" applyAlignment="1" applyProtection="1">
      <alignment horizontal="center" vertical="center" wrapText="1"/>
    </xf>
    <xf numFmtId="2" fontId="20" fillId="0" borderId="29" xfId="3" applyNumberFormat="1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horizontal="center" vertical="center"/>
    </xf>
    <xf numFmtId="0" fontId="20" fillId="0" borderId="0" xfId="3" applyFont="1" applyFill="1" applyAlignment="1" applyProtection="1">
      <alignment horizontal="justify" vertical="top" wrapText="1"/>
      <protection locked="0"/>
    </xf>
    <xf numFmtId="0" fontId="20" fillId="0" borderId="0" xfId="3" applyFont="1" applyFill="1" applyAlignment="1" applyProtection="1">
      <alignment vertical="top" wrapText="1"/>
      <protection locked="0"/>
    </xf>
    <xf numFmtId="164" fontId="16" fillId="0" borderId="23" xfId="3" applyNumberFormat="1" applyFont="1" applyBorder="1" applyAlignment="1" applyProtection="1">
      <alignment vertical="center" wrapText="1"/>
    </xf>
    <xf numFmtId="0" fontId="16" fillId="0" borderId="23" xfId="3" applyFont="1" applyBorder="1" applyAlignment="1" applyProtection="1">
      <alignment vertical="center" wrapText="1"/>
    </xf>
    <xf numFmtId="0" fontId="32" fillId="0" borderId="0" xfId="5" applyFont="1" applyFill="1" applyBorder="1" applyAlignment="1">
      <alignment vertical="center" wrapText="1"/>
    </xf>
    <xf numFmtId="0" fontId="9" fillId="0" borderId="0" xfId="5" applyFont="1" applyFill="1" applyAlignment="1">
      <alignment horizontal="right"/>
    </xf>
    <xf numFmtId="0" fontId="31" fillId="0" borderId="0" xfId="5" applyFill="1"/>
    <xf numFmtId="0" fontId="11" fillId="0" borderId="23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/>
    </xf>
    <xf numFmtId="0" fontId="25" fillId="0" borderId="17" xfId="5" applyFont="1" applyFill="1" applyBorder="1" applyAlignment="1">
      <alignment horizontal="center" vertical="center" wrapText="1"/>
    </xf>
    <xf numFmtId="0" fontId="9" fillId="0" borderId="17" xfId="5" applyNumberFormat="1" applyFont="1" applyFill="1" applyBorder="1" applyAlignment="1">
      <alignment horizontal="center" wrapText="1"/>
    </xf>
    <xf numFmtId="0" fontId="34" fillId="0" borderId="17" xfId="5" applyNumberFormat="1" applyFont="1" applyFill="1" applyBorder="1" applyAlignment="1">
      <alignment horizontal="center" wrapText="1"/>
    </xf>
    <xf numFmtId="0" fontId="31" fillId="0" borderId="17" xfId="5" applyFill="1" applyBorder="1" applyAlignment="1">
      <alignment horizontal="center"/>
    </xf>
    <xf numFmtId="0" fontId="11" fillId="0" borderId="17" xfId="5" applyFont="1" applyFill="1" applyBorder="1" applyAlignment="1">
      <alignment horizontal="center" wrapText="1"/>
    </xf>
    <xf numFmtId="0" fontId="11" fillId="0" borderId="17" xfId="5" applyFont="1" applyFill="1" applyBorder="1" applyAlignment="1">
      <alignment wrapText="1"/>
    </xf>
    <xf numFmtId="4" fontId="11" fillId="0" borderId="17" xfId="5" applyNumberFormat="1" applyFont="1" applyFill="1" applyBorder="1" applyAlignment="1">
      <alignment horizontal="center" wrapText="1"/>
    </xf>
    <xf numFmtId="49" fontId="11" fillId="0" borderId="17" xfId="5" applyNumberFormat="1" applyFont="1" applyFill="1" applyBorder="1" applyAlignment="1">
      <alignment horizontal="center" wrapText="1"/>
    </xf>
    <xf numFmtId="4" fontId="9" fillId="0" borderId="17" xfId="5" applyNumberFormat="1" applyFont="1" applyFill="1" applyBorder="1" applyAlignment="1">
      <alignment horizontal="center" wrapText="1"/>
    </xf>
    <xf numFmtId="2" fontId="9" fillId="0" borderId="17" xfId="5" applyNumberFormat="1" applyFont="1" applyFill="1" applyBorder="1" applyAlignment="1">
      <alignment horizontal="center" wrapText="1"/>
    </xf>
    <xf numFmtId="169" fontId="9" fillId="0" borderId="17" xfId="6" applyFont="1" applyFill="1" applyBorder="1" applyAlignment="1">
      <alignment horizontal="center" wrapText="1"/>
    </xf>
    <xf numFmtId="49" fontId="9" fillId="0" borderId="17" xfId="5" applyNumberFormat="1" applyFont="1" applyFill="1" applyBorder="1" applyAlignment="1">
      <alignment horizontal="center" wrapText="1"/>
    </xf>
    <xf numFmtId="0" fontId="9" fillId="0" borderId="17" xfId="5" applyFont="1" applyFill="1" applyBorder="1" applyAlignment="1">
      <alignment wrapText="1"/>
    </xf>
    <xf numFmtId="2" fontId="35" fillId="0" borderId="17" xfId="5" applyNumberFormat="1" applyFont="1" applyFill="1" applyBorder="1" applyAlignment="1">
      <alignment horizontal="center" vertical="center" wrapText="1"/>
    </xf>
    <xf numFmtId="2" fontId="36" fillId="0" borderId="17" xfId="5" applyNumberFormat="1" applyFont="1" applyFill="1" applyBorder="1" applyAlignment="1">
      <alignment horizontal="center" vertical="center" wrapText="1"/>
    </xf>
    <xf numFmtId="49" fontId="11" fillId="0" borderId="17" xfId="5" applyNumberFormat="1" applyFont="1" applyFill="1" applyBorder="1" applyAlignment="1">
      <alignment horizontal="center" vertical="top" wrapText="1"/>
    </xf>
    <xf numFmtId="0" fontId="11" fillId="0" borderId="17" xfId="5" applyFont="1" applyFill="1" applyBorder="1" applyAlignment="1">
      <alignment vertical="top" wrapText="1"/>
    </xf>
    <xf numFmtId="4" fontId="11" fillId="0" borderId="17" xfId="5" applyNumberFormat="1" applyFont="1" applyFill="1" applyBorder="1" applyAlignment="1">
      <alignment horizontal="center" vertical="top" wrapText="1"/>
    </xf>
    <xf numFmtId="49" fontId="9" fillId="0" borderId="17" xfId="5" applyNumberFormat="1" applyFont="1" applyFill="1" applyBorder="1" applyAlignment="1">
      <alignment horizontal="center" vertical="top" wrapText="1"/>
    </xf>
    <xf numFmtId="0" fontId="9" fillId="0" borderId="17" xfId="5" applyFont="1" applyFill="1" applyBorder="1" applyAlignment="1">
      <alignment vertical="top" wrapText="1"/>
    </xf>
    <xf numFmtId="0" fontId="9" fillId="0" borderId="17" xfId="5" applyFont="1" applyFill="1" applyBorder="1" applyAlignment="1">
      <alignment horizontal="center" vertical="top" wrapText="1"/>
    </xf>
    <xf numFmtId="0" fontId="9" fillId="0" borderId="17" xfId="5" applyFont="1" applyFill="1" applyBorder="1" applyAlignment="1">
      <alignment horizontal="center" wrapText="1"/>
    </xf>
    <xf numFmtId="2" fontId="11" fillId="0" borderId="17" xfId="5" applyNumberFormat="1" applyFont="1" applyFill="1" applyBorder="1" applyAlignment="1">
      <alignment horizontal="center" wrapText="1"/>
    </xf>
    <xf numFmtId="169" fontId="11" fillId="0" borderId="17" xfId="6" applyFont="1" applyFill="1" applyBorder="1" applyAlignment="1">
      <alignment horizontal="center" wrapText="1"/>
    </xf>
    <xf numFmtId="2" fontId="35" fillId="0" borderId="17" xfId="5" applyNumberFormat="1" applyFont="1" applyFill="1" applyBorder="1" applyAlignment="1">
      <alignment horizontal="center" vertical="center"/>
    </xf>
    <xf numFmtId="164" fontId="11" fillId="0" borderId="17" xfId="1" applyFont="1" applyFill="1" applyBorder="1" applyAlignment="1">
      <alignment horizontal="center" wrapText="1"/>
    </xf>
    <xf numFmtId="2" fontId="36" fillId="0" borderId="17" xfId="5" applyNumberFormat="1" applyFont="1" applyFill="1" applyBorder="1" applyAlignment="1">
      <alignment horizontal="center" vertical="center"/>
    </xf>
    <xf numFmtId="169" fontId="36" fillId="0" borderId="17" xfId="6" applyFont="1" applyFill="1" applyBorder="1" applyAlignment="1">
      <alignment horizontal="center" wrapText="1"/>
    </xf>
    <xf numFmtId="169" fontId="36" fillId="0" borderId="17" xfId="6" applyFont="1" applyFill="1" applyBorder="1" applyAlignment="1">
      <alignment horizontal="center" vertical="center"/>
    </xf>
    <xf numFmtId="169" fontId="36" fillId="0" borderId="17" xfId="6" applyFont="1" applyFill="1" applyBorder="1" applyAlignment="1">
      <alignment horizontal="center" vertical="center" wrapText="1"/>
    </xf>
    <xf numFmtId="0" fontId="11" fillId="0" borderId="17" xfId="5" applyFont="1" applyFill="1" applyBorder="1" applyAlignment="1">
      <alignment horizontal="left" wrapText="1"/>
    </xf>
    <xf numFmtId="0" fontId="11" fillId="0" borderId="17" xfId="5" applyFont="1" applyFill="1" applyBorder="1" applyAlignment="1">
      <alignment horizontal="center" vertical="center" wrapText="1"/>
    </xf>
    <xf numFmtId="169" fontId="11" fillId="0" borderId="17" xfId="6" applyNumberFormat="1" applyFont="1" applyFill="1" applyBorder="1" applyAlignment="1">
      <alignment horizontal="center" wrapText="1"/>
    </xf>
    <xf numFmtId="164" fontId="11" fillId="0" borderId="17" xfId="1" applyFont="1" applyFill="1" applyBorder="1" applyAlignment="1">
      <alignment horizontal="center" vertical="center"/>
    </xf>
    <xf numFmtId="2" fontId="11" fillId="0" borderId="17" xfId="5" applyNumberFormat="1" applyFont="1" applyFill="1" applyBorder="1" applyAlignment="1">
      <alignment horizontal="center" vertical="center" wrapText="1"/>
    </xf>
    <xf numFmtId="2" fontId="11" fillId="0" borderId="17" xfId="5" applyNumberFormat="1" applyFont="1" applyFill="1" applyBorder="1" applyAlignment="1">
      <alignment horizontal="center" vertical="center"/>
    </xf>
    <xf numFmtId="169" fontId="11" fillId="0" borderId="17" xfId="6" applyFont="1" applyFill="1" applyBorder="1" applyAlignment="1">
      <alignment horizontal="center" vertical="center" wrapText="1"/>
    </xf>
    <xf numFmtId="4" fontId="11" fillId="0" borderId="17" xfId="6" applyNumberFormat="1" applyFont="1" applyFill="1" applyBorder="1" applyAlignment="1">
      <alignment horizontal="center" wrapText="1"/>
    </xf>
    <xf numFmtId="4" fontId="36" fillId="0" borderId="17" xfId="5" applyNumberFormat="1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left" vertical="center"/>
    </xf>
    <xf numFmtId="0" fontId="11" fillId="0" borderId="17" xfId="5" applyFont="1" applyFill="1" applyBorder="1" applyAlignment="1">
      <alignment horizontal="center" vertical="center"/>
    </xf>
    <xf numFmtId="0" fontId="24" fillId="0" borderId="0" xfId="3" applyFont="1" applyBorder="1" applyAlignment="1" applyProtection="1">
      <alignment vertical="center" wrapText="1"/>
    </xf>
    <xf numFmtId="0" fontId="9" fillId="0" borderId="0" xfId="5" applyFont="1" applyFill="1" applyAlignment="1">
      <alignment horizontal="right" vertical="center"/>
    </xf>
    <xf numFmtId="0" fontId="25" fillId="0" borderId="0" xfId="5" applyFont="1" applyFill="1"/>
    <xf numFmtId="0" fontId="10" fillId="0" borderId="0" xfId="5" applyFont="1" applyFill="1" applyBorder="1" applyAlignment="1"/>
    <xf numFmtId="0" fontId="31" fillId="0" borderId="0" xfId="5" applyFill="1" applyAlignment="1">
      <alignment wrapText="1"/>
    </xf>
    <xf numFmtId="0" fontId="37" fillId="0" borderId="0" xfId="5" applyFont="1" applyFill="1"/>
    <xf numFmtId="0" fontId="31" fillId="0" borderId="0" xfId="5" applyFont="1" applyFill="1" applyAlignment="1">
      <alignment wrapText="1"/>
    </xf>
    <xf numFmtId="0" fontId="31" fillId="0" borderId="0" xfId="5" applyFont="1" applyFill="1"/>
    <xf numFmtId="0" fontId="31" fillId="9" borderId="0" xfId="5" applyFont="1" applyFill="1" applyAlignment="1">
      <alignment wrapText="1"/>
    </xf>
    <xf numFmtId="0" fontId="31" fillId="9" borderId="0" xfId="5" applyFont="1" applyFill="1"/>
    <xf numFmtId="0" fontId="10" fillId="0" borderId="0" xfId="5" applyFont="1" applyFill="1"/>
    <xf numFmtId="0" fontId="38" fillId="0" borderId="0" xfId="5" applyFont="1" applyFill="1"/>
    <xf numFmtId="0" fontId="11" fillId="0" borderId="35" xfId="5" applyFont="1" applyFill="1" applyBorder="1" applyAlignment="1">
      <alignment horizontal="center" wrapText="1"/>
    </xf>
    <xf numFmtId="0" fontId="11" fillId="0" borderId="35" xfId="5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center" vertical="center"/>
    </xf>
    <xf numFmtId="2" fontId="36" fillId="0" borderId="0" xfId="5" applyNumberFormat="1" applyFont="1" applyFill="1" applyBorder="1" applyAlignment="1">
      <alignment horizontal="center" vertical="center"/>
    </xf>
    <xf numFmtId="2" fontId="36" fillId="0" borderId="35" xfId="5" applyNumberFormat="1" applyFont="1" applyFill="1" applyBorder="1" applyAlignment="1">
      <alignment horizontal="center" vertical="center"/>
    </xf>
    <xf numFmtId="2" fontId="11" fillId="0" borderId="0" xfId="5" applyNumberFormat="1" applyFont="1" applyFill="1" applyBorder="1" applyAlignment="1">
      <alignment horizontal="center" vertical="center"/>
    </xf>
    <xf numFmtId="0" fontId="10" fillId="0" borderId="23" xfId="5" applyFont="1" applyFill="1" applyBorder="1"/>
    <xf numFmtId="0" fontId="39" fillId="0" borderId="0" xfId="5" applyFont="1" applyFill="1" applyBorder="1" applyAlignment="1">
      <alignment horizontal="right"/>
    </xf>
    <xf numFmtId="0" fontId="39" fillId="0" borderId="0" xfId="5" applyFont="1" applyFill="1" applyBorder="1" applyAlignment="1"/>
    <xf numFmtId="0" fontId="11" fillId="0" borderId="0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left" vertical="center"/>
    </xf>
    <xf numFmtId="4" fontId="35" fillId="0" borderId="13" xfId="3" applyNumberFormat="1" applyFont="1" applyFill="1" applyBorder="1" applyAlignment="1" applyProtection="1">
      <alignment horizontal="center" vertical="center" wrapText="1"/>
      <protection locked="0"/>
    </xf>
    <xf numFmtId="4" fontId="35" fillId="0" borderId="46" xfId="3" applyNumberFormat="1" applyFont="1" applyFill="1" applyBorder="1" applyAlignment="1" applyProtection="1">
      <alignment horizontal="center" vertical="center" wrapText="1"/>
      <protection locked="0"/>
    </xf>
    <xf numFmtId="4" fontId="35" fillId="0" borderId="13" xfId="3" applyNumberFormat="1" applyFont="1" applyFill="1" applyBorder="1" applyAlignment="1" applyProtection="1">
      <alignment horizontal="center" vertical="center" wrapText="1"/>
    </xf>
    <xf numFmtId="4" fontId="35" fillId="0" borderId="46" xfId="3" applyNumberFormat="1" applyFont="1" applyFill="1" applyBorder="1" applyAlignment="1" applyProtection="1">
      <alignment horizontal="center" vertical="center" wrapText="1"/>
    </xf>
    <xf numFmtId="4" fontId="35" fillId="0" borderId="18" xfId="3" applyNumberFormat="1" applyFont="1" applyFill="1" applyBorder="1" applyAlignment="1" applyProtection="1">
      <alignment horizontal="center" vertical="center" wrapText="1"/>
      <protection locked="0"/>
    </xf>
    <xf numFmtId="2" fontId="35" fillId="0" borderId="42" xfId="3" applyNumberFormat="1" applyFont="1" applyFill="1" applyBorder="1" applyAlignment="1" applyProtection="1">
      <alignment horizontal="center" vertical="center" wrapText="1"/>
    </xf>
    <xf numFmtId="170" fontId="36" fillId="0" borderId="13" xfId="6" applyNumberFormat="1" applyFont="1" applyFill="1" applyBorder="1" applyAlignment="1" applyProtection="1">
      <alignment horizontal="center" vertical="center" wrapText="1"/>
    </xf>
    <xf numFmtId="164" fontId="40" fillId="0" borderId="18" xfId="3" applyNumberFormat="1" applyFont="1" applyFill="1" applyBorder="1" applyAlignment="1" applyProtection="1">
      <alignment horizontal="center" vertical="center" wrapText="1"/>
    </xf>
    <xf numFmtId="170" fontId="36" fillId="0" borderId="46" xfId="6" applyNumberFormat="1" applyFont="1" applyFill="1" applyBorder="1" applyAlignment="1" applyProtection="1">
      <alignment horizontal="center" vertical="center" wrapText="1"/>
    </xf>
    <xf numFmtId="164" fontId="36" fillId="0" borderId="42" xfId="3" applyNumberFormat="1" applyFont="1" applyFill="1" applyBorder="1" applyAlignment="1" applyProtection="1">
      <alignment horizontal="center" vertical="center" wrapText="1"/>
    </xf>
    <xf numFmtId="164" fontId="36" fillId="0" borderId="18" xfId="3" applyNumberFormat="1" applyFont="1" applyFill="1" applyBorder="1" applyAlignment="1" applyProtection="1">
      <alignment horizontal="center" vertical="center" wrapText="1"/>
    </xf>
    <xf numFmtId="0" fontId="41" fillId="0" borderId="0" xfId="5" applyFont="1" applyFill="1" applyAlignment="1">
      <alignment horizontal="right" vertical="center" wrapText="1"/>
    </xf>
    <xf numFmtId="0" fontId="25" fillId="0" borderId="0" xfId="5" applyFont="1" applyFill="1" applyAlignment="1">
      <alignment wrapText="1"/>
    </xf>
    <xf numFmtId="0" fontId="9" fillId="0" borderId="0" xfId="5" applyFont="1" applyFill="1" applyAlignment="1"/>
    <xf numFmtId="0" fontId="41" fillId="0" borderId="17" xfId="5" applyFont="1" applyFill="1" applyBorder="1" applyAlignment="1">
      <alignment horizontal="center" vertical="center" wrapText="1"/>
    </xf>
    <xf numFmtId="0" fontId="34" fillId="0" borderId="17" xfId="5" applyFont="1" applyFill="1" applyBorder="1" applyAlignment="1">
      <alignment horizontal="center" wrapText="1"/>
    </xf>
    <xf numFmtId="0" fontId="25" fillId="0" borderId="17" xfId="5" applyFont="1" applyFill="1" applyBorder="1" applyAlignment="1">
      <alignment horizontal="center"/>
    </xf>
    <xf numFmtId="0" fontId="34" fillId="0" borderId="17" xfId="5" applyFont="1" applyFill="1" applyBorder="1" applyAlignment="1">
      <alignment horizontal="center"/>
    </xf>
    <xf numFmtId="169" fontId="9" fillId="0" borderId="17" xfId="6" applyFont="1" applyFill="1" applyBorder="1" applyAlignment="1">
      <alignment horizontal="center" vertical="top" wrapText="1"/>
    </xf>
    <xf numFmtId="2" fontId="35" fillId="0" borderId="17" xfId="5" applyNumberFormat="1" applyFont="1" applyFill="1" applyBorder="1" applyAlignment="1">
      <alignment horizontal="center" vertical="top" wrapText="1"/>
    </xf>
    <xf numFmtId="169" fontId="25" fillId="0" borderId="17" xfId="6" applyFont="1" applyFill="1" applyBorder="1" applyAlignment="1">
      <alignment horizontal="center" vertical="top"/>
    </xf>
    <xf numFmtId="2" fontId="9" fillId="0" borderId="17" xfId="5" applyNumberFormat="1" applyFont="1" applyFill="1" applyBorder="1" applyAlignment="1">
      <alignment horizontal="center" vertical="top" wrapText="1"/>
    </xf>
    <xf numFmtId="4" fontId="9" fillId="0" borderId="17" xfId="5" applyNumberFormat="1" applyFont="1" applyFill="1" applyBorder="1" applyAlignment="1">
      <alignment horizontal="center" vertical="top" wrapText="1"/>
    </xf>
    <xf numFmtId="169" fontId="35" fillId="0" borderId="17" xfId="6" applyFont="1" applyFill="1" applyBorder="1" applyAlignment="1">
      <alignment horizontal="center" vertical="top" wrapText="1"/>
    </xf>
    <xf numFmtId="0" fontId="9" fillId="0" borderId="17" xfId="5" applyFont="1" applyFill="1" applyBorder="1" applyAlignment="1">
      <alignment horizontal="left" vertical="top" wrapText="1"/>
    </xf>
    <xf numFmtId="2" fontId="11" fillId="0" borderId="17" xfId="5" applyNumberFormat="1" applyFont="1" applyFill="1" applyBorder="1" applyAlignment="1">
      <alignment horizontal="center" vertical="top" wrapText="1"/>
    </xf>
    <xf numFmtId="2" fontId="36" fillId="0" borderId="17" xfId="5" applyNumberFormat="1" applyFont="1" applyFill="1" applyBorder="1" applyAlignment="1">
      <alignment horizontal="center" vertical="top" wrapText="1"/>
    </xf>
    <xf numFmtId="169" fontId="36" fillId="0" borderId="17" xfId="6" applyFont="1" applyFill="1" applyBorder="1" applyAlignment="1">
      <alignment horizontal="center" vertical="top" wrapText="1"/>
    </xf>
    <xf numFmtId="169" fontId="37" fillId="0" borderId="17" xfId="6" applyFont="1" applyFill="1" applyBorder="1" applyAlignment="1">
      <alignment horizontal="center"/>
    </xf>
    <xf numFmtId="169" fontId="42" fillId="0" borderId="17" xfId="6" applyFont="1" applyFill="1" applyBorder="1" applyAlignment="1">
      <alignment horizontal="center" vertical="top"/>
    </xf>
    <xf numFmtId="0" fontId="43" fillId="0" borderId="17" xfId="5" applyFont="1" applyFill="1" applyBorder="1" applyAlignment="1">
      <alignment horizontal="center" vertical="top" wrapText="1"/>
    </xf>
    <xf numFmtId="169" fontId="11" fillId="0" borderId="17" xfId="6" applyFont="1" applyFill="1" applyBorder="1" applyAlignment="1">
      <alignment wrapText="1"/>
    </xf>
    <xf numFmtId="0" fontId="11" fillId="0" borderId="17" xfId="5" applyFont="1" applyFill="1" applyBorder="1"/>
    <xf numFmtId="0" fontId="11" fillId="0" borderId="17" xfId="5" applyFont="1" applyFill="1" applyBorder="1" applyAlignment="1">
      <alignment horizontal="center"/>
    </xf>
    <xf numFmtId="169" fontId="25" fillId="0" borderId="17" xfId="6" applyFont="1" applyFill="1" applyBorder="1" applyAlignment="1">
      <alignment horizontal="center"/>
    </xf>
    <xf numFmtId="0" fontId="25" fillId="0" borderId="0" xfId="5" applyFont="1" applyFill="1" applyAlignment="1">
      <alignment horizontal="center"/>
    </xf>
    <xf numFmtId="0" fontId="11" fillId="0" borderId="0" xfId="5" applyFont="1" applyFill="1" applyBorder="1" applyAlignment="1">
      <alignment horizontal="center"/>
    </xf>
    <xf numFmtId="2" fontId="35" fillId="0" borderId="0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/>
    <xf numFmtId="0" fontId="44" fillId="0" borderId="0" xfId="5" applyFont="1" applyFill="1"/>
    <xf numFmtId="0" fontId="25" fillId="0" borderId="0" xfId="5" applyFont="1" applyFill="1" applyAlignment="1">
      <alignment horizontal="left"/>
    </xf>
    <xf numFmtId="0" fontId="11" fillId="0" borderId="0" xfId="5" applyFont="1" applyFill="1" applyAlignment="1">
      <alignment horizontal="right"/>
    </xf>
    <xf numFmtId="0" fontId="35" fillId="0" borderId="17" xfId="5" applyFont="1" applyFill="1" applyBorder="1" applyAlignment="1">
      <alignment horizontal="center" vertical="center" wrapText="1"/>
    </xf>
    <xf numFmtId="0" fontId="35" fillId="0" borderId="47" xfId="5" applyFont="1" applyFill="1" applyBorder="1" applyAlignment="1">
      <alignment horizontal="center" vertical="center" wrapText="1"/>
    </xf>
    <xf numFmtId="0" fontId="10" fillId="0" borderId="17" xfId="5" applyFont="1" applyFill="1" applyBorder="1" applyAlignment="1">
      <alignment horizontal="center" wrapText="1"/>
    </xf>
    <xf numFmtId="0" fontId="9" fillId="0" borderId="17" xfId="5" applyFont="1" applyFill="1" applyBorder="1" applyAlignment="1">
      <alignment horizontal="center" vertical="center" wrapText="1"/>
    </xf>
    <xf numFmtId="0" fontId="9" fillId="0" borderId="17" xfId="5" applyFont="1" applyFill="1" applyBorder="1" applyAlignment="1">
      <alignment vertical="center" wrapText="1"/>
    </xf>
    <xf numFmtId="169" fontId="9" fillId="0" borderId="17" xfId="6" applyFont="1" applyFill="1" applyBorder="1" applyAlignment="1">
      <alignment vertical="center" wrapText="1"/>
    </xf>
    <xf numFmtId="2" fontId="9" fillId="0" borderId="17" xfId="5" applyNumberFormat="1" applyFont="1" applyFill="1" applyBorder="1" applyAlignment="1">
      <alignment horizontal="center" vertical="center" wrapText="1"/>
    </xf>
    <xf numFmtId="2" fontId="9" fillId="0" borderId="17" xfId="5" applyNumberFormat="1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center" vertical="top" wrapText="1"/>
    </xf>
    <xf numFmtId="169" fontId="9" fillId="0" borderId="17" xfId="6" applyFont="1" applyFill="1" applyBorder="1" applyAlignment="1">
      <alignment vertical="top" wrapText="1"/>
    </xf>
    <xf numFmtId="2" fontId="9" fillId="0" borderId="17" xfId="5" applyNumberFormat="1" applyFont="1" applyFill="1" applyBorder="1" applyAlignment="1">
      <alignment horizontal="center" vertical="top"/>
    </xf>
    <xf numFmtId="0" fontId="11" fillId="0" borderId="17" xfId="5" applyFont="1" applyFill="1" applyBorder="1" applyAlignment="1">
      <alignment vertical="top"/>
    </xf>
    <xf numFmtId="0" fontId="47" fillId="0" borderId="17" xfId="5" applyFont="1" applyFill="1" applyBorder="1" applyAlignment="1">
      <alignment vertical="top"/>
    </xf>
    <xf numFmtId="169" fontId="11" fillId="0" borderId="17" xfId="6" applyFont="1" applyFill="1" applyBorder="1" applyAlignment="1"/>
    <xf numFmtId="0" fontId="48" fillId="0" borderId="17" xfId="5" applyFont="1" applyFill="1" applyBorder="1"/>
    <xf numFmtId="49" fontId="49" fillId="0" borderId="0" xfId="3" applyNumberFormat="1" applyFont="1" applyFill="1" applyBorder="1" applyProtection="1"/>
    <xf numFmtId="49" fontId="49" fillId="0" borderId="0" xfId="3" applyNumberFormat="1" applyFont="1" applyFill="1" applyBorder="1" applyAlignment="1" applyProtection="1">
      <alignment horizontal="center"/>
    </xf>
    <xf numFmtId="0" fontId="49" fillId="0" borderId="0" xfId="3" applyFont="1" applyFill="1" applyBorder="1" applyProtection="1"/>
    <xf numFmtId="0" fontId="49" fillId="0" borderId="0" xfId="3" applyFont="1" applyFill="1" applyBorder="1"/>
    <xf numFmtId="0" fontId="52" fillId="0" borderId="45" xfId="3" applyFont="1" applyFill="1" applyBorder="1" applyAlignment="1" applyProtection="1">
      <alignment horizontal="center" vertical="top"/>
    </xf>
    <xf numFmtId="0" fontId="53" fillId="0" borderId="13" xfId="3" applyFont="1" applyFill="1" applyBorder="1" applyAlignment="1" applyProtection="1">
      <alignment horizontal="center" vertical="center" wrapText="1"/>
    </xf>
    <xf numFmtId="0" fontId="53" fillId="0" borderId="18" xfId="3" applyFont="1" applyFill="1" applyBorder="1" applyAlignment="1" applyProtection="1">
      <alignment horizontal="center" vertical="center" wrapText="1"/>
    </xf>
    <xf numFmtId="0" fontId="53" fillId="0" borderId="46" xfId="3" applyFont="1" applyFill="1" applyBorder="1" applyAlignment="1" applyProtection="1">
      <alignment horizontal="center" vertical="center" wrapText="1"/>
    </xf>
    <xf numFmtId="0" fontId="53" fillId="0" borderId="42" xfId="3" applyFont="1" applyFill="1" applyBorder="1" applyAlignment="1" applyProtection="1">
      <alignment horizontal="center" vertical="center" wrapText="1"/>
    </xf>
    <xf numFmtId="49" fontId="53" fillId="0" borderId="42" xfId="3" applyNumberFormat="1" applyFont="1" applyFill="1" applyBorder="1" applyAlignment="1" applyProtection="1">
      <alignment horizontal="center" vertical="center" wrapText="1"/>
    </xf>
    <xf numFmtId="49" fontId="53" fillId="0" borderId="13" xfId="3" applyNumberFormat="1" applyFont="1" applyFill="1" applyBorder="1" applyAlignment="1" applyProtection="1">
      <alignment horizontal="center" vertical="center" wrapText="1"/>
    </xf>
    <xf numFmtId="0" fontId="53" fillId="0" borderId="17" xfId="3" applyFont="1" applyFill="1" applyBorder="1" applyAlignment="1" applyProtection="1">
      <alignment horizontal="center" vertical="center" wrapText="1"/>
    </xf>
    <xf numFmtId="0" fontId="49" fillId="0" borderId="13" xfId="3" applyFont="1" applyFill="1" applyBorder="1"/>
    <xf numFmtId="0" fontId="49" fillId="0" borderId="18" xfId="3" applyFont="1" applyFill="1" applyBorder="1"/>
    <xf numFmtId="0" fontId="49" fillId="0" borderId="46" xfId="3" applyFont="1" applyFill="1" applyBorder="1"/>
    <xf numFmtId="49" fontId="53" fillId="0" borderId="42" xfId="3" applyNumberFormat="1" applyFont="1" applyFill="1" applyBorder="1" applyAlignment="1" applyProtection="1">
      <alignment horizontal="right" vertical="center" wrapText="1"/>
    </xf>
    <xf numFmtId="49" fontId="56" fillId="10" borderId="13" xfId="3" applyNumberFormat="1" applyFont="1" applyFill="1" applyBorder="1" applyAlignment="1" applyProtection="1">
      <alignment horizontal="center" vertical="center" wrapText="1"/>
    </xf>
    <xf numFmtId="0" fontId="56" fillId="10" borderId="17" xfId="3" applyFont="1" applyFill="1" applyBorder="1" applyAlignment="1" applyProtection="1">
      <alignment vertical="center" wrapText="1"/>
    </xf>
    <xf numFmtId="0" fontId="56" fillId="10" borderId="42" xfId="3" applyFont="1" applyFill="1" applyBorder="1" applyAlignment="1" applyProtection="1">
      <alignment horizontal="center" vertical="center" wrapText="1"/>
    </xf>
    <xf numFmtId="9" fontId="57" fillId="10" borderId="46" xfId="4" applyFont="1" applyFill="1" applyBorder="1" applyAlignment="1" applyProtection="1">
      <alignment horizontal="center" vertical="center" wrapText="1"/>
    </xf>
    <xf numFmtId="2" fontId="49" fillId="0" borderId="0" xfId="3" applyNumberFormat="1" applyFont="1" applyFill="1" applyBorder="1"/>
    <xf numFmtId="49" fontId="56" fillId="11" borderId="13" xfId="3" applyNumberFormat="1" applyFont="1" applyFill="1" applyBorder="1" applyAlignment="1" applyProtection="1">
      <alignment horizontal="center" vertical="center" wrapText="1"/>
    </xf>
    <xf numFmtId="0" fontId="56" fillId="11" borderId="17" xfId="3" applyFont="1" applyFill="1" applyBorder="1" applyAlignment="1" applyProtection="1">
      <alignment vertical="center" wrapText="1"/>
    </xf>
    <xf numFmtId="0" fontId="56" fillId="11" borderId="42" xfId="3" applyFont="1" applyFill="1" applyBorder="1" applyAlignment="1" applyProtection="1">
      <alignment horizontal="center" vertical="center" wrapText="1"/>
    </xf>
    <xf numFmtId="10" fontId="57" fillId="11" borderId="46" xfId="4" applyNumberFormat="1" applyFont="1" applyFill="1" applyBorder="1" applyAlignment="1" applyProtection="1">
      <alignment horizontal="center" vertical="center" wrapText="1"/>
    </xf>
    <xf numFmtId="49" fontId="15" fillId="0" borderId="13" xfId="3" applyNumberFormat="1" applyFont="1" applyFill="1" applyBorder="1" applyAlignment="1" applyProtection="1">
      <alignment horizontal="center" vertical="center" wrapText="1"/>
    </xf>
    <xf numFmtId="0" fontId="15" fillId="0" borderId="17" xfId="3" applyFont="1" applyFill="1" applyBorder="1" applyAlignment="1" applyProtection="1">
      <alignment vertical="center" wrapText="1"/>
    </xf>
    <xf numFmtId="0" fontId="15" fillId="0" borderId="42" xfId="3" applyFont="1" applyFill="1" applyBorder="1" applyAlignment="1" applyProtection="1">
      <alignment horizontal="center" vertical="center" wrapText="1"/>
    </xf>
    <xf numFmtId="10" fontId="57" fillId="0" borderId="46" xfId="4" applyNumberFormat="1" applyFont="1" applyFill="1" applyBorder="1" applyAlignment="1" applyProtection="1">
      <alignment horizontal="center" vertical="center" wrapText="1"/>
    </xf>
    <xf numFmtId="2" fontId="49" fillId="12" borderId="0" xfId="3" applyNumberFormat="1" applyFont="1" applyFill="1" applyBorder="1"/>
    <xf numFmtId="4" fontId="49" fillId="0" borderId="0" xfId="3" applyNumberFormat="1" applyFont="1" applyFill="1" applyBorder="1"/>
    <xf numFmtId="10" fontId="57" fillId="10" borderId="46" xfId="4" applyNumberFormat="1" applyFont="1" applyFill="1" applyBorder="1" applyAlignment="1" applyProtection="1">
      <alignment horizontal="center" vertical="center" wrapText="1"/>
    </xf>
    <xf numFmtId="49" fontId="58" fillId="0" borderId="42" xfId="3" applyNumberFormat="1" applyFont="1" applyFill="1" applyBorder="1" applyAlignment="1" applyProtection="1">
      <alignment horizontal="right" vertical="center" wrapText="1"/>
    </xf>
    <xf numFmtId="4" fontId="50" fillId="0" borderId="0" xfId="3" applyNumberFormat="1" applyFont="1" applyFill="1" applyBorder="1"/>
    <xf numFmtId="0" fontId="50" fillId="0" borderId="0" xfId="3" applyFont="1" applyFill="1" applyBorder="1"/>
    <xf numFmtId="169" fontId="50" fillId="0" borderId="0" xfId="6" applyFont="1" applyFill="1" applyBorder="1"/>
    <xf numFmtId="49" fontId="56" fillId="12" borderId="13" xfId="3" applyNumberFormat="1" applyFont="1" applyFill="1" applyBorder="1" applyAlignment="1" applyProtection="1">
      <alignment horizontal="center" vertical="center" wrapText="1"/>
    </xf>
    <xf numFmtId="0" fontId="56" fillId="12" borderId="17" xfId="3" applyFont="1" applyFill="1" applyBorder="1" applyAlignment="1" applyProtection="1">
      <alignment vertical="center" wrapText="1"/>
    </xf>
    <xf numFmtId="0" fontId="56" fillId="12" borderId="42" xfId="3" applyFont="1" applyFill="1" applyBorder="1" applyAlignment="1" applyProtection="1">
      <alignment horizontal="center" vertical="center" wrapText="1"/>
    </xf>
    <xf numFmtId="49" fontId="15" fillId="13" borderId="13" xfId="3" applyNumberFormat="1" applyFont="1" applyFill="1" applyBorder="1" applyAlignment="1" applyProtection="1">
      <alignment horizontal="center" vertical="center" wrapText="1"/>
    </xf>
    <xf numFmtId="0" fontId="15" fillId="13" borderId="17" xfId="3" applyFont="1" applyFill="1" applyBorder="1" applyAlignment="1" applyProtection="1">
      <alignment vertical="center" wrapText="1"/>
    </xf>
    <xf numFmtId="0" fontId="15" fillId="13" borderId="42" xfId="3" applyFont="1" applyFill="1" applyBorder="1" applyAlignment="1" applyProtection="1">
      <alignment horizontal="center" vertical="center" wrapText="1"/>
    </xf>
    <xf numFmtId="49" fontId="56" fillId="0" borderId="13" xfId="3" applyNumberFormat="1" applyFont="1" applyFill="1" applyBorder="1" applyAlignment="1" applyProtection="1">
      <alignment horizontal="center" vertical="center" wrapText="1"/>
    </xf>
    <xf numFmtId="0" fontId="56" fillId="0" borderId="17" xfId="3" applyFont="1" applyFill="1" applyBorder="1" applyAlignment="1" applyProtection="1">
      <alignment vertical="center" wrapText="1"/>
    </xf>
    <xf numFmtId="0" fontId="56" fillId="0" borderId="42" xfId="3" applyFont="1" applyFill="1" applyBorder="1" applyAlignment="1" applyProtection="1">
      <alignment horizontal="center" vertical="center" wrapText="1"/>
    </xf>
    <xf numFmtId="49" fontId="58" fillId="0" borderId="0" xfId="3" applyNumberFormat="1" applyFont="1" applyFill="1" applyBorder="1" applyAlignment="1" applyProtection="1">
      <alignment horizontal="right" vertical="center" wrapText="1"/>
    </xf>
    <xf numFmtId="49" fontId="49" fillId="0" borderId="0" xfId="3" applyNumberFormat="1" applyFont="1" applyFill="1" applyBorder="1"/>
    <xf numFmtId="49" fontId="58" fillId="0" borderId="27" xfId="3" applyNumberFormat="1" applyFont="1" applyFill="1" applyBorder="1" applyAlignment="1" applyProtection="1">
      <alignment horizontal="center" vertical="center" wrapText="1"/>
    </xf>
    <xf numFmtId="0" fontId="58" fillId="0" borderId="28" xfId="3" applyFont="1" applyFill="1" applyBorder="1" applyAlignment="1" applyProtection="1">
      <alignment vertical="center" wrapText="1"/>
    </xf>
    <xf numFmtId="0" fontId="49" fillId="0" borderId="43" xfId="3" applyFont="1" applyFill="1" applyBorder="1"/>
    <xf numFmtId="49" fontId="58" fillId="0" borderId="0" xfId="3" applyNumberFormat="1" applyFont="1" applyFill="1" applyBorder="1" applyAlignment="1" applyProtection="1">
      <alignment horizontal="center" vertical="center" wrapText="1"/>
    </xf>
    <xf numFmtId="0" fontId="58" fillId="0" borderId="33" xfId="3" applyFont="1" applyFill="1" applyBorder="1" applyAlignment="1" applyProtection="1">
      <alignment vertical="center" wrapText="1"/>
    </xf>
    <xf numFmtId="0" fontId="49" fillId="0" borderId="33" xfId="3" applyFont="1" applyFill="1" applyBorder="1"/>
    <xf numFmtId="4" fontId="49" fillId="0" borderId="33" xfId="3" applyNumberFormat="1" applyFont="1" applyFill="1" applyBorder="1"/>
    <xf numFmtId="171" fontId="49" fillId="0" borderId="17" xfId="4" applyNumberFormat="1" applyFont="1" applyFill="1" applyBorder="1"/>
    <xf numFmtId="171" fontId="49" fillId="0" borderId="0" xfId="4" applyNumberFormat="1" applyFont="1" applyFill="1" applyBorder="1"/>
    <xf numFmtId="49" fontId="49" fillId="0" borderId="0" xfId="3" applyNumberFormat="1" applyFont="1" applyFill="1" applyBorder="1" applyAlignment="1">
      <alignment horizontal="center"/>
    </xf>
    <xf numFmtId="0" fontId="49" fillId="0" borderId="17" xfId="3" applyFont="1" applyFill="1" applyBorder="1"/>
    <xf numFmtId="3" fontId="49" fillId="0" borderId="17" xfId="3" applyNumberFormat="1" applyFont="1" applyFill="1" applyBorder="1"/>
    <xf numFmtId="3" fontId="49" fillId="0" borderId="0" xfId="3" applyNumberFormat="1" applyFont="1" applyFill="1" applyBorder="1"/>
    <xf numFmtId="0" fontId="56" fillId="0" borderId="0" xfId="3" applyFont="1" applyFill="1" applyBorder="1" applyAlignment="1" applyProtection="1">
      <alignment horizontal="center" vertical="center" wrapText="1"/>
    </xf>
    <xf numFmtId="0" fontId="56" fillId="0" borderId="0" xfId="3" applyFont="1" applyFill="1" applyBorder="1" applyAlignment="1" applyProtection="1">
      <alignment vertical="center" wrapText="1"/>
    </xf>
    <xf numFmtId="0" fontId="56" fillId="0" borderId="23" xfId="3" applyFont="1" applyFill="1" applyBorder="1" applyAlignment="1" applyProtection="1">
      <alignment vertical="center" wrapText="1"/>
    </xf>
    <xf numFmtId="0" fontId="51" fillId="0" borderId="0" xfId="0" applyFont="1" applyFill="1" applyBorder="1" applyAlignment="1"/>
    <xf numFmtId="0" fontId="52" fillId="0" borderId="0" xfId="3" applyFont="1" applyFill="1" applyBorder="1" applyAlignment="1" applyProtection="1">
      <alignment horizontal="center" vertical="top"/>
    </xf>
    <xf numFmtId="0" fontId="49" fillId="0" borderId="0" xfId="3" applyFont="1" applyFill="1" applyBorder="1" applyAlignment="1" applyProtection="1">
      <alignment horizontal="right"/>
    </xf>
    <xf numFmtId="0" fontId="50" fillId="0" borderId="0" xfId="3" applyFont="1" applyFill="1" applyBorder="1" applyAlignment="1" applyProtection="1">
      <alignment horizontal="center"/>
    </xf>
    <xf numFmtId="0" fontId="6" fillId="0" borderId="0" xfId="2" applyFont="1" applyBorder="1" applyAlignment="1">
      <alignment horizontal="center"/>
    </xf>
    <xf numFmtId="4" fontId="18" fillId="14" borderId="13" xfId="3" applyNumberFormat="1" applyFont="1" applyFill="1" applyBorder="1" applyAlignment="1" applyProtection="1">
      <alignment horizontal="center" vertical="center" wrapText="1"/>
    </xf>
    <xf numFmtId="4" fontId="18" fillId="14" borderId="66" xfId="3" applyNumberFormat="1" applyFont="1" applyFill="1" applyBorder="1" applyAlignment="1" applyProtection="1">
      <alignment horizontal="center" vertical="center" wrapText="1"/>
    </xf>
    <xf numFmtId="4" fontId="18" fillId="14" borderId="46" xfId="3" applyNumberFormat="1" applyFont="1" applyFill="1" applyBorder="1" applyAlignment="1" applyProtection="1">
      <alignment horizontal="center" vertical="center" wrapText="1"/>
    </xf>
    <xf numFmtId="4" fontId="18" fillId="14" borderId="45" xfId="3" applyNumberFormat="1" applyFont="1" applyFill="1" applyBorder="1" applyAlignment="1" applyProtection="1">
      <alignment horizontal="center" vertical="center" wrapText="1"/>
    </xf>
    <xf numFmtId="4" fontId="36" fillId="7" borderId="13" xfId="3" applyNumberFormat="1" applyFont="1" applyFill="1" applyBorder="1" applyAlignment="1" applyProtection="1">
      <alignment horizontal="center" vertical="center" wrapText="1"/>
    </xf>
    <xf numFmtId="4" fontId="18" fillId="7" borderId="66" xfId="3" applyNumberFormat="1" applyFont="1" applyFill="1" applyBorder="1" applyAlignment="1" applyProtection="1">
      <alignment horizontal="center" vertical="center" wrapText="1"/>
    </xf>
    <xf numFmtId="4" fontId="36" fillId="7" borderId="46" xfId="3" applyNumberFormat="1" applyFont="1" applyFill="1" applyBorder="1" applyAlignment="1" applyProtection="1">
      <alignment horizontal="center" vertical="center" wrapText="1"/>
    </xf>
    <xf numFmtId="4" fontId="18" fillId="7" borderId="45" xfId="3" applyNumberFormat="1" applyFont="1" applyFill="1" applyBorder="1" applyAlignment="1" applyProtection="1">
      <alignment horizontal="center" vertical="center" wrapText="1"/>
    </xf>
    <xf numFmtId="4" fontId="17" fillId="0" borderId="18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42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42" xfId="3" applyNumberFormat="1" applyFont="1" applyFill="1" applyBorder="1" applyAlignment="1" applyProtection="1">
      <alignment horizontal="center" vertical="center" wrapText="1"/>
    </xf>
    <xf numFmtId="4" fontId="17" fillId="0" borderId="18" xfId="3" applyNumberFormat="1" applyFont="1" applyFill="1" applyBorder="1" applyAlignment="1" applyProtection="1">
      <alignment horizontal="center" vertical="center" wrapText="1"/>
    </xf>
    <xf numFmtId="4" fontId="36" fillId="14" borderId="13" xfId="3" applyNumberFormat="1" applyFont="1" applyFill="1" applyBorder="1" applyAlignment="1" applyProtection="1">
      <alignment horizontal="center" vertical="center" wrapText="1"/>
    </xf>
    <xf numFmtId="4" fontId="36" fillId="14" borderId="46" xfId="3" applyNumberFormat="1" applyFont="1" applyFill="1" applyBorder="1" applyAlignment="1" applyProtection="1">
      <alignment horizontal="center" vertical="center" wrapText="1"/>
    </xf>
    <xf numFmtId="4" fontId="18" fillId="14" borderId="13" xfId="3" applyNumberFormat="1" applyFont="1" applyFill="1" applyBorder="1" applyAlignment="1" applyProtection="1">
      <alignment horizontal="center" vertical="center" wrapText="1"/>
      <protection locked="0"/>
    </xf>
    <xf numFmtId="4" fontId="18" fillId="14" borderId="66" xfId="3" applyNumberFormat="1" applyFont="1" applyFill="1" applyBorder="1" applyAlignment="1" applyProtection="1">
      <alignment horizontal="center" vertical="center" wrapText="1"/>
      <protection locked="0"/>
    </xf>
    <xf numFmtId="4" fontId="18" fillId="14" borderId="46" xfId="3" applyNumberFormat="1" applyFont="1" applyFill="1" applyBorder="1" applyAlignment="1" applyProtection="1">
      <alignment horizontal="center" vertical="center" wrapText="1"/>
      <protection locked="0"/>
    </xf>
    <xf numFmtId="4" fontId="18" fillId="14" borderId="45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13" xfId="3" applyNumberFormat="1" applyFont="1" applyFill="1" applyBorder="1" applyAlignment="1" applyProtection="1">
      <alignment horizontal="center" vertical="center" wrapText="1"/>
    </xf>
    <xf numFmtId="2" fontId="17" fillId="0" borderId="18" xfId="3" applyNumberFormat="1" applyFont="1" applyFill="1" applyBorder="1" applyAlignment="1" applyProtection="1">
      <alignment horizontal="center" vertical="center" wrapText="1"/>
    </xf>
    <xf numFmtId="0" fontId="17" fillId="0" borderId="18" xfId="3" applyFont="1" applyFill="1" applyBorder="1" applyAlignment="1" applyProtection="1">
      <alignment horizontal="center" vertical="center" wrapText="1"/>
    </xf>
    <xf numFmtId="4" fontId="17" fillId="0" borderId="46" xfId="3" applyNumberFormat="1" applyFont="1" applyFill="1" applyBorder="1" applyAlignment="1" applyProtection="1">
      <alignment horizontal="center" vertical="center" wrapText="1"/>
    </xf>
    <xf numFmtId="0" fontId="17" fillId="0" borderId="42" xfId="3" applyFont="1" applyFill="1" applyBorder="1" applyAlignment="1" applyProtection="1">
      <alignment horizontal="center" vertical="center" wrapText="1"/>
    </xf>
    <xf numFmtId="2" fontId="17" fillId="0" borderId="42" xfId="3" applyNumberFormat="1" applyFont="1" applyFill="1" applyBorder="1" applyAlignment="1" applyProtection="1">
      <alignment horizontal="center" vertical="center" wrapText="1"/>
    </xf>
    <xf numFmtId="4" fontId="18" fillId="15" borderId="13" xfId="3" applyNumberFormat="1" applyFont="1" applyFill="1" applyBorder="1" applyAlignment="1" applyProtection="1">
      <alignment horizontal="center" vertical="center" wrapText="1"/>
    </xf>
    <xf numFmtId="4" fontId="39" fillId="15" borderId="66" xfId="3" applyNumberFormat="1" applyFont="1" applyFill="1" applyBorder="1" applyAlignment="1" applyProtection="1">
      <alignment horizontal="center" vertical="center" wrapText="1"/>
    </xf>
    <xf numFmtId="4" fontId="36" fillId="15" borderId="46" xfId="3" applyNumberFormat="1" applyFont="1" applyFill="1" applyBorder="1" applyAlignment="1" applyProtection="1">
      <alignment horizontal="center" vertical="center" wrapText="1"/>
    </xf>
    <xf numFmtId="4" fontId="39" fillId="15" borderId="45" xfId="3" applyNumberFormat="1" applyFont="1" applyFill="1" applyBorder="1" applyAlignment="1" applyProtection="1">
      <alignment horizontal="center" vertical="center" wrapText="1"/>
    </xf>
    <xf numFmtId="4" fontId="36" fillId="15" borderId="13" xfId="3" applyNumberFormat="1" applyFont="1" applyFill="1" applyBorder="1" applyAlignment="1" applyProtection="1">
      <alignment horizontal="center" vertical="center" wrapText="1"/>
    </xf>
    <xf numFmtId="2" fontId="17" fillId="16" borderId="13" xfId="3" applyNumberFormat="1" applyFont="1" applyFill="1" applyBorder="1" applyAlignment="1" applyProtection="1">
      <alignment horizontal="center" vertical="center" wrapText="1"/>
    </xf>
    <xf numFmtId="2" fontId="18" fillId="16" borderId="18" xfId="3" applyNumberFormat="1" applyFont="1" applyFill="1" applyBorder="1" applyAlignment="1" applyProtection="1">
      <alignment horizontal="center" vertical="center" wrapText="1"/>
    </xf>
    <xf numFmtId="2" fontId="17" fillId="16" borderId="46" xfId="3" applyNumberFormat="1" applyFont="1" applyFill="1" applyBorder="1" applyAlignment="1" applyProtection="1">
      <alignment horizontal="center" vertical="center" wrapText="1"/>
    </xf>
    <xf numFmtId="2" fontId="18" fillId="16" borderId="42" xfId="3" applyNumberFormat="1" applyFont="1" applyFill="1" applyBorder="1" applyAlignment="1" applyProtection="1">
      <alignment horizontal="center" vertical="center" wrapText="1"/>
    </xf>
    <xf numFmtId="169" fontId="18" fillId="0" borderId="13" xfId="6" applyFont="1" applyFill="1" applyBorder="1" applyAlignment="1" applyProtection="1">
      <alignment horizontal="center" vertical="center" wrapText="1"/>
    </xf>
    <xf numFmtId="0" fontId="18" fillId="0" borderId="18" xfId="3" applyNumberFormat="1" applyFont="1" applyFill="1" applyBorder="1" applyAlignment="1" applyProtection="1">
      <alignment horizontal="center" vertical="center" wrapText="1"/>
    </xf>
    <xf numFmtId="169" fontId="18" fillId="0" borderId="46" xfId="6" applyNumberFormat="1" applyFont="1" applyFill="1" applyBorder="1" applyAlignment="1" applyProtection="1">
      <alignment horizontal="center" vertical="center" wrapText="1"/>
    </xf>
    <xf numFmtId="0" fontId="18" fillId="0" borderId="42" xfId="3" applyNumberFormat="1" applyFont="1" applyFill="1" applyBorder="1" applyAlignment="1" applyProtection="1">
      <alignment horizontal="center" vertical="center" wrapText="1"/>
    </xf>
    <xf numFmtId="4" fontId="11" fillId="0" borderId="17" xfId="6" applyNumberFormat="1" applyFont="1" applyFill="1" applyBorder="1" applyAlignment="1">
      <alignment horizontal="center" vertical="center" wrapText="1"/>
    </xf>
    <xf numFmtId="4" fontId="11" fillId="0" borderId="17" xfId="5" applyNumberFormat="1" applyFont="1" applyFill="1" applyBorder="1" applyAlignment="1">
      <alignment horizontal="center" vertical="center"/>
    </xf>
    <xf numFmtId="4" fontId="35" fillId="0" borderId="17" xfId="5" applyNumberFormat="1" applyFont="1" applyFill="1" applyBorder="1" applyAlignment="1">
      <alignment horizontal="center" wrapText="1"/>
    </xf>
    <xf numFmtId="0" fontId="35" fillId="0" borderId="17" xfId="5" applyFont="1" applyFill="1" applyBorder="1" applyAlignment="1">
      <alignment horizontal="center" wrapText="1"/>
    </xf>
    <xf numFmtId="4" fontId="57" fillId="12" borderId="13" xfId="3" applyNumberFormat="1" applyFont="1" applyFill="1" applyBorder="1" applyAlignment="1" applyProtection="1">
      <alignment horizontal="center" vertical="center" wrapText="1"/>
    </xf>
    <xf numFmtId="4" fontId="39" fillId="12" borderId="66" xfId="3" applyNumberFormat="1" applyFont="1" applyFill="1" applyBorder="1" applyAlignment="1" applyProtection="1">
      <alignment horizontal="center" vertical="center" wrapText="1"/>
    </xf>
    <xf numFmtId="4" fontId="36" fillId="12" borderId="46" xfId="3" applyNumberFormat="1" applyFont="1" applyFill="1" applyBorder="1" applyAlignment="1" applyProtection="1">
      <alignment horizontal="center" vertical="center" wrapText="1"/>
    </xf>
    <xf numFmtId="4" fontId="39" fillId="12" borderId="45" xfId="3" applyNumberFormat="1" applyFont="1" applyFill="1" applyBorder="1" applyAlignment="1" applyProtection="1">
      <alignment horizontal="center" vertical="center" wrapText="1"/>
    </xf>
    <xf numFmtId="4" fontId="36" fillId="12" borderId="13" xfId="3" applyNumberFormat="1" applyFont="1" applyFill="1" applyBorder="1" applyAlignment="1" applyProtection="1">
      <alignment horizontal="center" vertical="center" wrapText="1"/>
    </xf>
    <xf numFmtId="4" fontId="56" fillId="12" borderId="66" xfId="3" applyNumberFormat="1" applyFont="1" applyFill="1" applyBorder="1" applyAlignment="1" applyProtection="1">
      <alignment horizontal="center" vertical="center" wrapText="1"/>
    </xf>
    <xf numFmtId="49" fontId="59" fillId="0" borderId="0" xfId="3" applyNumberFormat="1" applyFont="1" applyFill="1" applyBorder="1" applyAlignment="1" applyProtection="1">
      <alignment horizontal="right" vertical="center" wrapText="1"/>
    </xf>
    <xf numFmtId="10" fontId="61" fillId="0" borderId="0" xfId="4" applyNumberFormat="1" applyFont="1" applyFill="1" applyBorder="1" applyAlignment="1" applyProtection="1">
      <alignment horizontal="center" vertical="center" wrapText="1"/>
    </xf>
    <xf numFmtId="2" fontId="63" fillId="0" borderId="0" xfId="3" applyNumberFormat="1" applyFont="1" applyFill="1" applyBorder="1"/>
    <xf numFmtId="4" fontId="64" fillId="0" borderId="0" xfId="3" applyNumberFormat="1" applyFont="1" applyFill="1" applyBorder="1"/>
    <xf numFmtId="0" fontId="64" fillId="0" borderId="0" xfId="3" applyFont="1" applyFill="1" applyBorder="1"/>
    <xf numFmtId="49" fontId="60" fillId="0" borderId="0" xfId="3" applyNumberFormat="1" applyFont="1" applyFill="1" applyBorder="1" applyAlignment="1" applyProtection="1">
      <alignment horizontal="center" vertical="center" wrapText="1"/>
    </xf>
    <xf numFmtId="0" fontId="60" fillId="0" borderId="0" xfId="3" applyFont="1" applyFill="1" applyBorder="1" applyAlignment="1" applyProtection="1">
      <alignment vertical="center" wrapText="1"/>
    </xf>
    <xf numFmtId="0" fontId="60" fillId="0" borderId="0" xfId="3" applyFont="1" applyFill="1" applyBorder="1" applyAlignment="1" applyProtection="1">
      <alignment horizontal="center" vertical="center" wrapText="1"/>
    </xf>
    <xf numFmtId="4" fontId="61" fillId="0" borderId="0" xfId="3" applyNumberFormat="1" applyFont="1" applyFill="1" applyBorder="1" applyAlignment="1" applyProtection="1">
      <alignment horizontal="center" vertical="center" wrapText="1"/>
    </xf>
    <xf numFmtId="4" fontId="62" fillId="0" borderId="0" xfId="3" applyNumberFormat="1" applyFont="1" applyFill="1" applyBorder="1" applyAlignment="1" applyProtection="1">
      <alignment horizontal="center" vertical="center" wrapText="1"/>
    </xf>
    <xf numFmtId="4" fontId="60" fillId="0" borderId="0" xfId="3" applyNumberFormat="1" applyFont="1" applyFill="1" applyBorder="1" applyAlignment="1" applyProtection="1">
      <alignment horizontal="center" vertical="center" wrapText="1"/>
    </xf>
    <xf numFmtId="4" fontId="39" fillId="0" borderId="0" xfId="3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Alignment="1">
      <alignment horizontal="center" wrapText="1"/>
    </xf>
    <xf numFmtId="0" fontId="57" fillId="0" borderId="0" xfId="3" applyFont="1" applyFill="1" applyBorder="1" applyAlignment="1" applyProtection="1">
      <alignment horizontal="right"/>
    </xf>
    <xf numFmtId="169" fontId="11" fillId="0" borderId="0" xfId="6" applyFont="1" applyFill="1" applyBorder="1" applyAlignment="1"/>
    <xf numFmtId="0" fontId="48" fillId="0" borderId="0" xfId="5" applyFont="1" applyFill="1" applyBorder="1"/>
    <xf numFmtId="49" fontId="3" fillId="0" borderId="0" xfId="3" applyNumberFormat="1" applyFont="1" applyFill="1" applyBorder="1" applyProtection="1"/>
    <xf numFmtId="49" fontId="3" fillId="0" borderId="0" xfId="3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/>
    <xf numFmtId="0" fontId="3" fillId="0" borderId="0" xfId="3" applyFont="1" applyFill="1" applyBorder="1"/>
    <xf numFmtId="0" fontId="57" fillId="0" borderId="0" xfId="3" applyFont="1" applyFill="1" applyBorder="1" applyAlignment="1" applyProtection="1">
      <alignment horizontal="center"/>
    </xf>
    <xf numFmtId="0" fontId="3" fillId="0" borderId="0" xfId="3" applyFont="1" applyFill="1" applyBorder="1" applyProtection="1"/>
    <xf numFmtId="0" fontId="3" fillId="0" borderId="0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center"/>
    </xf>
    <xf numFmtId="0" fontId="53" fillId="0" borderId="45" xfId="3" applyFont="1" applyFill="1" applyBorder="1" applyAlignment="1" applyProtection="1">
      <alignment horizontal="center" vertical="top"/>
    </xf>
    <xf numFmtId="4" fontId="56" fillId="12" borderId="45" xfId="3" applyNumberFormat="1" applyFont="1" applyFill="1" applyBorder="1" applyAlignment="1" applyProtection="1">
      <alignment horizontal="center" vertical="center" wrapText="1"/>
    </xf>
    <xf numFmtId="0" fontId="50" fillId="0" borderId="60" xfId="3" applyFont="1" applyFill="1" applyBorder="1"/>
    <xf numFmtId="4" fontId="18" fillId="14" borderId="60" xfId="3" applyNumberFormat="1" applyFont="1" applyFill="1" applyBorder="1" applyAlignment="1" applyProtection="1">
      <alignment horizontal="center" vertical="center" wrapText="1"/>
    </xf>
    <xf numFmtId="4" fontId="18" fillId="7" borderId="60" xfId="3" applyNumberFormat="1" applyFont="1" applyFill="1" applyBorder="1" applyAlignment="1" applyProtection="1">
      <alignment horizontal="center" vertical="center" wrapText="1"/>
    </xf>
    <xf numFmtId="4" fontId="17" fillId="0" borderId="60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60" xfId="3" applyNumberFormat="1" applyFont="1" applyFill="1" applyBorder="1" applyAlignment="1" applyProtection="1">
      <alignment horizontal="center" vertical="center" wrapText="1"/>
    </xf>
    <xf numFmtId="0" fontId="1" fillId="16" borderId="60" xfId="3" applyFont="1" applyFill="1" applyBorder="1"/>
    <xf numFmtId="4" fontId="18" fillId="15" borderId="60" xfId="3" applyNumberFormat="1" applyFont="1" applyFill="1" applyBorder="1" applyAlignment="1" applyProtection="1">
      <alignment horizontal="center" vertical="center" wrapText="1"/>
    </xf>
    <xf numFmtId="167" fontId="36" fillId="0" borderId="60" xfId="3" applyNumberFormat="1" applyFont="1" applyFill="1" applyBorder="1" applyAlignment="1" applyProtection="1">
      <alignment horizontal="center" vertical="center" wrapText="1"/>
      <protection locked="0"/>
    </xf>
    <xf numFmtId="4" fontId="18" fillId="0" borderId="59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3" applyBorder="1"/>
    <xf numFmtId="0" fontId="16" fillId="0" borderId="0" xfId="0" applyFont="1"/>
    <xf numFmtId="0" fontId="65" fillId="0" borderId="0" xfId="0" applyFont="1"/>
    <xf numFmtId="0" fontId="65" fillId="0" borderId="0" xfId="0" applyFont="1" applyAlignment="1">
      <alignment horizontal="center"/>
    </xf>
    <xf numFmtId="0" fontId="65" fillId="0" borderId="45" xfId="0" applyFont="1" applyBorder="1"/>
    <xf numFmtId="0" fontId="24" fillId="0" borderId="39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65" fillId="0" borderId="60" xfId="0" applyFont="1" applyBorder="1"/>
    <xf numFmtId="0" fontId="65" fillId="0" borderId="13" xfId="0" applyFont="1" applyBorder="1"/>
    <xf numFmtId="0" fontId="65" fillId="0" borderId="18" xfId="0" applyFont="1" applyBorder="1"/>
    <xf numFmtId="0" fontId="16" fillId="0" borderId="73" xfId="0" applyFont="1" applyBorder="1"/>
    <xf numFmtId="0" fontId="16" fillId="0" borderId="17" xfId="0" applyFont="1" applyBorder="1"/>
    <xf numFmtId="0" fontId="65" fillId="0" borderId="73" xfId="0" applyFont="1" applyBorder="1"/>
    <xf numFmtId="164" fontId="6" fillId="2" borderId="73" xfId="1" applyFont="1" applyFill="1" applyBorder="1" applyAlignment="1">
      <alignment horizontal="center" vertical="center" wrapText="1"/>
    </xf>
    <xf numFmtId="164" fontId="6" fillId="2" borderId="17" xfId="1" applyFont="1" applyFill="1" applyBorder="1" applyAlignment="1">
      <alignment horizontal="center" vertical="center" wrapText="1"/>
    </xf>
    <xf numFmtId="2" fontId="16" fillId="0" borderId="13" xfId="0" applyNumberFormat="1" applyFont="1" applyBorder="1"/>
    <xf numFmtId="2" fontId="16" fillId="0" borderId="18" xfId="0" applyNumberFormat="1" applyFont="1" applyBorder="1"/>
    <xf numFmtId="2" fontId="16" fillId="0" borderId="17" xfId="0" applyNumberFormat="1" applyFont="1" applyBorder="1"/>
    <xf numFmtId="0" fontId="65" fillId="0" borderId="17" xfId="0" applyFont="1" applyBorder="1"/>
    <xf numFmtId="2" fontId="65" fillId="0" borderId="13" xfId="0" applyNumberFormat="1" applyFont="1" applyBorder="1"/>
    <xf numFmtId="2" fontId="65" fillId="0" borderId="17" xfId="0" applyNumberFormat="1" applyFont="1" applyBorder="1"/>
    <xf numFmtId="0" fontId="16" fillId="0" borderId="60" xfId="0" applyFont="1" applyBorder="1"/>
    <xf numFmtId="2" fontId="16" fillId="0" borderId="45" xfId="0" applyNumberFormat="1" applyFont="1" applyBorder="1"/>
    <xf numFmtId="172" fontId="16" fillId="0" borderId="18" xfId="0" applyNumberFormat="1" applyFont="1" applyBorder="1"/>
    <xf numFmtId="0" fontId="65" fillId="0" borderId="60" xfId="0" applyFont="1" applyBorder="1" applyAlignment="1">
      <alignment horizontal="right"/>
    </xf>
    <xf numFmtId="2" fontId="65" fillId="0" borderId="45" xfId="0" applyNumberFormat="1" applyFont="1" applyBorder="1" applyAlignment="1">
      <alignment horizontal="right"/>
    </xf>
    <xf numFmtId="2" fontId="65" fillId="0" borderId="13" xfId="0" applyNumberFormat="1" applyFont="1" applyBorder="1" applyAlignment="1">
      <alignment horizontal="right"/>
    </xf>
    <xf numFmtId="2" fontId="65" fillId="0" borderId="18" xfId="0" applyNumberFormat="1" applyFont="1" applyBorder="1"/>
    <xf numFmtId="2" fontId="65" fillId="0" borderId="17" xfId="0" applyNumberFormat="1" applyFont="1" applyBorder="1" applyAlignment="1">
      <alignment horizontal="right"/>
    </xf>
    <xf numFmtId="172" fontId="65" fillId="0" borderId="18" xfId="0" applyNumberFormat="1" applyFont="1" applyBorder="1"/>
    <xf numFmtId="0" fontId="65" fillId="0" borderId="45" xfId="0" applyFont="1" applyBorder="1" applyAlignment="1">
      <alignment horizontal="right"/>
    </xf>
    <xf numFmtId="0" fontId="65" fillId="0" borderId="13" xfId="0" applyFont="1" applyBorder="1" applyAlignment="1">
      <alignment horizontal="right"/>
    </xf>
    <xf numFmtId="4" fontId="65" fillId="0" borderId="45" xfId="0" applyNumberFormat="1" applyFont="1" applyBorder="1" applyAlignment="1">
      <alignment horizontal="right"/>
    </xf>
    <xf numFmtId="4" fontId="65" fillId="0" borderId="13" xfId="0" applyNumberFormat="1" applyFont="1" applyBorder="1" applyAlignment="1">
      <alignment horizontal="right"/>
    </xf>
    <xf numFmtId="4" fontId="65" fillId="0" borderId="45" xfId="0" applyNumberFormat="1" applyFont="1" applyBorder="1"/>
    <xf numFmtId="4" fontId="65" fillId="0" borderId="13" xfId="0" applyNumberFormat="1" applyFont="1" applyBorder="1"/>
    <xf numFmtId="2" fontId="65" fillId="0" borderId="45" xfId="0" applyNumberFormat="1" applyFont="1" applyBorder="1"/>
    <xf numFmtId="0" fontId="65" fillId="0" borderId="61" xfId="0" applyFont="1" applyBorder="1"/>
    <xf numFmtId="2" fontId="65" fillId="0" borderId="27" xfId="0" applyNumberFormat="1" applyFont="1" applyBorder="1"/>
    <xf numFmtId="2" fontId="65" fillId="0" borderId="29" xfId="0" applyNumberFormat="1" applyFont="1" applyBorder="1"/>
    <xf numFmtId="2" fontId="65" fillId="0" borderId="27" xfId="0" applyNumberFormat="1" applyFont="1" applyBorder="1" applyAlignment="1">
      <alignment horizontal="right"/>
    </xf>
    <xf numFmtId="2" fontId="65" fillId="0" borderId="28" xfId="0" applyNumberFormat="1" applyFont="1" applyBorder="1" applyAlignment="1">
      <alignment horizontal="right"/>
    </xf>
    <xf numFmtId="2" fontId="65" fillId="0" borderId="28" xfId="0" applyNumberFormat="1" applyFont="1" applyBorder="1"/>
    <xf numFmtId="172" fontId="65" fillId="0" borderId="29" xfId="0" applyNumberFormat="1" applyFont="1" applyBorder="1"/>
    <xf numFmtId="0" fontId="65" fillId="0" borderId="59" xfId="0" applyFont="1" applyBorder="1"/>
    <xf numFmtId="0" fontId="65" fillId="0" borderId="23" xfId="0" applyFont="1" applyBorder="1"/>
    <xf numFmtId="2" fontId="16" fillId="0" borderId="10" xfId="0" applyNumberFormat="1" applyFont="1" applyBorder="1"/>
    <xf numFmtId="2" fontId="16" fillId="0" borderId="34" xfId="0" applyNumberFormat="1" applyFont="1" applyBorder="1"/>
    <xf numFmtId="2" fontId="16" fillId="0" borderId="33" xfId="0" applyNumberFormat="1" applyFont="1" applyBorder="1"/>
    <xf numFmtId="0" fontId="65" fillId="0" borderId="34" xfId="0" applyFont="1" applyBorder="1"/>
    <xf numFmtId="0" fontId="65" fillId="0" borderId="40" xfId="0" applyFont="1" applyBorder="1"/>
    <xf numFmtId="0" fontId="65" fillId="0" borderId="72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53" fillId="0" borderId="0" xfId="3" applyFont="1" applyFill="1" applyBorder="1" applyAlignment="1" applyProtection="1">
      <alignment horizontal="center" vertical="top"/>
    </xf>
    <xf numFmtId="0" fontId="36" fillId="0" borderId="0" xfId="5" applyFont="1" applyFill="1" applyAlignment="1">
      <alignment horizontal="right"/>
    </xf>
    <xf numFmtId="0" fontId="17" fillId="16" borderId="13" xfId="3" applyFont="1" applyFill="1" applyBorder="1"/>
    <xf numFmtId="164" fontId="36" fillId="0" borderId="18" xfId="3" applyNumberFormat="1" applyFont="1" applyFill="1" applyBorder="1"/>
    <xf numFmtId="0" fontId="18" fillId="0" borderId="18" xfId="3" applyFont="1" applyFill="1" applyBorder="1"/>
    <xf numFmtId="2" fontId="17" fillId="0" borderId="27" xfId="3" applyNumberFormat="1" applyFont="1" applyBorder="1"/>
    <xf numFmtId="0" fontId="17" fillId="0" borderId="29" xfId="3" applyFont="1" applyBorder="1"/>
    <xf numFmtId="2" fontId="17" fillId="0" borderId="67" xfId="3" applyNumberFormat="1" applyFont="1" applyBorder="1"/>
    <xf numFmtId="2" fontId="17" fillId="0" borderId="43" xfId="3" applyNumberFormat="1" applyFont="1" applyBorder="1"/>
    <xf numFmtId="2" fontId="17" fillId="0" borderId="29" xfId="3" applyNumberFormat="1" applyFont="1" applyBorder="1"/>
    <xf numFmtId="4" fontId="18" fillId="0" borderId="60" xfId="3" applyNumberFormat="1" applyFont="1" applyFill="1" applyBorder="1" applyAlignment="1" applyProtection="1">
      <alignment horizontal="center" vertical="center" wrapText="1"/>
    </xf>
    <xf numFmtId="4" fontId="24" fillId="15" borderId="60" xfId="3" applyNumberFormat="1" applyFont="1" applyFill="1" applyBorder="1" applyAlignment="1" applyProtection="1">
      <alignment horizontal="center" vertical="center" wrapText="1"/>
    </xf>
    <xf numFmtId="0" fontId="17" fillId="16" borderId="60" xfId="3" applyFont="1" applyFill="1" applyBorder="1"/>
    <xf numFmtId="4" fontId="18" fillId="0" borderId="60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61" xfId="3" applyFont="1" applyBorder="1"/>
    <xf numFmtId="0" fontId="54" fillId="0" borderId="0" xfId="3" applyFont="1" applyFill="1" applyBorder="1"/>
    <xf numFmtId="0" fontId="54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justify" wrapText="1"/>
    </xf>
    <xf numFmtId="169" fontId="9" fillId="0" borderId="17" xfId="6" applyFont="1" applyFill="1" applyBorder="1" applyAlignment="1">
      <alignment horizontal="center" vertical="center" wrapText="1"/>
    </xf>
    <xf numFmtId="172" fontId="11" fillId="0" borderId="17" xfId="5" applyNumberFormat="1" applyFont="1" applyFill="1" applyBorder="1" applyAlignment="1">
      <alignment horizontal="center" wrapText="1"/>
    </xf>
    <xf numFmtId="1" fontId="11" fillId="0" borderId="17" xfId="5" applyNumberFormat="1" applyFont="1" applyFill="1" applyBorder="1" applyAlignment="1">
      <alignment horizontal="center" wrapText="1"/>
    </xf>
    <xf numFmtId="4" fontId="35" fillId="0" borderId="73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horizontal="center" vertical="center" wrapText="1"/>
    </xf>
    <xf numFmtId="2" fontId="32" fillId="0" borderId="0" xfId="5" applyNumberFormat="1" applyFont="1" applyFill="1" applyBorder="1" applyAlignment="1">
      <alignment horizontal="center" vertical="center" wrapText="1"/>
    </xf>
    <xf numFmtId="0" fontId="36" fillId="0" borderId="0" xfId="5" applyFont="1" applyFill="1" applyAlignment="1">
      <alignment horizontal="right"/>
    </xf>
    <xf numFmtId="0" fontId="3" fillId="0" borderId="0" xfId="3" applyFont="1" applyFill="1" applyBorder="1" applyAlignment="1">
      <alignment horizontal="justify" wrapText="1"/>
    </xf>
    <xf numFmtId="0" fontId="20" fillId="0" borderId="35" xfId="3" applyFont="1" applyBorder="1" applyAlignment="1" applyProtection="1">
      <alignment horizontal="center" vertical="top" wrapText="1"/>
    </xf>
    <xf numFmtId="0" fontId="20" fillId="0" borderId="0" xfId="3" applyFont="1" applyAlignment="1" applyProtection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17" fillId="0" borderId="17" xfId="3" applyFont="1" applyFill="1" applyBorder="1" applyAlignment="1" applyProtection="1">
      <alignment horizontal="center" vertical="center" wrapText="1"/>
    </xf>
    <xf numFmtId="0" fontId="19" fillId="0" borderId="23" xfId="3" applyFont="1" applyBorder="1" applyAlignment="1" applyProtection="1">
      <alignment horizontal="center" wrapText="1"/>
    </xf>
    <xf numFmtId="0" fontId="16" fillId="0" borderId="0" xfId="3" applyFont="1" applyFill="1" applyAlignment="1" applyProtection="1">
      <alignment horizontal="center"/>
    </xf>
    <xf numFmtId="0" fontId="17" fillId="0" borderId="23" xfId="3" applyFont="1" applyFill="1" applyBorder="1" applyAlignment="1" applyProtection="1">
      <alignment horizontal="center"/>
    </xf>
    <xf numFmtId="0" fontId="21" fillId="0" borderId="35" xfId="3" applyFont="1" applyFill="1" applyBorder="1" applyAlignment="1" applyProtection="1">
      <alignment horizontal="center" vertical="top"/>
    </xf>
    <xf numFmtId="0" fontId="17" fillId="0" borderId="0" xfId="3" applyFont="1" applyFill="1" applyBorder="1" applyAlignment="1" applyProtection="1">
      <alignment horizontal="right"/>
    </xf>
    <xf numFmtId="0" fontId="18" fillId="0" borderId="0" xfId="3" applyFont="1" applyAlignment="1" applyProtection="1">
      <alignment horizontal="left" wrapText="1"/>
    </xf>
    <xf numFmtId="0" fontId="24" fillId="0" borderId="0" xfId="3" applyFont="1" applyAlignment="1" applyProtection="1">
      <alignment horizontal="center"/>
    </xf>
    <xf numFmtId="0" fontId="19" fillId="0" borderId="23" xfId="3" applyNumberFormat="1" applyFont="1" applyBorder="1" applyAlignment="1" applyProtection="1">
      <alignment horizontal="center"/>
    </xf>
    <xf numFmtId="0" fontId="21" fillId="0" borderId="0" xfId="3" applyFont="1" applyBorder="1" applyAlignment="1" applyProtection="1">
      <alignment horizontal="center" vertical="top"/>
    </xf>
    <xf numFmtId="0" fontId="17" fillId="0" borderId="0" xfId="3" applyFont="1" applyBorder="1" applyAlignment="1" applyProtection="1">
      <alignment horizontal="right"/>
    </xf>
    <xf numFmtId="49" fontId="21" fillId="0" borderId="42" xfId="3" applyNumberFormat="1" applyFont="1" applyBorder="1" applyAlignment="1" applyProtection="1">
      <alignment vertical="center" wrapText="1"/>
    </xf>
    <xf numFmtId="49" fontId="21" fillId="0" borderId="24" xfId="3" applyNumberFormat="1" applyFont="1" applyBorder="1" applyAlignment="1" applyProtection="1">
      <alignment vertical="center" wrapText="1"/>
    </xf>
    <xf numFmtId="49" fontId="21" fillId="0" borderId="13" xfId="3" applyNumberFormat="1" applyFont="1" applyBorder="1" applyAlignment="1" applyProtection="1">
      <alignment vertical="center" wrapText="1"/>
    </xf>
    <xf numFmtId="49" fontId="21" fillId="0" borderId="27" xfId="3" applyNumberFormat="1" applyFont="1" applyBorder="1" applyAlignment="1" applyProtection="1">
      <alignment vertical="center" wrapText="1"/>
    </xf>
    <xf numFmtId="0" fontId="19" fillId="0" borderId="25" xfId="3" applyFont="1" applyBorder="1" applyAlignment="1" applyProtection="1">
      <alignment horizontal="center" vertical="center" wrapText="1"/>
    </xf>
    <xf numFmtId="0" fontId="19" fillId="0" borderId="17" xfId="3" applyFont="1" applyBorder="1" applyAlignment="1" applyProtection="1">
      <alignment horizontal="center" vertical="center" wrapText="1"/>
    </xf>
    <xf numFmtId="0" fontId="19" fillId="0" borderId="28" xfId="3" applyFont="1" applyBorder="1" applyAlignment="1" applyProtection="1">
      <alignment horizontal="center" vertical="center" wrapText="1"/>
    </xf>
    <xf numFmtId="0" fontId="20" fillId="0" borderId="36" xfId="3" applyFont="1" applyBorder="1" applyAlignment="1" applyProtection="1">
      <alignment horizontal="center" vertical="center" wrapText="1"/>
    </xf>
    <xf numFmtId="0" fontId="20" fillId="0" borderId="42" xfId="3" applyFont="1" applyBorder="1" applyAlignment="1" applyProtection="1">
      <alignment horizontal="center" vertical="center" wrapText="1"/>
    </xf>
    <xf numFmtId="0" fontId="20" fillId="0" borderId="43" xfId="3" applyFont="1" applyBorder="1" applyAlignment="1" applyProtection="1">
      <alignment horizontal="center" vertical="center" wrapText="1"/>
    </xf>
    <xf numFmtId="0" fontId="20" fillId="0" borderId="3" xfId="3" applyFont="1" applyBorder="1" applyAlignment="1" applyProtection="1">
      <alignment horizontal="center" vertical="center" wrapText="1"/>
    </xf>
    <xf numFmtId="0" fontId="20" fillId="0" borderId="37" xfId="3" applyFont="1" applyBorder="1" applyAlignment="1" applyProtection="1">
      <alignment horizontal="center" vertical="center" wrapText="1"/>
    </xf>
    <xf numFmtId="0" fontId="20" fillId="0" borderId="38" xfId="3" applyFont="1" applyBorder="1" applyAlignment="1" applyProtection="1">
      <alignment horizontal="center" vertical="center" wrapText="1"/>
    </xf>
    <xf numFmtId="0" fontId="20" fillId="0" borderId="16" xfId="3" applyFont="1" applyBorder="1" applyAlignment="1" applyProtection="1">
      <alignment horizontal="center" vertical="center" wrapText="1"/>
    </xf>
    <xf numFmtId="0" fontId="20" fillId="0" borderId="23" xfId="3" applyFont="1" applyBorder="1" applyAlignment="1" applyProtection="1">
      <alignment horizontal="center" vertical="center" wrapText="1"/>
    </xf>
    <xf numFmtId="0" fontId="20" fillId="0" borderId="12" xfId="3" applyFont="1" applyBorder="1" applyAlignment="1" applyProtection="1">
      <alignment horizontal="center" vertical="center" wrapText="1"/>
    </xf>
    <xf numFmtId="0" fontId="17" fillId="0" borderId="39" xfId="3" applyFont="1" applyBorder="1" applyAlignment="1">
      <alignment horizontal="center"/>
    </xf>
    <xf numFmtId="0" fontId="17" fillId="0" borderId="40" xfId="3" applyFont="1" applyBorder="1" applyAlignment="1">
      <alignment horizontal="center"/>
    </xf>
    <xf numFmtId="0" fontId="17" fillId="0" borderId="41" xfId="3" applyFont="1" applyBorder="1" applyAlignment="1">
      <alignment horizontal="center"/>
    </xf>
    <xf numFmtId="0" fontId="20" fillId="0" borderId="13" xfId="3" applyFont="1" applyFill="1" applyBorder="1" applyAlignment="1" applyProtection="1">
      <alignment horizontal="center" vertical="center" wrapText="1"/>
    </xf>
    <xf numFmtId="0" fontId="20" fillId="0" borderId="17" xfId="3" applyFont="1" applyFill="1" applyBorder="1" applyAlignment="1" applyProtection="1">
      <alignment horizontal="center" vertical="center" wrapText="1"/>
    </xf>
    <xf numFmtId="0" fontId="17" fillId="7" borderId="17" xfId="3" applyFont="1" applyFill="1" applyBorder="1" applyAlignment="1">
      <alignment horizontal="left" wrapText="1"/>
    </xf>
    <xf numFmtId="0" fontId="28" fillId="7" borderId="17" xfId="3" applyFont="1" applyFill="1" applyBorder="1" applyAlignment="1">
      <alignment horizontal="left" vertical="center"/>
    </xf>
    <xf numFmtId="0" fontId="20" fillId="0" borderId="17" xfId="3" applyFont="1" applyBorder="1" applyAlignment="1" applyProtection="1">
      <alignment horizontal="center" vertical="center" wrapText="1"/>
    </xf>
    <xf numFmtId="0" fontId="20" fillId="0" borderId="18" xfId="3" applyFont="1" applyBorder="1" applyAlignment="1" applyProtection="1">
      <alignment horizontal="center" vertical="center" wrapText="1"/>
    </xf>
    <xf numFmtId="0" fontId="21" fillId="0" borderId="0" xfId="3" applyFont="1" applyBorder="1" applyAlignment="1" applyProtection="1">
      <alignment horizontal="left" vertical="center" wrapText="1"/>
    </xf>
    <xf numFmtId="0" fontId="21" fillId="0" borderId="0" xfId="3" applyFont="1" applyFill="1" applyBorder="1" applyAlignment="1" applyProtection="1">
      <alignment horizontal="left" vertical="top" wrapText="1"/>
    </xf>
    <xf numFmtId="0" fontId="19" fillId="0" borderId="23" xfId="3" applyFont="1" applyBorder="1" applyAlignment="1" applyProtection="1">
      <alignment horizontal="center" vertical="center"/>
      <protection locked="0"/>
    </xf>
    <xf numFmtId="0" fontId="19" fillId="0" borderId="23" xfId="3" applyFont="1" applyBorder="1" applyAlignment="1" applyProtection="1">
      <alignment horizontal="center"/>
    </xf>
    <xf numFmtId="0" fontId="17" fillId="0" borderId="0" xfId="3" applyFont="1" applyAlignment="1" applyProtection="1">
      <alignment horizontal="center"/>
    </xf>
    <xf numFmtId="0" fontId="19" fillId="0" borderId="0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center"/>
    </xf>
    <xf numFmtId="0" fontId="20" fillId="0" borderId="0" xfId="3" applyFont="1" applyFill="1" applyAlignment="1" applyProtection="1">
      <alignment horizontal="center" vertical="top" wrapText="1"/>
      <protection locked="0"/>
    </xf>
    <xf numFmtId="49" fontId="21" fillId="0" borderId="2" xfId="3" applyNumberFormat="1" applyFont="1" applyFill="1" applyBorder="1" applyAlignment="1" applyProtection="1">
      <alignment horizontal="center" vertical="center" wrapText="1"/>
    </xf>
    <xf numFmtId="49" fontId="21" fillId="0" borderId="8" xfId="3" applyNumberFormat="1" applyFont="1" applyFill="1" applyBorder="1" applyAlignment="1" applyProtection="1">
      <alignment horizontal="center" vertical="center" wrapText="1"/>
    </xf>
    <xf numFmtId="49" fontId="21" fillId="0" borderId="55" xfId="3" applyNumberFormat="1" applyFont="1" applyFill="1" applyBorder="1" applyAlignment="1" applyProtection="1">
      <alignment horizontal="center" vertical="center" wrapText="1"/>
    </xf>
    <xf numFmtId="0" fontId="20" fillId="0" borderId="49" xfId="3" applyFont="1" applyFill="1" applyBorder="1" applyAlignment="1" applyProtection="1">
      <alignment horizontal="center" vertical="center" wrapText="1"/>
    </xf>
    <xf numFmtId="0" fontId="20" fillId="0" borderId="51" xfId="3" applyFont="1" applyFill="1" applyBorder="1" applyAlignment="1" applyProtection="1">
      <alignment horizontal="center" vertical="center" wrapText="1"/>
    </xf>
    <xf numFmtId="0" fontId="20" fillId="0" borderId="20" xfId="3" applyFont="1" applyFill="1" applyBorder="1" applyAlignment="1" applyProtection="1">
      <alignment horizontal="center" vertical="center" wrapText="1"/>
    </xf>
    <xf numFmtId="0" fontId="21" fillId="0" borderId="50" xfId="3" applyFont="1" applyFill="1" applyBorder="1" applyAlignment="1" applyProtection="1">
      <alignment horizontal="center" vertical="center" wrapText="1"/>
    </xf>
    <xf numFmtId="0" fontId="21" fillId="0" borderId="52" xfId="3" applyFont="1" applyFill="1" applyBorder="1" applyAlignment="1" applyProtection="1">
      <alignment horizontal="center" vertical="center" wrapText="1"/>
    </xf>
    <xf numFmtId="0" fontId="21" fillId="0" borderId="56" xfId="3" applyFont="1" applyFill="1" applyBorder="1" applyAlignment="1" applyProtection="1">
      <alignment horizontal="center" vertical="center" wrapText="1"/>
    </xf>
    <xf numFmtId="0" fontId="20" fillId="0" borderId="24" xfId="3" applyFont="1" applyFill="1" applyBorder="1" applyAlignment="1" applyProtection="1">
      <alignment horizontal="center" vertical="center" wrapText="1"/>
    </xf>
    <xf numFmtId="0" fontId="20" fillId="0" borderId="25" xfId="3" applyFont="1" applyFill="1" applyBorder="1" applyAlignment="1" applyProtection="1">
      <alignment horizontal="center" vertical="center" wrapText="1"/>
    </xf>
    <xf numFmtId="0" fontId="20" fillId="0" borderId="26" xfId="3" applyFont="1" applyFill="1" applyBorder="1" applyAlignment="1" applyProtection="1">
      <alignment horizontal="center" vertical="center" wrapText="1"/>
    </xf>
    <xf numFmtId="0" fontId="21" fillId="0" borderId="53" xfId="3" applyFont="1" applyFill="1" applyBorder="1" applyAlignment="1" applyProtection="1">
      <alignment horizontal="center" vertical="center" wrapText="1"/>
    </xf>
    <xf numFmtId="0" fontId="21" fillId="0" borderId="20" xfId="3" applyFont="1" applyFill="1" applyBorder="1" applyAlignment="1" applyProtection="1">
      <alignment horizontal="center" vertical="center" wrapText="1"/>
    </xf>
    <xf numFmtId="0" fontId="21" fillId="0" borderId="47" xfId="3" applyFont="1" applyFill="1" applyBorder="1" applyAlignment="1" applyProtection="1">
      <alignment horizontal="center" vertical="center" wrapText="1"/>
    </xf>
    <xf numFmtId="0" fontId="21" fillId="0" borderId="57" xfId="3" applyFont="1" applyFill="1" applyBorder="1" applyAlignment="1" applyProtection="1">
      <alignment horizontal="center" vertical="center" wrapText="1"/>
    </xf>
    <xf numFmtId="0" fontId="21" fillId="0" borderId="54" xfId="3" applyFont="1" applyFill="1" applyBorder="1" applyAlignment="1" applyProtection="1">
      <alignment horizontal="center" vertical="center" wrapText="1"/>
    </xf>
    <xf numFmtId="0" fontId="21" fillId="0" borderId="58" xfId="3" applyFont="1" applyFill="1" applyBorder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left" wrapText="1"/>
    </xf>
    <xf numFmtId="0" fontId="17" fillId="0" borderId="0" xfId="3" applyFont="1" applyFill="1" applyAlignment="1" applyProtection="1">
      <alignment horizontal="left" wrapText="1"/>
    </xf>
    <xf numFmtId="0" fontId="24" fillId="0" borderId="0" xfId="3" applyFont="1" applyFill="1" applyAlignment="1" applyProtection="1">
      <alignment horizontal="center"/>
    </xf>
    <xf numFmtId="0" fontId="19" fillId="0" borderId="23" xfId="3" applyFont="1" applyFill="1" applyBorder="1" applyAlignment="1" applyProtection="1">
      <alignment horizontal="center"/>
    </xf>
    <xf numFmtId="0" fontId="20" fillId="0" borderId="0" xfId="3" applyFont="1" applyAlignment="1">
      <alignment horizontal="center" vertical="top" wrapText="1"/>
    </xf>
    <xf numFmtId="0" fontId="18" fillId="0" borderId="0" xfId="3" applyFont="1" applyAlignment="1" applyProtection="1">
      <alignment horizontal="left" vertical="top" wrapText="1"/>
    </xf>
    <xf numFmtId="0" fontId="17" fillId="0" borderId="0" xfId="3" applyFont="1" applyAlignment="1" applyProtection="1">
      <alignment horizontal="left" vertical="top" wrapText="1"/>
    </xf>
    <xf numFmtId="0" fontId="16" fillId="0" borderId="0" xfId="3" applyFont="1" applyAlignment="1" applyProtection="1">
      <alignment horizontal="center"/>
    </xf>
    <xf numFmtId="0" fontId="20" fillId="0" borderId="0" xfId="3" applyFont="1" applyBorder="1" applyAlignment="1" applyProtection="1">
      <alignment horizontal="center" vertical="top"/>
    </xf>
    <xf numFmtId="49" fontId="21" fillId="0" borderId="24" xfId="3" applyNumberFormat="1" applyFont="1" applyBorder="1" applyAlignment="1" applyProtection="1">
      <alignment horizontal="center" vertical="center" wrapText="1"/>
    </xf>
    <xf numFmtId="49" fontId="21" fillId="0" borderId="27" xfId="3" applyNumberFormat="1" applyFont="1" applyBorder="1" applyAlignment="1" applyProtection="1">
      <alignment horizontal="center" vertical="center" wrapText="1"/>
    </xf>
    <xf numFmtId="0" fontId="17" fillId="0" borderId="25" xfId="3" applyFont="1" applyBorder="1" applyAlignment="1" applyProtection="1">
      <alignment horizontal="center" vertical="center" wrapText="1"/>
    </xf>
    <xf numFmtId="0" fontId="17" fillId="0" borderId="28" xfId="3" applyFont="1" applyBorder="1" applyAlignment="1" applyProtection="1">
      <alignment horizontal="center" vertical="center" wrapText="1"/>
    </xf>
    <xf numFmtId="0" fontId="21" fillId="0" borderId="26" xfId="3" applyFont="1" applyBorder="1" applyAlignment="1" applyProtection="1">
      <alignment horizontal="center" vertical="center" wrapText="1"/>
    </xf>
    <xf numFmtId="0" fontId="21" fillId="0" borderId="29" xfId="3" applyFont="1" applyBorder="1" applyAlignment="1" applyProtection="1">
      <alignment horizontal="center" vertical="center" wrapText="1"/>
    </xf>
    <xf numFmtId="0" fontId="20" fillId="0" borderId="24" xfId="3" applyFont="1" applyBorder="1" applyAlignment="1" applyProtection="1">
      <alignment horizontal="center" vertical="center" wrapText="1"/>
    </xf>
    <xf numFmtId="0" fontId="20" fillId="0" borderId="25" xfId="3" applyFont="1" applyBorder="1" applyAlignment="1" applyProtection="1">
      <alignment horizontal="center" vertical="center" wrapText="1"/>
    </xf>
    <xf numFmtId="0" fontId="20" fillId="0" borderId="26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center"/>
    </xf>
    <xf numFmtId="0" fontId="3" fillId="0" borderId="0" xfId="3" applyFont="1" applyFill="1" applyBorder="1" applyAlignment="1">
      <alignment horizontal="justify" wrapText="1"/>
    </xf>
    <xf numFmtId="0" fontId="56" fillId="0" borderId="0" xfId="3" applyFont="1" applyFill="1" applyBorder="1" applyAlignment="1" applyProtection="1">
      <alignment horizontal="center" vertical="center" wrapText="1"/>
    </xf>
    <xf numFmtId="0" fontId="3" fillId="0" borderId="23" xfId="3" applyNumberFormat="1" applyFont="1" applyFill="1" applyBorder="1" applyAlignment="1" applyProtection="1">
      <alignment horizontal="center"/>
    </xf>
    <xf numFmtId="0" fontId="56" fillId="0" borderId="0" xfId="3" applyFont="1" applyFill="1" applyBorder="1" applyAlignment="1" applyProtection="1">
      <alignment horizontal="center"/>
    </xf>
    <xf numFmtId="0" fontId="53" fillId="0" borderId="0" xfId="3" applyFont="1" applyFill="1" applyBorder="1" applyAlignment="1" applyProtection="1">
      <alignment horizontal="center" vertical="top"/>
    </xf>
    <xf numFmtId="49" fontId="53" fillId="0" borderId="42" xfId="3" applyNumberFormat="1" applyFont="1" applyFill="1" applyBorder="1" applyAlignment="1" applyProtection="1">
      <alignment vertical="center" wrapText="1"/>
    </xf>
    <xf numFmtId="49" fontId="53" fillId="0" borderId="24" xfId="3" applyNumberFormat="1" applyFont="1" applyFill="1" applyBorder="1" applyAlignment="1" applyProtection="1">
      <alignment horizontal="center" vertical="center" wrapText="1"/>
    </xf>
    <xf numFmtId="49" fontId="53" fillId="0" borderId="13" xfId="3" applyNumberFormat="1" applyFont="1" applyFill="1" applyBorder="1" applyAlignment="1" applyProtection="1">
      <alignment horizontal="center" vertical="center" wrapText="1"/>
    </xf>
    <xf numFmtId="0" fontId="15" fillId="0" borderId="25" xfId="3" applyFont="1" applyFill="1" applyBorder="1" applyAlignment="1" applyProtection="1">
      <alignment horizontal="center" vertical="center" wrapText="1"/>
    </xf>
    <xf numFmtId="0" fontId="15" fillId="0" borderId="17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/>
    </xf>
    <xf numFmtId="0" fontId="54" fillId="0" borderId="50" xfId="3" applyFont="1" applyFill="1" applyBorder="1" applyAlignment="1" applyProtection="1">
      <alignment horizontal="center" vertical="center" wrapText="1"/>
    </xf>
    <xf numFmtId="0" fontId="54" fillId="0" borderId="44" xfId="3" applyFont="1" applyFill="1" applyBorder="1" applyAlignment="1" applyProtection="1">
      <alignment horizontal="center" vertical="center" wrapText="1"/>
    </xf>
    <xf numFmtId="0" fontId="54" fillId="0" borderId="39" xfId="3" applyFont="1" applyFill="1" applyBorder="1" applyAlignment="1" applyProtection="1">
      <alignment horizontal="center" vertical="center" wrapText="1"/>
    </xf>
    <xf numFmtId="0" fontId="54" fillId="0" borderId="41" xfId="3" applyFont="1" applyFill="1" applyBorder="1" applyAlignment="1" applyProtection="1">
      <alignment horizontal="center" vertical="center" wrapText="1"/>
    </xf>
    <xf numFmtId="0" fontId="54" fillId="0" borderId="40" xfId="3" applyFont="1" applyFill="1" applyBorder="1" applyAlignment="1" applyProtection="1">
      <alignment horizontal="center" vertical="center" wrapText="1"/>
    </xf>
    <xf numFmtId="0" fontId="54" fillId="0" borderId="39" xfId="3" applyFont="1" applyFill="1" applyBorder="1" applyAlignment="1" applyProtection="1">
      <alignment horizontal="center" vertical="center"/>
    </xf>
    <xf numFmtId="0" fontId="54" fillId="0" borderId="41" xfId="3" applyFont="1" applyFill="1" applyBorder="1" applyAlignment="1" applyProtection="1">
      <alignment horizontal="center" vertical="center"/>
    </xf>
    <xf numFmtId="0" fontId="55" fillId="0" borderId="71" xfId="3" applyFont="1" applyFill="1" applyBorder="1" applyAlignment="1" applyProtection="1">
      <alignment horizontal="center" vertical="center"/>
    </xf>
    <xf numFmtId="0" fontId="55" fillId="0" borderId="60" xfId="3" applyFont="1" applyFill="1" applyBorder="1" applyAlignment="1" applyProtection="1">
      <alignment horizontal="center" vertical="center"/>
    </xf>
    <xf numFmtId="0" fontId="54" fillId="0" borderId="46" xfId="3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>
      <alignment horizontal="center" vertical="center" wrapText="1"/>
    </xf>
    <xf numFmtId="0" fontId="11" fillId="0" borderId="42" xfId="5" applyFont="1" applyFill="1" applyBorder="1" applyAlignment="1">
      <alignment horizontal="center" vertical="center" wrapText="1"/>
    </xf>
    <xf numFmtId="0" fontId="11" fillId="0" borderId="46" xfId="5" applyFont="1" applyFill="1" applyBorder="1" applyAlignment="1">
      <alignment horizontal="center" vertical="center" wrapText="1"/>
    </xf>
    <xf numFmtId="0" fontId="16" fillId="0" borderId="0" xfId="3" applyFont="1" applyBorder="1" applyAlignment="1" applyProtection="1">
      <alignment horizontal="center" vertical="center" wrapText="1"/>
    </xf>
    <xf numFmtId="0" fontId="11" fillId="0" borderId="23" xfId="5" applyFont="1" applyFill="1" applyBorder="1" applyAlignment="1">
      <alignment horizontal="center"/>
    </xf>
    <xf numFmtId="0" fontId="11" fillId="0" borderId="47" xfId="5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horizontal="center" vertical="center" wrapText="1"/>
    </xf>
    <xf numFmtId="0" fontId="24" fillId="0" borderId="0" xfId="3" applyFont="1" applyBorder="1" applyAlignment="1" applyProtection="1">
      <alignment horizontal="center" vertical="center" wrapText="1"/>
    </xf>
    <xf numFmtId="2" fontId="32" fillId="0" borderId="0" xfId="5" applyNumberFormat="1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/>
    </xf>
    <xf numFmtId="0" fontId="11" fillId="0" borderId="17" xfId="5" applyFont="1" applyFill="1" applyBorder="1" applyAlignment="1">
      <alignment horizontal="center" vertical="center" wrapText="1"/>
    </xf>
    <xf numFmtId="0" fontId="11" fillId="0" borderId="69" xfId="5" applyFont="1" applyFill="1" applyBorder="1" applyAlignment="1">
      <alignment horizontal="center" vertical="center" wrapText="1"/>
    </xf>
    <xf numFmtId="0" fontId="11" fillId="0" borderId="70" xfId="5" applyFont="1" applyFill="1" applyBorder="1" applyAlignment="1">
      <alignment horizontal="center" vertical="center" wrapText="1"/>
    </xf>
    <xf numFmtId="0" fontId="11" fillId="0" borderId="44" xfId="5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2" fontId="11" fillId="0" borderId="23" xfId="5" applyNumberFormat="1" applyFont="1" applyFill="1" applyBorder="1" applyAlignment="1">
      <alignment horizontal="right"/>
    </xf>
    <xf numFmtId="0" fontId="24" fillId="0" borderId="35" xfId="3" applyFont="1" applyBorder="1" applyAlignment="1" applyProtection="1">
      <alignment horizontal="center" vertical="center" wrapText="1"/>
    </xf>
    <xf numFmtId="0" fontId="45" fillId="0" borderId="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3" fillId="0" borderId="62" xfId="2" applyFont="1" applyFill="1" applyBorder="1" applyAlignment="1">
      <alignment horizontal="center" vertical="center" wrapText="1"/>
    </xf>
    <xf numFmtId="0" fontId="3" fillId="0" borderId="63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64" xfId="2" applyFont="1" applyFill="1" applyBorder="1" applyAlignment="1">
      <alignment horizontal="center" vertical="center" wrapText="1"/>
    </xf>
    <xf numFmtId="0" fontId="3" fillId="0" borderId="65" xfId="2" applyFont="1" applyFill="1" applyBorder="1" applyAlignment="1">
      <alignment horizontal="center" vertical="center" wrapText="1"/>
    </xf>
    <xf numFmtId="0" fontId="3" fillId="0" borderId="34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54" fillId="0" borderId="0" xfId="2" applyFont="1" applyFill="1" applyAlignment="1">
      <alignment horizontal="center" wrapText="1"/>
    </xf>
    <xf numFmtId="0" fontId="54" fillId="0" borderId="0" xfId="3" applyFont="1" applyFill="1" applyBorder="1" applyAlignment="1">
      <alignment horizontal="center"/>
    </xf>
  </cellXfs>
  <cellStyles count="7">
    <cellStyle name="Обычный" xfId="0" builtinId="0"/>
    <cellStyle name="Обычный 19" xfId="5"/>
    <cellStyle name="Обычный 2 2 2 9" xfId="2"/>
    <cellStyle name="Обычный 3 15" xfId="3"/>
    <cellStyle name="Процентный" xfId="4" builtinId="5"/>
    <cellStyle name="Финансовый" xfId="1" builtinId="3"/>
    <cellStyle name="Финансовый 5" xfId="6"/>
  </cellStyles>
  <dxfs count="8">
    <dxf>
      <font>
        <color rgb="FFFFFFFF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0;&#1080;&#1089;&#1077;&#1083;&#1100;%20&#1053;.&#1042;\&#1058;&#1040;&#1056;&#1048;&#1060;%202019\&#1058;&#1040;&#1056;&#1048;&#1060;%202019%20&#1073;&#1077;&#1079;%20&#1055;&#1040;&#1054;%20%20&#1087;&#1086;&#1089;&#1083;&#1077;&#1076;&#1085;&#1080;&#1081;%20&#1074;&#1072;&#1088;&#1080;&#1072;&#1085;&#1090;%2018%20&#1080;&#110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lkova_y/Downloads/&#1050;&#1080;&#1089;&#1077;&#1083;&#1100;%20&#1053;.&#1042;/&#1040;&#1085;&#1072;&#1083;&#1080;&#1079;%20&#1088;&#1072;&#1073;&#1086;&#1090;&#1099;%202018/&#1047;&#1072;&#1090;&#1088;&#1072;&#1090;&#1099;%20&#1076;&#1083;&#1103;%20&#1072;&#1085;&#1072;&#1083;&#1080;&#1079;&#1072;%202018/&#1056;&#1072;&#1089;&#1087;&#1088;-&#1077;%20&#1079;&#1072;&#1090;&#1088;&#1072;&#1090;%20&#1087;&#1086;%20&#1082;&#1072;&#1090;&#1077;&#1075;&#1086;&#1088;&#1080;&#1103;&#1084;%20&#1087;&#1086;&#1090;&#1088;&#1077;&#1073;&#1080;&#1090;&#1077;&#1083;&#1077;&#1081;%202018%20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lkova_y/Downloads/&#1050;&#1080;&#1089;&#1077;&#1083;&#1100;%20&#1053;.&#1042;/&#1040;&#1085;&#1072;&#1083;&#1080;&#1079;%20&#1088;&#1072;&#1073;&#1086;&#1090;&#1099;%202018/&#1047;&#1072;&#1090;&#1088;&#1072;&#1090;&#1099;%20&#1076;&#1083;&#1103;%20&#1072;&#1085;&#1072;&#1083;&#1080;&#1079;&#1072;%202018/&#1054;&#1055;&#1056;%20&#1080;%20&#1072;&#1076;&#1084;&#1080;&#1085;.%20&#1079;&#1072;&#1090;&#1088;&#1072;&#1090;&#1099;%20&#1087;&#1086;%20&#1074;&#1080;&#1076;&#1072;&#1084;%20&#1076;&#1077;&#1103;&#1090;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lkova_y/Downloads/&#1050;&#1080;&#1089;&#1077;&#1083;&#1100;%20&#1053;.&#1042;/&#1040;&#1085;&#1072;&#1083;&#1080;&#1079;%20&#1088;&#1072;&#1073;&#1086;&#1090;&#1099;%202018/&#1088;&#1072;&#1089;&#1095;&#1077;&#1090;&#1085;&#1099;&#1077;%20&#1090;&#1072;&#1073;&#1083;&#1080;&#1094;&#1099;/&#1054;&#1090;&#1087;&#1091;&#1089;&#1082;%20&#1057;&#1058;&#1069;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56;&#1058;_&#1056;&#1086;&#1079;&#1088;&#1072;&#1093;&#1091;&#1085;&#1086;&#1082;%20&#1090;&#1072;&#1088;&#1080;&#1092;&#1110;&#1074;%20&#1073;&#1077;&#1079;%20&#1087;&#1072;&#1088;&#1086;&#1083;&#1103;2018(&#1076;&#1083;&#1103;%20&#1079;&#1072;&#1097;&#1080;&#1090;&#1099;&#1057;&#1052;&#1056;)&#1088;&#1077;&#1085;&#1090;&#1072;&#1073;&#1077;&#1083;&#1100;&#1085;&#1086;&#1089;&#1090;&#1100;2.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0;&#1080;&#1089;&#1077;&#1083;&#1100;%20&#1053;.&#1042;\&#1058;&#1040;&#1056;&#1048;&#1060;%202019\&#1058;&#1040;&#1056;&#1048;&#1060;%202019%20&#1073;&#1077;&#1079;%20&#1055;&#1040;&#1054;%20%20&#1087;&#1086;&#1089;&#1083;&#1077;&#1076;&#1085;&#1080;&#1081;%20&#1074;&#1072;&#1088;&#1080;&#1072;&#1085;&#1090;%2025%20&#1080;&#1102;&#1085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1_Структура по елементах"/>
      <sheetName val="2_ФОП"/>
      <sheetName val="админ+опр"/>
      <sheetName val="загальна"/>
      <sheetName val="3_Розподіл пл.соб."/>
      <sheetName val="4_Структура пл.соб."/>
      <sheetName val="5_Розрахунок тарифів"/>
      <sheetName val="Д2"/>
      <sheetName val="Д3(вробн)"/>
      <sheetName val="Д4(транспорт)"/>
      <sheetName val="Д5(постачанняя)"/>
      <sheetName val="структураТАРИФА"/>
      <sheetName val="виробн"/>
      <sheetName val="транспорт"/>
      <sheetName val="постачання"/>
      <sheetName val="Д6(тариф)"/>
      <sheetName val="Д7(газ)"/>
      <sheetName val="Д8(ел.ен.)"/>
      <sheetName val="Д 8.2 ее"/>
      <sheetName val="Д 10"/>
      <sheetName val="Д10(2-х ставочн)"/>
      <sheetName val="Д 13_послуга"/>
      <sheetName val="Д 14_послуга"/>
      <sheetName val="Д5_послуга"/>
      <sheetName val="Д6_послугаТариф"/>
      <sheetName val="структура тарифаУСЛУГА"/>
      <sheetName val="Д7_послуга"/>
      <sheetName val="Д8_послсуга"/>
      <sheetName val="Лист6"/>
    </sheetNames>
    <sheetDataSet>
      <sheetData sheetId="0">
        <row r="15">
          <cell r="F15">
            <v>67615.423999999999</v>
          </cell>
        </row>
        <row r="22">
          <cell r="E22">
            <v>207408.59099999996</v>
          </cell>
        </row>
      </sheetData>
      <sheetData sheetId="1"/>
      <sheetData sheetId="2">
        <row r="3">
          <cell r="A3" t="str">
            <v>ПАТ "Сумське НВО"</v>
          </cell>
        </row>
        <row r="11">
          <cell r="BI11" t="str">
            <v>ел</v>
          </cell>
        </row>
        <row r="12">
          <cell r="BI12" t="str">
            <v>вода</v>
          </cell>
        </row>
        <row r="13">
          <cell r="BI13" t="str">
            <v>мат</v>
          </cell>
        </row>
        <row r="14">
          <cell r="D14">
            <v>5598345.21</v>
          </cell>
          <cell r="E14">
            <v>1144408.45</v>
          </cell>
          <cell r="F14">
            <v>122191.09</v>
          </cell>
          <cell r="G14">
            <v>4663057.63</v>
          </cell>
          <cell r="H14">
            <v>4355709.96</v>
          </cell>
          <cell r="I14">
            <v>0</v>
          </cell>
          <cell r="J14">
            <v>307347.67</v>
          </cell>
          <cell r="P14">
            <v>7139619.54</v>
          </cell>
          <cell r="Q14">
            <v>1363345.97</v>
          </cell>
          <cell r="R14">
            <v>190653.3</v>
          </cell>
          <cell r="S14">
            <v>5953474.7199999997</v>
          </cell>
          <cell r="U14">
            <v>0</v>
          </cell>
          <cell r="V14">
            <v>397030.14</v>
          </cell>
          <cell r="AB14">
            <v>18250074.119999997</v>
          </cell>
          <cell r="AC14">
            <v>3035220</v>
          </cell>
          <cell r="AD14">
            <v>336744</v>
          </cell>
          <cell r="AE14">
            <v>16383738.119999999</v>
          </cell>
          <cell r="AF14">
            <v>14876898.119999999</v>
          </cell>
          <cell r="AH14">
            <v>0</v>
          </cell>
          <cell r="AJ14">
            <v>1506840</v>
          </cell>
          <cell r="BI14" t="str">
            <v>іп</v>
          </cell>
        </row>
        <row r="15">
          <cell r="E15">
            <v>146659.64000000001</v>
          </cell>
          <cell r="F15">
            <v>24022.97</v>
          </cell>
          <cell r="H15">
            <v>759136.94</v>
          </cell>
          <cell r="I15">
            <v>0</v>
          </cell>
          <cell r="J15">
            <v>38426.11</v>
          </cell>
          <cell r="Q15">
            <v>249888.39</v>
          </cell>
          <cell r="R15">
            <v>42922.51</v>
          </cell>
          <cell r="U15">
            <v>0</v>
          </cell>
          <cell r="V15">
            <v>87302.3</v>
          </cell>
          <cell r="AC15">
            <v>667748.4</v>
          </cell>
          <cell r="AD15">
            <v>74083.679999999993</v>
          </cell>
          <cell r="AF15">
            <v>3272917.59</v>
          </cell>
          <cell r="AH15">
            <v>0</v>
          </cell>
          <cell r="AJ15">
            <v>331504.8</v>
          </cell>
        </row>
        <row r="16">
          <cell r="H16">
            <v>416323.83999999997</v>
          </cell>
          <cell r="I16">
            <v>0</v>
          </cell>
          <cell r="J16">
            <v>1235.0999999999999</v>
          </cell>
          <cell r="U16">
            <v>0</v>
          </cell>
          <cell r="V16">
            <v>1433.76</v>
          </cell>
          <cell r="AF16">
            <v>1636784.42</v>
          </cell>
          <cell r="AH16">
            <v>0</v>
          </cell>
          <cell r="AJ16">
            <v>2945.76</v>
          </cell>
        </row>
        <row r="17">
          <cell r="H17">
            <v>18054462.02</v>
          </cell>
          <cell r="I17">
            <v>0</v>
          </cell>
          <cell r="J17">
            <v>0</v>
          </cell>
          <cell r="T17">
            <v>18071670.640000001</v>
          </cell>
          <cell r="U17">
            <v>0</v>
          </cell>
          <cell r="V17">
            <v>0</v>
          </cell>
          <cell r="AF17">
            <v>23107144.959623277</v>
          </cell>
          <cell r="AG17" t="str">
            <v>ел</v>
          </cell>
          <cell r="AH17">
            <v>0</v>
          </cell>
          <cell r="AI17" t="str">
            <v>ел</v>
          </cell>
          <cell r="AJ17">
            <v>0</v>
          </cell>
          <cell r="AK17" t="str">
            <v>пмв</v>
          </cell>
        </row>
        <row r="18">
          <cell r="H18">
            <v>409325.89</v>
          </cell>
          <cell r="I18">
            <v>0</v>
          </cell>
          <cell r="J18">
            <v>0</v>
          </cell>
          <cell r="T18">
            <v>82566.009999999995</v>
          </cell>
          <cell r="U18">
            <v>0</v>
          </cell>
          <cell r="V18">
            <v>0</v>
          </cell>
          <cell r="AF18">
            <v>127043</v>
          </cell>
          <cell r="AG18" t="str">
            <v>іп</v>
          </cell>
          <cell r="AH18">
            <v>0</v>
          </cell>
          <cell r="AI18" t="str">
            <v>іп</v>
          </cell>
          <cell r="AJ18">
            <v>0</v>
          </cell>
          <cell r="AK18" t="str">
            <v>іп</v>
          </cell>
        </row>
        <row r="19">
          <cell r="H19">
            <v>143233.31</v>
          </cell>
          <cell r="I19">
            <v>0</v>
          </cell>
          <cell r="J19">
            <v>0</v>
          </cell>
          <cell r="T19">
            <v>0</v>
          </cell>
          <cell r="U19">
            <v>0</v>
          </cell>
          <cell r="V19">
            <v>0</v>
          </cell>
          <cell r="AF19">
            <v>1021518</v>
          </cell>
          <cell r="AG19" t="str">
            <v>іп</v>
          </cell>
          <cell r="AH19">
            <v>0</v>
          </cell>
          <cell r="AI19" t="str">
            <v>іп</v>
          </cell>
          <cell r="AJ19">
            <v>0</v>
          </cell>
          <cell r="AK19" t="str">
            <v>іп</v>
          </cell>
        </row>
        <row r="20">
          <cell r="H20">
            <v>3189111.53</v>
          </cell>
          <cell r="I20">
            <v>0</v>
          </cell>
          <cell r="J20">
            <v>0</v>
          </cell>
          <cell r="T20">
            <v>3282948.15</v>
          </cell>
          <cell r="U20">
            <v>0</v>
          </cell>
          <cell r="V20">
            <v>0</v>
          </cell>
          <cell r="AF20">
            <v>2131585.9700000002</v>
          </cell>
          <cell r="AG20" t="str">
            <v>вода</v>
          </cell>
          <cell r="AH20">
            <v>0</v>
          </cell>
          <cell r="AI20" t="str">
            <v>вода</v>
          </cell>
          <cell r="AJ20">
            <v>0</v>
          </cell>
          <cell r="AK20" t="str">
            <v>пмв</v>
          </cell>
        </row>
        <row r="21">
          <cell r="H21">
            <v>25918.54</v>
          </cell>
          <cell r="I21">
            <v>0</v>
          </cell>
          <cell r="J21">
            <v>0</v>
          </cell>
          <cell r="T21">
            <v>14528.3</v>
          </cell>
          <cell r="U21">
            <v>0</v>
          </cell>
          <cell r="V21">
            <v>0</v>
          </cell>
          <cell r="AF21">
            <v>191937.86</v>
          </cell>
          <cell r="AG21" t="str">
            <v>іп</v>
          </cell>
          <cell r="AH21">
            <v>0</v>
          </cell>
          <cell r="AI21" t="str">
            <v>іп</v>
          </cell>
          <cell r="AJ21">
            <v>160</v>
          </cell>
          <cell r="AK21" t="str">
            <v>іп</v>
          </cell>
        </row>
        <row r="22">
          <cell r="H22">
            <v>72802.570000000007</v>
          </cell>
          <cell r="I22">
            <v>0</v>
          </cell>
          <cell r="J22">
            <v>0</v>
          </cell>
          <cell r="T22">
            <v>1344.91</v>
          </cell>
          <cell r="U22">
            <v>0</v>
          </cell>
          <cell r="V22">
            <v>0</v>
          </cell>
          <cell r="AF22">
            <v>48973.43</v>
          </cell>
          <cell r="AG22" t="str">
            <v>мат</v>
          </cell>
          <cell r="AH22">
            <v>0</v>
          </cell>
          <cell r="AI22" t="str">
            <v>мат</v>
          </cell>
          <cell r="AJ22">
            <v>0</v>
          </cell>
          <cell r="AK22" t="str">
            <v>пмв</v>
          </cell>
        </row>
        <row r="23">
          <cell r="H23">
            <v>114712.9</v>
          </cell>
          <cell r="I23">
            <v>0</v>
          </cell>
          <cell r="J23">
            <v>0</v>
          </cell>
          <cell r="T23">
            <v>70248.820000000007</v>
          </cell>
          <cell r="U23">
            <v>0</v>
          </cell>
          <cell r="V23">
            <v>0</v>
          </cell>
          <cell r="AF23">
            <v>98579.27</v>
          </cell>
          <cell r="AG23" t="str">
            <v>іп</v>
          </cell>
          <cell r="AH23">
            <v>0</v>
          </cell>
          <cell r="AI23" t="str">
            <v>іп</v>
          </cell>
          <cell r="AJ23">
            <v>0</v>
          </cell>
          <cell r="AK23" t="str">
            <v>іп</v>
          </cell>
        </row>
        <row r="24">
          <cell r="H24">
            <v>59925</v>
          </cell>
          <cell r="I24">
            <v>0</v>
          </cell>
          <cell r="J24">
            <v>0</v>
          </cell>
          <cell r="T24">
            <v>21124.62</v>
          </cell>
          <cell r="U24">
            <v>0</v>
          </cell>
          <cell r="V24">
            <v>0</v>
          </cell>
          <cell r="AF24">
            <v>54690</v>
          </cell>
          <cell r="AG24" t="str">
            <v>іп</v>
          </cell>
          <cell r="AH24">
            <v>0</v>
          </cell>
          <cell r="AI24" t="str">
            <v>іп</v>
          </cell>
          <cell r="AJ24">
            <v>0</v>
          </cell>
          <cell r="AK24" t="str">
            <v>іп</v>
          </cell>
        </row>
        <row r="25">
          <cell r="H25">
            <v>8547.84</v>
          </cell>
          <cell r="I25">
            <v>0</v>
          </cell>
          <cell r="J25">
            <v>0</v>
          </cell>
          <cell r="T25">
            <v>9798.6</v>
          </cell>
          <cell r="U25">
            <v>0</v>
          </cell>
          <cell r="V25">
            <v>0</v>
          </cell>
          <cell r="AF25">
            <v>10757.42</v>
          </cell>
          <cell r="AG25" t="str">
            <v>іп</v>
          </cell>
          <cell r="AH25">
            <v>0</v>
          </cell>
          <cell r="AI25" t="str">
            <v>іп</v>
          </cell>
          <cell r="AJ25">
            <v>0</v>
          </cell>
          <cell r="AK25" t="str">
            <v>іп</v>
          </cell>
        </row>
        <row r="26">
          <cell r="H26">
            <v>0</v>
          </cell>
          <cell r="I26">
            <v>0</v>
          </cell>
          <cell r="J26">
            <v>0</v>
          </cell>
          <cell r="T26">
            <v>0</v>
          </cell>
          <cell r="U26">
            <v>0</v>
          </cell>
          <cell r="V26">
            <v>0</v>
          </cell>
          <cell r="AF26">
            <v>0</v>
          </cell>
          <cell r="AG26" t="str">
            <v>іп</v>
          </cell>
          <cell r="AH26">
            <v>0</v>
          </cell>
          <cell r="AI26" t="str">
            <v>іп</v>
          </cell>
          <cell r="AJ26">
            <v>0</v>
          </cell>
          <cell r="AK26" t="str">
            <v>іп</v>
          </cell>
        </row>
        <row r="27">
          <cell r="H27">
            <v>0</v>
          </cell>
          <cell r="I27">
            <v>0</v>
          </cell>
          <cell r="J27">
            <v>1082.6500000000001</v>
          </cell>
          <cell r="T27">
            <v>1728.55</v>
          </cell>
          <cell r="U27">
            <v>0</v>
          </cell>
          <cell r="V27">
            <v>1779.54</v>
          </cell>
          <cell r="AF27">
            <v>5306.22</v>
          </cell>
          <cell r="AG27" t="str">
            <v>іп</v>
          </cell>
          <cell r="AH27">
            <v>0</v>
          </cell>
          <cell r="AI27" t="str">
            <v>іп</v>
          </cell>
          <cell r="AJ27">
            <v>4952.8</v>
          </cell>
          <cell r="AK27" t="str">
            <v>іп</v>
          </cell>
        </row>
        <row r="28">
          <cell r="H28">
            <v>37952.11</v>
          </cell>
          <cell r="I28">
            <v>0</v>
          </cell>
          <cell r="J28">
            <v>210</v>
          </cell>
          <cell r="T28">
            <v>6889.12</v>
          </cell>
          <cell r="U28">
            <v>0</v>
          </cell>
          <cell r="V28">
            <v>0</v>
          </cell>
          <cell r="AF28">
            <v>8255.25</v>
          </cell>
          <cell r="AG28" t="str">
            <v>іп</v>
          </cell>
          <cell r="AH28">
            <v>0</v>
          </cell>
          <cell r="AI28" t="str">
            <v>іп</v>
          </cell>
          <cell r="AJ28">
            <v>0.39</v>
          </cell>
          <cell r="AK28" t="str">
            <v>іп</v>
          </cell>
        </row>
        <row r="29">
          <cell r="H29">
            <v>2830.79</v>
          </cell>
          <cell r="I29">
            <v>0</v>
          </cell>
          <cell r="J29">
            <v>1526.46</v>
          </cell>
          <cell r="T29">
            <v>2503.98</v>
          </cell>
          <cell r="U29">
            <v>0</v>
          </cell>
          <cell r="V29">
            <v>350.24</v>
          </cell>
          <cell r="AF29">
            <v>4783.43</v>
          </cell>
          <cell r="AG29" t="str">
            <v>іп</v>
          </cell>
          <cell r="AH29">
            <v>0</v>
          </cell>
          <cell r="AI29" t="str">
            <v>іп</v>
          </cell>
          <cell r="AJ29">
            <v>668.96</v>
          </cell>
          <cell r="AK29" t="str">
            <v>іп</v>
          </cell>
        </row>
        <row r="30">
          <cell r="H30">
            <v>0</v>
          </cell>
          <cell r="I30">
            <v>0</v>
          </cell>
          <cell r="J30">
            <v>0</v>
          </cell>
          <cell r="T30">
            <v>0</v>
          </cell>
          <cell r="U30">
            <v>0</v>
          </cell>
          <cell r="V30">
            <v>0</v>
          </cell>
          <cell r="AF30">
            <v>0</v>
          </cell>
          <cell r="AG30" t="str">
            <v>іп</v>
          </cell>
          <cell r="AH30">
            <v>0</v>
          </cell>
          <cell r="AI30" t="str">
            <v>мат</v>
          </cell>
          <cell r="AJ30">
            <v>0</v>
          </cell>
          <cell r="AK30" t="str">
            <v>іп</v>
          </cell>
        </row>
        <row r="31">
          <cell r="H31">
            <v>52479.19</v>
          </cell>
          <cell r="I31">
            <v>0</v>
          </cell>
          <cell r="J31">
            <v>0</v>
          </cell>
          <cell r="T31">
            <v>32244.080000000002</v>
          </cell>
          <cell r="U31">
            <v>0</v>
          </cell>
          <cell r="V31">
            <v>0</v>
          </cell>
          <cell r="AF31">
            <v>53707.95</v>
          </cell>
          <cell r="AG31" t="str">
            <v>іп</v>
          </cell>
          <cell r="AH31">
            <v>0</v>
          </cell>
          <cell r="AI31" t="str">
            <v>мат</v>
          </cell>
          <cell r="AJ31">
            <v>0</v>
          </cell>
          <cell r="AK31" t="str">
            <v>іп</v>
          </cell>
        </row>
        <row r="32">
          <cell r="H32">
            <v>0</v>
          </cell>
          <cell r="I32">
            <v>0</v>
          </cell>
          <cell r="J32">
            <v>0</v>
          </cell>
          <cell r="T32">
            <v>0</v>
          </cell>
          <cell r="U32">
            <v>0</v>
          </cell>
          <cell r="V32">
            <v>0</v>
          </cell>
          <cell r="AF32">
            <v>0</v>
          </cell>
          <cell r="AG32" t="str">
            <v>іп</v>
          </cell>
          <cell r="AH32">
            <v>0</v>
          </cell>
          <cell r="AI32" t="str">
            <v>іп</v>
          </cell>
          <cell r="AJ32">
            <v>0</v>
          </cell>
          <cell r="AK32" t="str">
            <v>іп</v>
          </cell>
        </row>
        <row r="33">
          <cell r="H33">
            <v>0</v>
          </cell>
          <cell r="I33">
            <v>0</v>
          </cell>
          <cell r="J33">
            <v>0</v>
          </cell>
          <cell r="T33">
            <v>0</v>
          </cell>
          <cell r="U33">
            <v>0</v>
          </cell>
          <cell r="V33">
            <v>0</v>
          </cell>
          <cell r="AF33">
            <v>0</v>
          </cell>
          <cell r="AG33" t="str">
            <v>іп</v>
          </cell>
          <cell r="AH33">
            <v>0</v>
          </cell>
          <cell r="AI33" t="str">
            <v>мат</v>
          </cell>
          <cell r="AJ33">
            <v>0</v>
          </cell>
          <cell r="AK33" t="str">
            <v>іп</v>
          </cell>
        </row>
        <row r="34">
          <cell r="H34">
            <v>5730018.0800000001</v>
          </cell>
          <cell r="I34">
            <v>0</v>
          </cell>
          <cell r="J34">
            <v>0</v>
          </cell>
          <cell r="T34">
            <v>2514043.2799999998</v>
          </cell>
          <cell r="U34">
            <v>0</v>
          </cell>
          <cell r="V34">
            <v>0</v>
          </cell>
          <cell r="AF34">
            <v>4710390.24</v>
          </cell>
          <cell r="AG34" t="str">
            <v>іп</v>
          </cell>
          <cell r="AH34">
            <v>0</v>
          </cell>
          <cell r="AI34" t="str">
            <v>іп</v>
          </cell>
          <cell r="AJ34">
            <v>0</v>
          </cell>
          <cell r="AK34" t="str">
            <v>іп</v>
          </cell>
        </row>
        <row r="35">
          <cell r="H35">
            <v>10090.049999999999</v>
          </cell>
          <cell r="I35">
            <v>0</v>
          </cell>
          <cell r="J35">
            <v>1896.67</v>
          </cell>
          <cell r="T35">
            <v>1995.26</v>
          </cell>
          <cell r="U35">
            <v>0</v>
          </cell>
          <cell r="V35">
            <v>0</v>
          </cell>
          <cell r="AF35">
            <v>13457.24</v>
          </cell>
          <cell r="AG35" t="str">
            <v>іп</v>
          </cell>
          <cell r="AH35">
            <v>0</v>
          </cell>
          <cell r="AI35" t="str">
            <v>іп</v>
          </cell>
          <cell r="AJ35">
            <v>2152.73</v>
          </cell>
          <cell r="AK35" t="str">
            <v>іп</v>
          </cell>
        </row>
        <row r="36">
          <cell r="H36">
            <v>298788.77</v>
          </cell>
          <cell r="I36">
            <v>0</v>
          </cell>
          <cell r="J36">
            <v>0</v>
          </cell>
          <cell r="T36">
            <v>242744.62</v>
          </cell>
          <cell r="U36">
            <v>0</v>
          </cell>
          <cell r="V36">
            <v>0</v>
          </cell>
          <cell r="AF36">
            <v>1024742.72</v>
          </cell>
          <cell r="AG36" t="str">
            <v>мат</v>
          </cell>
          <cell r="AH36">
            <v>0</v>
          </cell>
          <cell r="AI36" t="str">
            <v>іп</v>
          </cell>
          <cell r="AJ36">
            <v>0</v>
          </cell>
          <cell r="AK36" t="str">
            <v>іп</v>
          </cell>
        </row>
        <row r="37">
          <cell r="H37">
            <v>205347.5</v>
          </cell>
          <cell r="I37">
            <v>0</v>
          </cell>
          <cell r="J37">
            <v>0</v>
          </cell>
          <cell r="T37">
            <v>81767.61</v>
          </cell>
          <cell r="U37">
            <v>0</v>
          </cell>
          <cell r="V37">
            <v>0</v>
          </cell>
          <cell r="AF37">
            <v>0</v>
          </cell>
          <cell r="AG37" t="str">
            <v>іп</v>
          </cell>
          <cell r="AH37">
            <v>0</v>
          </cell>
          <cell r="AI37" t="str">
            <v>іп</v>
          </cell>
          <cell r="AJ37">
            <v>0</v>
          </cell>
          <cell r="AK37" t="str">
            <v>іп</v>
          </cell>
        </row>
        <row r="38">
          <cell r="H38">
            <v>0</v>
          </cell>
          <cell r="I38">
            <v>0</v>
          </cell>
          <cell r="J38">
            <v>0</v>
          </cell>
          <cell r="T38">
            <v>0</v>
          </cell>
          <cell r="U38">
            <v>0</v>
          </cell>
          <cell r="V38">
            <v>0</v>
          </cell>
          <cell r="AF38">
            <v>0</v>
          </cell>
          <cell r="AG38" t="str">
            <v>іп</v>
          </cell>
          <cell r="AH38">
            <v>0</v>
          </cell>
          <cell r="AI38" t="str">
            <v>іп</v>
          </cell>
          <cell r="AJ38">
            <v>0</v>
          </cell>
          <cell r="AK38" t="str">
            <v>іп</v>
          </cell>
        </row>
        <row r="39">
          <cell r="H39">
            <v>2060678.58</v>
          </cell>
          <cell r="I39">
            <v>0</v>
          </cell>
          <cell r="J39">
            <v>0</v>
          </cell>
          <cell r="T39">
            <v>171442.73</v>
          </cell>
          <cell r="U39">
            <v>0</v>
          </cell>
          <cell r="V39">
            <v>0</v>
          </cell>
          <cell r="AF39">
            <v>103569</v>
          </cell>
          <cell r="AG39" t="str">
            <v>іп</v>
          </cell>
          <cell r="AH39">
            <v>0</v>
          </cell>
          <cell r="AI39" t="str">
            <v>іп</v>
          </cell>
          <cell r="AJ39">
            <v>0</v>
          </cell>
          <cell r="AK39" t="str">
            <v>іп</v>
          </cell>
        </row>
        <row r="40">
          <cell r="H40">
            <v>0</v>
          </cell>
          <cell r="I40">
            <v>0</v>
          </cell>
          <cell r="J40">
            <v>0</v>
          </cell>
          <cell r="T40">
            <v>0</v>
          </cell>
          <cell r="U40">
            <v>0</v>
          </cell>
          <cell r="V40">
            <v>0</v>
          </cell>
          <cell r="AF40">
            <v>0</v>
          </cell>
          <cell r="AG40" t="str">
            <v>іп</v>
          </cell>
          <cell r="AH40">
            <v>0</v>
          </cell>
          <cell r="AI40" t="str">
            <v>іп</v>
          </cell>
          <cell r="AJ40">
            <v>0</v>
          </cell>
          <cell r="AK40" t="str">
            <v>іп</v>
          </cell>
        </row>
        <row r="41">
          <cell r="H41">
            <v>0</v>
          </cell>
          <cell r="I41">
            <v>0</v>
          </cell>
          <cell r="J41">
            <v>0</v>
          </cell>
          <cell r="T41">
            <v>8401.08</v>
          </cell>
          <cell r="U41">
            <v>0</v>
          </cell>
          <cell r="V41">
            <v>0</v>
          </cell>
          <cell r="AF41">
            <v>0</v>
          </cell>
          <cell r="AG41" t="str">
            <v>іп</v>
          </cell>
          <cell r="AH41">
            <v>0</v>
          </cell>
          <cell r="AI41" t="str">
            <v>іп</v>
          </cell>
          <cell r="AJ41">
            <v>0</v>
          </cell>
          <cell r="AK41" t="str">
            <v>іп</v>
          </cell>
        </row>
        <row r="42">
          <cell r="H42">
            <v>155.9</v>
          </cell>
          <cell r="I42">
            <v>0</v>
          </cell>
          <cell r="J42">
            <v>0</v>
          </cell>
          <cell r="T42">
            <v>1611630.3</v>
          </cell>
          <cell r="U42">
            <v>0</v>
          </cell>
          <cell r="V42">
            <v>1416.67</v>
          </cell>
          <cell r="AF42">
            <v>203333</v>
          </cell>
          <cell r="AG42" t="str">
            <v>іп</v>
          </cell>
          <cell r="AH42">
            <v>0</v>
          </cell>
          <cell r="AI42" t="str">
            <v>іп</v>
          </cell>
          <cell r="AJ42">
            <v>0</v>
          </cell>
          <cell r="AK42" t="str">
            <v>іп</v>
          </cell>
        </row>
        <row r="43">
          <cell r="H43">
            <v>392.92</v>
          </cell>
          <cell r="I43">
            <v>0</v>
          </cell>
          <cell r="J43">
            <v>0</v>
          </cell>
          <cell r="T43">
            <v>8787.91</v>
          </cell>
          <cell r="U43">
            <v>0</v>
          </cell>
          <cell r="V43">
            <v>0</v>
          </cell>
          <cell r="AF43">
            <v>527.79999999999995</v>
          </cell>
          <cell r="AG43" t="str">
            <v>іп</v>
          </cell>
          <cell r="AH43">
            <v>0</v>
          </cell>
          <cell r="AI43" t="str">
            <v>іп</v>
          </cell>
          <cell r="AJ43">
            <v>0</v>
          </cell>
          <cell r="AK43" t="str">
            <v>іп</v>
          </cell>
        </row>
        <row r="44">
          <cell r="H44">
            <v>0</v>
          </cell>
          <cell r="I44">
            <v>0</v>
          </cell>
          <cell r="J44">
            <v>0</v>
          </cell>
          <cell r="T44">
            <v>0</v>
          </cell>
          <cell r="U44">
            <v>0</v>
          </cell>
          <cell r="V44">
            <v>0</v>
          </cell>
          <cell r="AF44">
            <v>0</v>
          </cell>
          <cell r="AG44" t="str">
            <v>іп</v>
          </cell>
          <cell r="AH44">
            <v>0</v>
          </cell>
          <cell r="AI44" t="str">
            <v>іп</v>
          </cell>
          <cell r="AJ44">
            <v>0</v>
          </cell>
          <cell r="AK44" t="str">
            <v>іп</v>
          </cell>
        </row>
        <row r="45">
          <cell r="H45">
            <v>530380</v>
          </cell>
          <cell r="I45">
            <v>0</v>
          </cell>
          <cell r="J45">
            <v>0</v>
          </cell>
          <cell r="T45">
            <v>1029962.57</v>
          </cell>
          <cell r="U45">
            <v>0</v>
          </cell>
          <cell r="V45">
            <v>0</v>
          </cell>
          <cell r="AF45">
            <v>0</v>
          </cell>
          <cell r="AG45" t="str">
            <v>іп</v>
          </cell>
          <cell r="AH45">
            <v>0</v>
          </cell>
          <cell r="AI45" t="str">
            <v>іп</v>
          </cell>
          <cell r="AJ45">
            <v>0</v>
          </cell>
          <cell r="AK45" t="str">
            <v>іп</v>
          </cell>
        </row>
        <row r="46">
          <cell r="H46">
            <v>3779.55</v>
          </cell>
          <cell r="I46">
            <v>0</v>
          </cell>
          <cell r="J46">
            <v>0</v>
          </cell>
          <cell r="T46">
            <v>2880</v>
          </cell>
          <cell r="U46">
            <v>0</v>
          </cell>
          <cell r="V46">
            <v>0</v>
          </cell>
          <cell r="AF46">
            <v>2880</v>
          </cell>
          <cell r="AG46" t="str">
            <v>іп</v>
          </cell>
          <cell r="AH46">
            <v>0</v>
          </cell>
          <cell r="AI46" t="str">
            <v>іп</v>
          </cell>
          <cell r="AJ46">
            <v>0</v>
          </cell>
          <cell r="AK46" t="str">
            <v>іп</v>
          </cell>
        </row>
        <row r="47">
          <cell r="H47">
            <v>0</v>
          </cell>
          <cell r="I47">
            <v>0</v>
          </cell>
          <cell r="J47">
            <v>0</v>
          </cell>
          <cell r="T47">
            <v>0</v>
          </cell>
          <cell r="U47">
            <v>0</v>
          </cell>
          <cell r="V47">
            <v>0</v>
          </cell>
          <cell r="AF47">
            <v>0</v>
          </cell>
          <cell r="AG47" t="str">
            <v>іп</v>
          </cell>
          <cell r="AH47">
            <v>0</v>
          </cell>
          <cell r="AI47" t="str">
            <v>іп</v>
          </cell>
          <cell r="AJ47">
            <v>0</v>
          </cell>
          <cell r="AK47" t="str">
            <v>іп</v>
          </cell>
        </row>
        <row r="48">
          <cell r="H48">
            <v>660669.44999999995</v>
          </cell>
          <cell r="I48">
            <v>0</v>
          </cell>
          <cell r="J48">
            <v>0</v>
          </cell>
          <cell r="T48">
            <v>381693.1</v>
          </cell>
          <cell r="U48">
            <v>0</v>
          </cell>
          <cell r="V48">
            <v>0</v>
          </cell>
          <cell r="AF48">
            <v>724205.88</v>
          </cell>
          <cell r="AG48" t="str">
            <v>іп</v>
          </cell>
          <cell r="AH48">
            <v>0</v>
          </cell>
          <cell r="AI48" t="str">
            <v>іп</v>
          </cell>
          <cell r="AJ48">
            <v>0</v>
          </cell>
          <cell r="AK48" t="str">
            <v>іп</v>
          </cell>
        </row>
        <row r="49">
          <cell r="H49">
            <v>0</v>
          </cell>
          <cell r="I49">
            <v>0</v>
          </cell>
          <cell r="J49">
            <v>0</v>
          </cell>
          <cell r="T49">
            <v>0</v>
          </cell>
          <cell r="U49">
            <v>0</v>
          </cell>
          <cell r="V49">
            <v>0</v>
          </cell>
          <cell r="AF49">
            <v>0</v>
          </cell>
          <cell r="AG49" t="str">
            <v>іп</v>
          </cell>
          <cell r="AH49">
            <v>0</v>
          </cell>
          <cell r="AI49" t="str">
            <v>іп</v>
          </cell>
          <cell r="AJ49">
            <v>0</v>
          </cell>
          <cell r="AK49" t="str">
            <v>іп</v>
          </cell>
        </row>
        <row r="50">
          <cell r="H50">
            <v>0</v>
          </cell>
          <cell r="I50">
            <v>0</v>
          </cell>
          <cell r="J50">
            <v>0</v>
          </cell>
          <cell r="T50">
            <v>0</v>
          </cell>
          <cell r="U50">
            <v>0</v>
          </cell>
          <cell r="V50">
            <v>0</v>
          </cell>
          <cell r="AF50">
            <v>121787.75</v>
          </cell>
          <cell r="AG50" t="str">
            <v>іп</v>
          </cell>
          <cell r="AH50">
            <v>0</v>
          </cell>
          <cell r="AI50" t="str">
            <v>іп</v>
          </cell>
          <cell r="AJ50">
            <v>0</v>
          </cell>
          <cell r="AK50" t="str">
            <v>іп</v>
          </cell>
        </row>
        <row r="51">
          <cell r="H51">
            <v>0</v>
          </cell>
          <cell r="I51">
            <v>0</v>
          </cell>
          <cell r="J51">
            <v>0</v>
          </cell>
          <cell r="T51">
            <v>0</v>
          </cell>
          <cell r="U51">
            <v>0</v>
          </cell>
          <cell r="V51">
            <v>0</v>
          </cell>
          <cell r="AF51">
            <v>909740</v>
          </cell>
          <cell r="AG51" t="str">
            <v>іп</v>
          </cell>
          <cell r="AH51">
            <v>0</v>
          </cell>
          <cell r="AI51" t="str">
            <v>іп</v>
          </cell>
          <cell r="AJ51">
            <v>0</v>
          </cell>
          <cell r="AK51" t="str">
            <v>іп</v>
          </cell>
        </row>
        <row r="52">
          <cell r="H52">
            <v>0</v>
          </cell>
          <cell r="I52">
            <v>0</v>
          </cell>
          <cell r="J52">
            <v>0</v>
          </cell>
          <cell r="T52">
            <v>2126.0700000000002</v>
          </cell>
          <cell r="U52">
            <v>0</v>
          </cell>
          <cell r="V52">
            <v>0</v>
          </cell>
          <cell r="AF52">
            <v>0</v>
          </cell>
          <cell r="AG52" t="str">
            <v>іп</v>
          </cell>
          <cell r="AH52">
            <v>0</v>
          </cell>
          <cell r="AI52" t="str">
            <v>іп</v>
          </cell>
          <cell r="AJ52">
            <v>0</v>
          </cell>
          <cell r="AK52" t="str">
            <v>іп</v>
          </cell>
        </row>
        <row r="53">
          <cell r="H53">
            <v>0</v>
          </cell>
          <cell r="I53">
            <v>0</v>
          </cell>
          <cell r="J53">
            <v>0</v>
          </cell>
          <cell r="T53">
            <v>51730.720000000001</v>
          </cell>
          <cell r="U53">
            <v>0</v>
          </cell>
          <cell r="V53">
            <v>0</v>
          </cell>
          <cell r="AF53">
            <v>0</v>
          </cell>
          <cell r="AG53" t="str">
            <v>іп</v>
          </cell>
          <cell r="AH53">
            <v>0</v>
          </cell>
          <cell r="AI53" t="str">
            <v>іп</v>
          </cell>
          <cell r="AJ53">
            <v>0</v>
          </cell>
          <cell r="AK53" t="str">
            <v>іп</v>
          </cell>
        </row>
        <row r="54">
          <cell r="H54">
            <v>0</v>
          </cell>
          <cell r="I54">
            <v>0</v>
          </cell>
          <cell r="J54">
            <v>0</v>
          </cell>
          <cell r="T54">
            <v>0</v>
          </cell>
          <cell r="U54">
            <v>0</v>
          </cell>
          <cell r="V54">
            <v>0</v>
          </cell>
          <cell r="AF54">
            <v>0</v>
          </cell>
          <cell r="AG54" t="str">
            <v>іп</v>
          </cell>
          <cell r="AH54">
            <v>0</v>
          </cell>
          <cell r="AI54" t="str">
            <v>іп</v>
          </cell>
          <cell r="AJ54">
            <v>0</v>
          </cell>
          <cell r="AK54" t="str">
            <v>іп</v>
          </cell>
        </row>
        <row r="55">
          <cell r="H55">
            <v>0</v>
          </cell>
          <cell r="I55">
            <v>0</v>
          </cell>
          <cell r="J55">
            <v>0</v>
          </cell>
          <cell r="T55">
            <v>0</v>
          </cell>
          <cell r="U55">
            <v>0</v>
          </cell>
          <cell r="V55">
            <v>0</v>
          </cell>
          <cell r="AF55">
            <v>0</v>
          </cell>
          <cell r="AG55" t="str">
            <v>іп</v>
          </cell>
          <cell r="AH55">
            <v>0</v>
          </cell>
          <cell r="AI55" t="str">
            <v>іп</v>
          </cell>
          <cell r="AJ55">
            <v>0</v>
          </cell>
          <cell r="AK55" t="str">
            <v>іп</v>
          </cell>
        </row>
        <row r="56">
          <cell r="H56">
            <v>0</v>
          </cell>
          <cell r="I56">
            <v>0</v>
          </cell>
          <cell r="J56">
            <v>0</v>
          </cell>
          <cell r="T56">
            <v>0</v>
          </cell>
          <cell r="U56">
            <v>0</v>
          </cell>
          <cell r="V56">
            <v>0</v>
          </cell>
          <cell r="AF56">
            <v>0</v>
          </cell>
          <cell r="AG56" t="str">
            <v>іп</v>
          </cell>
          <cell r="AH56">
            <v>0</v>
          </cell>
          <cell r="AI56" t="str">
            <v>іп</v>
          </cell>
          <cell r="AJ56">
            <v>0</v>
          </cell>
          <cell r="AK56" t="str">
            <v>іп</v>
          </cell>
        </row>
        <row r="57">
          <cell r="H57">
            <v>0</v>
          </cell>
          <cell r="I57">
            <v>0</v>
          </cell>
          <cell r="J57">
            <v>0</v>
          </cell>
          <cell r="T57">
            <v>0</v>
          </cell>
          <cell r="U57">
            <v>0</v>
          </cell>
          <cell r="V57">
            <v>0</v>
          </cell>
          <cell r="AF57">
            <v>0</v>
          </cell>
          <cell r="AG57" t="str">
            <v>іп</v>
          </cell>
          <cell r="AH57">
            <v>0</v>
          </cell>
          <cell r="AI57" t="str">
            <v>іп</v>
          </cell>
          <cell r="AJ57">
            <v>0</v>
          </cell>
          <cell r="AK57" t="str">
            <v>іп</v>
          </cell>
        </row>
        <row r="58">
          <cell r="H58">
            <v>0</v>
          </cell>
          <cell r="I58">
            <v>0</v>
          </cell>
          <cell r="J58">
            <v>0</v>
          </cell>
          <cell r="T58">
            <v>0</v>
          </cell>
          <cell r="U58">
            <v>0</v>
          </cell>
          <cell r="V58">
            <v>0</v>
          </cell>
          <cell r="AF58">
            <v>0</v>
          </cell>
          <cell r="AG58" t="str">
            <v>іп</v>
          </cell>
          <cell r="AH58">
            <v>0</v>
          </cell>
          <cell r="AI58" t="str">
            <v>іп</v>
          </cell>
          <cell r="AJ58">
            <v>0</v>
          </cell>
          <cell r="AK58" t="str">
            <v>іп</v>
          </cell>
        </row>
        <row r="59">
          <cell r="H59">
            <v>0</v>
          </cell>
          <cell r="I59">
            <v>0</v>
          </cell>
          <cell r="J59">
            <v>0</v>
          </cell>
          <cell r="T59">
            <v>0</v>
          </cell>
          <cell r="U59">
            <v>0</v>
          </cell>
          <cell r="V59">
            <v>0</v>
          </cell>
          <cell r="AF59">
            <v>0</v>
          </cell>
          <cell r="AG59" t="str">
            <v>іп</v>
          </cell>
          <cell r="AH59">
            <v>0</v>
          </cell>
          <cell r="AI59" t="str">
            <v>іп</v>
          </cell>
          <cell r="AJ59">
            <v>0</v>
          </cell>
          <cell r="AK59" t="str">
            <v>іп</v>
          </cell>
        </row>
        <row r="60">
          <cell r="H60">
            <v>0</v>
          </cell>
          <cell r="I60">
            <v>0</v>
          </cell>
          <cell r="J60">
            <v>0</v>
          </cell>
          <cell r="T60">
            <v>0</v>
          </cell>
          <cell r="U60">
            <v>0</v>
          </cell>
          <cell r="V60">
            <v>0</v>
          </cell>
          <cell r="AF60">
            <v>0</v>
          </cell>
          <cell r="AG60" t="str">
            <v>іп</v>
          </cell>
          <cell r="AH60">
            <v>0</v>
          </cell>
          <cell r="AI60" t="str">
            <v>іп</v>
          </cell>
          <cell r="AJ60">
            <v>0</v>
          </cell>
          <cell r="AK60" t="str">
            <v>іп</v>
          </cell>
        </row>
        <row r="61">
          <cell r="H61">
            <v>0</v>
          </cell>
          <cell r="I61">
            <v>0</v>
          </cell>
          <cell r="J61">
            <v>0</v>
          </cell>
          <cell r="T61">
            <v>0</v>
          </cell>
          <cell r="U61">
            <v>0</v>
          </cell>
          <cell r="V61">
            <v>0</v>
          </cell>
          <cell r="AF61">
            <v>0</v>
          </cell>
          <cell r="AG61" t="str">
            <v>іп</v>
          </cell>
          <cell r="AH61">
            <v>0</v>
          </cell>
          <cell r="AI61" t="str">
            <v>іп</v>
          </cell>
          <cell r="AJ61">
            <v>0</v>
          </cell>
          <cell r="AK61" t="str">
            <v>іп</v>
          </cell>
        </row>
        <row r="62">
          <cell r="H62">
            <v>0</v>
          </cell>
          <cell r="I62">
            <v>0</v>
          </cell>
          <cell r="J62">
            <v>0</v>
          </cell>
          <cell r="T62">
            <v>0</v>
          </cell>
          <cell r="U62">
            <v>0</v>
          </cell>
          <cell r="V62">
            <v>0</v>
          </cell>
          <cell r="AF62">
            <v>0</v>
          </cell>
          <cell r="AG62" t="str">
            <v>іп</v>
          </cell>
          <cell r="AH62">
            <v>0</v>
          </cell>
          <cell r="AI62" t="str">
            <v>іп</v>
          </cell>
          <cell r="AJ62">
            <v>0</v>
          </cell>
          <cell r="AK62" t="str">
            <v>іп</v>
          </cell>
        </row>
        <row r="63">
          <cell r="H63">
            <v>0</v>
          </cell>
          <cell r="I63">
            <v>0</v>
          </cell>
          <cell r="J63">
            <v>0</v>
          </cell>
          <cell r="T63">
            <v>0</v>
          </cell>
          <cell r="U63">
            <v>0</v>
          </cell>
          <cell r="V63">
            <v>0</v>
          </cell>
          <cell r="AF63">
            <v>0</v>
          </cell>
          <cell r="AG63" t="str">
            <v>іп</v>
          </cell>
          <cell r="AH63">
            <v>0</v>
          </cell>
          <cell r="AI63" t="str">
            <v>іп</v>
          </cell>
          <cell r="AJ63">
            <v>0</v>
          </cell>
          <cell r="AK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T64">
            <v>0</v>
          </cell>
          <cell r="U64">
            <v>0</v>
          </cell>
          <cell r="V64">
            <v>0</v>
          </cell>
          <cell r="AF64">
            <v>0</v>
          </cell>
          <cell r="AG64" t="str">
            <v>іп</v>
          </cell>
          <cell r="AH64">
            <v>0</v>
          </cell>
          <cell r="AI64" t="str">
            <v>іп</v>
          </cell>
          <cell r="AJ64">
            <v>0</v>
          </cell>
          <cell r="AK64" t="str">
            <v>іп</v>
          </cell>
        </row>
        <row r="65">
          <cell r="H65">
            <v>0</v>
          </cell>
          <cell r="I65">
            <v>0</v>
          </cell>
          <cell r="J65">
            <v>0</v>
          </cell>
          <cell r="T65">
            <v>0</v>
          </cell>
          <cell r="U65">
            <v>0</v>
          </cell>
          <cell r="V65">
            <v>0</v>
          </cell>
          <cell r="AF65">
            <v>0</v>
          </cell>
          <cell r="AG65" t="str">
            <v>мат</v>
          </cell>
          <cell r="AH65">
            <v>0</v>
          </cell>
          <cell r="AI65" t="str">
            <v>іп</v>
          </cell>
          <cell r="AJ65">
            <v>0</v>
          </cell>
          <cell r="AK65" t="str">
            <v>іп</v>
          </cell>
        </row>
        <row r="66">
          <cell r="H66">
            <v>0</v>
          </cell>
          <cell r="I66">
            <v>0</v>
          </cell>
          <cell r="J66">
            <v>0</v>
          </cell>
          <cell r="T66">
            <v>0</v>
          </cell>
          <cell r="U66">
            <v>0</v>
          </cell>
          <cell r="V66">
            <v>0</v>
          </cell>
          <cell r="AF66">
            <v>0</v>
          </cell>
          <cell r="AG66" t="str">
            <v>іп</v>
          </cell>
          <cell r="AH66">
            <v>0</v>
          </cell>
          <cell r="AI66" t="str">
            <v>іп</v>
          </cell>
          <cell r="AJ66">
            <v>0</v>
          </cell>
          <cell r="AK66" t="str">
            <v>іп</v>
          </cell>
        </row>
        <row r="67">
          <cell r="H67">
            <v>0</v>
          </cell>
          <cell r="I67">
            <v>0</v>
          </cell>
          <cell r="J67">
            <v>0</v>
          </cell>
          <cell r="T67">
            <v>0</v>
          </cell>
          <cell r="U67">
            <v>0</v>
          </cell>
          <cell r="V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T68">
            <v>0</v>
          </cell>
          <cell r="U68">
            <v>0</v>
          </cell>
          <cell r="V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</row>
        <row r="69">
          <cell r="H69">
            <v>0</v>
          </cell>
          <cell r="I69">
            <v>0</v>
          </cell>
          <cell r="J69">
            <v>0</v>
          </cell>
          <cell r="T69">
            <v>0</v>
          </cell>
          <cell r="U69">
            <v>0</v>
          </cell>
          <cell r="V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H70">
            <v>0</v>
          </cell>
          <cell r="I70">
            <v>0</v>
          </cell>
          <cell r="J70">
            <v>0</v>
          </cell>
          <cell r="T70">
            <v>0</v>
          </cell>
          <cell r="U70">
            <v>0</v>
          </cell>
          <cell r="V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T71">
            <v>0</v>
          </cell>
          <cell r="U71">
            <v>0</v>
          </cell>
          <cell r="V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T72">
            <v>0</v>
          </cell>
          <cell r="U72">
            <v>0</v>
          </cell>
          <cell r="V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T73">
            <v>0</v>
          </cell>
          <cell r="U73">
            <v>0</v>
          </cell>
          <cell r="V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T74">
            <v>0</v>
          </cell>
          <cell r="U74">
            <v>0</v>
          </cell>
          <cell r="V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T75">
            <v>0</v>
          </cell>
          <cell r="U75">
            <v>0</v>
          </cell>
          <cell r="V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  <cell r="T76">
            <v>0</v>
          </cell>
          <cell r="U76">
            <v>0</v>
          </cell>
          <cell r="V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T77">
            <v>0</v>
          </cell>
          <cell r="U77">
            <v>0</v>
          </cell>
          <cell r="V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T78">
            <v>0</v>
          </cell>
          <cell r="U78">
            <v>0</v>
          </cell>
          <cell r="V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T79">
            <v>0</v>
          </cell>
          <cell r="U79">
            <v>0</v>
          </cell>
          <cell r="V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T80">
            <v>0</v>
          </cell>
          <cell r="U80">
            <v>0</v>
          </cell>
          <cell r="V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T81">
            <v>0</v>
          </cell>
          <cell r="U81">
            <v>0</v>
          </cell>
          <cell r="V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  <cell r="T82">
            <v>0</v>
          </cell>
          <cell r="U82">
            <v>0</v>
          </cell>
          <cell r="V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T83">
            <v>0</v>
          </cell>
          <cell r="U83">
            <v>0</v>
          </cell>
          <cell r="V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T84">
            <v>0</v>
          </cell>
          <cell r="U84">
            <v>0</v>
          </cell>
          <cell r="V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T85">
            <v>0</v>
          </cell>
          <cell r="U85">
            <v>0</v>
          </cell>
          <cell r="V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T86">
            <v>0</v>
          </cell>
          <cell r="U86">
            <v>0</v>
          </cell>
          <cell r="V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T87">
            <v>0</v>
          </cell>
          <cell r="U87">
            <v>0</v>
          </cell>
          <cell r="V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T88">
            <v>0</v>
          </cell>
          <cell r="U88">
            <v>0</v>
          </cell>
          <cell r="V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T89">
            <v>0</v>
          </cell>
          <cell r="U89">
            <v>0</v>
          </cell>
          <cell r="V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T90">
            <v>0</v>
          </cell>
          <cell r="U90">
            <v>0</v>
          </cell>
          <cell r="V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T91">
            <v>0</v>
          </cell>
          <cell r="U91">
            <v>0</v>
          </cell>
          <cell r="V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T92">
            <v>0</v>
          </cell>
          <cell r="U92">
            <v>0</v>
          </cell>
          <cell r="V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</row>
        <row r="93">
          <cell r="H93">
            <v>0</v>
          </cell>
          <cell r="I93">
            <v>0</v>
          </cell>
          <cell r="J93">
            <v>0</v>
          </cell>
          <cell r="T93">
            <v>0</v>
          </cell>
          <cell r="U93">
            <v>0</v>
          </cell>
          <cell r="V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T94">
            <v>0</v>
          </cell>
          <cell r="U94">
            <v>0</v>
          </cell>
          <cell r="V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T95">
            <v>0</v>
          </cell>
          <cell r="U95">
            <v>0</v>
          </cell>
          <cell r="V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T96">
            <v>0</v>
          </cell>
          <cell r="U96">
            <v>0</v>
          </cell>
          <cell r="V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T97">
            <v>0</v>
          </cell>
          <cell r="U97">
            <v>0</v>
          </cell>
          <cell r="V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T98">
            <v>0</v>
          </cell>
          <cell r="U98">
            <v>0</v>
          </cell>
          <cell r="V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T99">
            <v>0</v>
          </cell>
          <cell r="U99">
            <v>0</v>
          </cell>
          <cell r="V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T100">
            <v>0</v>
          </cell>
          <cell r="U100">
            <v>0</v>
          </cell>
          <cell r="V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T101">
            <v>0</v>
          </cell>
          <cell r="U101">
            <v>0</v>
          </cell>
          <cell r="V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T102">
            <v>0</v>
          </cell>
          <cell r="U102">
            <v>0</v>
          </cell>
          <cell r="V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T103">
            <v>0</v>
          </cell>
          <cell r="U103">
            <v>0</v>
          </cell>
          <cell r="V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T104">
            <v>0</v>
          </cell>
          <cell r="U104">
            <v>0</v>
          </cell>
          <cell r="V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  <cell r="T105">
            <v>0</v>
          </cell>
          <cell r="U105">
            <v>0</v>
          </cell>
          <cell r="V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T106">
            <v>0</v>
          </cell>
          <cell r="U106">
            <v>0</v>
          </cell>
          <cell r="V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T107">
            <v>0</v>
          </cell>
          <cell r="U107">
            <v>0</v>
          </cell>
          <cell r="V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T108">
            <v>0</v>
          </cell>
          <cell r="U108">
            <v>0</v>
          </cell>
          <cell r="V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T109">
            <v>0</v>
          </cell>
          <cell r="U109">
            <v>0</v>
          </cell>
          <cell r="V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T110">
            <v>0</v>
          </cell>
          <cell r="U110">
            <v>0</v>
          </cell>
          <cell r="V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T111">
            <v>0</v>
          </cell>
          <cell r="U111">
            <v>0</v>
          </cell>
          <cell r="V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T112">
            <v>0</v>
          </cell>
          <cell r="U112">
            <v>0</v>
          </cell>
          <cell r="V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T113">
            <v>0</v>
          </cell>
          <cell r="U113">
            <v>0</v>
          </cell>
          <cell r="V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T114">
            <v>0</v>
          </cell>
          <cell r="U114">
            <v>0</v>
          </cell>
          <cell r="V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T115">
            <v>0</v>
          </cell>
          <cell r="U115">
            <v>0</v>
          </cell>
          <cell r="V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T116">
            <v>0</v>
          </cell>
          <cell r="U116">
            <v>0</v>
          </cell>
          <cell r="V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T117">
            <v>0</v>
          </cell>
          <cell r="U117">
            <v>0</v>
          </cell>
          <cell r="V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T118">
            <v>0</v>
          </cell>
          <cell r="U118">
            <v>0</v>
          </cell>
          <cell r="V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T119">
            <v>0</v>
          </cell>
          <cell r="U119">
            <v>0</v>
          </cell>
          <cell r="V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T120">
            <v>0</v>
          </cell>
          <cell r="U120">
            <v>0</v>
          </cell>
          <cell r="V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T121">
            <v>0</v>
          </cell>
          <cell r="U121">
            <v>0</v>
          </cell>
          <cell r="V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T122">
            <v>0</v>
          </cell>
          <cell r="U122">
            <v>0</v>
          </cell>
          <cell r="V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T123">
            <v>0</v>
          </cell>
          <cell r="U123">
            <v>0</v>
          </cell>
          <cell r="V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T124">
            <v>0</v>
          </cell>
          <cell r="U124">
            <v>0</v>
          </cell>
          <cell r="V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T125">
            <v>0</v>
          </cell>
          <cell r="U125">
            <v>0</v>
          </cell>
          <cell r="V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T126">
            <v>0</v>
          </cell>
          <cell r="U126">
            <v>0</v>
          </cell>
          <cell r="V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T127">
            <v>0</v>
          </cell>
          <cell r="U127">
            <v>0</v>
          </cell>
          <cell r="V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T128">
            <v>0</v>
          </cell>
          <cell r="U128">
            <v>0</v>
          </cell>
          <cell r="V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T129">
            <v>0</v>
          </cell>
          <cell r="U129">
            <v>0</v>
          </cell>
          <cell r="V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T130">
            <v>0</v>
          </cell>
          <cell r="U130">
            <v>0</v>
          </cell>
          <cell r="V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T131">
            <v>0</v>
          </cell>
          <cell r="U131">
            <v>0</v>
          </cell>
          <cell r="V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T132">
            <v>0</v>
          </cell>
          <cell r="U132">
            <v>0</v>
          </cell>
          <cell r="V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T133">
            <v>0</v>
          </cell>
          <cell r="U133">
            <v>0</v>
          </cell>
          <cell r="V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T134">
            <v>0</v>
          </cell>
          <cell r="U134">
            <v>0</v>
          </cell>
          <cell r="V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T135">
            <v>0</v>
          </cell>
          <cell r="U135">
            <v>0</v>
          </cell>
          <cell r="V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T136">
            <v>0</v>
          </cell>
          <cell r="U136">
            <v>0</v>
          </cell>
          <cell r="V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T137">
            <v>0</v>
          </cell>
          <cell r="U137">
            <v>0</v>
          </cell>
          <cell r="V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T138">
            <v>0</v>
          </cell>
          <cell r="U138">
            <v>0</v>
          </cell>
          <cell r="V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T139">
            <v>0</v>
          </cell>
          <cell r="U139">
            <v>0</v>
          </cell>
          <cell r="V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T140">
            <v>0</v>
          </cell>
          <cell r="U140">
            <v>0</v>
          </cell>
          <cell r="V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T141">
            <v>0</v>
          </cell>
          <cell r="U141">
            <v>0</v>
          </cell>
          <cell r="V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T142">
            <v>0</v>
          </cell>
          <cell r="U142">
            <v>0</v>
          </cell>
          <cell r="V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T143">
            <v>0</v>
          </cell>
          <cell r="U143">
            <v>0</v>
          </cell>
          <cell r="V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T144">
            <v>0</v>
          </cell>
          <cell r="U144">
            <v>0</v>
          </cell>
          <cell r="V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T145">
            <v>0</v>
          </cell>
          <cell r="U145">
            <v>0</v>
          </cell>
          <cell r="V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T146">
            <v>0</v>
          </cell>
          <cell r="U146">
            <v>0</v>
          </cell>
          <cell r="V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T147">
            <v>0</v>
          </cell>
          <cell r="U147">
            <v>0</v>
          </cell>
          <cell r="V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T148">
            <v>0</v>
          </cell>
          <cell r="U148">
            <v>0</v>
          </cell>
          <cell r="V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T149">
            <v>0</v>
          </cell>
          <cell r="U149">
            <v>0</v>
          </cell>
          <cell r="V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T150">
            <v>0</v>
          </cell>
          <cell r="U150">
            <v>0</v>
          </cell>
          <cell r="V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T151">
            <v>0</v>
          </cell>
          <cell r="U151">
            <v>0</v>
          </cell>
          <cell r="V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T152">
            <v>0</v>
          </cell>
          <cell r="U152">
            <v>0</v>
          </cell>
          <cell r="V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T153">
            <v>0</v>
          </cell>
          <cell r="U153">
            <v>0</v>
          </cell>
          <cell r="V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T154">
            <v>0</v>
          </cell>
          <cell r="U154">
            <v>0</v>
          </cell>
          <cell r="V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T155">
            <v>0</v>
          </cell>
          <cell r="U155">
            <v>0</v>
          </cell>
          <cell r="V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T156">
            <v>0</v>
          </cell>
          <cell r="U156">
            <v>0</v>
          </cell>
          <cell r="V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T157">
            <v>0</v>
          </cell>
          <cell r="U157">
            <v>0</v>
          </cell>
          <cell r="V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T158">
            <v>0</v>
          </cell>
          <cell r="U158">
            <v>0</v>
          </cell>
          <cell r="V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T159">
            <v>0</v>
          </cell>
          <cell r="U159">
            <v>0</v>
          </cell>
          <cell r="V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T160">
            <v>0</v>
          </cell>
          <cell r="U160">
            <v>0</v>
          </cell>
          <cell r="V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T161">
            <v>0</v>
          </cell>
          <cell r="U161">
            <v>0</v>
          </cell>
          <cell r="V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T162">
            <v>0</v>
          </cell>
          <cell r="U162">
            <v>0</v>
          </cell>
          <cell r="V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T163">
            <v>0</v>
          </cell>
          <cell r="U163">
            <v>0</v>
          </cell>
          <cell r="V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T164">
            <v>0</v>
          </cell>
          <cell r="U164">
            <v>0</v>
          </cell>
          <cell r="V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T165">
            <v>0</v>
          </cell>
          <cell r="U165">
            <v>0</v>
          </cell>
          <cell r="V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T166">
            <v>0</v>
          </cell>
          <cell r="U166">
            <v>0</v>
          </cell>
          <cell r="V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T167">
            <v>0</v>
          </cell>
          <cell r="U167">
            <v>0</v>
          </cell>
          <cell r="V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T168">
            <v>0</v>
          </cell>
          <cell r="U168">
            <v>0</v>
          </cell>
          <cell r="V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T169">
            <v>0</v>
          </cell>
          <cell r="U169">
            <v>0</v>
          </cell>
          <cell r="V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T170">
            <v>0</v>
          </cell>
          <cell r="U170">
            <v>0</v>
          </cell>
          <cell r="V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T171">
            <v>0</v>
          </cell>
          <cell r="U171">
            <v>0</v>
          </cell>
          <cell r="V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T172">
            <v>0</v>
          </cell>
          <cell r="U172">
            <v>0</v>
          </cell>
          <cell r="V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T173">
            <v>0</v>
          </cell>
          <cell r="U173">
            <v>0</v>
          </cell>
          <cell r="V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T174">
            <v>0</v>
          </cell>
          <cell r="U174">
            <v>0</v>
          </cell>
          <cell r="V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T175">
            <v>0</v>
          </cell>
          <cell r="U175">
            <v>0</v>
          </cell>
          <cell r="V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T176">
            <v>0</v>
          </cell>
          <cell r="U176">
            <v>0</v>
          </cell>
          <cell r="V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T177">
            <v>0</v>
          </cell>
          <cell r="U177">
            <v>0</v>
          </cell>
          <cell r="V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T178">
            <v>0</v>
          </cell>
          <cell r="U178">
            <v>0</v>
          </cell>
          <cell r="V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T179">
            <v>0</v>
          </cell>
          <cell r="U179">
            <v>0</v>
          </cell>
          <cell r="V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T180">
            <v>0</v>
          </cell>
          <cell r="U180">
            <v>0</v>
          </cell>
          <cell r="V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T181">
            <v>0</v>
          </cell>
          <cell r="U181">
            <v>0</v>
          </cell>
          <cell r="V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T182">
            <v>0</v>
          </cell>
          <cell r="U182">
            <v>0</v>
          </cell>
          <cell r="V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T183">
            <v>0</v>
          </cell>
          <cell r="U183">
            <v>0</v>
          </cell>
          <cell r="V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T184">
            <v>0</v>
          </cell>
          <cell r="U184">
            <v>0</v>
          </cell>
          <cell r="V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T185">
            <v>0</v>
          </cell>
          <cell r="U185">
            <v>0</v>
          </cell>
          <cell r="V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T186">
            <v>0</v>
          </cell>
          <cell r="U186">
            <v>0</v>
          </cell>
          <cell r="V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T187">
            <v>0</v>
          </cell>
          <cell r="U187">
            <v>0</v>
          </cell>
          <cell r="V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T188">
            <v>0</v>
          </cell>
          <cell r="U188">
            <v>0</v>
          </cell>
          <cell r="V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T189">
            <v>0</v>
          </cell>
          <cell r="U189">
            <v>0</v>
          </cell>
          <cell r="V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T190">
            <v>0</v>
          </cell>
          <cell r="U190">
            <v>0</v>
          </cell>
          <cell r="V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</row>
        <row r="191">
          <cell r="H191">
            <v>0</v>
          </cell>
          <cell r="I191">
            <v>0</v>
          </cell>
          <cell r="J191">
            <v>0</v>
          </cell>
          <cell r="T191">
            <v>0</v>
          </cell>
          <cell r="U191">
            <v>0</v>
          </cell>
          <cell r="V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T192">
            <v>0</v>
          </cell>
          <cell r="U192">
            <v>0</v>
          </cell>
          <cell r="V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T193">
            <v>0</v>
          </cell>
          <cell r="U193">
            <v>0</v>
          </cell>
          <cell r="V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</row>
        <row r="194">
          <cell r="H194">
            <v>0</v>
          </cell>
          <cell r="I194">
            <v>0</v>
          </cell>
          <cell r="J194">
            <v>0</v>
          </cell>
          <cell r="T194">
            <v>0</v>
          </cell>
          <cell r="U194">
            <v>0</v>
          </cell>
          <cell r="V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T195">
            <v>0</v>
          </cell>
          <cell r="U195">
            <v>0</v>
          </cell>
          <cell r="V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T196">
            <v>0</v>
          </cell>
          <cell r="U196">
            <v>0</v>
          </cell>
          <cell r="V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</row>
        <row r="197">
          <cell r="H197">
            <v>0</v>
          </cell>
          <cell r="I197">
            <v>0</v>
          </cell>
          <cell r="J197">
            <v>0</v>
          </cell>
          <cell r="T197">
            <v>0</v>
          </cell>
          <cell r="U197">
            <v>0</v>
          </cell>
          <cell r="V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T198">
            <v>0</v>
          </cell>
          <cell r="U198">
            <v>0</v>
          </cell>
          <cell r="V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T199">
            <v>0</v>
          </cell>
          <cell r="U199">
            <v>0</v>
          </cell>
          <cell r="V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T200">
            <v>0</v>
          </cell>
          <cell r="U200">
            <v>0</v>
          </cell>
          <cell r="V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T201">
            <v>0</v>
          </cell>
          <cell r="U201">
            <v>0</v>
          </cell>
          <cell r="V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T202">
            <v>0</v>
          </cell>
          <cell r="U202">
            <v>0</v>
          </cell>
          <cell r="V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T203">
            <v>0</v>
          </cell>
          <cell r="U203">
            <v>0</v>
          </cell>
          <cell r="V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T204">
            <v>0</v>
          </cell>
          <cell r="U204">
            <v>0</v>
          </cell>
          <cell r="V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T205">
            <v>0</v>
          </cell>
          <cell r="U205">
            <v>0</v>
          </cell>
          <cell r="V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T206">
            <v>0</v>
          </cell>
          <cell r="U206">
            <v>0</v>
          </cell>
          <cell r="V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T207">
            <v>0</v>
          </cell>
          <cell r="U207">
            <v>0</v>
          </cell>
          <cell r="V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T208">
            <v>0</v>
          </cell>
          <cell r="U208">
            <v>0</v>
          </cell>
          <cell r="V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T209">
            <v>0</v>
          </cell>
          <cell r="U209">
            <v>0</v>
          </cell>
          <cell r="V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T210">
            <v>0</v>
          </cell>
          <cell r="U210">
            <v>0</v>
          </cell>
          <cell r="V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T211">
            <v>0</v>
          </cell>
          <cell r="U211">
            <v>0</v>
          </cell>
          <cell r="V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T212">
            <v>0</v>
          </cell>
          <cell r="U212">
            <v>0</v>
          </cell>
          <cell r="V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T213">
            <v>0</v>
          </cell>
          <cell r="U213">
            <v>0</v>
          </cell>
          <cell r="V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T214">
            <v>0</v>
          </cell>
          <cell r="U214">
            <v>0</v>
          </cell>
          <cell r="V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T215">
            <v>0</v>
          </cell>
          <cell r="U215">
            <v>0</v>
          </cell>
          <cell r="V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T216">
            <v>0</v>
          </cell>
          <cell r="U216">
            <v>0</v>
          </cell>
          <cell r="V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T217">
            <v>0</v>
          </cell>
          <cell r="U217">
            <v>0</v>
          </cell>
          <cell r="V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T218">
            <v>0</v>
          </cell>
          <cell r="U218">
            <v>0</v>
          </cell>
          <cell r="V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T219">
            <v>0</v>
          </cell>
          <cell r="U219">
            <v>0</v>
          </cell>
          <cell r="V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T220">
            <v>0</v>
          </cell>
          <cell r="U220">
            <v>0</v>
          </cell>
          <cell r="V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T221">
            <v>0</v>
          </cell>
          <cell r="U221">
            <v>0</v>
          </cell>
          <cell r="V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T222">
            <v>0</v>
          </cell>
          <cell r="U222">
            <v>0</v>
          </cell>
          <cell r="V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  <cell r="T223">
            <v>0</v>
          </cell>
          <cell r="U223">
            <v>0</v>
          </cell>
          <cell r="V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T224">
            <v>0</v>
          </cell>
          <cell r="U224">
            <v>0</v>
          </cell>
          <cell r="V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T225">
            <v>0</v>
          </cell>
          <cell r="U225">
            <v>0</v>
          </cell>
          <cell r="V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T226">
            <v>0</v>
          </cell>
          <cell r="U226">
            <v>0</v>
          </cell>
          <cell r="V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  <cell r="T227">
            <v>0</v>
          </cell>
          <cell r="U227">
            <v>0</v>
          </cell>
          <cell r="V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T228">
            <v>0</v>
          </cell>
          <cell r="U228">
            <v>0</v>
          </cell>
          <cell r="V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T229">
            <v>0</v>
          </cell>
          <cell r="U229">
            <v>0</v>
          </cell>
          <cell r="V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T230">
            <v>0</v>
          </cell>
          <cell r="U230">
            <v>0</v>
          </cell>
          <cell r="V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T231">
            <v>0</v>
          </cell>
          <cell r="U231">
            <v>0</v>
          </cell>
          <cell r="V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T232">
            <v>0</v>
          </cell>
          <cell r="U232">
            <v>0</v>
          </cell>
          <cell r="V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T233">
            <v>0</v>
          </cell>
          <cell r="U233">
            <v>0</v>
          </cell>
          <cell r="V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T234">
            <v>0</v>
          </cell>
          <cell r="U234">
            <v>0</v>
          </cell>
          <cell r="V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T235">
            <v>0</v>
          </cell>
          <cell r="U235">
            <v>0</v>
          </cell>
          <cell r="V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T236">
            <v>0</v>
          </cell>
          <cell r="U236">
            <v>0</v>
          </cell>
          <cell r="V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T237">
            <v>0</v>
          </cell>
          <cell r="U237">
            <v>0</v>
          </cell>
          <cell r="V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T238">
            <v>0</v>
          </cell>
          <cell r="U238">
            <v>0</v>
          </cell>
          <cell r="V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T239">
            <v>0</v>
          </cell>
          <cell r="U239">
            <v>0</v>
          </cell>
          <cell r="V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T240">
            <v>0</v>
          </cell>
          <cell r="U240">
            <v>0</v>
          </cell>
          <cell r="V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T241">
            <v>0</v>
          </cell>
          <cell r="U241">
            <v>0</v>
          </cell>
          <cell r="V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T242">
            <v>0</v>
          </cell>
          <cell r="U242">
            <v>0</v>
          </cell>
          <cell r="V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T243">
            <v>0</v>
          </cell>
          <cell r="U243">
            <v>0</v>
          </cell>
          <cell r="V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T244">
            <v>0</v>
          </cell>
          <cell r="U244">
            <v>0</v>
          </cell>
          <cell r="V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T245">
            <v>0</v>
          </cell>
          <cell r="U245">
            <v>0</v>
          </cell>
          <cell r="V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T246">
            <v>0</v>
          </cell>
          <cell r="U246">
            <v>0</v>
          </cell>
          <cell r="V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T247">
            <v>0</v>
          </cell>
          <cell r="U247">
            <v>0</v>
          </cell>
          <cell r="V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T248">
            <v>0</v>
          </cell>
          <cell r="U248">
            <v>0</v>
          </cell>
          <cell r="V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  <cell r="T249">
            <v>0</v>
          </cell>
          <cell r="U249">
            <v>0</v>
          </cell>
          <cell r="V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T250">
            <v>0</v>
          </cell>
          <cell r="U250">
            <v>0</v>
          </cell>
          <cell r="V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T251">
            <v>0</v>
          </cell>
          <cell r="U251">
            <v>0</v>
          </cell>
          <cell r="V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T252">
            <v>0</v>
          </cell>
          <cell r="U252">
            <v>0</v>
          </cell>
          <cell r="V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T253">
            <v>0</v>
          </cell>
          <cell r="U253">
            <v>0</v>
          </cell>
          <cell r="V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T254">
            <v>0</v>
          </cell>
          <cell r="U254">
            <v>0</v>
          </cell>
          <cell r="V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T255">
            <v>0</v>
          </cell>
          <cell r="U255">
            <v>0</v>
          </cell>
          <cell r="V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T256">
            <v>0</v>
          </cell>
          <cell r="U256">
            <v>0</v>
          </cell>
          <cell r="V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T257">
            <v>0</v>
          </cell>
          <cell r="U257">
            <v>0</v>
          </cell>
          <cell r="V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T258">
            <v>0</v>
          </cell>
          <cell r="U258">
            <v>0</v>
          </cell>
          <cell r="V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T259">
            <v>0</v>
          </cell>
          <cell r="U259">
            <v>0</v>
          </cell>
          <cell r="V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T260">
            <v>0</v>
          </cell>
          <cell r="U260">
            <v>0</v>
          </cell>
          <cell r="V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T261">
            <v>0</v>
          </cell>
          <cell r="U261">
            <v>0</v>
          </cell>
          <cell r="V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T262">
            <v>0</v>
          </cell>
          <cell r="U262">
            <v>0</v>
          </cell>
          <cell r="V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T263">
            <v>0</v>
          </cell>
          <cell r="U263">
            <v>0</v>
          </cell>
          <cell r="V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T264">
            <v>0</v>
          </cell>
          <cell r="U264">
            <v>0</v>
          </cell>
          <cell r="V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T265">
            <v>0</v>
          </cell>
          <cell r="U265">
            <v>0</v>
          </cell>
          <cell r="V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T266">
            <v>0</v>
          </cell>
          <cell r="U266">
            <v>0</v>
          </cell>
          <cell r="V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T267">
            <v>0</v>
          </cell>
          <cell r="U267">
            <v>0</v>
          </cell>
          <cell r="V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T268">
            <v>0</v>
          </cell>
          <cell r="U268">
            <v>0</v>
          </cell>
          <cell r="V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T269">
            <v>0</v>
          </cell>
          <cell r="U269">
            <v>0</v>
          </cell>
          <cell r="V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T270">
            <v>0</v>
          </cell>
          <cell r="U270">
            <v>0</v>
          </cell>
          <cell r="V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T271">
            <v>0</v>
          </cell>
          <cell r="U271">
            <v>0</v>
          </cell>
          <cell r="V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T272">
            <v>0</v>
          </cell>
          <cell r="U272">
            <v>0</v>
          </cell>
          <cell r="V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T273">
            <v>0</v>
          </cell>
          <cell r="U273">
            <v>0</v>
          </cell>
          <cell r="V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T274">
            <v>0</v>
          </cell>
          <cell r="U274">
            <v>0</v>
          </cell>
          <cell r="V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T275">
            <v>0</v>
          </cell>
          <cell r="U275">
            <v>0</v>
          </cell>
          <cell r="V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T276">
            <v>0</v>
          </cell>
          <cell r="U276">
            <v>0</v>
          </cell>
          <cell r="V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T277">
            <v>0</v>
          </cell>
          <cell r="U277">
            <v>0</v>
          </cell>
          <cell r="V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T278">
            <v>0</v>
          </cell>
          <cell r="U278">
            <v>0</v>
          </cell>
          <cell r="V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T279">
            <v>0</v>
          </cell>
          <cell r="U279">
            <v>0</v>
          </cell>
          <cell r="V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T280">
            <v>0</v>
          </cell>
          <cell r="U280">
            <v>0</v>
          </cell>
          <cell r="V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T281">
            <v>0</v>
          </cell>
          <cell r="U281">
            <v>0</v>
          </cell>
          <cell r="V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T282">
            <v>0</v>
          </cell>
          <cell r="U282">
            <v>0</v>
          </cell>
          <cell r="V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  <cell r="T283">
            <v>0</v>
          </cell>
          <cell r="U283">
            <v>0</v>
          </cell>
          <cell r="V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T284">
            <v>0</v>
          </cell>
          <cell r="U284">
            <v>0</v>
          </cell>
          <cell r="V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T285">
            <v>0</v>
          </cell>
          <cell r="U285">
            <v>0</v>
          </cell>
          <cell r="V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T286">
            <v>0</v>
          </cell>
          <cell r="U286">
            <v>0</v>
          </cell>
          <cell r="V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T287">
            <v>0</v>
          </cell>
          <cell r="U287">
            <v>0</v>
          </cell>
          <cell r="V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T288">
            <v>0</v>
          </cell>
          <cell r="U288">
            <v>0</v>
          </cell>
          <cell r="V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T289">
            <v>0</v>
          </cell>
          <cell r="U289">
            <v>0</v>
          </cell>
          <cell r="V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T290">
            <v>0</v>
          </cell>
          <cell r="U290">
            <v>0</v>
          </cell>
          <cell r="V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T291">
            <v>0</v>
          </cell>
          <cell r="U291">
            <v>0</v>
          </cell>
          <cell r="V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T292">
            <v>0</v>
          </cell>
          <cell r="U292">
            <v>0</v>
          </cell>
          <cell r="V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T293">
            <v>0</v>
          </cell>
          <cell r="U293">
            <v>0</v>
          </cell>
          <cell r="V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T294">
            <v>0</v>
          </cell>
          <cell r="U294">
            <v>0</v>
          </cell>
          <cell r="V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T295">
            <v>0</v>
          </cell>
          <cell r="U295">
            <v>0</v>
          </cell>
          <cell r="V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T296">
            <v>0</v>
          </cell>
          <cell r="U296">
            <v>0</v>
          </cell>
          <cell r="V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T297">
            <v>0</v>
          </cell>
          <cell r="U297">
            <v>0</v>
          </cell>
          <cell r="V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T298">
            <v>0</v>
          </cell>
          <cell r="U298">
            <v>0</v>
          </cell>
          <cell r="V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T299">
            <v>0</v>
          </cell>
          <cell r="U299">
            <v>0</v>
          </cell>
          <cell r="V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T300">
            <v>0</v>
          </cell>
          <cell r="U300">
            <v>0</v>
          </cell>
          <cell r="V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T301">
            <v>0</v>
          </cell>
          <cell r="U301">
            <v>0</v>
          </cell>
          <cell r="V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T302">
            <v>0</v>
          </cell>
          <cell r="U302">
            <v>0</v>
          </cell>
          <cell r="V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T303">
            <v>0</v>
          </cell>
          <cell r="U303">
            <v>0</v>
          </cell>
          <cell r="V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T304">
            <v>0</v>
          </cell>
          <cell r="U304">
            <v>0</v>
          </cell>
          <cell r="V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T305">
            <v>0</v>
          </cell>
          <cell r="U305">
            <v>0</v>
          </cell>
          <cell r="V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T306">
            <v>0</v>
          </cell>
          <cell r="U306">
            <v>0</v>
          </cell>
          <cell r="V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T307">
            <v>0</v>
          </cell>
          <cell r="U307">
            <v>0</v>
          </cell>
          <cell r="V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T308">
            <v>0</v>
          </cell>
          <cell r="U308">
            <v>0</v>
          </cell>
          <cell r="V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</row>
        <row r="309">
          <cell r="H309">
            <v>0</v>
          </cell>
          <cell r="I309">
            <v>0</v>
          </cell>
          <cell r="J309">
            <v>0</v>
          </cell>
          <cell r="T309">
            <v>0</v>
          </cell>
          <cell r="U309">
            <v>0</v>
          </cell>
          <cell r="V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T310">
            <v>0</v>
          </cell>
          <cell r="U310">
            <v>0</v>
          </cell>
          <cell r="V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T311">
            <v>0</v>
          </cell>
          <cell r="U311">
            <v>0</v>
          </cell>
          <cell r="V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T314">
            <v>0</v>
          </cell>
          <cell r="U314">
            <v>0</v>
          </cell>
          <cell r="V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T315">
            <v>0</v>
          </cell>
          <cell r="U315">
            <v>0</v>
          </cell>
          <cell r="V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T316">
            <v>0</v>
          </cell>
          <cell r="U316">
            <v>0</v>
          </cell>
          <cell r="V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T317">
            <v>0</v>
          </cell>
          <cell r="U317">
            <v>0</v>
          </cell>
          <cell r="V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T318">
            <v>0</v>
          </cell>
          <cell r="U318">
            <v>0</v>
          </cell>
          <cell r="V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T319">
            <v>0</v>
          </cell>
          <cell r="U319">
            <v>0</v>
          </cell>
          <cell r="V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T320">
            <v>0</v>
          </cell>
          <cell r="U320">
            <v>0</v>
          </cell>
          <cell r="V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T321">
            <v>0</v>
          </cell>
          <cell r="U321">
            <v>0</v>
          </cell>
          <cell r="V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T322">
            <v>0</v>
          </cell>
          <cell r="U322">
            <v>0</v>
          </cell>
          <cell r="V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T323">
            <v>0</v>
          </cell>
          <cell r="U323">
            <v>0</v>
          </cell>
          <cell r="V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T324">
            <v>0</v>
          </cell>
          <cell r="U324">
            <v>0</v>
          </cell>
          <cell r="V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T325">
            <v>0</v>
          </cell>
          <cell r="U325">
            <v>0</v>
          </cell>
          <cell r="V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T326">
            <v>0</v>
          </cell>
          <cell r="U326">
            <v>0</v>
          </cell>
          <cell r="V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T327">
            <v>0</v>
          </cell>
          <cell r="U327">
            <v>0</v>
          </cell>
          <cell r="V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</row>
        <row r="328">
          <cell r="H328">
            <v>0</v>
          </cell>
          <cell r="I328">
            <v>0</v>
          </cell>
          <cell r="J328">
            <v>0</v>
          </cell>
          <cell r="T328">
            <v>0</v>
          </cell>
          <cell r="U328">
            <v>0</v>
          </cell>
          <cell r="V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H329">
            <v>0</v>
          </cell>
          <cell r="I329">
            <v>0</v>
          </cell>
          <cell r="J329">
            <v>0</v>
          </cell>
          <cell r="T329">
            <v>0</v>
          </cell>
          <cell r="U329">
            <v>0</v>
          </cell>
          <cell r="V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H330">
            <v>0</v>
          </cell>
          <cell r="I330">
            <v>0</v>
          </cell>
          <cell r="J330">
            <v>0</v>
          </cell>
          <cell r="T330">
            <v>0</v>
          </cell>
          <cell r="U330">
            <v>0</v>
          </cell>
          <cell r="V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T331">
            <v>0</v>
          </cell>
          <cell r="U331">
            <v>0</v>
          </cell>
          <cell r="V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</row>
        <row r="332">
          <cell r="H332">
            <v>0</v>
          </cell>
          <cell r="I332">
            <v>0</v>
          </cell>
          <cell r="J332">
            <v>0</v>
          </cell>
          <cell r="T332">
            <v>0</v>
          </cell>
          <cell r="U332">
            <v>0</v>
          </cell>
          <cell r="V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T333">
            <v>0</v>
          </cell>
          <cell r="U333">
            <v>0</v>
          </cell>
          <cell r="V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</row>
        <row r="334">
          <cell r="H334">
            <v>0</v>
          </cell>
          <cell r="I334">
            <v>0</v>
          </cell>
          <cell r="J334">
            <v>0</v>
          </cell>
          <cell r="T334">
            <v>0</v>
          </cell>
          <cell r="U334">
            <v>0</v>
          </cell>
          <cell r="V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</row>
        <row r="335">
          <cell r="H335">
            <v>0</v>
          </cell>
          <cell r="I335">
            <v>0</v>
          </cell>
          <cell r="J335">
            <v>0</v>
          </cell>
          <cell r="T335">
            <v>0</v>
          </cell>
          <cell r="U335">
            <v>0</v>
          </cell>
          <cell r="V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</row>
        <row r="336">
          <cell r="H336">
            <v>0</v>
          </cell>
          <cell r="I336">
            <v>0</v>
          </cell>
          <cell r="J336">
            <v>0</v>
          </cell>
          <cell r="T336">
            <v>0</v>
          </cell>
          <cell r="U336">
            <v>0</v>
          </cell>
          <cell r="V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T337">
            <v>0</v>
          </cell>
          <cell r="U337">
            <v>0</v>
          </cell>
          <cell r="V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T338">
            <v>0</v>
          </cell>
          <cell r="U338">
            <v>0</v>
          </cell>
          <cell r="V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</row>
        <row r="339">
          <cell r="H339">
            <v>0</v>
          </cell>
          <cell r="I339">
            <v>0</v>
          </cell>
          <cell r="J339">
            <v>0</v>
          </cell>
          <cell r="T339">
            <v>0</v>
          </cell>
          <cell r="U339">
            <v>0</v>
          </cell>
          <cell r="V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</row>
        <row r="340">
          <cell r="H340">
            <v>0</v>
          </cell>
          <cell r="I340">
            <v>0</v>
          </cell>
          <cell r="J340">
            <v>0</v>
          </cell>
          <cell r="T340">
            <v>0</v>
          </cell>
          <cell r="U340">
            <v>0</v>
          </cell>
          <cell r="V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</row>
        <row r="341">
          <cell r="H341">
            <v>0</v>
          </cell>
          <cell r="I341">
            <v>0</v>
          </cell>
          <cell r="J341">
            <v>0</v>
          </cell>
          <cell r="T341">
            <v>0</v>
          </cell>
          <cell r="U341">
            <v>0</v>
          </cell>
          <cell r="V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T342">
            <v>0</v>
          </cell>
          <cell r="U342">
            <v>0</v>
          </cell>
          <cell r="V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</row>
        <row r="343">
          <cell r="H343">
            <v>0</v>
          </cell>
          <cell r="I343">
            <v>0</v>
          </cell>
          <cell r="J343">
            <v>0</v>
          </cell>
          <cell r="T343">
            <v>0</v>
          </cell>
          <cell r="U343">
            <v>0</v>
          </cell>
          <cell r="V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</row>
        <row r="344">
          <cell r="H344">
            <v>0</v>
          </cell>
          <cell r="I344">
            <v>0</v>
          </cell>
          <cell r="J344">
            <v>0</v>
          </cell>
          <cell r="T344">
            <v>0</v>
          </cell>
          <cell r="U344">
            <v>0</v>
          </cell>
          <cell r="V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</row>
        <row r="345">
          <cell r="H345">
            <v>0</v>
          </cell>
          <cell r="I345">
            <v>0</v>
          </cell>
          <cell r="J345">
            <v>0</v>
          </cell>
          <cell r="T345">
            <v>0</v>
          </cell>
          <cell r="U345">
            <v>0</v>
          </cell>
          <cell r="V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T346">
            <v>0</v>
          </cell>
          <cell r="U346">
            <v>0</v>
          </cell>
          <cell r="V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</row>
        <row r="347">
          <cell r="H347">
            <v>0</v>
          </cell>
          <cell r="I347">
            <v>0</v>
          </cell>
          <cell r="J347">
            <v>0</v>
          </cell>
          <cell r="T347">
            <v>0</v>
          </cell>
          <cell r="U347">
            <v>0</v>
          </cell>
          <cell r="V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</row>
        <row r="348">
          <cell r="H348">
            <v>0</v>
          </cell>
          <cell r="I348">
            <v>0</v>
          </cell>
          <cell r="J348">
            <v>0</v>
          </cell>
          <cell r="T348">
            <v>0</v>
          </cell>
          <cell r="U348">
            <v>0</v>
          </cell>
          <cell r="V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</row>
        <row r="349">
          <cell r="H349">
            <v>0</v>
          </cell>
          <cell r="I349">
            <v>0</v>
          </cell>
          <cell r="J349">
            <v>0</v>
          </cell>
          <cell r="T349">
            <v>0</v>
          </cell>
          <cell r="U349">
            <v>0</v>
          </cell>
          <cell r="V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  <cell r="T350">
            <v>0</v>
          </cell>
          <cell r="U350">
            <v>0</v>
          </cell>
          <cell r="V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</row>
        <row r="351">
          <cell r="H351">
            <v>0</v>
          </cell>
          <cell r="I351">
            <v>0</v>
          </cell>
          <cell r="J351">
            <v>0</v>
          </cell>
          <cell r="T351">
            <v>0</v>
          </cell>
          <cell r="U351">
            <v>0</v>
          </cell>
          <cell r="V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T352">
            <v>0</v>
          </cell>
          <cell r="U352">
            <v>0</v>
          </cell>
          <cell r="V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T353">
            <v>0</v>
          </cell>
          <cell r="U353">
            <v>0</v>
          </cell>
          <cell r="V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T354">
            <v>0</v>
          </cell>
          <cell r="U354">
            <v>0</v>
          </cell>
          <cell r="V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T355">
            <v>0</v>
          </cell>
          <cell r="U355">
            <v>0</v>
          </cell>
          <cell r="V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T356">
            <v>0</v>
          </cell>
          <cell r="U356">
            <v>0</v>
          </cell>
          <cell r="V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T357">
            <v>0</v>
          </cell>
          <cell r="U357">
            <v>0</v>
          </cell>
          <cell r="V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T358">
            <v>0</v>
          </cell>
          <cell r="U358">
            <v>0</v>
          </cell>
          <cell r="V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</row>
        <row r="359">
          <cell r="H359">
            <v>0</v>
          </cell>
          <cell r="I359">
            <v>0</v>
          </cell>
          <cell r="J359">
            <v>0</v>
          </cell>
          <cell r="T359">
            <v>0</v>
          </cell>
          <cell r="U359">
            <v>0</v>
          </cell>
          <cell r="V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T360">
            <v>0</v>
          </cell>
          <cell r="U360">
            <v>0</v>
          </cell>
          <cell r="V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T361">
            <v>0</v>
          </cell>
          <cell r="U361">
            <v>0</v>
          </cell>
          <cell r="V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T362">
            <v>0</v>
          </cell>
          <cell r="U362">
            <v>0</v>
          </cell>
          <cell r="V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T363">
            <v>0</v>
          </cell>
          <cell r="U363">
            <v>0</v>
          </cell>
          <cell r="V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T364">
            <v>0</v>
          </cell>
          <cell r="U364">
            <v>0</v>
          </cell>
          <cell r="V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T365">
            <v>0</v>
          </cell>
          <cell r="U365">
            <v>0</v>
          </cell>
          <cell r="V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T366">
            <v>0</v>
          </cell>
          <cell r="U366">
            <v>0</v>
          </cell>
          <cell r="V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T367">
            <v>0</v>
          </cell>
          <cell r="U367">
            <v>0</v>
          </cell>
          <cell r="V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T368">
            <v>0</v>
          </cell>
          <cell r="U368">
            <v>0</v>
          </cell>
          <cell r="V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T369">
            <v>0</v>
          </cell>
          <cell r="U369">
            <v>0</v>
          </cell>
          <cell r="V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T370">
            <v>0</v>
          </cell>
          <cell r="U370">
            <v>0</v>
          </cell>
          <cell r="V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T371">
            <v>0</v>
          </cell>
          <cell r="U371">
            <v>0</v>
          </cell>
          <cell r="V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T372">
            <v>0</v>
          </cell>
          <cell r="U372">
            <v>0</v>
          </cell>
          <cell r="V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</row>
        <row r="373">
          <cell r="H373">
            <v>0</v>
          </cell>
          <cell r="I373">
            <v>0</v>
          </cell>
          <cell r="J373">
            <v>0</v>
          </cell>
          <cell r="T373">
            <v>0</v>
          </cell>
          <cell r="U373">
            <v>0</v>
          </cell>
          <cell r="V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T374">
            <v>0</v>
          </cell>
          <cell r="U374">
            <v>0</v>
          </cell>
          <cell r="V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  <cell r="T375">
            <v>0</v>
          </cell>
          <cell r="U375">
            <v>0</v>
          </cell>
          <cell r="V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T376">
            <v>0</v>
          </cell>
          <cell r="U376">
            <v>0</v>
          </cell>
          <cell r="V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  <cell r="T377">
            <v>0</v>
          </cell>
          <cell r="U377">
            <v>0</v>
          </cell>
          <cell r="V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</row>
        <row r="378">
          <cell r="H378">
            <v>0</v>
          </cell>
          <cell r="I378">
            <v>0</v>
          </cell>
          <cell r="J378">
            <v>0</v>
          </cell>
          <cell r="T378">
            <v>0</v>
          </cell>
          <cell r="U378">
            <v>0</v>
          </cell>
          <cell r="V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T379">
            <v>0</v>
          </cell>
          <cell r="U379">
            <v>0</v>
          </cell>
          <cell r="V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T380">
            <v>0</v>
          </cell>
          <cell r="U380">
            <v>0</v>
          </cell>
          <cell r="V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T381">
            <v>0</v>
          </cell>
          <cell r="U381">
            <v>0</v>
          </cell>
          <cell r="V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H382">
            <v>0</v>
          </cell>
          <cell r="I382">
            <v>0</v>
          </cell>
          <cell r="J382">
            <v>0</v>
          </cell>
          <cell r="T382">
            <v>0</v>
          </cell>
          <cell r="U382">
            <v>0</v>
          </cell>
          <cell r="V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</row>
        <row r="383">
          <cell r="H383">
            <v>0</v>
          </cell>
          <cell r="I383">
            <v>0</v>
          </cell>
          <cell r="J383">
            <v>0</v>
          </cell>
          <cell r="T383">
            <v>0</v>
          </cell>
          <cell r="U383">
            <v>0</v>
          </cell>
          <cell r="V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</row>
        <row r="384">
          <cell r="H384">
            <v>0</v>
          </cell>
          <cell r="I384">
            <v>0</v>
          </cell>
          <cell r="J384">
            <v>0</v>
          </cell>
          <cell r="T384">
            <v>0</v>
          </cell>
          <cell r="U384">
            <v>0</v>
          </cell>
          <cell r="V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</row>
        <row r="385">
          <cell r="H385">
            <v>0</v>
          </cell>
          <cell r="I385">
            <v>0</v>
          </cell>
          <cell r="J385">
            <v>0</v>
          </cell>
          <cell r="T385">
            <v>0</v>
          </cell>
          <cell r="U385">
            <v>0</v>
          </cell>
          <cell r="V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</row>
        <row r="386">
          <cell r="H386">
            <v>0</v>
          </cell>
          <cell r="I386">
            <v>0</v>
          </cell>
          <cell r="J386">
            <v>0</v>
          </cell>
          <cell r="T386">
            <v>0</v>
          </cell>
          <cell r="U386">
            <v>0</v>
          </cell>
          <cell r="V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</row>
        <row r="387">
          <cell r="H387">
            <v>0</v>
          </cell>
          <cell r="I387">
            <v>0</v>
          </cell>
          <cell r="J387">
            <v>0</v>
          </cell>
          <cell r="T387">
            <v>0</v>
          </cell>
          <cell r="U387">
            <v>0</v>
          </cell>
          <cell r="V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</row>
        <row r="388">
          <cell r="H388">
            <v>0</v>
          </cell>
          <cell r="I388">
            <v>0</v>
          </cell>
          <cell r="J388">
            <v>0</v>
          </cell>
          <cell r="T388">
            <v>0</v>
          </cell>
          <cell r="U388">
            <v>0</v>
          </cell>
          <cell r="V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T389">
            <v>0</v>
          </cell>
          <cell r="U389">
            <v>0</v>
          </cell>
          <cell r="V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T390">
            <v>0</v>
          </cell>
          <cell r="U390">
            <v>0</v>
          </cell>
          <cell r="V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  <cell r="T391">
            <v>0</v>
          </cell>
          <cell r="U391">
            <v>0</v>
          </cell>
          <cell r="V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T392">
            <v>0</v>
          </cell>
          <cell r="U392">
            <v>0</v>
          </cell>
          <cell r="V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H393">
            <v>0</v>
          </cell>
          <cell r="I393">
            <v>0</v>
          </cell>
          <cell r="J393">
            <v>0</v>
          </cell>
          <cell r="T393">
            <v>0</v>
          </cell>
          <cell r="U393">
            <v>0</v>
          </cell>
          <cell r="V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T394">
            <v>0</v>
          </cell>
          <cell r="U394">
            <v>0</v>
          </cell>
          <cell r="V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T395">
            <v>0</v>
          </cell>
          <cell r="U395">
            <v>0</v>
          </cell>
          <cell r="V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</row>
        <row r="396">
          <cell r="H396">
            <v>0</v>
          </cell>
          <cell r="I396">
            <v>0</v>
          </cell>
          <cell r="J396">
            <v>0</v>
          </cell>
          <cell r="T396">
            <v>0</v>
          </cell>
          <cell r="U396">
            <v>0</v>
          </cell>
          <cell r="V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T397">
            <v>0</v>
          </cell>
          <cell r="U397">
            <v>0</v>
          </cell>
          <cell r="V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T398">
            <v>0</v>
          </cell>
          <cell r="U398">
            <v>0</v>
          </cell>
          <cell r="V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T399">
            <v>0</v>
          </cell>
          <cell r="U399">
            <v>0</v>
          </cell>
          <cell r="V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T400">
            <v>0</v>
          </cell>
          <cell r="U400">
            <v>0</v>
          </cell>
          <cell r="V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H401">
            <v>0</v>
          </cell>
          <cell r="I401">
            <v>0</v>
          </cell>
          <cell r="J401">
            <v>0</v>
          </cell>
          <cell r="T401">
            <v>0</v>
          </cell>
          <cell r="U401">
            <v>0</v>
          </cell>
          <cell r="V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T402">
            <v>0</v>
          </cell>
          <cell r="U402">
            <v>0</v>
          </cell>
          <cell r="V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T403">
            <v>0</v>
          </cell>
          <cell r="U403">
            <v>0</v>
          </cell>
          <cell r="V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T404">
            <v>0</v>
          </cell>
          <cell r="U404">
            <v>0</v>
          </cell>
          <cell r="V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T405">
            <v>0</v>
          </cell>
          <cell r="U405">
            <v>0</v>
          </cell>
          <cell r="V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T406">
            <v>0</v>
          </cell>
          <cell r="U406">
            <v>0</v>
          </cell>
          <cell r="V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T407">
            <v>0</v>
          </cell>
          <cell r="U407">
            <v>0</v>
          </cell>
          <cell r="V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T408">
            <v>0</v>
          </cell>
          <cell r="U408">
            <v>0</v>
          </cell>
          <cell r="V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T409">
            <v>0</v>
          </cell>
          <cell r="U409">
            <v>0</v>
          </cell>
          <cell r="V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T410">
            <v>0</v>
          </cell>
          <cell r="U410">
            <v>0</v>
          </cell>
          <cell r="V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T411">
            <v>0</v>
          </cell>
          <cell r="U411">
            <v>0</v>
          </cell>
          <cell r="V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T412">
            <v>0</v>
          </cell>
          <cell r="U412">
            <v>0</v>
          </cell>
          <cell r="V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T413">
            <v>0</v>
          </cell>
          <cell r="U413">
            <v>0</v>
          </cell>
          <cell r="V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T414">
            <v>0</v>
          </cell>
          <cell r="U414">
            <v>0</v>
          </cell>
          <cell r="V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T415">
            <v>0</v>
          </cell>
          <cell r="U415">
            <v>0</v>
          </cell>
          <cell r="V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</row>
        <row r="416">
          <cell r="H416">
            <v>0</v>
          </cell>
          <cell r="I416">
            <v>0</v>
          </cell>
          <cell r="J416">
            <v>0</v>
          </cell>
          <cell r="T416">
            <v>0</v>
          </cell>
          <cell r="U416">
            <v>0</v>
          </cell>
          <cell r="V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T417">
            <v>0</v>
          </cell>
          <cell r="U417">
            <v>0</v>
          </cell>
          <cell r="V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T418">
            <v>0</v>
          </cell>
          <cell r="U418">
            <v>0</v>
          </cell>
          <cell r="V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T419">
            <v>0</v>
          </cell>
          <cell r="U419">
            <v>0</v>
          </cell>
          <cell r="V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T420">
            <v>0</v>
          </cell>
          <cell r="U420">
            <v>0</v>
          </cell>
          <cell r="V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T421">
            <v>0</v>
          </cell>
          <cell r="U421">
            <v>0</v>
          </cell>
          <cell r="V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T422">
            <v>0</v>
          </cell>
          <cell r="U422">
            <v>0</v>
          </cell>
          <cell r="V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</row>
        <row r="423">
          <cell r="H423">
            <v>0</v>
          </cell>
          <cell r="I423">
            <v>0</v>
          </cell>
          <cell r="J423">
            <v>0</v>
          </cell>
          <cell r="T423">
            <v>0</v>
          </cell>
          <cell r="U423">
            <v>0</v>
          </cell>
          <cell r="V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T424">
            <v>0</v>
          </cell>
          <cell r="U424">
            <v>0</v>
          </cell>
          <cell r="V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T425">
            <v>0</v>
          </cell>
          <cell r="U425">
            <v>0</v>
          </cell>
          <cell r="V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T426">
            <v>0</v>
          </cell>
          <cell r="U426">
            <v>0</v>
          </cell>
          <cell r="V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T427">
            <v>0</v>
          </cell>
          <cell r="U427">
            <v>0</v>
          </cell>
          <cell r="V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T428">
            <v>0</v>
          </cell>
          <cell r="U428">
            <v>0</v>
          </cell>
          <cell r="V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T429">
            <v>0</v>
          </cell>
          <cell r="U429">
            <v>0</v>
          </cell>
          <cell r="V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T430">
            <v>0</v>
          </cell>
          <cell r="U430">
            <v>0</v>
          </cell>
          <cell r="V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T431">
            <v>0</v>
          </cell>
          <cell r="U431">
            <v>0</v>
          </cell>
          <cell r="V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T432">
            <v>0</v>
          </cell>
          <cell r="U432">
            <v>0</v>
          </cell>
          <cell r="V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T433">
            <v>0</v>
          </cell>
          <cell r="U433">
            <v>0</v>
          </cell>
          <cell r="V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T434">
            <v>0</v>
          </cell>
          <cell r="U434">
            <v>0</v>
          </cell>
          <cell r="V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T435">
            <v>0</v>
          </cell>
          <cell r="U435">
            <v>0</v>
          </cell>
          <cell r="V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T436">
            <v>0</v>
          </cell>
          <cell r="U436">
            <v>0</v>
          </cell>
          <cell r="V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T437">
            <v>0</v>
          </cell>
          <cell r="U437">
            <v>0</v>
          </cell>
          <cell r="V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T438">
            <v>0</v>
          </cell>
          <cell r="U438">
            <v>0</v>
          </cell>
          <cell r="V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T439">
            <v>0</v>
          </cell>
          <cell r="U439">
            <v>0</v>
          </cell>
          <cell r="V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T440">
            <v>0</v>
          </cell>
          <cell r="U440">
            <v>0</v>
          </cell>
          <cell r="V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T441">
            <v>0</v>
          </cell>
          <cell r="U441">
            <v>0</v>
          </cell>
          <cell r="V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</row>
        <row r="442">
          <cell r="H442">
            <v>0</v>
          </cell>
          <cell r="I442">
            <v>0</v>
          </cell>
          <cell r="J442">
            <v>0</v>
          </cell>
          <cell r="T442">
            <v>0</v>
          </cell>
          <cell r="U442">
            <v>0</v>
          </cell>
          <cell r="V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T443">
            <v>0</v>
          </cell>
          <cell r="U443">
            <v>0</v>
          </cell>
          <cell r="V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T444">
            <v>0</v>
          </cell>
          <cell r="U444">
            <v>0</v>
          </cell>
          <cell r="V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T445">
            <v>0</v>
          </cell>
          <cell r="U445">
            <v>0</v>
          </cell>
          <cell r="V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T446">
            <v>0</v>
          </cell>
          <cell r="U446">
            <v>0</v>
          </cell>
          <cell r="V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T447">
            <v>0</v>
          </cell>
          <cell r="U447">
            <v>0</v>
          </cell>
          <cell r="V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T448">
            <v>0</v>
          </cell>
          <cell r="U448">
            <v>0</v>
          </cell>
          <cell r="V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T449">
            <v>0</v>
          </cell>
          <cell r="U449">
            <v>0</v>
          </cell>
          <cell r="V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T450">
            <v>0</v>
          </cell>
          <cell r="U450">
            <v>0</v>
          </cell>
          <cell r="V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</row>
        <row r="451">
          <cell r="H451">
            <v>0</v>
          </cell>
          <cell r="I451">
            <v>0</v>
          </cell>
          <cell r="J451">
            <v>0</v>
          </cell>
          <cell r="T451">
            <v>0</v>
          </cell>
          <cell r="U451">
            <v>0</v>
          </cell>
          <cell r="V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T452">
            <v>0</v>
          </cell>
          <cell r="U452">
            <v>0</v>
          </cell>
          <cell r="V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T453">
            <v>0</v>
          </cell>
          <cell r="U453">
            <v>0</v>
          </cell>
          <cell r="V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T454">
            <v>0</v>
          </cell>
          <cell r="U454">
            <v>0</v>
          </cell>
          <cell r="V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T455">
            <v>0</v>
          </cell>
          <cell r="U455">
            <v>0</v>
          </cell>
          <cell r="V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T456">
            <v>0</v>
          </cell>
          <cell r="U456">
            <v>0</v>
          </cell>
          <cell r="V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T457">
            <v>0</v>
          </cell>
          <cell r="U457">
            <v>0</v>
          </cell>
          <cell r="V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T458">
            <v>0</v>
          </cell>
          <cell r="U458">
            <v>0</v>
          </cell>
          <cell r="V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T459">
            <v>0</v>
          </cell>
          <cell r="U459">
            <v>0</v>
          </cell>
          <cell r="V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T460">
            <v>0</v>
          </cell>
          <cell r="U460">
            <v>0</v>
          </cell>
          <cell r="V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T461">
            <v>0</v>
          </cell>
          <cell r="U461">
            <v>0</v>
          </cell>
          <cell r="V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T462">
            <v>0</v>
          </cell>
          <cell r="U462">
            <v>0</v>
          </cell>
          <cell r="V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T463">
            <v>0</v>
          </cell>
          <cell r="U463">
            <v>0</v>
          </cell>
          <cell r="V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T464">
            <v>0</v>
          </cell>
          <cell r="U464">
            <v>0</v>
          </cell>
          <cell r="V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T465">
            <v>0</v>
          </cell>
          <cell r="U465">
            <v>0</v>
          </cell>
          <cell r="V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T466">
            <v>0</v>
          </cell>
          <cell r="U466">
            <v>0</v>
          </cell>
          <cell r="V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T467">
            <v>0</v>
          </cell>
          <cell r="U467">
            <v>0</v>
          </cell>
          <cell r="V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T468">
            <v>0</v>
          </cell>
          <cell r="U468">
            <v>0</v>
          </cell>
          <cell r="V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T469">
            <v>0</v>
          </cell>
          <cell r="U469">
            <v>0</v>
          </cell>
          <cell r="V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</row>
        <row r="470">
          <cell r="H470">
            <v>0</v>
          </cell>
          <cell r="I470">
            <v>0</v>
          </cell>
          <cell r="J470">
            <v>0</v>
          </cell>
          <cell r="T470">
            <v>0</v>
          </cell>
          <cell r="U470">
            <v>0</v>
          </cell>
          <cell r="V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</row>
        <row r="471">
          <cell r="H471">
            <v>0</v>
          </cell>
          <cell r="I471">
            <v>0</v>
          </cell>
          <cell r="J471">
            <v>0</v>
          </cell>
          <cell r="T471">
            <v>0</v>
          </cell>
          <cell r="U471">
            <v>0</v>
          </cell>
          <cell r="V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T472">
            <v>0</v>
          </cell>
          <cell r="U472">
            <v>0</v>
          </cell>
          <cell r="V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T473">
            <v>0</v>
          </cell>
          <cell r="U473">
            <v>0</v>
          </cell>
          <cell r="V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T474">
            <v>0</v>
          </cell>
          <cell r="U474">
            <v>0</v>
          </cell>
          <cell r="V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T475">
            <v>0</v>
          </cell>
          <cell r="U475">
            <v>0</v>
          </cell>
          <cell r="V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T476">
            <v>0</v>
          </cell>
          <cell r="U476">
            <v>0</v>
          </cell>
          <cell r="V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T477">
            <v>0</v>
          </cell>
          <cell r="U477">
            <v>0</v>
          </cell>
          <cell r="V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T478">
            <v>0</v>
          </cell>
          <cell r="U478">
            <v>0</v>
          </cell>
          <cell r="V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T479">
            <v>0</v>
          </cell>
          <cell r="U479">
            <v>0</v>
          </cell>
          <cell r="V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T480">
            <v>0</v>
          </cell>
          <cell r="U480">
            <v>0</v>
          </cell>
          <cell r="V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T481">
            <v>0</v>
          </cell>
          <cell r="U481">
            <v>0</v>
          </cell>
          <cell r="V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T482">
            <v>0</v>
          </cell>
          <cell r="U482">
            <v>0</v>
          </cell>
          <cell r="V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T483">
            <v>0</v>
          </cell>
          <cell r="U483">
            <v>0</v>
          </cell>
          <cell r="V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T484">
            <v>0</v>
          </cell>
          <cell r="U484">
            <v>0</v>
          </cell>
          <cell r="V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T485">
            <v>0</v>
          </cell>
          <cell r="U485">
            <v>0</v>
          </cell>
          <cell r="V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</row>
        <row r="486">
          <cell r="H486">
            <v>0</v>
          </cell>
          <cell r="I486">
            <v>0</v>
          </cell>
          <cell r="J486">
            <v>0</v>
          </cell>
          <cell r="T486">
            <v>0</v>
          </cell>
          <cell r="U486">
            <v>0</v>
          </cell>
          <cell r="V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</row>
        <row r="487">
          <cell r="H487">
            <v>0</v>
          </cell>
          <cell r="I487">
            <v>0</v>
          </cell>
          <cell r="J487">
            <v>0</v>
          </cell>
          <cell r="T487">
            <v>0</v>
          </cell>
          <cell r="U487">
            <v>0</v>
          </cell>
          <cell r="V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</row>
        <row r="488">
          <cell r="H488">
            <v>0</v>
          </cell>
          <cell r="I488">
            <v>0</v>
          </cell>
          <cell r="J488">
            <v>0</v>
          </cell>
          <cell r="T488">
            <v>0</v>
          </cell>
          <cell r="U488">
            <v>0</v>
          </cell>
          <cell r="V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</row>
        <row r="489">
          <cell r="H489">
            <v>0</v>
          </cell>
          <cell r="I489">
            <v>0</v>
          </cell>
          <cell r="J489">
            <v>0</v>
          </cell>
          <cell r="T489">
            <v>0</v>
          </cell>
          <cell r="U489">
            <v>0</v>
          </cell>
          <cell r="V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</row>
        <row r="490">
          <cell r="H490">
            <v>0</v>
          </cell>
          <cell r="I490">
            <v>0</v>
          </cell>
          <cell r="J490">
            <v>0</v>
          </cell>
          <cell r="T490">
            <v>0</v>
          </cell>
          <cell r="U490">
            <v>0</v>
          </cell>
          <cell r="V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</row>
        <row r="491">
          <cell r="H491">
            <v>0</v>
          </cell>
          <cell r="I491">
            <v>0</v>
          </cell>
          <cell r="J491">
            <v>0</v>
          </cell>
          <cell r="T491">
            <v>0</v>
          </cell>
          <cell r="U491">
            <v>0</v>
          </cell>
          <cell r="V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  <cell r="T492">
            <v>0</v>
          </cell>
          <cell r="U492">
            <v>0</v>
          </cell>
          <cell r="V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T493">
            <v>0</v>
          </cell>
          <cell r="U493">
            <v>0</v>
          </cell>
          <cell r="V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</row>
        <row r="494">
          <cell r="H494">
            <v>0</v>
          </cell>
          <cell r="I494">
            <v>0</v>
          </cell>
          <cell r="J494">
            <v>0</v>
          </cell>
          <cell r="T494">
            <v>0</v>
          </cell>
          <cell r="U494">
            <v>0</v>
          </cell>
          <cell r="V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</row>
        <row r="495">
          <cell r="H495">
            <v>0</v>
          </cell>
          <cell r="I495">
            <v>0</v>
          </cell>
          <cell r="J495">
            <v>0</v>
          </cell>
          <cell r="T495">
            <v>0</v>
          </cell>
          <cell r="U495">
            <v>0</v>
          </cell>
          <cell r="V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</row>
        <row r="496">
          <cell r="H496">
            <v>0</v>
          </cell>
          <cell r="I496">
            <v>0</v>
          </cell>
          <cell r="J496">
            <v>0</v>
          </cell>
          <cell r="T496">
            <v>0</v>
          </cell>
          <cell r="U496">
            <v>0</v>
          </cell>
          <cell r="V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</row>
        <row r="497">
          <cell r="H497">
            <v>0</v>
          </cell>
          <cell r="I497">
            <v>0</v>
          </cell>
          <cell r="J497">
            <v>0</v>
          </cell>
          <cell r="T497">
            <v>0</v>
          </cell>
          <cell r="U497">
            <v>0</v>
          </cell>
          <cell r="V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</row>
        <row r="498">
          <cell r="H498">
            <v>0</v>
          </cell>
          <cell r="I498">
            <v>0</v>
          </cell>
          <cell r="J498">
            <v>0</v>
          </cell>
          <cell r="T498">
            <v>0</v>
          </cell>
          <cell r="U498">
            <v>0</v>
          </cell>
          <cell r="V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</row>
        <row r="499">
          <cell r="H499">
            <v>0</v>
          </cell>
          <cell r="I499">
            <v>0</v>
          </cell>
          <cell r="J499">
            <v>0</v>
          </cell>
          <cell r="T499">
            <v>0</v>
          </cell>
          <cell r="U499">
            <v>0</v>
          </cell>
          <cell r="V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</row>
        <row r="500">
          <cell r="H500">
            <v>0</v>
          </cell>
          <cell r="I500">
            <v>0</v>
          </cell>
          <cell r="J500">
            <v>0</v>
          </cell>
          <cell r="T500">
            <v>0</v>
          </cell>
          <cell r="U500">
            <v>0</v>
          </cell>
          <cell r="V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</row>
        <row r="501">
          <cell r="H501">
            <v>0</v>
          </cell>
          <cell r="I501">
            <v>0</v>
          </cell>
          <cell r="J501">
            <v>0</v>
          </cell>
          <cell r="T501">
            <v>0</v>
          </cell>
          <cell r="U501">
            <v>0</v>
          </cell>
          <cell r="V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T502">
            <v>0</v>
          </cell>
          <cell r="U502">
            <v>0</v>
          </cell>
          <cell r="V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</row>
        <row r="503">
          <cell r="H503">
            <v>0</v>
          </cell>
          <cell r="I503">
            <v>0</v>
          </cell>
          <cell r="J503">
            <v>0</v>
          </cell>
          <cell r="T503">
            <v>0</v>
          </cell>
          <cell r="U503">
            <v>0</v>
          </cell>
          <cell r="V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</row>
        <row r="504">
          <cell r="H504">
            <v>0</v>
          </cell>
          <cell r="I504">
            <v>0</v>
          </cell>
          <cell r="J504">
            <v>0</v>
          </cell>
          <cell r="T504">
            <v>0</v>
          </cell>
          <cell r="U504">
            <v>0</v>
          </cell>
          <cell r="V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</row>
        <row r="505">
          <cell r="H505">
            <v>0</v>
          </cell>
          <cell r="I505">
            <v>0</v>
          </cell>
          <cell r="J505">
            <v>0</v>
          </cell>
          <cell r="T505">
            <v>0</v>
          </cell>
          <cell r="U505">
            <v>0</v>
          </cell>
          <cell r="V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</row>
        <row r="506">
          <cell r="H506">
            <v>0</v>
          </cell>
          <cell r="I506">
            <v>0</v>
          </cell>
          <cell r="J506">
            <v>0</v>
          </cell>
          <cell r="T506">
            <v>0</v>
          </cell>
          <cell r="U506">
            <v>0</v>
          </cell>
          <cell r="V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</row>
        <row r="507">
          <cell r="H507">
            <v>0</v>
          </cell>
          <cell r="I507">
            <v>0</v>
          </cell>
          <cell r="J507">
            <v>0</v>
          </cell>
          <cell r="T507">
            <v>0</v>
          </cell>
          <cell r="U507">
            <v>0</v>
          </cell>
          <cell r="V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</row>
        <row r="508">
          <cell r="H508">
            <v>0</v>
          </cell>
          <cell r="I508">
            <v>0</v>
          </cell>
          <cell r="J508">
            <v>0</v>
          </cell>
          <cell r="T508">
            <v>0</v>
          </cell>
          <cell r="U508">
            <v>0</v>
          </cell>
          <cell r="V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</row>
        <row r="509">
          <cell r="H509">
            <v>0</v>
          </cell>
          <cell r="I509">
            <v>0</v>
          </cell>
          <cell r="J509">
            <v>0</v>
          </cell>
          <cell r="T509">
            <v>0</v>
          </cell>
          <cell r="U509">
            <v>0</v>
          </cell>
          <cell r="V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</row>
        <row r="510">
          <cell r="H510">
            <v>0</v>
          </cell>
          <cell r="I510">
            <v>0</v>
          </cell>
          <cell r="J510">
            <v>0</v>
          </cell>
          <cell r="T510">
            <v>0</v>
          </cell>
          <cell r="U510">
            <v>0</v>
          </cell>
          <cell r="V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</row>
        <row r="511">
          <cell r="H511">
            <v>0</v>
          </cell>
          <cell r="I511">
            <v>0</v>
          </cell>
          <cell r="J511">
            <v>0</v>
          </cell>
          <cell r="T511">
            <v>0</v>
          </cell>
          <cell r="U511">
            <v>0</v>
          </cell>
          <cell r="V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</row>
        <row r="512">
          <cell r="H512">
            <v>0</v>
          </cell>
          <cell r="I512">
            <v>0</v>
          </cell>
          <cell r="J512">
            <v>0</v>
          </cell>
          <cell r="T512">
            <v>0</v>
          </cell>
          <cell r="U512">
            <v>0</v>
          </cell>
          <cell r="V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</row>
        <row r="513">
          <cell r="H513">
            <v>0</v>
          </cell>
          <cell r="I513">
            <v>0</v>
          </cell>
          <cell r="J513">
            <v>0</v>
          </cell>
          <cell r="T513">
            <v>0</v>
          </cell>
          <cell r="U513">
            <v>0</v>
          </cell>
          <cell r="V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</row>
        <row r="514">
          <cell r="H514">
            <v>0</v>
          </cell>
          <cell r="I514">
            <v>0</v>
          </cell>
          <cell r="J514">
            <v>0</v>
          </cell>
          <cell r="T514">
            <v>0</v>
          </cell>
          <cell r="U514">
            <v>0</v>
          </cell>
          <cell r="V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</row>
        <row r="515">
          <cell r="H515">
            <v>0</v>
          </cell>
          <cell r="I515">
            <v>0</v>
          </cell>
          <cell r="J515">
            <v>0</v>
          </cell>
          <cell r="T515">
            <v>0</v>
          </cell>
          <cell r="U515">
            <v>0</v>
          </cell>
          <cell r="V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</row>
        <row r="516">
          <cell r="H516">
            <v>0</v>
          </cell>
          <cell r="I516">
            <v>0</v>
          </cell>
          <cell r="J516">
            <v>0</v>
          </cell>
          <cell r="T516">
            <v>0</v>
          </cell>
          <cell r="U516">
            <v>0</v>
          </cell>
          <cell r="V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</row>
        <row r="517">
          <cell r="H517">
            <v>0</v>
          </cell>
          <cell r="I517">
            <v>0</v>
          </cell>
          <cell r="J517">
            <v>0</v>
          </cell>
          <cell r="T517">
            <v>0</v>
          </cell>
          <cell r="U517">
            <v>0</v>
          </cell>
          <cell r="V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</row>
        <row r="518">
          <cell r="H518">
            <v>0</v>
          </cell>
          <cell r="I518">
            <v>0</v>
          </cell>
          <cell r="J518">
            <v>0</v>
          </cell>
          <cell r="T518">
            <v>0</v>
          </cell>
          <cell r="U518">
            <v>0</v>
          </cell>
          <cell r="V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</row>
        <row r="519">
          <cell r="H519">
            <v>0</v>
          </cell>
          <cell r="I519">
            <v>0</v>
          </cell>
          <cell r="J519">
            <v>0</v>
          </cell>
          <cell r="T519">
            <v>0</v>
          </cell>
          <cell r="U519">
            <v>0</v>
          </cell>
          <cell r="V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T520">
            <v>0</v>
          </cell>
          <cell r="U520">
            <v>0</v>
          </cell>
          <cell r="V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T521">
            <v>0</v>
          </cell>
          <cell r="U521">
            <v>0</v>
          </cell>
          <cell r="V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  <cell r="T522">
            <v>0</v>
          </cell>
          <cell r="U522">
            <v>0</v>
          </cell>
          <cell r="V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T523">
            <v>0</v>
          </cell>
          <cell r="U523">
            <v>0</v>
          </cell>
          <cell r="V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T524">
            <v>0</v>
          </cell>
          <cell r="U524">
            <v>0</v>
          </cell>
          <cell r="V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T525">
            <v>0</v>
          </cell>
          <cell r="U525">
            <v>0</v>
          </cell>
          <cell r="V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T526">
            <v>0</v>
          </cell>
          <cell r="U526">
            <v>0</v>
          </cell>
          <cell r="V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</row>
        <row r="527">
          <cell r="H527">
            <v>0</v>
          </cell>
          <cell r="I527">
            <v>0</v>
          </cell>
          <cell r="J527">
            <v>0</v>
          </cell>
          <cell r="T527">
            <v>0</v>
          </cell>
          <cell r="U527">
            <v>0</v>
          </cell>
          <cell r="V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T528">
            <v>0</v>
          </cell>
          <cell r="U528">
            <v>0</v>
          </cell>
          <cell r="V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T529">
            <v>0</v>
          </cell>
          <cell r="U529">
            <v>0</v>
          </cell>
          <cell r="V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T530">
            <v>0</v>
          </cell>
          <cell r="U530">
            <v>0</v>
          </cell>
          <cell r="V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T531">
            <v>0</v>
          </cell>
          <cell r="U531">
            <v>0</v>
          </cell>
          <cell r="V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T532">
            <v>0</v>
          </cell>
          <cell r="U532">
            <v>0</v>
          </cell>
          <cell r="V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T533">
            <v>0</v>
          </cell>
          <cell r="U533">
            <v>0</v>
          </cell>
          <cell r="V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T534">
            <v>0</v>
          </cell>
          <cell r="U534">
            <v>0</v>
          </cell>
          <cell r="V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</row>
        <row r="535">
          <cell r="H535">
            <v>0</v>
          </cell>
          <cell r="I535">
            <v>0</v>
          </cell>
          <cell r="J535">
            <v>0</v>
          </cell>
          <cell r="T535">
            <v>0</v>
          </cell>
          <cell r="U535">
            <v>0</v>
          </cell>
          <cell r="V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T536">
            <v>0</v>
          </cell>
          <cell r="U536">
            <v>0</v>
          </cell>
          <cell r="V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T537">
            <v>0</v>
          </cell>
          <cell r="U537">
            <v>0</v>
          </cell>
          <cell r="V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T538">
            <v>0</v>
          </cell>
          <cell r="U538">
            <v>0</v>
          </cell>
          <cell r="V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T539">
            <v>0</v>
          </cell>
          <cell r="U539">
            <v>0</v>
          </cell>
          <cell r="V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T540">
            <v>0</v>
          </cell>
          <cell r="U540">
            <v>0</v>
          </cell>
          <cell r="V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T541">
            <v>0</v>
          </cell>
          <cell r="U541">
            <v>0</v>
          </cell>
          <cell r="V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T542">
            <v>0</v>
          </cell>
          <cell r="U542">
            <v>0</v>
          </cell>
          <cell r="V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T543">
            <v>0</v>
          </cell>
          <cell r="U543">
            <v>0</v>
          </cell>
          <cell r="V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T544">
            <v>0</v>
          </cell>
          <cell r="U544">
            <v>0</v>
          </cell>
          <cell r="V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T545">
            <v>0</v>
          </cell>
          <cell r="U545">
            <v>0</v>
          </cell>
          <cell r="V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T546">
            <v>0</v>
          </cell>
          <cell r="U546">
            <v>0</v>
          </cell>
          <cell r="V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T547">
            <v>0</v>
          </cell>
          <cell r="U547">
            <v>0</v>
          </cell>
          <cell r="V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T548">
            <v>0</v>
          </cell>
          <cell r="U548">
            <v>0</v>
          </cell>
          <cell r="V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</row>
        <row r="549">
          <cell r="H549">
            <v>0</v>
          </cell>
          <cell r="I549">
            <v>0</v>
          </cell>
          <cell r="J549">
            <v>0</v>
          </cell>
          <cell r="T549">
            <v>0</v>
          </cell>
          <cell r="U549">
            <v>0</v>
          </cell>
          <cell r="V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T550">
            <v>0</v>
          </cell>
          <cell r="U550">
            <v>0</v>
          </cell>
          <cell r="V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</row>
        <row r="551">
          <cell r="H551">
            <v>0</v>
          </cell>
          <cell r="I551">
            <v>0</v>
          </cell>
          <cell r="J551">
            <v>0</v>
          </cell>
          <cell r="T551">
            <v>0</v>
          </cell>
          <cell r="U551">
            <v>0</v>
          </cell>
          <cell r="V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T552">
            <v>0</v>
          </cell>
          <cell r="U552">
            <v>0</v>
          </cell>
          <cell r="V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T553">
            <v>0</v>
          </cell>
          <cell r="U553">
            <v>0</v>
          </cell>
          <cell r="V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T554">
            <v>0</v>
          </cell>
          <cell r="U554">
            <v>0</v>
          </cell>
          <cell r="V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T555">
            <v>0</v>
          </cell>
          <cell r="U555">
            <v>0</v>
          </cell>
          <cell r="V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T556">
            <v>0</v>
          </cell>
          <cell r="U556">
            <v>0</v>
          </cell>
          <cell r="V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T557">
            <v>0</v>
          </cell>
          <cell r="U557">
            <v>0</v>
          </cell>
          <cell r="V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T558">
            <v>0</v>
          </cell>
          <cell r="U558">
            <v>0</v>
          </cell>
          <cell r="V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T559">
            <v>0</v>
          </cell>
          <cell r="U559">
            <v>0</v>
          </cell>
          <cell r="V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T560">
            <v>0</v>
          </cell>
          <cell r="U560">
            <v>0</v>
          </cell>
          <cell r="V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T561">
            <v>0</v>
          </cell>
          <cell r="U561">
            <v>0</v>
          </cell>
          <cell r="V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</row>
        <row r="562">
          <cell r="H562">
            <v>0</v>
          </cell>
          <cell r="I562">
            <v>0</v>
          </cell>
          <cell r="J562">
            <v>0</v>
          </cell>
          <cell r="T562">
            <v>0</v>
          </cell>
          <cell r="U562">
            <v>0</v>
          </cell>
          <cell r="V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T563">
            <v>0</v>
          </cell>
          <cell r="U563">
            <v>0</v>
          </cell>
          <cell r="V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T564">
            <v>0</v>
          </cell>
          <cell r="U564">
            <v>0</v>
          </cell>
          <cell r="V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T565">
            <v>0</v>
          </cell>
          <cell r="U565">
            <v>0</v>
          </cell>
          <cell r="V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T566">
            <v>0</v>
          </cell>
          <cell r="U566">
            <v>0</v>
          </cell>
          <cell r="V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T567">
            <v>0</v>
          </cell>
          <cell r="U567">
            <v>0</v>
          </cell>
          <cell r="V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T568">
            <v>0</v>
          </cell>
          <cell r="U568">
            <v>0</v>
          </cell>
          <cell r="V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T569">
            <v>0</v>
          </cell>
          <cell r="U569">
            <v>0</v>
          </cell>
          <cell r="V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T570">
            <v>0</v>
          </cell>
          <cell r="U570">
            <v>0</v>
          </cell>
          <cell r="V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T571">
            <v>0</v>
          </cell>
          <cell r="U571">
            <v>0</v>
          </cell>
          <cell r="V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T572">
            <v>0</v>
          </cell>
          <cell r="U572">
            <v>0</v>
          </cell>
          <cell r="V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T573">
            <v>0</v>
          </cell>
          <cell r="U573">
            <v>0</v>
          </cell>
          <cell r="V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T574">
            <v>0</v>
          </cell>
          <cell r="U574">
            <v>0</v>
          </cell>
          <cell r="V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T575">
            <v>0</v>
          </cell>
          <cell r="U575">
            <v>0</v>
          </cell>
          <cell r="V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T576">
            <v>0</v>
          </cell>
          <cell r="U576">
            <v>0</v>
          </cell>
          <cell r="V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T577">
            <v>0</v>
          </cell>
          <cell r="U577">
            <v>0</v>
          </cell>
          <cell r="V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T578">
            <v>0</v>
          </cell>
          <cell r="U578">
            <v>0</v>
          </cell>
          <cell r="V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T579">
            <v>0</v>
          </cell>
          <cell r="U579">
            <v>0</v>
          </cell>
          <cell r="V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T580">
            <v>0</v>
          </cell>
          <cell r="U580">
            <v>0</v>
          </cell>
          <cell r="V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  <cell r="T581">
            <v>0</v>
          </cell>
          <cell r="U581">
            <v>0</v>
          </cell>
          <cell r="V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T582">
            <v>0</v>
          </cell>
          <cell r="U582">
            <v>0</v>
          </cell>
          <cell r="V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  <cell r="T583">
            <v>0</v>
          </cell>
          <cell r="U583">
            <v>0</v>
          </cell>
          <cell r="V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T584">
            <v>0</v>
          </cell>
          <cell r="U584">
            <v>0</v>
          </cell>
          <cell r="V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T585">
            <v>0</v>
          </cell>
          <cell r="U585">
            <v>0</v>
          </cell>
          <cell r="V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  <cell r="T586">
            <v>0</v>
          </cell>
          <cell r="U586">
            <v>0</v>
          </cell>
          <cell r="V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T587">
            <v>0</v>
          </cell>
          <cell r="U587">
            <v>0</v>
          </cell>
          <cell r="V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T588">
            <v>0</v>
          </cell>
          <cell r="U588">
            <v>0</v>
          </cell>
          <cell r="V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  <cell r="T589">
            <v>0</v>
          </cell>
          <cell r="U589">
            <v>0</v>
          </cell>
          <cell r="V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T590">
            <v>0</v>
          </cell>
          <cell r="U590">
            <v>0</v>
          </cell>
          <cell r="V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T591">
            <v>0</v>
          </cell>
          <cell r="U591">
            <v>0</v>
          </cell>
          <cell r="V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  <cell r="T592">
            <v>0</v>
          </cell>
          <cell r="U592">
            <v>0</v>
          </cell>
          <cell r="V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T593">
            <v>0</v>
          </cell>
          <cell r="U593">
            <v>0</v>
          </cell>
          <cell r="V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T594">
            <v>0</v>
          </cell>
          <cell r="U594">
            <v>0</v>
          </cell>
          <cell r="V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T595">
            <v>0</v>
          </cell>
          <cell r="U595">
            <v>0</v>
          </cell>
          <cell r="V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T596">
            <v>0</v>
          </cell>
          <cell r="U596">
            <v>0</v>
          </cell>
          <cell r="V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T597">
            <v>0</v>
          </cell>
          <cell r="U597">
            <v>0</v>
          </cell>
          <cell r="V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T598">
            <v>0</v>
          </cell>
          <cell r="U598">
            <v>0</v>
          </cell>
          <cell r="V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T599">
            <v>0</v>
          </cell>
          <cell r="U599">
            <v>0</v>
          </cell>
          <cell r="V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T600">
            <v>0</v>
          </cell>
          <cell r="U600">
            <v>0</v>
          </cell>
          <cell r="V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T601">
            <v>0</v>
          </cell>
          <cell r="U601">
            <v>0</v>
          </cell>
          <cell r="V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T602">
            <v>0</v>
          </cell>
          <cell r="U602">
            <v>0</v>
          </cell>
          <cell r="V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T603">
            <v>0</v>
          </cell>
          <cell r="U603">
            <v>0</v>
          </cell>
          <cell r="V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T604">
            <v>0</v>
          </cell>
          <cell r="U604">
            <v>0</v>
          </cell>
          <cell r="V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T605">
            <v>0</v>
          </cell>
          <cell r="U605">
            <v>0</v>
          </cell>
          <cell r="V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T606">
            <v>0</v>
          </cell>
          <cell r="U606">
            <v>0</v>
          </cell>
          <cell r="V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T607">
            <v>0</v>
          </cell>
          <cell r="U607">
            <v>0</v>
          </cell>
          <cell r="V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T608">
            <v>0</v>
          </cell>
          <cell r="U608">
            <v>0</v>
          </cell>
          <cell r="V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T609">
            <v>0</v>
          </cell>
          <cell r="U609">
            <v>0</v>
          </cell>
          <cell r="V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T610">
            <v>0</v>
          </cell>
          <cell r="U610">
            <v>0</v>
          </cell>
          <cell r="V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T611">
            <v>0</v>
          </cell>
          <cell r="U611">
            <v>0</v>
          </cell>
          <cell r="V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T612">
            <v>0</v>
          </cell>
          <cell r="U612">
            <v>0</v>
          </cell>
          <cell r="V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</row>
        <row r="613">
          <cell r="H613">
            <v>0</v>
          </cell>
          <cell r="I613">
            <v>0</v>
          </cell>
          <cell r="J613">
            <v>0</v>
          </cell>
          <cell r="T613">
            <v>0</v>
          </cell>
          <cell r="U613">
            <v>0</v>
          </cell>
          <cell r="V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T614">
            <v>0</v>
          </cell>
          <cell r="U614">
            <v>0</v>
          </cell>
          <cell r="V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</row>
        <row r="615">
          <cell r="H615">
            <v>0</v>
          </cell>
          <cell r="I615">
            <v>0</v>
          </cell>
          <cell r="J615">
            <v>0</v>
          </cell>
          <cell r="T615">
            <v>0</v>
          </cell>
          <cell r="U615">
            <v>0</v>
          </cell>
          <cell r="V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</row>
        <row r="616">
          <cell r="H616">
            <v>0</v>
          </cell>
          <cell r="I616">
            <v>0</v>
          </cell>
          <cell r="J616">
            <v>0</v>
          </cell>
          <cell r="T616">
            <v>0</v>
          </cell>
          <cell r="U616">
            <v>0</v>
          </cell>
          <cell r="V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</row>
        <row r="617">
          <cell r="H617">
            <v>0</v>
          </cell>
          <cell r="I617">
            <v>0</v>
          </cell>
          <cell r="J617">
            <v>0</v>
          </cell>
          <cell r="T617">
            <v>0</v>
          </cell>
          <cell r="U617">
            <v>0</v>
          </cell>
          <cell r="V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</row>
        <row r="618">
          <cell r="H618">
            <v>0</v>
          </cell>
          <cell r="I618">
            <v>0</v>
          </cell>
          <cell r="J618">
            <v>0</v>
          </cell>
          <cell r="T618">
            <v>0</v>
          </cell>
          <cell r="U618">
            <v>0</v>
          </cell>
          <cell r="V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</row>
        <row r="619">
          <cell r="H619">
            <v>0</v>
          </cell>
          <cell r="I619">
            <v>0</v>
          </cell>
          <cell r="J619">
            <v>0</v>
          </cell>
          <cell r="T619">
            <v>0</v>
          </cell>
          <cell r="U619">
            <v>0</v>
          </cell>
          <cell r="V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</row>
        <row r="620">
          <cell r="H620">
            <v>0</v>
          </cell>
          <cell r="I620">
            <v>0</v>
          </cell>
          <cell r="J620">
            <v>0</v>
          </cell>
          <cell r="T620">
            <v>0</v>
          </cell>
          <cell r="U620">
            <v>0</v>
          </cell>
          <cell r="V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</row>
        <row r="621">
          <cell r="H621">
            <v>0</v>
          </cell>
          <cell r="I621">
            <v>0</v>
          </cell>
          <cell r="J621">
            <v>0</v>
          </cell>
          <cell r="T621">
            <v>0</v>
          </cell>
          <cell r="U621">
            <v>0</v>
          </cell>
          <cell r="V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</row>
        <row r="622">
          <cell r="H622">
            <v>0</v>
          </cell>
          <cell r="I622">
            <v>0</v>
          </cell>
          <cell r="J622">
            <v>0</v>
          </cell>
          <cell r="T622">
            <v>0</v>
          </cell>
          <cell r="U622">
            <v>0</v>
          </cell>
          <cell r="V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</row>
        <row r="623">
          <cell r="H623">
            <v>0</v>
          </cell>
          <cell r="I623">
            <v>0</v>
          </cell>
          <cell r="J623">
            <v>0</v>
          </cell>
          <cell r="T623">
            <v>0</v>
          </cell>
          <cell r="U623">
            <v>0</v>
          </cell>
          <cell r="V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</row>
        <row r="624">
          <cell r="H624">
            <v>0</v>
          </cell>
          <cell r="I624">
            <v>0</v>
          </cell>
          <cell r="J624">
            <v>0</v>
          </cell>
          <cell r="T624">
            <v>0</v>
          </cell>
          <cell r="U624">
            <v>0</v>
          </cell>
          <cell r="V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</row>
        <row r="625">
          <cell r="H625">
            <v>0</v>
          </cell>
          <cell r="I625">
            <v>0</v>
          </cell>
          <cell r="J625">
            <v>0</v>
          </cell>
          <cell r="T625">
            <v>0</v>
          </cell>
          <cell r="U625">
            <v>0</v>
          </cell>
          <cell r="V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</row>
        <row r="626">
          <cell r="H626">
            <v>0</v>
          </cell>
          <cell r="I626">
            <v>0</v>
          </cell>
          <cell r="J626">
            <v>0</v>
          </cell>
          <cell r="T626">
            <v>0</v>
          </cell>
          <cell r="U626">
            <v>0</v>
          </cell>
          <cell r="V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</row>
        <row r="627">
          <cell r="H627">
            <v>0</v>
          </cell>
          <cell r="I627">
            <v>0</v>
          </cell>
          <cell r="J627">
            <v>0</v>
          </cell>
          <cell r="T627">
            <v>0</v>
          </cell>
          <cell r="U627">
            <v>0</v>
          </cell>
          <cell r="V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</row>
        <row r="628">
          <cell r="H628">
            <v>0</v>
          </cell>
          <cell r="I628">
            <v>0</v>
          </cell>
          <cell r="J628">
            <v>0</v>
          </cell>
          <cell r="T628">
            <v>0</v>
          </cell>
          <cell r="U628">
            <v>0</v>
          </cell>
          <cell r="V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</row>
        <row r="629">
          <cell r="H629">
            <v>0</v>
          </cell>
          <cell r="I629">
            <v>0</v>
          </cell>
          <cell r="J629">
            <v>0</v>
          </cell>
          <cell r="T629">
            <v>0</v>
          </cell>
          <cell r="U629">
            <v>0</v>
          </cell>
          <cell r="V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T630">
            <v>0</v>
          </cell>
          <cell r="U630">
            <v>0</v>
          </cell>
          <cell r="V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</row>
        <row r="631">
          <cell r="H631">
            <v>0</v>
          </cell>
          <cell r="I631">
            <v>0</v>
          </cell>
          <cell r="J631">
            <v>0</v>
          </cell>
          <cell r="T631">
            <v>0</v>
          </cell>
          <cell r="U631">
            <v>0</v>
          </cell>
          <cell r="V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T632">
            <v>0</v>
          </cell>
          <cell r="U632">
            <v>0</v>
          </cell>
          <cell r="V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</row>
        <row r="633">
          <cell r="H633">
            <v>0</v>
          </cell>
          <cell r="I633">
            <v>0</v>
          </cell>
          <cell r="J633">
            <v>0</v>
          </cell>
          <cell r="T633">
            <v>0</v>
          </cell>
          <cell r="U633">
            <v>0</v>
          </cell>
          <cell r="V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</row>
        <row r="634">
          <cell r="H634">
            <v>0</v>
          </cell>
          <cell r="I634">
            <v>0</v>
          </cell>
          <cell r="J634">
            <v>0</v>
          </cell>
          <cell r="T634">
            <v>0</v>
          </cell>
          <cell r="U634">
            <v>0</v>
          </cell>
          <cell r="V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T635">
            <v>0</v>
          </cell>
          <cell r="U635">
            <v>0</v>
          </cell>
          <cell r="V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T636">
            <v>0</v>
          </cell>
          <cell r="U636">
            <v>0</v>
          </cell>
          <cell r="V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</row>
        <row r="637">
          <cell r="H637">
            <v>0</v>
          </cell>
          <cell r="I637">
            <v>0</v>
          </cell>
          <cell r="J637">
            <v>0</v>
          </cell>
          <cell r="T637">
            <v>0</v>
          </cell>
          <cell r="U637">
            <v>0</v>
          </cell>
          <cell r="V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</row>
        <row r="638">
          <cell r="H638">
            <v>0</v>
          </cell>
          <cell r="I638">
            <v>0</v>
          </cell>
          <cell r="J638">
            <v>0</v>
          </cell>
          <cell r="T638">
            <v>0</v>
          </cell>
          <cell r="U638">
            <v>0</v>
          </cell>
          <cell r="V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</row>
        <row r="639">
          <cell r="H639">
            <v>0</v>
          </cell>
          <cell r="I639">
            <v>0</v>
          </cell>
          <cell r="J639">
            <v>0</v>
          </cell>
          <cell r="T639">
            <v>0</v>
          </cell>
          <cell r="U639">
            <v>0</v>
          </cell>
          <cell r="V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</row>
        <row r="640">
          <cell r="H640">
            <v>0</v>
          </cell>
          <cell r="I640">
            <v>0</v>
          </cell>
          <cell r="J640">
            <v>0</v>
          </cell>
          <cell r="T640">
            <v>0</v>
          </cell>
          <cell r="U640">
            <v>0</v>
          </cell>
          <cell r="V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</row>
        <row r="641">
          <cell r="H641">
            <v>0</v>
          </cell>
          <cell r="I641">
            <v>0</v>
          </cell>
          <cell r="J641">
            <v>0</v>
          </cell>
          <cell r="T641">
            <v>0</v>
          </cell>
          <cell r="U641">
            <v>0</v>
          </cell>
          <cell r="V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</row>
        <row r="642">
          <cell r="H642">
            <v>0</v>
          </cell>
          <cell r="I642">
            <v>0</v>
          </cell>
          <cell r="J642">
            <v>0</v>
          </cell>
          <cell r="T642">
            <v>0</v>
          </cell>
          <cell r="U642">
            <v>0</v>
          </cell>
          <cell r="V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</row>
        <row r="643">
          <cell r="H643">
            <v>0</v>
          </cell>
          <cell r="I643">
            <v>0</v>
          </cell>
          <cell r="J643">
            <v>0</v>
          </cell>
          <cell r="T643">
            <v>0</v>
          </cell>
          <cell r="U643">
            <v>0</v>
          </cell>
          <cell r="V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</row>
        <row r="644">
          <cell r="H644">
            <v>0</v>
          </cell>
          <cell r="I644">
            <v>0</v>
          </cell>
          <cell r="J644">
            <v>0</v>
          </cell>
          <cell r="T644">
            <v>0</v>
          </cell>
          <cell r="U644">
            <v>0</v>
          </cell>
          <cell r="V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</row>
        <row r="645">
          <cell r="H645">
            <v>0</v>
          </cell>
          <cell r="I645">
            <v>0</v>
          </cell>
          <cell r="J645">
            <v>0</v>
          </cell>
          <cell r="T645">
            <v>0</v>
          </cell>
          <cell r="U645">
            <v>0</v>
          </cell>
          <cell r="V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T646">
            <v>0</v>
          </cell>
          <cell r="U646">
            <v>0</v>
          </cell>
          <cell r="V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</row>
        <row r="647">
          <cell r="H647">
            <v>0</v>
          </cell>
          <cell r="I647">
            <v>0</v>
          </cell>
          <cell r="J647">
            <v>0</v>
          </cell>
          <cell r="T647">
            <v>0</v>
          </cell>
          <cell r="U647">
            <v>0</v>
          </cell>
          <cell r="V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</row>
        <row r="648">
          <cell r="H648">
            <v>0</v>
          </cell>
          <cell r="I648">
            <v>0</v>
          </cell>
          <cell r="J648">
            <v>0</v>
          </cell>
          <cell r="T648">
            <v>0</v>
          </cell>
          <cell r="U648">
            <v>0</v>
          </cell>
          <cell r="V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</row>
        <row r="649">
          <cell r="H649">
            <v>0</v>
          </cell>
          <cell r="I649">
            <v>0</v>
          </cell>
          <cell r="J649">
            <v>0</v>
          </cell>
          <cell r="T649">
            <v>0</v>
          </cell>
          <cell r="U649">
            <v>0</v>
          </cell>
          <cell r="V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</row>
        <row r="650">
          <cell r="H650">
            <v>0</v>
          </cell>
          <cell r="I650">
            <v>0</v>
          </cell>
          <cell r="J650">
            <v>0</v>
          </cell>
          <cell r="T650">
            <v>0</v>
          </cell>
          <cell r="U650">
            <v>0</v>
          </cell>
          <cell r="V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</row>
        <row r="651">
          <cell r="H651">
            <v>0</v>
          </cell>
          <cell r="I651">
            <v>0</v>
          </cell>
          <cell r="J651">
            <v>0</v>
          </cell>
          <cell r="T651">
            <v>0</v>
          </cell>
          <cell r="U651">
            <v>0</v>
          </cell>
          <cell r="V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</row>
        <row r="652">
          <cell r="H652">
            <v>0</v>
          </cell>
          <cell r="I652">
            <v>0</v>
          </cell>
          <cell r="J652">
            <v>0</v>
          </cell>
          <cell r="T652">
            <v>0</v>
          </cell>
          <cell r="U652">
            <v>0</v>
          </cell>
          <cell r="V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</row>
        <row r="653">
          <cell r="H653">
            <v>0</v>
          </cell>
          <cell r="I653">
            <v>0</v>
          </cell>
          <cell r="J653">
            <v>0</v>
          </cell>
          <cell r="T653">
            <v>0</v>
          </cell>
          <cell r="U653">
            <v>0</v>
          </cell>
          <cell r="V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</row>
        <row r="654">
          <cell r="H654">
            <v>0</v>
          </cell>
          <cell r="I654">
            <v>0</v>
          </cell>
          <cell r="J654">
            <v>0</v>
          </cell>
          <cell r="T654">
            <v>0</v>
          </cell>
          <cell r="U654">
            <v>0</v>
          </cell>
          <cell r="V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</row>
        <row r="655">
          <cell r="H655">
            <v>0</v>
          </cell>
          <cell r="I655">
            <v>0</v>
          </cell>
          <cell r="J655">
            <v>0</v>
          </cell>
          <cell r="T655">
            <v>0</v>
          </cell>
          <cell r="U655">
            <v>0</v>
          </cell>
          <cell r="V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</row>
        <row r="656">
          <cell r="H656">
            <v>0</v>
          </cell>
          <cell r="I656">
            <v>0</v>
          </cell>
          <cell r="J656">
            <v>0</v>
          </cell>
          <cell r="T656">
            <v>0</v>
          </cell>
          <cell r="U656">
            <v>0</v>
          </cell>
          <cell r="V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T657">
            <v>0</v>
          </cell>
          <cell r="U657">
            <v>0</v>
          </cell>
          <cell r="V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</row>
        <row r="658">
          <cell r="H658">
            <v>0</v>
          </cell>
          <cell r="I658">
            <v>0</v>
          </cell>
          <cell r="J658">
            <v>0</v>
          </cell>
          <cell r="T658">
            <v>0</v>
          </cell>
          <cell r="U658">
            <v>0</v>
          </cell>
          <cell r="V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</row>
        <row r="659">
          <cell r="H659">
            <v>0</v>
          </cell>
          <cell r="I659">
            <v>0</v>
          </cell>
          <cell r="J659">
            <v>0</v>
          </cell>
          <cell r="T659">
            <v>0</v>
          </cell>
          <cell r="U659">
            <v>0</v>
          </cell>
          <cell r="V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</row>
        <row r="660">
          <cell r="H660">
            <v>0</v>
          </cell>
          <cell r="I660">
            <v>0</v>
          </cell>
          <cell r="J660">
            <v>0</v>
          </cell>
          <cell r="T660">
            <v>0</v>
          </cell>
          <cell r="U660">
            <v>0</v>
          </cell>
          <cell r="V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</row>
        <row r="661">
          <cell r="H661">
            <v>0</v>
          </cell>
          <cell r="I661">
            <v>0</v>
          </cell>
          <cell r="J661">
            <v>0</v>
          </cell>
          <cell r="T661">
            <v>0</v>
          </cell>
          <cell r="U661">
            <v>0</v>
          </cell>
          <cell r="V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T662">
            <v>0</v>
          </cell>
          <cell r="U662">
            <v>0</v>
          </cell>
          <cell r="V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</row>
        <row r="663">
          <cell r="H663">
            <v>0</v>
          </cell>
          <cell r="I663">
            <v>0</v>
          </cell>
          <cell r="J663">
            <v>0</v>
          </cell>
          <cell r="T663">
            <v>0</v>
          </cell>
          <cell r="U663">
            <v>0</v>
          </cell>
          <cell r="V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</row>
        <row r="664">
          <cell r="H664">
            <v>0</v>
          </cell>
          <cell r="I664">
            <v>0</v>
          </cell>
          <cell r="J664">
            <v>0</v>
          </cell>
          <cell r="T664">
            <v>0</v>
          </cell>
          <cell r="U664">
            <v>0</v>
          </cell>
          <cell r="V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</row>
        <row r="665">
          <cell r="H665">
            <v>0</v>
          </cell>
          <cell r="I665">
            <v>0</v>
          </cell>
          <cell r="J665">
            <v>0</v>
          </cell>
          <cell r="T665">
            <v>0</v>
          </cell>
          <cell r="U665">
            <v>0</v>
          </cell>
          <cell r="V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</row>
        <row r="666">
          <cell r="H666">
            <v>0</v>
          </cell>
          <cell r="I666">
            <v>0</v>
          </cell>
          <cell r="J666">
            <v>0</v>
          </cell>
          <cell r="T666">
            <v>0</v>
          </cell>
          <cell r="U666">
            <v>0</v>
          </cell>
          <cell r="V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T667">
            <v>0</v>
          </cell>
          <cell r="U667">
            <v>0</v>
          </cell>
          <cell r="V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</row>
        <row r="668">
          <cell r="H668">
            <v>0</v>
          </cell>
          <cell r="I668">
            <v>0</v>
          </cell>
          <cell r="J668">
            <v>0</v>
          </cell>
          <cell r="T668">
            <v>0</v>
          </cell>
          <cell r="U668">
            <v>0</v>
          </cell>
          <cell r="V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</row>
        <row r="669">
          <cell r="H669">
            <v>0</v>
          </cell>
          <cell r="I669">
            <v>0</v>
          </cell>
          <cell r="J669">
            <v>0</v>
          </cell>
          <cell r="T669">
            <v>0</v>
          </cell>
          <cell r="U669">
            <v>0</v>
          </cell>
          <cell r="V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</row>
        <row r="670">
          <cell r="H670">
            <v>0</v>
          </cell>
          <cell r="I670">
            <v>0</v>
          </cell>
          <cell r="J670">
            <v>0</v>
          </cell>
          <cell r="T670">
            <v>0</v>
          </cell>
          <cell r="U670">
            <v>0</v>
          </cell>
          <cell r="V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</row>
        <row r="671">
          <cell r="H671">
            <v>0</v>
          </cell>
          <cell r="I671">
            <v>0</v>
          </cell>
          <cell r="J671">
            <v>0</v>
          </cell>
          <cell r="T671">
            <v>0</v>
          </cell>
          <cell r="U671">
            <v>0</v>
          </cell>
          <cell r="V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</row>
        <row r="672">
          <cell r="H672">
            <v>0</v>
          </cell>
          <cell r="I672">
            <v>0</v>
          </cell>
          <cell r="J672">
            <v>0</v>
          </cell>
          <cell r="T672">
            <v>0</v>
          </cell>
          <cell r="U672">
            <v>0</v>
          </cell>
          <cell r="V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</row>
        <row r="673">
          <cell r="H673">
            <v>0</v>
          </cell>
          <cell r="I673">
            <v>0</v>
          </cell>
          <cell r="J673">
            <v>0</v>
          </cell>
          <cell r="T673">
            <v>0</v>
          </cell>
          <cell r="U673">
            <v>0</v>
          </cell>
          <cell r="V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</row>
        <row r="674">
          <cell r="H674">
            <v>0</v>
          </cell>
          <cell r="I674">
            <v>0</v>
          </cell>
          <cell r="J674">
            <v>0</v>
          </cell>
          <cell r="T674">
            <v>0</v>
          </cell>
          <cell r="U674">
            <v>0</v>
          </cell>
          <cell r="V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</row>
        <row r="675">
          <cell r="H675">
            <v>0</v>
          </cell>
          <cell r="I675">
            <v>0</v>
          </cell>
          <cell r="J675">
            <v>0</v>
          </cell>
          <cell r="T675">
            <v>0</v>
          </cell>
          <cell r="U675">
            <v>0</v>
          </cell>
          <cell r="V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</row>
        <row r="676">
          <cell r="H676">
            <v>0</v>
          </cell>
          <cell r="I676">
            <v>0</v>
          </cell>
          <cell r="J676">
            <v>0</v>
          </cell>
          <cell r="T676">
            <v>0</v>
          </cell>
          <cell r="U676">
            <v>0</v>
          </cell>
          <cell r="V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</row>
        <row r="677">
          <cell r="H677">
            <v>0</v>
          </cell>
          <cell r="I677">
            <v>0</v>
          </cell>
          <cell r="J677">
            <v>0</v>
          </cell>
          <cell r="T677">
            <v>0</v>
          </cell>
          <cell r="U677">
            <v>0</v>
          </cell>
          <cell r="V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T678">
            <v>0</v>
          </cell>
          <cell r="U678">
            <v>0</v>
          </cell>
          <cell r="V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</row>
        <row r="679">
          <cell r="H679">
            <v>0</v>
          </cell>
          <cell r="I679">
            <v>0</v>
          </cell>
          <cell r="J679">
            <v>0</v>
          </cell>
          <cell r="T679">
            <v>0</v>
          </cell>
          <cell r="U679">
            <v>0</v>
          </cell>
          <cell r="V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</row>
        <row r="680">
          <cell r="H680">
            <v>0</v>
          </cell>
          <cell r="I680">
            <v>0</v>
          </cell>
          <cell r="J680">
            <v>0</v>
          </cell>
          <cell r="T680">
            <v>0</v>
          </cell>
          <cell r="U680">
            <v>0</v>
          </cell>
          <cell r="V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</row>
        <row r="681">
          <cell r="H681">
            <v>0</v>
          </cell>
          <cell r="I681">
            <v>0</v>
          </cell>
          <cell r="J681">
            <v>0</v>
          </cell>
          <cell r="T681">
            <v>0</v>
          </cell>
          <cell r="U681">
            <v>0</v>
          </cell>
          <cell r="V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</row>
        <row r="682">
          <cell r="H682">
            <v>0</v>
          </cell>
          <cell r="I682">
            <v>0</v>
          </cell>
          <cell r="J682">
            <v>0</v>
          </cell>
          <cell r="T682">
            <v>0</v>
          </cell>
          <cell r="U682">
            <v>0</v>
          </cell>
          <cell r="V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</row>
        <row r="683">
          <cell r="H683">
            <v>0</v>
          </cell>
          <cell r="I683">
            <v>0</v>
          </cell>
          <cell r="J683">
            <v>0</v>
          </cell>
          <cell r="T683">
            <v>0</v>
          </cell>
          <cell r="U683">
            <v>0</v>
          </cell>
          <cell r="V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</row>
        <row r="684">
          <cell r="H684">
            <v>0</v>
          </cell>
          <cell r="I684">
            <v>0</v>
          </cell>
          <cell r="J684">
            <v>0</v>
          </cell>
          <cell r="T684">
            <v>0</v>
          </cell>
          <cell r="U684">
            <v>0</v>
          </cell>
          <cell r="V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</row>
        <row r="685">
          <cell r="H685">
            <v>0</v>
          </cell>
          <cell r="I685">
            <v>0</v>
          </cell>
          <cell r="J685">
            <v>0</v>
          </cell>
          <cell r="T685">
            <v>0</v>
          </cell>
          <cell r="U685">
            <v>0</v>
          </cell>
          <cell r="V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</row>
        <row r="686">
          <cell r="H686">
            <v>0</v>
          </cell>
          <cell r="I686">
            <v>0</v>
          </cell>
          <cell r="J686">
            <v>0</v>
          </cell>
          <cell r="T686">
            <v>0</v>
          </cell>
          <cell r="U686">
            <v>0</v>
          </cell>
          <cell r="V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</row>
        <row r="687">
          <cell r="H687">
            <v>0</v>
          </cell>
          <cell r="I687">
            <v>0</v>
          </cell>
          <cell r="J687">
            <v>0</v>
          </cell>
          <cell r="T687">
            <v>0</v>
          </cell>
          <cell r="U687">
            <v>0</v>
          </cell>
          <cell r="V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</row>
        <row r="688">
          <cell r="H688">
            <v>0</v>
          </cell>
          <cell r="I688">
            <v>0</v>
          </cell>
          <cell r="J688">
            <v>0</v>
          </cell>
          <cell r="T688">
            <v>0</v>
          </cell>
          <cell r="U688">
            <v>0</v>
          </cell>
          <cell r="V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</row>
        <row r="689">
          <cell r="H689">
            <v>0</v>
          </cell>
          <cell r="I689">
            <v>0</v>
          </cell>
          <cell r="J689">
            <v>0</v>
          </cell>
          <cell r="T689">
            <v>0</v>
          </cell>
          <cell r="U689">
            <v>0</v>
          </cell>
          <cell r="V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</row>
        <row r="690">
          <cell r="H690">
            <v>0</v>
          </cell>
          <cell r="I690">
            <v>0</v>
          </cell>
          <cell r="J690">
            <v>0</v>
          </cell>
          <cell r="T690">
            <v>0</v>
          </cell>
          <cell r="U690">
            <v>0</v>
          </cell>
          <cell r="V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</row>
        <row r="691">
          <cell r="H691">
            <v>0</v>
          </cell>
          <cell r="I691">
            <v>0</v>
          </cell>
          <cell r="J691">
            <v>0</v>
          </cell>
          <cell r="T691">
            <v>0</v>
          </cell>
          <cell r="U691">
            <v>0</v>
          </cell>
          <cell r="V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</row>
        <row r="692">
          <cell r="H692">
            <v>0</v>
          </cell>
          <cell r="I692">
            <v>0</v>
          </cell>
          <cell r="J692">
            <v>0</v>
          </cell>
          <cell r="T692">
            <v>0</v>
          </cell>
          <cell r="U692">
            <v>0</v>
          </cell>
          <cell r="V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</row>
        <row r="693">
          <cell r="H693">
            <v>0</v>
          </cell>
          <cell r="I693">
            <v>0</v>
          </cell>
          <cell r="J693">
            <v>0</v>
          </cell>
          <cell r="T693">
            <v>0</v>
          </cell>
          <cell r="U693">
            <v>0</v>
          </cell>
          <cell r="V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T694">
            <v>0</v>
          </cell>
          <cell r="U694">
            <v>0</v>
          </cell>
          <cell r="V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</row>
        <row r="695">
          <cell r="H695">
            <v>0</v>
          </cell>
          <cell r="I695">
            <v>0</v>
          </cell>
          <cell r="J695">
            <v>0</v>
          </cell>
          <cell r="T695">
            <v>0</v>
          </cell>
          <cell r="U695">
            <v>0</v>
          </cell>
          <cell r="V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</row>
        <row r="696">
          <cell r="H696">
            <v>0</v>
          </cell>
          <cell r="I696">
            <v>0</v>
          </cell>
          <cell r="J696">
            <v>0</v>
          </cell>
          <cell r="T696">
            <v>0</v>
          </cell>
          <cell r="U696">
            <v>0</v>
          </cell>
          <cell r="V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</row>
        <row r="697">
          <cell r="H697">
            <v>0</v>
          </cell>
          <cell r="I697">
            <v>0</v>
          </cell>
          <cell r="J697">
            <v>0</v>
          </cell>
          <cell r="T697">
            <v>0</v>
          </cell>
          <cell r="U697">
            <v>0</v>
          </cell>
          <cell r="V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</row>
        <row r="698">
          <cell r="H698">
            <v>0</v>
          </cell>
          <cell r="I698">
            <v>0</v>
          </cell>
          <cell r="J698">
            <v>0</v>
          </cell>
          <cell r="T698">
            <v>0</v>
          </cell>
          <cell r="U698">
            <v>0</v>
          </cell>
          <cell r="V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</row>
        <row r="699">
          <cell r="H699">
            <v>0</v>
          </cell>
          <cell r="I699">
            <v>0</v>
          </cell>
          <cell r="J699">
            <v>0</v>
          </cell>
          <cell r="T699">
            <v>0</v>
          </cell>
          <cell r="U699">
            <v>0</v>
          </cell>
          <cell r="V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</row>
        <row r="700">
          <cell r="H700">
            <v>0</v>
          </cell>
          <cell r="I700">
            <v>0</v>
          </cell>
          <cell r="J700">
            <v>0</v>
          </cell>
          <cell r="T700">
            <v>0</v>
          </cell>
          <cell r="U700">
            <v>0</v>
          </cell>
          <cell r="V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</row>
        <row r="701">
          <cell r="H701">
            <v>0</v>
          </cell>
          <cell r="I701">
            <v>0</v>
          </cell>
          <cell r="J701">
            <v>0</v>
          </cell>
          <cell r="T701">
            <v>0</v>
          </cell>
          <cell r="U701">
            <v>0</v>
          </cell>
          <cell r="V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</row>
        <row r="702">
          <cell r="H702">
            <v>0</v>
          </cell>
          <cell r="I702">
            <v>0</v>
          </cell>
          <cell r="J702">
            <v>0</v>
          </cell>
          <cell r="T702">
            <v>0</v>
          </cell>
          <cell r="U702">
            <v>0</v>
          </cell>
          <cell r="V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</row>
        <row r="703">
          <cell r="H703">
            <v>0</v>
          </cell>
          <cell r="I703">
            <v>0</v>
          </cell>
          <cell r="J703">
            <v>0</v>
          </cell>
          <cell r="T703">
            <v>0</v>
          </cell>
          <cell r="U703">
            <v>0</v>
          </cell>
          <cell r="V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</row>
        <row r="704">
          <cell r="H704">
            <v>0</v>
          </cell>
          <cell r="I704">
            <v>0</v>
          </cell>
          <cell r="J704">
            <v>0</v>
          </cell>
          <cell r="T704">
            <v>0</v>
          </cell>
          <cell r="U704">
            <v>0</v>
          </cell>
          <cell r="V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</row>
        <row r="705">
          <cell r="H705">
            <v>0</v>
          </cell>
          <cell r="I705">
            <v>0</v>
          </cell>
          <cell r="J705">
            <v>0</v>
          </cell>
          <cell r="T705">
            <v>0</v>
          </cell>
          <cell r="U705">
            <v>0</v>
          </cell>
          <cell r="V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</row>
        <row r="706">
          <cell r="H706">
            <v>0</v>
          </cell>
          <cell r="I706">
            <v>0</v>
          </cell>
          <cell r="J706">
            <v>0</v>
          </cell>
          <cell r="T706">
            <v>0</v>
          </cell>
          <cell r="U706">
            <v>0</v>
          </cell>
          <cell r="V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</row>
        <row r="707">
          <cell r="H707">
            <v>0</v>
          </cell>
          <cell r="I707">
            <v>0</v>
          </cell>
          <cell r="J707">
            <v>0</v>
          </cell>
          <cell r="T707">
            <v>0</v>
          </cell>
          <cell r="U707">
            <v>0</v>
          </cell>
          <cell r="V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</row>
        <row r="708">
          <cell r="H708">
            <v>0</v>
          </cell>
          <cell r="I708">
            <v>0</v>
          </cell>
          <cell r="J708">
            <v>0</v>
          </cell>
          <cell r="T708">
            <v>0</v>
          </cell>
          <cell r="U708">
            <v>0</v>
          </cell>
          <cell r="V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</row>
        <row r="709">
          <cell r="H709">
            <v>0</v>
          </cell>
          <cell r="I709">
            <v>0</v>
          </cell>
          <cell r="J709">
            <v>0</v>
          </cell>
          <cell r="T709">
            <v>0</v>
          </cell>
          <cell r="U709">
            <v>0</v>
          </cell>
          <cell r="V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T710">
            <v>0</v>
          </cell>
          <cell r="U710">
            <v>0</v>
          </cell>
          <cell r="V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</row>
        <row r="711">
          <cell r="H711">
            <v>0</v>
          </cell>
          <cell r="I711">
            <v>0</v>
          </cell>
          <cell r="J711">
            <v>0</v>
          </cell>
          <cell r="T711">
            <v>0</v>
          </cell>
          <cell r="U711">
            <v>0</v>
          </cell>
          <cell r="V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</row>
        <row r="712">
          <cell r="H712">
            <v>0</v>
          </cell>
          <cell r="I712">
            <v>0</v>
          </cell>
          <cell r="J712">
            <v>0</v>
          </cell>
          <cell r="T712">
            <v>0</v>
          </cell>
          <cell r="U712">
            <v>0</v>
          </cell>
          <cell r="V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</row>
        <row r="713">
          <cell r="H713">
            <v>0</v>
          </cell>
          <cell r="I713">
            <v>0</v>
          </cell>
          <cell r="J713">
            <v>0</v>
          </cell>
          <cell r="T713">
            <v>0</v>
          </cell>
          <cell r="U713">
            <v>0</v>
          </cell>
          <cell r="V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</row>
        <row r="714">
          <cell r="H714">
            <v>0</v>
          </cell>
          <cell r="I714">
            <v>0</v>
          </cell>
          <cell r="J714">
            <v>0</v>
          </cell>
          <cell r="T714">
            <v>0</v>
          </cell>
          <cell r="U714">
            <v>0</v>
          </cell>
          <cell r="V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</row>
        <row r="715">
          <cell r="H715">
            <v>0</v>
          </cell>
          <cell r="I715">
            <v>0</v>
          </cell>
          <cell r="J715">
            <v>0</v>
          </cell>
          <cell r="T715">
            <v>0</v>
          </cell>
          <cell r="U715">
            <v>0</v>
          </cell>
          <cell r="V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</row>
        <row r="716">
          <cell r="H716">
            <v>0</v>
          </cell>
          <cell r="I716">
            <v>0</v>
          </cell>
          <cell r="J716">
            <v>0</v>
          </cell>
          <cell r="T716">
            <v>0</v>
          </cell>
          <cell r="U716">
            <v>0</v>
          </cell>
          <cell r="V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</row>
        <row r="717">
          <cell r="H717">
            <v>0</v>
          </cell>
          <cell r="I717">
            <v>0</v>
          </cell>
          <cell r="J717">
            <v>0</v>
          </cell>
          <cell r="T717">
            <v>0</v>
          </cell>
          <cell r="U717">
            <v>0</v>
          </cell>
          <cell r="V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</row>
        <row r="718">
          <cell r="H718">
            <v>0</v>
          </cell>
          <cell r="I718">
            <v>0</v>
          </cell>
          <cell r="J718">
            <v>0</v>
          </cell>
          <cell r="T718">
            <v>0</v>
          </cell>
          <cell r="U718">
            <v>0</v>
          </cell>
          <cell r="V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</row>
        <row r="719">
          <cell r="H719">
            <v>0</v>
          </cell>
          <cell r="I719">
            <v>0</v>
          </cell>
          <cell r="J719">
            <v>0</v>
          </cell>
          <cell r="T719">
            <v>0</v>
          </cell>
          <cell r="U719">
            <v>0</v>
          </cell>
          <cell r="V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</row>
        <row r="720">
          <cell r="H720">
            <v>0</v>
          </cell>
          <cell r="I720">
            <v>0</v>
          </cell>
          <cell r="J720">
            <v>0</v>
          </cell>
          <cell r="T720">
            <v>0</v>
          </cell>
          <cell r="U720">
            <v>0</v>
          </cell>
          <cell r="V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</row>
        <row r="721">
          <cell r="H721">
            <v>0</v>
          </cell>
          <cell r="I721">
            <v>0</v>
          </cell>
          <cell r="J721">
            <v>0</v>
          </cell>
          <cell r="T721">
            <v>0</v>
          </cell>
          <cell r="U721">
            <v>0</v>
          </cell>
          <cell r="V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</row>
        <row r="722">
          <cell r="H722">
            <v>0</v>
          </cell>
          <cell r="I722">
            <v>0</v>
          </cell>
          <cell r="J722">
            <v>0</v>
          </cell>
          <cell r="T722">
            <v>0</v>
          </cell>
          <cell r="U722">
            <v>0</v>
          </cell>
          <cell r="V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</row>
        <row r="723">
          <cell r="H723">
            <v>0</v>
          </cell>
          <cell r="I723">
            <v>0</v>
          </cell>
          <cell r="J723">
            <v>0</v>
          </cell>
          <cell r="T723">
            <v>0</v>
          </cell>
          <cell r="U723">
            <v>0</v>
          </cell>
          <cell r="V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</row>
        <row r="724">
          <cell r="H724">
            <v>0</v>
          </cell>
          <cell r="I724">
            <v>0</v>
          </cell>
          <cell r="J724">
            <v>0</v>
          </cell>
          <cell r="T724">
            <v>0</v>
          </cell>
          <cell r="U724">
            <v>0</v>
          </cell>
          <cell r="V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</row>
        <row r="725">
          <cell r="H725">
            <v>0</v>
          </cell>
          <cell r="I725">
            <v>0</v>
          </cell>
          <cell r="J725">
            <v>0</v>
          </cell>
          <cell r="T725">
            <v>0</v>
          </cell>
          <cell r="U725">
            <v>0</v>
          </cell>
          <cell r="V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T726">
            <v>0</v>
          </cell>
          <cell r="U726">
            <v>0</v>
          </cell>
          <cell r="V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</row>
        <row r="727">
          <cell r="H727">
            <v>0</v>
          </cell>
          <cell r="I727">
            <v>0</v>
          </cell>
          <cell r="J727">
            <v>0</v>
          </cell>
          <cell r="T727">
            <v>0</v>
          </cell>
          <cell r="U727">
            <v>0</v>
          </cell>
          <cell r="V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</row>
        <row r="728">
          <cell r="H728">
            <v>0</v>
          </cell>
          <cell r="I728">
            <v>0</v>
          </cell>
          <cell r="J728">
            <v>0</v>
          </cell>
          <cell r="T728">
            <v>0</v>
          </cell>
          <cell r="U728">
            <v>0</v>
          </cell>
          <cell r="V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</row>
        <row r="729">
          <cell r="H729">
            <v>0</v>
          </cell>
          <cell r="I729">
            <v>0</v>
          </cell>
          <cell r="J729">
            <v>0</v>
          </cell>
          <cell r="T729">
            <v>0</v>
          </cell>
          <cell r="U729">
            <v>0</v>
          </cell>
          <cell r="V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</row>
        <row r="730">
          <cell r="H730">
            <v>0</v>
          </cell>
          <cell r="I730">
            <v>0</v>
          </cell>
          <cell r="J730">
            <v>0</v>
          </cell>
          <cell r="T730">
            <v>0</v>
          </cell>
          <cell r="U730">
            <v>0</v>
          </cell>
          <cell r="V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</row>
        <row r="731">
          <cell r="H731">
            <v>0</v>
          </cell>
          <cell r="I731">
            <v>0</v>
          </cell>
          <cell r="J731">
            <v>0</v>
          </cell>
          <cell r="T731">
            <v>0</v>
          </cell>
          <cell r="U731">
            <v>0</v>
          </cell>
          <cell r="V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  <cell r="T732">
            <v>0</v>
          </cell>
          <cell r="U732">
            <v>0</v>
          </cell>
          <cell r="V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</row>
        <row r="733">
          <cell r="H733">
            <v>0</v>
          </cell>
          <cell r="I733">
            <v>0</v>
          </cell>
          <cell r="J733">
            <v>0</v>
          </cell>
          <cell r="T733">
            <v>0</v>
          </cell>
          <cell r="U733">
            <v>0</v>
          </cell>
          <cell r="V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</row>
        <row r="734">
          <cell r="H734">
            <v>0</v>
          </cell>
          <cell r="I734">
            <v>0</v>
          </cell>
          <cell r="J734">
            <v>0</v>
          </cell>
          <cell r="T734">
            <v>0</v>
          </cell>
          <cell r="U734">
            <v>0</v>
          </cell>
          <cell r="V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</row>
        <row r="735">
          <cell r="H735">
            <v>0</v>
          </cell>
          <cell r="I735">
            <v>0</v>
          </cell>
          <cell r="J735">
            <v>0</v>
          </cell>
          <cell r="T735">
            <v>0</v>
          </cell>
          <cell r="U735">
            <v>0</v>
          </cell>
          <cell r="V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</row>
        <row r="736">
          <cell r="H736">
            <v>0</v>
          </cell>
          <cell r="I736">
            <v>0</v>
          </cell>
          <cell r="J736">
            <v>0</v>
          </cell>
          <cell r="T736">
            <v>0</v>
          </cell>
          <cell r="U736">
            <v>0</v>
          </cell>
          <cell r="V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</row>
        <row r="737">
          <cell r="H737">
            <v>0</v>
          </cell>
          <cell r="I737">
            <v>0</v>
          </cell>
          <cell r="J737">
            <v>0</v>
          </cell>
          <cell r="T737">
            <v>0</v>
          </cell>
          <cell r="U737">
            <v>0</v>
          </cell>
          <cell r="V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</row>
        <row r="738">
          <cell r="H738">
            <v>0</v>
          </cell>
          <cell r="I738">
            <v>0</v>
          </cell>
          <cell r="J738">
            <v>0</v>
          </cell>
          <cell r="T738">
            <v>0</v>
          </cell>
          <cell r="U738">
            <v>0</v>
          </cell>
          <cell r="V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</row>
        <row r="739">
          <cell r="H739">
            <v>0</v>
          </cell>
          <cell r="I739">
            <v>0</v>
          </cell>
          <cell r="J739">
            <v>0</v>
          </cell>
          <cell r="T739">
            <v>0</v>
          </cell>
          <cell r="U739">
            <v>0</v>
          </cell>
          <cell r="V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</row>
        <row r="740">
          <cell r="H740">
            <v>0</v>
          </cell>
          <cell r="I740">
            <v>0</v>
          </cell>
          <cell r="J740">
            <v>0</v>
          </cell>
          <cell r="T740">
            <v>0</v>
          </cell>
          <cell r="U740">
            <v>0</v>
          </cell>
          <cell r="V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</row>
        <row r="741">
          <cell r="H741">
            <v>0</v>
          </cell>
          <cell r="I741">
            <v>0</v>
          </cell>
          <cell r="J741">
            <v>0</v>
          </cell>
          <cell r="T741">
            <v>0</v>
          </cell>
          <cell r="U741">
            <v>0</v>
          </cell>
          <cell r="V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T742">
            <v>0</v>
          </cell>
          <cell r="U742">
            <v>0</v>
          </cell>
          <cell r="V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</row>
        <row r="743">
          <cell r="H743">
            <v>0</v>
          </cell>
          <cell r="I743">
            <v>0</v>
          </cell>
          <cell r="J743">
            <v>0</v>
          </cell>
          <cell r="T743">
            <v>0</v>
          </cell>
          <cell r="U743">
            <v>0</v>
          </cell>
          <cell r="V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</row>
        <row r="744">
          <cell r="H744">
            <v>0</v>
          </cell>
          <cell r="I744">
            <v>0</v>
          </cell>
          <cell r="J744">
            <v>0</v>
          </cell>
          <cell r="T744">
            <v>0</v>
          </cell>
          <cell r="U744">
            <v>0</v>
          </cell>
          <cell r="V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</row>
        <row r="745">
          <cell r="H745">
            <v>0</v>
          </cell>
          <cell r="I745">
            <v>0</v>
          </cell>
          <cell r="J745">
            <v>0</v>
          </cell>
          <cell r="T745">
            <v>0</v>
          </cell>
          <cell r="U745">
            <v>0</v>
          </cell>
          <cell r="V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</row>
        <row r="746">
          <cell r="H746">
            <v>0</v>
          </cell>
          <cell r="I746">
            <v>0</v>
          </cell>
          <cell r="J746">
            <v>0</v>
          </cell>
          <cell r="T746">
            <v>0</v>
          </cell>
          <cell r="U746">
            <v>0</v>
          </cell>
          <cell r="V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</row>
        <row r="747">
          <cell r="H747">
            <v>0</v>
          </cell>
          <cell r="I747">
            <v>0</v>
          </cell>
          <cell r="J747">
            <v>0</v>
          </cell>
          <cell r="T747">
            <v>0</v>
          </cell>
          <cell r="U747">
            <v>0</v>
          </cell>
          <cell r="V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</row>
        <row r="748">
          <cell r="H748">
            <v>0</v>
          </cell>
          <cell r="I748">
            <v>0</v>
          </cell>
          <cell r="J748">
            <v>0</v>
          </cell>
          <cell r="T748">
            <v>0</v>
          </cell>
          <cell r="U748">
            <v>0</v>
          </cell>
          <cell r="V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</row>
        <row r="749">
          <cell r="H749">
            <v>0</v>
          </cell>
          <cell r="I749">
            <v>0</v>
          </cell>
          <cell r="J749">
            <v>0</v>
          </cell>
          <cell r="T749">
            <v>0</v>
          </cell>
          <cell r="U749">
            <v>0</v>
          </cell>
          <cell r="V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</row>
        <row r="750">
          <cell r="H750">
            <v>0</v>
          </cell>
          <cell r="I750">
            <v>0</v>
          </cell>
          <cell r="J750">
            <v>0</v>
          </cell>
          <cell r="T750">
            <v>0</v>
          </cell>
          <cell r="U750">
            <v>0</v>
          </cell>
          <cell r="V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</row>
        <row r="751">
          <cell r="H751">
            <v>0</v>
          </cell>
          <cell r="I751">
            <v>0</v>
          </cell>
          <cell r="J751">
            <v>0</v>
          </cell>
          <cell r="T751">
            <v>0</v>
          </cell>
          <cell r="U751">
            <v>0</v>
          </cell>
          <cell r="V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</row>
        <row r="752">
          <cell r="H752">
            <v>0</v>
          </cell>
          <cell r="I752">
            <v>0</v>
          </cell>
          <cell r="J752">
            <v>0</v>
          </cell>
          <cell r="T752">
            <v>0</v>
          </cell>
          <cell r="U752">
            <v>0</v>
          </cell>
          <cell r="V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</row>
        <row r="753">
          <cell r="H753">
            <v>0</v>
          </cell>
          <cell r="I753">
            <v>0</v>
          </cell>
          <cell r="J753">
            <v>0</v>
          </cell>
          <cell r="T753">
            <v>0</v>
          </cell>
          <cell r="U753">
            <v>0</v>
          </cell>
          <cell r="V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</row>
        <row r="754">
          <cell r="H754">
            <v>0</v>
          </cell>
          <cell r="I754">
            <v>0</v>
          </cell>
          <cell r="J754">
            <v>0</v>
          </cell>
          <cell r="T754">
            <v>0</v>
          </cell>
          <cell r="U754">
            <v>0</v>
          </cell>
          <cell r="V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</row>
        <row r="755">
          <cell r="H755">
            <v>0</v>
          </cell>
          <cell r="I755">
            <v>0</v>
          </cell>
          <cell r="J755">
            <v>0</v>
          </cell>
          <cell r="T755">
            <v>0</v>
          </cell>
          <cell r="U755">
            <v>0</v>
          </cell>
          <cell r="V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</row>
        <row r="756">
          <cell r="H756">
            <v>0</v>
          </cell>
          <cell r="I756">
            <v>0</v>
          </cell>
          <cell r="J756">
            <v>0</v>
          </cell>
          <cell r="T756">
            <v>0</v>
          </cell>
          <cell r="U756">
            <v>0</v>
          </cell>
          <cell r="V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</row>
        <row r="757">
          <cell r="H757">
            <v>0</v>
          </cell>
          <cell r="I757">
            <v>0</v>
          </cell>
          <cell r="J757">
            <v>0</v>
          </cell>
          <cell r="T757">
            <v>0</v>
          </cell>
          <cell r="U757">
            <v>0</v>
          </cell>
          <cell r="V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T758">
            <v>0</v>
          </cell>
          <cell r="U758">
            <v>0</v>
          </cell>
          <cell r="V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</row>
        <row r="759">
          <cell r="H759">
            <v>0</v>
          </cell>
          <cell r="I759">
            <v>0</v>
          </cell>
          <cell r="J759">
            <v>0</v>
          </cell>
          <cell r="T759">
            <v>0</v>
          </cell>
          <cell r="U759">
            <v>0</v>
          </cell>
          <cell r="V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</row>
        <row r="760">
          <cell r="H760">
            <v>0</v>
          </cell>
          <cell r="I760">
            <v>0</v>
          </cell>
          <cell r="J760">
            <v>0</v>
          </cell>
          <cell r="T760">
            <v>0</v>
          </cell>
          <cell r="U760">
            <v>0</v>
          </cell>
          <cell r="V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</row>
        <row r="761">
          <cell r="H761">
            <v>0</v>
          </cell>
          <cell r="I761">
            <v>0</v>
          </cell>
          <cell r="J761">
            <v>0</v>
          </cell>
          <cell r="T761">
            <v>0</v>
          </cell>
          <cell r="U761">
            <v>0</v>
          </cell>
          <cell r="V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</row>
        <row r="762">
          <cell r="H762">
            <v>0</v>
          </cell>
          <cell r="I762">
            <v>0</v>
          </cell>
          <cell r="J762">
            <v>0</v>
          </cell>
          <cell r="T762">
            <v>0</v>
          </cell>
          <cell r="U762">
            <v>0</v>
          </cell>
          <cell r="V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</row>
        <row r="763">
          <cell r="H763">
            <v>0</v>
          </cell>
          <cell r="I763">
            <v>0</v>
          </cell>
          <cell r="J763">
            <v>0</v>
          </cell>
          <cell r="T763">
            <v>0</v>
          </cell>
          <cell r="U763">
            <v>0</v>
          </cell>
          <cell r="V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</row>
        <row r="764">
          <cell r="H764">
            <v>0</v>
          </cell>
          <cell r="I764">
            <v>0</v>
          </cell>
          <cell r="J764">
            <v>0</v>
          </cell>
          <cell r="T764">
            <v>0</v>
          </cell>
          <cell r="U764">
            <v>0</v>
          </cell>
          <cell r="V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</row>
        <row r="765">
          <cell r="H765">
            <v>0</v>
          </cell>
          <cell r="I765">
            <v>0</v>
          </cell>
          <cell r="J765">
            <v>0</v>
          </cell>
          <cell r="T765">
            <v>0</v>
          </cell>
          <cell r="U765">
            <v>0</v>
          </cell>
          <cell r="V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</row>
        <row r="766">
          <cell r="H766">
            <v>0</v>
          </cell>
          <cell r="I766">
            <v>0</v>
          </cell>
          <cell r="J766">
            <v>0</v>
          </cell>
          <cell r="T766">
            <v>0</v>
          </cell>
          <cell r="U766">
            <v>0</v>
          </cell>
          <cell r="V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</row>
        <row r="767">
          <cell r="H767">
            <v>0</v>
          </cell>
          <cell r="I767">
            <v>0</v>
          </cell>
          <cell r="J767">
            <v>0</v>
          </cell>
          <cell r="T767">
            <v>0</v>
          </cell>
          <cell r="U767">
            <v>0</v>
          </cell>
          <cell r="V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</row>
        <row r="768">
          <cell r="H768">
            <v>0</v>
          </cell>
          <cell r="I768">
            <v>0</v>
          </cell>
          <cell r="J768">
            <v>0</v>
          </cell>
          <cell r="T768">
            <v>0</v>
          </cell>
          <cell r="U768">
            <v>0</v>
          </cell>
          <cell r="V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</row>
        <row r="769">
          <cell r="H769">
            <v>0</v>
          </cell>
          <cell r="I769">
            <v>0</v>
          </cell>
          <cell r="J769">
            <v>0</v>
          </cell>
          <cell r="T769">
            <v>0</v>
          </cell>
          <cell r="U769">
            <v>0</v>
          </cell>
          <cell r="V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</row>
        <row r="770">
          <cell r="H770">
            <v>0</v>
          </cell>
          <cell r="I770">
            <v>0</v>
          </cell>
          <cell r="J770">
            <v>0</v>
          </cell>
          <cell r="T770">
            <v>0</v>
          </cell>
          <cell r="U770">
            <v>0</v>
          </cell>
          <cell r="V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</row>
        <row r="771">
          <cell r="H771">
            <v>0</v>
          </cell>
          <cell r="I771">
            <v>0</v>
          </cell>
          <cell r="J771">
            <v>0</v>
          </cell>
          <cell r="T771">
            <v>0</v>
          </cell>
          <cell r="U771">
            <v>0</v>
          </cell>
          <cell r="V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</row>
        <row r="772">
          <cell r="H772">
            <v>0</v>
          </cell>
          <cell r="I772">
            <v>0</v>
          </cell>
          <cell r="J772">
            <v>0</v>
          </cell>
          <cell r="T772">
            <v>0</v>
          </cell>
          <cell r="U772">
            <v>0</v>
          </cell>
          <cell r="V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</row>
        <row r="773">
          <cell r="H773">
            <v>0</v>
          </cell>
          <cell r="I773">
            <v>0</v>
          </cell>
          <cell r="J773">
            <v>0</v>
          </cell>
          <cell r="T773">
            <v>0</v>
          </cell>
          <cell r="U773">
            <v>0</v>
          </cell>
          <cell r="V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T774">
            <v>0</v>
          </cell>
          <cell r="U774">
            <v>0</v>
          </cell>
          <cell r="V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</row>
        <row r="775">
          <cell r="H775">
            <v>0</v>
          </cell>
          <cell r="I775">
            <v>0</v>
          </cell>
          <cell r="J775">
            <v>0</v>
          </cell>
          <cell r="T775">
            <v>0</v>
          </cell>
          <cell r="U775">
            <v>0</v>
          </cell>
          <cell r="V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</row>
        <row r="776">
          <cell r="H776">
            <v>0</v>
          </cell>
          <cell r="I776">
            <v>0</v>
          </cell>
          <cell r="J776">
            <v>0</v>
          </cell>
          <cell r="T776">
            <v>0</v>
          </cell>
          <cell r="U776">
            <v>0</v>
          </cell>
          <cell r="V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</row>
        <row r="777">
          <cell r="H777">
            <v>0</v>
          </cell>
          <cell r="I777">
            <v>0</v>
          </cell>
          <cell r="J777">
            <v>0</v>
          </cell>
          <cell r="T777">
            <v>0</v>
          </cell>
          <cell r="U777">
            <v>0</v>
          </cell>
          <cell r="V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</row>
        <row r="778">
          <cell r="H778">
            <v>0</v>
          </cell>
          <cell r="I778">
            <v>0</v>
          </cell>
          <cell r="J778">
            <v>0</v>
          </cell>
          <cell r="T778">
            <v>0</v>
          </cell>
          <cell r="U778">
            <v>0</v>
          </cell>
          <cell r="V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</row>
        <row r="779">
          <cell r="H779">
            <v>0</v>
          </cell>
          <cell r="I779">
            <v>0</v>
          </cell>
          <cell r="J779">
            <v>0</v>
          </cell>
          <cell r="T779">
            <v>0</v>
          </cell>
          <cell r="U779">
            <v>0</v>
          </cell>
          <cell r="V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</row>
        <row r="780">
          <cell r="H780">
            <v>0</v>
          </cell>
          <cell r="I780">
            <v>0</v>
          </cell>
          <cell r="J780">
            <v>0</v>
          </cell>
          <cell r="T780">
            <v>0</v>
          </cell>
          <cell r="U780">
            <v>0</v>
          </cell>
          <cell r="V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</row>
        <row r="781">
          <cell r="H781">
            <v>0</v>
          </cell>
          <cell r="I781">
            <v>0</v>
          </cell>
          <cell r="J781">
            <v>0</v>
          </cell>
          <cell r="T781">
            <v>0</v>
          </cell>
          <cell r="U781">
            <v>0</v>
          </cell>
          <cell r="V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</row>
        <row r="782">
          <cell r="H782">
            <v>0</v>
          </cell>
          <cell r="I782">
            <v>0</v>
          </cell>
          <cell r="J782">
            <v>0</v>
          </cell>
          <cell r="T782">
            <v>0</v>
          </cell>
          <cell r="U782">
            <v>0</v>
          </cell>
          <cell r="V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</row>
        <row r="783">
          <cell r="H783">
            <v>0</v>
          </cell>
          <cell r="I783">
            <v>0</v>
          </cell>
          <cell r="J783">
            <v>0</v>
          </cell>
          <cell r="T783">
            <v>0</v>
          </cell>
          <cell r="U783">
            <v>0</v>
          </cell>
          <cell r="V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</row>
        <row r="784">
          <cell r="H784">
            <v>0</v>
          </cell>
          <cell r="I784">
            <v>0</v>
          </cell>
          <cell r="J784">
            <v>0</v>
          </cell>
          <cell r="T784">
            <v>0</v>
          </cell>
          <cell r="U784">
            <v>0</v>
          </cell>
          <cell r="V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</row>
        <row r="785">
          <cell r="H785">
            <v>0</v>
          </cell>
          <cell r="I785">
            <v>0</v>
          </cell>
          <cell r="J785">
            <v>0</v>
          </cell>
          <cell r="T785">
            <v>0</v>
          </cell>
          <cell r="U785">
            <v>0</v>
          </cell>
          <cell r="V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</row>
        <row r="786">
          <cell r="H786">
            <v>0</v>
          </cell>
          <cell r="I786">
            <v>0</v>
          </cell>
          <cell r="J786">
            <v>0</v>
          </cell>
          <cell r="T786">
            <v>0</v>
          </cell>
          <cell r="U786">
            <v>0</v>
          </cell>
          <cell r="V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</row>
        <row r="787">
          <cell r="H787">
            <v>0</v>
          </cell>
          <cell r="I787">
            <v>0</v>
          </cell>
          <cell r="J787">
            <v>0</v>
          </cell>
          <cell r="T787">
            <v>0</v>
          </cell>
          <cell r="U787">
            <v>0</v>
          </cell>
          <cell r="V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</row>
        <row r="788">
          <cell r="H788">
            <v>0</v>
          </cell>
          <cell r="I788">
            <v>0</v>
          </cell>
          <cell r="J788">
            <v>0</v>
          </cell>
          <cell r="T788">
            <v>0</v>
          </cell>
          <cell r="U788">
            <v>0</v>
          </cell>
          <cell r="V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T789">
            <v>0</v>
          </cell>
          <cell r="U789">
            <v>0</v>
          </cell>
          <cell r="V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T790">
            <v>0</v>
          </cell>
          <cell r="U790">
            <v>0</v>
          </cell>
          <cell r="V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</row>
        <row r="791">
          <cell r="H791">
            <v>0</v>
          </cell>
          <cell r="I791">
            <v>0</v>
          </cell>
          <cell r="J791">
            <v>0</v>
          </cell>
          <cell r="T791">
            <v>0</v>
          </cell>
          <cell r="U791">
            <v>0</v>
          </cell>
          <cell r="V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</row>
        <row r="792">
          <cell r="H792">
            <v>0</v>
          </cell>
          <cell r="I792">
            <v>0</v>
          </cell>
          <cell r="J792">
            <v>0</v>
          </cell>
          <cell r="T792">
            <v>0</v>
          </cell>
          <cell r="U792">
            <v>0</v>
          </cell>
          <cell r="V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</row>
        <row r="793">
          <cell r="H793">
            <v>0</v>
          </cell>
          <cell r="I793">
            <v>0</v>
          </cell>
          <cell r="J793">
            <v>0</v>
          </cell>
          <cell r="T793">
            <v>0</v>
          </cell>
          <cell r="U793">
            <v>0</v>
          </cell>
          <cell r="V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</row>
        <row r="794">
          <cell r="H794">
            <v>0</v>
          </cell>
          <cell r="I794">
            <v>0</v>
          </cell>
          <cell r="J794">
            <v>0</v>
          </cell>
          <cell r="T794">
            <v>0</v>
          </cell>
          <cell r="U794">
            <v>0</v>
          </cell>
          <cell r="V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</row>
        <row r="795">
          <cell r="H795">
            <v>0</v>
          </cell>
          <cell r="I795">
            <v>0</v>
          </cell>
          <cell r="J795">
            <v>0</v>
          </cell>
          <cell r="T795">
            <v>0</v>
          </cell>
          <cell r="U795">
            <v>0</v>
          </cell>
          <cell r="V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</row>
        <row r="796">
          <cell r="H796">
            <v>0</v>
          </cell>
          <cell r="I796">
            <v>0</v>
          </cell>
          <cell r="J796">
            <v>0</v>
          </cell>
          <cell r="T796">
            <v>0</v>
          </cell>
          <cell r="U796">
            <v>0</v>
          </cell>
          <cell r="V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  <cell r="T797">
            <v>0</v>
          </cell>
          <cell r="U797">
            <v>0</v>
          </cell>
          <cell r="V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</row>
        <row r="798">
          <cell r="H798">
            <v>0</v>
          </cell>
          <cell r="I798">
            <v>0</v>
          </cell>
          <cell r="J798">
            <v>0</v>
          </cell>
          <cell r="T798">
            <v>0</v>
          </cell>
          <cell r="U798">
            <v>0</v>
          </cell>
          <cell r="V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</row>
        <row r="799">
          <cell r="H799">
            <v>0</v>
          </cell>
          <cell r="I799">
            <v>0</v>
          </cell>
          <cell r="J799">
            <v>0</v>
          </cell>
          <cell r="T799">
            <v>0</v>
          </cell>
          <cell r="U799">
            <v>0</v>
          </cell>
          <cell r="V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</row>
        <row r="800">
          <cell r="H800">
            <v>0</v>
          </cell>
          <cell r="I800">
            <v>0</v>
          </cell>
          <cell r="J800">
            <v>0</v>
          </cell>
          <cell r="T800">
            <v>0</v>
          </cell>
          <cell r="U800">
            <v>0</v>
          </cell>
          <cell r="V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</row>
        <row r="801">
          <cell r="H801">
            <v>0</v>
          </cell>
          <cell r="I801">
            <v>0</v>
          </cell>
          <cell r="J801">
            <v>0</v>
          </cell>
          <cell r="T801">
            <v>0</v>
          </cell>
          <cell r="U801">
            <v>0</v>
          </cell>
          <cell r="V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</row>
        <row r="802">
          <cell r="H802">
            <v>0</v>
          </cell>
          <cell r="I802">
            <v>0</v>
          </cell>
          <cell r="J802">
            <v>0</v>
          </cell>
          <cell r="T802">
            <v>0</v>
          </cell>
          <cell r="U802">
            <v>0</v>
          </cell>
          <cell r="V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</row>
        <row r="803">
          <cell r="H803">
            <v>0</v>
          </cell>
          <cell r="I803">
            <v>0</v>
          </cell>
          <cell r="J803">
            <v>0</v>
          </cell>
          <cell r="T803">
            <v>0</v>
          </cell>
          <cell r="U803">
            <v>0</v>
          </cell>
          <cell r="V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</row>
        <row r="804">
          <cell r="H804">
            <v>0</v>
          </cell>
          <cell r="I804">
            <v>0</v>
          </cell>
          <cell r="J804">
            <v>0</v>
          </cell>
          <cell r="T804">
            <v>0</v>
          </cell>
          <cell r="U804">
            <v>0</v>
          </cell>
          <cell r="V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</row>
        <row r="805">
          <cell r="H805">
            <v>0</v>
          </cell>
          <cell r="I805">
            <v>0</v>
          </cell>
          <cell r="J805">
            <v>0</v>
          </cell>
          <cell r="T805">
            <v>0</v>
          </cell>
          <cell r="U805">
            <v>0</v>
          </cell>
          <cell r="V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</row>
        <row r="806">
          <cell r="H806">
            <v>0</v>
          </cell>
          <cell r="I806">
            <v>0</v>
          </cell>
          <cell r="J806">
            <v>0</v>
          </cell>
          <cell r="T806">
            <v>0</v>
          </cell>
          <cell r="U806">
            <v>0</v>
          </cell>
          <cell r="V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</row>
        <row r="807">
          <cell r="H807">
            <v>0</v>
          </cell>
          <cell r="I807">
            <v>0</v>
          </cell>
          <cell r="J807">
            <v>0</v>
          </cell>
          <cell r="T807">
            <v>0</v>
          </cell>
          <cell r="U807">
            <v>0</v>
          </cell>
          <cell r="V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</row>
        <row r="808">
          <cell r="H808">
            <v>0</v>
          </cell>
          <cell r="I808">
            <v>0</v>
          </cell>
          <cell r="J808">
            <v>0</v>
          </cell>
          <cell r="T808">
            <v>0</v>
          </cell>
          <cell r="U808">
            <v>0</v>
          </cell>
          <cell r="V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</row>
        <row r="809">
          <cell r="H809">
            <v>0</v>
          </cell>
          <cell r="I809">
            <v>0</v>
          </cell>
          <cell r="J809">
            <v>0</v>
          </cell>
          <cell r="T809">
            <v>0</v>
          </cell>
          <cell r="U809">
            <v>0</v>
          </cell>
          <cell r="V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</row>
        <row r="810">
          <cell r="H810">
            <v>0</v>
          </cell>
          <cell r="I810">
            <v>0</v>
          </cell>
          <cell r="J810">
            <v>0</v>
          </cell>
          <cell r="T810">
            <v>0</v>
          </cell>
          <cell r="U810">
            <v>0</v>
          </cell>
          <cell r="V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</row>
        <row r="811">
          <cell r="H811">
            <v>0</v>
          </cell>
          <cell r="I811">
            <v>0</v>
          </cell>
          <cell r="J811">
            <v>0</v>
          </cell>
          <cell r="T811">
            <v>0</v>
          </cell>
          <cell r="U811">
            <v>0</v>
          </cell>
          <cell r="V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</row>
        <row r="812">
          <cell r="H812">
            <v>0</v>
          </cell>
          <cell r="I812">
            <v>0</v>
          </cell>
          <cell r="J812">
            <v>0</v>
          </cell>
          <cell r="T812">
            <v>0</v>
          </cell>
          <cell r="U812">
            <v>0</v>
          </cell>
          <cell r="V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</row>
        <row r="813">
          <cell r="H813">
            <v>0</v>
          </cell>
          <cell r="I813">
            <v>0</v>
          </cell>
          <cell r="J813">
            <v>0</v>
          </cell>
          <cell r="T813">
            <v>0</v>
          </cell>
          <cell r="U813">
            <v>0</v>
          </cell>
          <cell r="V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</row>
        <row r="814">
          <cell r="H814">
            <v>0</v>
          </cell>
          <cell r="I814">
            <v>0</v>
          </cell>
          <cell r="J814">
            <v>0</v>
          </cell>
          <cell r="T814">
            <v>0</v>
          </cell>
          <cell r="U814">
            <v>0</v>
          </cell>
          <cell r="V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</row>
        <row r="815">
          <cell r="H815">
            <v>0</v>
          </cell>
          <cell r="I815">
            <v>0</v>
          </cell>
          <cell r="J815">
            <v>0</v>
          </cell>
          <cell r="T815">
            <v>0</v>
          </cell>
          <cell r="U815">
            <v>0</v>
          </cell>
          <cell r="V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</row>
        <row r="816">
          <cell r="H816">
            <v>0</v>
          </cell>
          <cell r="I816">
            <v>0</v>
          </cell>
          <cell r="J816">
            <v>0</v>
          </cell>
          <cell r="T816">
            <v>0</v>
          </cell>
          <cell r="U816">
            <v>0</v>
          </cell>
          <cell r="V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</row>
        <row r="817">
          <cell r="H817">
            <v>0</v>
          </cell>
          <cell r="I817">
            <v>0</v>
          </cell>
          <cell r="J817">
            <v>0</v>
          </cell>
          <cell r="T817">
            <v>0</v>
          </cell>
          <cell r="U817">
            <v>0</v>
          </cell>
          <cell r="V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</row>
        <row r="818">
          <cell r="H818">
            <v>0</v>
          </cell>
          <cell r="I818">
            <v>0</v>
          </cell>
          <cell r="J818">
            <v>0</v>
          </cell>
          <cell r="T818">
            <v>0</v>
          </cell>
          <cell r="U818">
            <v>0</v>
          </cell>
          <cell r="V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</row>
        <row r="819">
          <cell r="H819">
            <v>0</v>
          </cell>
          <cell r="I819">
            <v>0</v>
          </cell>
          <cell r="J819">
            <v>0</v>
          </cell>
          <cell r="T819">
            <v>0</v>
          </cell>
          <cell r="U819">
            <v>0</v>
          </cell>
          <cell r="V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</row>
        <row r="820">
          <cell r="H820">
            <v>0</v>
          </cell>
          <cell r="I820">
            <v>0</v>
          </cell>
          <cell r="J820">
            <v>0</v>
          </cell>
          <cell r="T820">
            <v>0</v>
          </cell>
          <cell r="U820">
            <v>0</v>
          </cell>
          <cell r="V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  <cell r="T821">
            <v>0</v>
          </cell>
          <cell r="U821">
            <v>0</v>
          </cell>
          <cell r="V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T822">
            <v>0</v>
          </cell>
          <cell r="U822">
            <v>0</v>
          </cell>
          <cell r="V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</row>
        <row r="823">
          <cell r="H823">
            <v>0</v>
          </cell>
          <cell r="I823">
            <v>0</v>
          </cell>
          <cell r="J823">
            <v>0</v>
          </cell>
          <cell r="T823">
            <v>0</v>
          </cell>
          <cell r="U823">
            <v>0</v>
          </cell>
          <cell r="V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</row>
        <row r="824">
          <cell r="H824">
            <v>0</v>
          </cell>
          <cell r="I824">
            <v>0</v>
          </cell>
          <cell r="J824">
            <v>0</v>
          </cell>
          <cell r="T824">
            <v>0</v>
          </cell>
          <cell r="U824">
            <v>0</v>
          </cell>
          <cell r="V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</row>
        <row r="825">
          <cell r="H825">
            <v>0</v>
          </cell>
          <cell r="I825">
            <v>0</v>
          </cell>
          <cell r="J825">
            <v>0</v>
          </cell>
          <cell r="T825">
            <v>0</v>
          </cell>
          <cell r="U825">
            <v>0</v>
          </cell>
          <cell r="V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</row>
        <row r="826">
          <cell r="H826">
            <v>0</v>
          </cell>
          <cell r="I826">
            <v>0</v>
          </cell>
          <cell r="J826">
            <v>0</v>
          </cell>
          <cell r="T826">
            <v>0</v>
          </cell>
          <cell r="U826">
            <v>0</v>
          </cell>
          <cell r="V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</row>
        <row r="827">
          <cell r="H827">
            <v>0</v>
          </cell>
          <cell r="I827">
            <v>0</v>
          </cell>
          <cell r="J827">
            <v>0</v>
          </cell>
          <cell r="T827">
            <v>0</v>
          </cell>
          <cell r="U827">
            <v>0</v>
          </cell>
          <cell r="V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</row>
        <row r="828">
          <cell r="H828">
            <v>0</v>
          </cell>
          <cell r="I828">
            <v>0</v>
          </cell>
          <cell r="J828">
            <v>0</v>
          </cell>
          <cell r="T828">
            <v>0</v>
          </cell>
          <cell r="U828">
            <v>0</v>
          </cell>
          <cell r="V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</row>
        <row r="829">
          <cell r="H829">
            <v>0</v>
          </cell>
          <cell r="I829">
            <v>0</v>
          </cell>
          <cell r="J829">
            <v>0</v>
          </cell>
          <cell r="T829">
            <v>0</v>
          </cell>
          <cell r="U829">
            <v>0</v>
          </cell>
          <cell r="V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</row>
        <row r="830">
          <cell r="H830">
            <v>0</v>
          </cell>
          <cell r="I830">
            <v>0</v>
          </cell>
          <cell r="J830">
            <v>0</v>
          </cell>
          <cell r="T830">
            <v>0</v>
          </cell>
          <cell r="U830">
            <v>0</v>
          </cell>
          <cell r="V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</row>
        <row r="831">
          <cell r="H831">
            <v>0</v>
          </cell>
          <cell r="I831">
            <v>0</v>
          </cell>
          <cell r="J831">
            <v>0</v>
          </cell>
          <cell r="T831">
            <v>0</v>
          </cell>
          <cell r="U831">
            <v>0</v>
          </cell>
          <cell r="V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</row>
        <row r="832">
          <cell r="H832">
            <v>0</v>
          </cell>
          <cell r="I832">
            <v>0</v>
          </cell>
          <cell r="J832">
            <v>0</v>
          </cell>
          <cell r="T832">
            <v>0</v>
          </cell>
          <cell r="U832">
            <v>0</v>
          </cell>
          <cell r="V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</row>
        <row r="833">
          <cell r="H833">
            <v>0</v>
          </cell>
          <cell r="I833">
            <v>0</v>
          </cell>
          <cell r="J833">
            <v>0</v>
          </cell>
          <cell r="T833">
            <v>0</v>
          </cell>
          <cell r="U833">
            <v>0</v>
          </cell>
          <cell r="V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</row>
        <row r="834">
          <cell r="H834">
            <v>0</v>
          </cell>
          <cell r="I834">
            <v>0</v>
          </cell>
          <cell r="J834">
            <v>0</v>
          </cell>
          <cell r="T834">
            <v>0</v>
          </cell>
          <cell r="U834">
            <v>0</v>
          </cell>
          <cell r="V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</row>
        <row r="835">
          <cell r="H835">
            <v>0</v>
          </cell>
          <cell r="I835">
            <v>0</v>
          </cell>
          <cell r="J835">
            <v>0</v>
          </cell>
          <cell r="T835">
            <v>0</v>
          </cell>
          <cell r="U835">
            <v>0</v>
          </cell>
          <cell r="V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</row>
        <row r="836">
          <cell r="H836">
            <v>0</v>
          </cell>
          <cell r="I836">
            <v>0</v>
          </cell>
          <cell r="J836">
            <v>0</v>
          </cell>
          <cell r="T836">
            <v>0</v>
          </cell>
          <cell r="U836">
            <v>0</v>
          </cell>
          <cell r="V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</row>
        <row r="837">
          <cell r="H837">
            <v>0</v>
          </cell>
          <cell r="I837">
            <v>0</v>
          </cell>
          <cell r="J837">
            <v>0</v>
          </cell>
          <cell r="T837">
            <v>0</v>
          </cell>
          <cell r="U837">
            <v>0</v>
          </cell>
          <cell r="V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T838">
            <v>0</v>
          </cell>
          <cell r="U838">
            <v>0</v>
          </cell>
          <cell r="V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</row>
        <row r="839">
          <cell r="H839">
            <v>0</v>
          </cell>
          <cell r="I839">
            <v>0</v>
          </cell>
          <cell r="J839">
            <v>0</v>
          </cell>
          <cell r="T839">
            <v>0</v>
          </cell>
          <cell r="U839">
            <v>0</v>
          </cell>
          <cell r="V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</row>
        <row r="840">
          <cell r="H840">
            <v>0</v>
          </cell>
          <cell r="I840">
            <v>0</v>
          </cell>
          <cell r="J840">
            <v>0</v>
          </cell>
          <cell r="T840">
            <v>0</v>
          </cell>
          <cell r="U840">
            <v>0</v>
          </cell>
          <cell r="V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</row>
        <row r="841">
          <cell r="H841">
            <v>0</v>
          </cell>
          <cell r="I841">
            <v>0</v>
          </cell>
          <cell r="J841">
            <v>0</v>
          </cell>
          <cell r="T841">
            <v>0</v>
          </cell>
          <cell r="U841">
            <v>0</v>
          </cell>
          <cell r="V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</row>
        <row r="842">
          <cell r="H842">
            <v>0</v>
          </cell>
          <cell r="I842">
            <v>0</v>
          </cell>
          <cell r="J842">
            <v>0</v>
          </cell>
          <cell r="T842">
            <v>0</v>
          </cell>
          <cell r="U842">
            <v>0</v>
          </cell>
          <cell r="V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</row>
        <row r="843">
          <cell r="H843">
            <v>0</v>
          </cell>
          <cell r="I843">
            <v>0</v>
          </cell>
          <cell r="J843">
            <v>0</v>
          </cell>
          <cell r="T843">
            <v>0</v>
          </cell>
          <cell r="U843">
            <v>0</v>
          </cell>
          <cell r="V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</row>
        <row r="844">
          <cell r="H844">
            <v>0</v>
          </cell>
          <cell r="I844">
            <v>0</v>
          </cell>
          <cell r="J844">
            <v>0</v>
          </cell>
          <cell r="T844">
            <v>0</v>
          </cell>
          <cell r="U844">
            <v>0</v>
          </cell>
          <cell r="V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</row>
        <row r="845">
          <cell r="H845">
            <v>0</v>
          </cell>
          <cell r="I845">
            <v>0</v>
          </cell>
          <cell r="J845">
            <v>0</v>
          </cell>
          <cell r="T845">
            <v>0</v>
          </cell>
          <cell r="U845">
            <v>0</v>
          </cell>
          <cell r="V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</row>
        <row r="846">
          <cell r="H846">
            <v>0</v>
          </cell>
          <cell r="I846">
            <v>0</v>
          </cell>
          <cell r="J846">
            <v>0</v>
          </cell>
          <cell r="T846">
            <v>0</v>
          </cell>
          <cell r="U846">
            <v>0</v>
          </cell>
          <cell r="V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T847">
            <v>0</v>
          </cell>
          <cell r="U847">
            <v>0</v>
          </cell>
          <cell r="V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</row>
        <row r="848">
          <cell r="H848">
            <v>0</v>
          </cell>
          <cell r="I848">
            <v>0</v>
          </cell>
          <cell r="J848">
            <v>0</v>
          </cell>
          <cell r="T848">
            <v>0</v>
          </cell>
          <cell r="U848">
            <v>0</v>
          </cell>
          <cell r="V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</row>
        <row r="849">
          <cell r="H849">
            <v>0</v>
          </cell>
          <cell r="I849">
            <v>0</v>
          </cell>
          <cell r="J849">
            <v>0</v>
          </cell>
          <cell r="T849">
            <v>0</v>
          </cell>
          <cell r="U849">
            <v>0</v>
          </cell>
          <cell r="V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</row>
        <row r="850">
          <cell r="H850">
            <v>0</v>
          </cell>
          <cell r="I850">
            <v>0</v>
          </cell>
          <cell r="J850">
            <v>0</v>
          </cell>
          <cell r="T850">
            <v>0</v>
          </cell>
          <cell r="U850">
            <v>0</v>
          </cell>
          <cell r="V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</row>
        <row r="851">
          <cell r="H851">
            <v>0</v>
          </cell>
          <cell r="I851">
            <v>0</v>
          </cell>
          <cell r="J851">
            <v>0</v>
          </cell>
          <cell r="T851">
            <v>0</v>
          </cell>
          <cell r="U851">
            <v>0</v>
          </cell>
          <cell r="V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</row>
        <row r="852">
          <cell r="H852">
            <v>0</v>
          </cell>
          <cell r="I852">
            <v>0</v>
          </cell>
          <cell r="J852">
            <v>0</v>
          </cell>
          <cell r="T852">
            <v>0</v>
          </cell>
          <cell r="U852">
            <v>0</v>
          </cell>
          <cell r="V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</row>
        <row r="853">
          <cell r="H853">
            <v>0</v>
          </cell>
          <cell r="I853">
            <v>0</v>
          </cell>
          <cell r="J853">
            <v>0</v>
          </cell>
          <cell r="T853">
            <v>0</v>
          </cell>
          <cell r="U853">
            <v>0</v>
          </cell>
          <cell r="V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T854">
            <v>0</v>
          </cell>
          <cell r="U854">
            <v>0</v>
          </cell>
          <cell r="V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</row>
        <row r="855">
          <cell r="H855">
            <v>0</v>
          </cell>
          <cell r="I855">
            <v>0</v>
          </cell>
          <cell r="J855">
            <v>0</v>
          </cell>
          <cell r="T855">
            <v>0</v>
          </cell>
          <cell r="U855">
            <v>0</v>
          </cell>
          <cell r="V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</row>
        <row r="856">
          <cell r="H856">
            <v>0</v>
          </cell>
          <cell r="I856">
            <v>0</v>
          </cell>
          <cell r="J856">
            <v>0</v>
          </cell>
          <cell r="T856">
            <v>0</v>
          </cell>
          <cell r="U856">
            <v>0</v>
          </cell>
          <cell r="V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</row>
        <row r="857">
          <cell r="H857">
            <v>0</v>
          </cell>
          <cell r="I857">
            <v>0</v>
          </cell>
          <cell r="J857">
            <v>0</v>
          </cell>
          <cell r="T857">
            <v>0</v>
          </cell>
          <cell r="U857">
            <v>0</v>
          </cell>
          <cell r="V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</row>
        <row r="858">
          <cell r="H858">
            <v>0</v>
          </cell>
          <cell r="I858">
            <v>0</v>
          </cell>
          <cell r="J858">
            <v>0</v>
          </cell>
          <cell r="T858">
            <v>0</v>
          </cell>
          <cell r="U858">
            <v>0</v>
          </cell>
          <cell r="V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</row>
        <row r="859">
          <cell r="H859">
            <v>0</v>
          </cell>
          <cell r="I859">
            <v>0</v>
          </cell>
          <cell r="J859">
            <v>0</v>
          </cell>
          <cell r="T859">
            <v>0</v>
          </cell>
          <cell r="U859">
            <v>0</v>
          </cell>
          <cell r="V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</row>
        <row r="860">
          <cell r="H860">
            <v>0</v>
          </cell>
          <cell r="I860">
            <v>0</v>
          </cell>
          <cell r="J860">
            <v>0</v>
          </cell>
          <cell r="T860">
            <v>0</v>
          </cell>
          <cell r="U860">
            <v>0</v>
          </cell>
          <cell r="V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</row>
        <row r="861">
          <cell r="H861">
            <v>0</v>
          </cell>
          <cell r="I861">
            <v>0</v>
          </cell>
          <cell r="J861">
            <v>0</v>
          </cell>
          <cell r="T861">
            <v>0</v>
          </cell>
          <cell r="U861">
            <v>0</v>
          </cell>
          <cell r="V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  <cell r="T862">
            <v>0</v>
          </cell>
          <cell r="U862">
            <v>0</v>
          </cell>
          <cell r="V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</row>
        <row r="863">
          <cell r="H863">
            <v>0</v>
          </cell>
          <cell r="I863">
            <v>0</v>
          </cell>
          <cell r="J863">
            <v>0</v>
          </cell>
          <cell r="T863">
            <v>0</v>
          </cell>
          <cell r="U863">
            <v>0</v>
          </cell>
          <cell r="V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</row>
        <row r="864">
          <cell r="H864">
            <v>0</v>
          </cell>
          <cell r="I864">
            <v>0</v>
          </cell>
          <cell r="J864">
            <v>0</v>
          </cell>
          <cell r="T864">
            <v>0</v>
          </cell>
          <cell r="U864">
            <v>0</v>
          </cell>
          <cell r="V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</row>
        <row r="865">
          <cell r="H865">
            <v>0</v>
          </cell>
          <cell r="I865">
            <v>0</v>
          </cell>
          <cell r="J865">
            <v>0</v>
          </cell>
          <cell r="T865">
            <v>0</v>
          </cell>
          <cell r="U865">
            <v>0</v>
          </cell>
          <cell r="V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</row>
        <row r="866">
          <cell r="H866">
            <v>0</v>
          </cell>
          <cell r="I866">
            <v>0</v>
          </cell>
          <cell r="J866">
            <v>0</v>
          </cell>
          <cell r="T866">
            <v>0</v>
          </cell>
          <cell r="U866">
            <v>0</v>
          </cell>
          <cell r="V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</row>
        <row r="867">
          <cell r="H867">
            <v>0</v>
          </cell>
          <cell r="I867">
            <v>0</v>
          </cell>
          <cell r="J867">
            <v>0</v>
          </cell>
          <cell r="T867">
            <v>0</v>
          </cell>
          <cell r="U867">
            <v>0</v>
          </cell>
          <cell r="V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</row>
        <row r="868">
          <cell r="H868">
            <v>0</v>
          </cell>
          <cell r="I868">
            <v>0</v>
          </cell>
          <cell r="J868">
            <v>0</v>
          </cell>
          <cell r="T868">
            <v>0</v>
          </cell>
          <cell r="U868">
            <v>0</v>
          </cell>
          <cell r="V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</row>
        <row r="869">
          <cell r="H869">
            <v>0</v>
          </cell>
          <cell r="I869">
            <v>0</v>
          </cell>
          <cell r="J869">
            <v>0</v>
          </cell>
          <cell r="T869">
            <v>0</v>
          </cell>
          <cell r="U869">
            <v>0</v>
          </cell>
          <cell r="V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T870">
            <v>0</v>
          </cell>
          <cell r="U870">
            <v>0</v>
          </cell>
          <cell r="V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</row>
        <row r="871">
          <cell r="H871">
            <v>0</v>
          </cell>
          <cell r="I871">
            <v>0</v>
          </cell>
          <cell r="J871">
            <v>0</v>
          </cell>
          <cell r="T871">
            <v>0</v>
          </cell>
          <cell r="U871">
            <v>0</v>
          </cell>
          <cell r="V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</row>
        <row r="872">
          <cell r="H872">
            <v>0</v>
          </cell>
          <cell r="I872">
            <v>0</v>
          </cell>
          <cell r="J872">
            <v>0</v>
          </cell>
          <cell r="T872">
            <v>0</v>
          </cell>
          <cell r="U872">
            <v>0</v>
          </cell>
          <cell r="V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</row>
        <row r="873">
          <cell r="H873">
            <v>0</v>
          </cell>
          <cell r="I873">
            <v>0</v>
          </cell>
          <cell r="J873">
            <v>0</v>
          </cell>
          <cell r="T873">
            <v>0</v>
          </cell>
          <cell r="U873">
            <v>0</v>
          </cell>
          <cell r="V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</row>
        <row r="874">
          <cell r="H874">
            <v>0</v>
          </cell>
          <cell r="I874">
            <v>0</v>
          </cell>
          <cell r="J874">
            <v>0</v>
          </cell>
          <cell r="T874">
            <v>0</v>
          </cell>
          <cell r="U874">
            <v>0</v>
          </cell>
          <cell r="V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</row>
        <row r="875">
          <cell r="H875">
            <v>0</v>
          </cell>
          <cell r="I875">
            <v>0</v>
          </cell>
          <cell r="J875">
            <v>0</v>
          </cell>
          <cell r="T875">
            <v>0</v>
          </cell>
          <cell r="U875">
            <v>0</v>
          </cell>
          <cell r="V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</row>
        <row r="876">
          <cell r="H876">
            <v>0</v>
          </cell>
          <cell r="I876">
            <v>0</v>
          </cell>
          <cell r="J876">
            <v>0</v>
          </cell>
          <cell r="T876">
            <v>0</v>
          </cell>
          <cell r="U876">
            <v>0</v>
          </cell>
          <cell r="V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</row>
        <row r="877">
          <cell r="H877">
            <v>0</v>
          </cell>
          <cell r="I877">
            <v>0</v>
          </cell>
          <cell r="J877">
            <v>0</v>
          </cell>
          <cell r="T877">
            <v>0</v>
          </cell>
          <cell r="U877">
            <v>0</v>
          </cell>
          <cell r="V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</row>
        <row r="878">
          <cell r="H878">
            <v>0</v>
          </cell>
          <cell r="I878">
            <v>0</v>
          </cell>
          <cell r="J878">
            <v>0</v>
          </cell>
          <cell r="T878">
            <v>0</v>
          </cell>
          <cell r="U878">
            <v>0</v>
          </cell>
          <cell r="V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</row>
        <row r="879">
          <cell r="H879">
            <v>0</v>
          </cell>
          <cell r="I879">
            <v>0</v>
          </cell>
          <cell r="J879">
            <v>0</v>
          </cell>
          <cell r="T879">
            <v>0</v>
          </cell>
          <cell r="U879">
            <v>0</v>
          </cell>
          <cell r="V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</row>
        <row r="880">
          <cell r="H880">
            <v>0</v>
          </cell>
          <cell r="I880">
            <v>0</v>
          </cell>
          <cell r="J880">
            <v>0</v>
          </cell>
          <cell r="T880">
            <v>0</v>
          </cell>
          <cell r="U880">
            <v>0</v>
          </cell>
          <cell r="V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</row>
        <row r="881">
          <cell r="H881">
            <v>0</v>
          </cell>
          <cell r="I881">
            <v>0</v>
          </cell>
          <cell r="J881">
            <v>0</v>
          </cell>
          <cell r="T881">
            <v>0</v>
          </cell>
          <cell r="U881">
            <v>0</v>
          </cell>
          <cell r="V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</row>
        <row r="882">
          <cell r="H882">
            <v>0</v>
          </cell>
          <cell r="I882">
            <v>0</v>
          </cell>
          <cell r="J882">
            <v>0</v>
          </cell>
          <cell r="T882">
            <v>0</v>
          </cell>
          <cell r="U882">
            <v>0</v>
          </cell>
          <cell r="V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</row>
        <row r="883">
          <cell r="H883">
            <v>0</v>
          </cell>
          <cell r="I883">
            <v>0</v>
          </cell>
          <cell r="J883">
            <v>0</v>
          </cell>
          <cell r="T883">
            <v>0</v>
          </cell>
          <cell r="U883">
            <v>0</v>
          </cell>
          <cell r="V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</row>
        <row r="884">
          <cell r="H884">
            <v>0</v>
          </cell>
          <cell r="I884">
            <v>0</v>
          </cell>
          <cell r="J884">
            <v>0</v>
          </cell>
          <cell r="T884">
            <v>0</v>
          </cell>
          <cell r="U884">
            <v>0</v>
          </cell>
          <cell r="V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</row>
        <row r="885">
          <cell r="H885">
            <v>0</v>
          </cell>
          <cell r="I885">
            <v>0</v>
          </cell>
          <cell r="J885">
            <v>0</v>
          </cell>
          <cell r="T885">
            <v>0</v>
          </cell>
          <cell r="U885">
            <v>0</v>
          </cell>
          <cell r="V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T886">
            <v>0</v>
          </cell>
          <cell r="U886">
            <v>0</v>
          </cell>
          <cell r="V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</row>
        <row r="887">
          <cell r="H887">
            <v>0</v>
          </cell>
          <cell r="I887">
            <v>0</v>
          </cell>
          <cell r="J887">
            <v>0</v>
          </cell>
          <cell r="T887">
            <v>0</v>
          </cell>
          <cell r="U887">
            <v>0</v>
          </cell>
          <cell r="V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</row>
        <row r="888">
          <cell r="H888">
            <v>0</v>
          </cell>
          <cell r="I888">
            <v>0</v>
          </cell>
          <cell r="J888">
            <v>0</v>
          </cell>
          <cell r="T888">
            <v>0</v>
          </cell>
          <cell r="U888">
            <v>0</v>
          </cell>
          <cell r="V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</row>
        <row r="889">
          <cell r="H889">
            <v>0</v>
          </cell>
          <cell r="I889">
            <v>0</v>
          </cell>
          <cell r="J889">
            <v>0</v>
          </cell>
          <cell r="T889">
            <v>0</v>
          </cell>
          <cell r="U889">
            <v>0</v>
          </cell>
          <cell r="V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</row>
        <row r="890">
          <cell r="H890">
            <v>0</v>
          </cell>
          <cell r="I890">
            <v>0</v>
          </cell>
          <cell r="J890">
            <v>0</v>
          </cell>
          <cell r="T890">
            <v>0</v>
          </cell>
          <cell r="U890">
            <v>0</v>
          </cell>
          <cell r="V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</row>
        <row r="891">
          <cell r="H891">
            <v>0</v>
          </cell>
          <cell r="I891">
            <v>0</v>
          </cell>
          <cell r="J891">
            <v>0</v>
          </cell>
          <cell r="T891">
            <v>0</v>
          </cell>
          <cell r="U891">
            <v>0</v>
          </cell>
          <cell r="V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</row>
        <row r="892">
          <cell r="H892">
            <v>0</v>
          </cell>
          <cell r="I892">
            <v>0</v>
          </cell>
          <cell r="J892">
            <v>0</v>
          </cell>
          <cell r="T892">
            <v>0</v>
          </cell>
          <cell r="U892">
            <v>0</v>
          </cell>
          <cell r="V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</row>
        <row r="893">
          <cell r="H893">
            <v>0</v>
          </cell>
          <cell r="I893">
            <v>0</v>
          </cell>
          <cell r="J893">
            <v>0</v>
          </cell>
          <cell r="T893">
            <v>0</v>
          </cell>
          <cell r="U893">
            <v>0</v>
          </cell>
          <cell r="V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</row>
        <row r="894">
          <cell r="H894">
            <v>0</v>
          </cell>
          <cell r="I894">
            <v>0</v>
          </cell>
          <cell r="J894">
            <v>0</v>
          </cell>
          <cell r="T894">
            <v>0</v>
          </cell>
          <cell r="U894">
            <v>0</v>
          </cell>
          <cell r="V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</row>
        <row r="895">
          <cell r="H895">
            <v>0</v>
          </cell>
          <cell r="I895">
            <v>0</v>
          </cell>
          <cell r="J895">
            <v>0</v>
          </cell>
          <cell r="T895">
            <v>0</v>
          </cell>
          <cell r="U895">
            <v>0</v>
          </cell>
          <cell r="V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</row>
        <row r="896">
          <cell r="H896">
            <v>0</v>
          </cell>
          <cell r="I896">
            <v>0</v>
          </cell>
          <cell r="J896">
            <v>0</v>
          </cell>
          <cell r="T896">
            <v>0</v>
          </cell>
          <cell r="U896">
            <v>0</v>
          </cell>
          <cell r="V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</row>
        <row r="897">
          <cell r="H897">
            <v>0</v>
          </cell>
          <cell r="I897">
            <v>0</v>
          </cell>
          <cell r="J897">
            <v>0</v>
          </cell>
          <cell r="T897">
            <v>0</v>
          </cell>
          <cell r="U897">
            <v>0</v>
          </cell>
          <cell r="V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</row>
        <row r="898">
          <cell r="H898">
            <v>0</v>
          </cell>
          <cell r="I898">
            <v>0</v>
          </cell>
          <cell r="J898">
            <v>0</v>
          </cell>
          <cell r="T898">
            <v>0</v>
          </cell>
          <cell r="U898">
            <v>0</v>
          </cell>
          <cell r="V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</row>
        <row r="899">
          <cell r="H899">
            <v>0</v>
          </cell>
          <cell r="I899">
            <v>0</v>
          </cell>
          <cell r="J899">
            <v>0</v>
          </cell>
          <cell r="T899">
            <v>0</v>
          </cell>
          <cell r="U899">
            <v>0</v>
          </cell>
          <cell r="V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</row>
        <row r="900">
          <cell r="H900">
            <v>0</v>
          </cell>
          <cell r="I900">
            <v>0</v>
          </cell>
          <cell r="J900">
            <v>0</v>
          </cell>
          <cell r="T900">
            <v>0</v>
          </cell>
          <cell r="U900">
            <v>0</v>
          </cell>
          <cell r="V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</row>
        <row r="901">
          <cell r="H901">
            <v>0</v>
          </cell>
          <cell r="I901">
            <v>0</v>
          </cell>
          <cell r="J901">
            <v>0</v>
          </cell>
          <cell r="T901">
            <v>0</v>
          </cell>
          <cell r="U901">
            <v>0</v>
          </cell>
          <cell r="V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T902">
            <v>0</v>
          </cell>
          <cell r="U902">
            <v>0</v>
          </cell>
          <cell r="V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</row>
        <row r="903">
          <cell r="H903">
            <v>0</v>
          </cell>
          <cell r="I903">
            <v>0</v>
          </cell>
          <cell r="J903">
            <v>0</v>
          </cell>
          <cell r="T903">
            <v>0</v>
          </cell>
          <cell r="U903">
            <v>0</v>
          </cell>
          <cell r="V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T904">
            <v>0</v>
          </cell>
          <cell r="U904">
            <v>0</v>
          </cell>
          <cell r="V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</row>
        <row r="905">
          <cell r="H905">
            <v>0</v>
          </cell>
          <cell r="I905">
            <v>0</v>
          </cell>
          <cell r="J905">
            <v>0</v>
          </cell>
          <cell r="T905">
            <v>0</v>
          </cell>
          <cell r="U905">
            <v>0</v>
          </cell>
          <cell r="V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</row>
        <row r="906">
          <cell r="H906">
            <v>0</v>
          </cell>
          <cell r="I906">
            <v>0</v>
          </cell>
          <cell r="J906">
            <v>0</v>
          </cell>
          <cell r="T906">
            <v>0</v>
          </cell>
          <cell r="U906">
            <v>0</v>
          </cell>
          <cell r="V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</row>
        <row r="907">
          <cell r="H907">
            <v>0</v>
          </cell>
          <cell r="I907">
            <v>0</v>
          </cell>
          <cell r="J907">
            <v>0</v>
          </cell>
          <cell r="T907">
            <v>0</v>
          </cell>
          <cell r="U907">
            <v>0</v>
          </cell>
          <cell r="V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</row>
        <row r="908">
          <cell r="H908">
            <v>0</v>
          </cell>
          <cell r="I908">
            <v>0</v>
          </cell>
          <cell r="J908">
            <v>0</v>
          </cell>
          <cell r="T908">
            <v>0</v>
          </cell>
          <cell r="U908">
            <v>0</v>
          </cell>
          <cell r="V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T909">
            <v>0</v>
          </cell>
          <cell r="U909">
            <v>0</v>
          </cell>
          <cell r="V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</row>
        <row r="910">
          <cell r="H910">
            <v>0</v>
          </cell>
          <cell r="I910">
            <v>0</v>
          </cell>
          <cell r="J910">
            <v>0</v>
          </cell>
          <cell r="T910">
            <v>0</v>
          </cell>
          <cell r="U910">
            <v>0</v>
          </cell>
          <cell r="V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</row>
        <row r="911">
          <cell r="H911">
            <v>0</v>
          </cell>
          <cell r="I911">
            <v>0</v>
          </cell>
          <cell r="J911">
            <v>0</v>
          </cell>
          <cell r="T911">
            <v>0</v>
          </cell>
          <cell r="U911">
            <v>0</v>
          </cell>
          <cell r="V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</row>
        <row r="912">
          <cell r="H912">
            <v>0</v>
          </cell>
          <cell r="I912">
            <v>0</v>
          </cell>
          <cell r="J912">
            <v>0</v>
          </cell>
          <cell r="T912">
            <v>0</v>
          </cell>
          <cell r="U912">
            <v>0</v>
          </cell>
          <cell r="V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T913">
            <v>0</v>
          </cell>
          <cell r="U913">
            <v>0</v>
          </cell>
          <cell r="V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</row>
        <row r="914">
          <cell r="H914">
            <v>0</v>
          </cell>
          <cell r="I914">
            <v>0</v>
          </cell>
          <cell r="J914">
            <v>0</v>
          </cell>
          <cell r="T914">
            <v>0</v>
          </cell>
          <cell r="U914">
            <v>0</v>
          </cell>
          <cell r="V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</row>
        <row r="915">
          <cell r="H915">
            <v>0</v>
          </cell>
          <cell r="I915">
            <v>0</v>
          </cell>
          <cell r="J915">
            <v>0</v>
          </cell>
          <cell r="T915">
            <v>0</v>
          </cell>
          <cell r="U915">
            <v>0</v>
          </cell>
          <cell r="V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</row>
        <row r="916">
          <cell r="H916">
            <v>0</v>
          </cell>
          <cell r="I916">
            <v>0</v>
          </cell>
          <cell r="J916">
            <v>0</v>
          </cell>
          <cell r="T916">
            <v>0</v>
          </cell>
          <cell r="U916">
            <v>0</v>
          </cell>
          <cell r="V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</row>
        <row r="917">
          <cell r="H917">
            <v>0</v>
          </cell>
          <cell r="I917">
            <v>0</v>
          </cell>
          <cell r="J917">
            <v>0</v>
          </cell>
          <cell r="T917">
            <v>0</v>
          </cell>
          <cell r="U917">
            <v>0</v>
          </cell>
          <cell r="V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T918">
            <v>0</v>
          </cell>
          <cell r="U918">
            <v>0</v>
          </cell>
          <cell r="V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</row>
        <row r="919">
          <cell r="H919">
            <v>0</v>
          </cell>
          <cell r="I919">
            <v>0</v>
          </cell>
          <cell r="J919">
            <v>0</v>
          </cell>
          <cell r="T919">
            <v>0</v>
          </cell>
          <cell r="U919">
            <v>0</v>
          </cell>
          <cell r="V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</row>
        <row r="920">
          <cell r="H920">
            <v>0</v>
          </cell>
          <cell r="I920">
            <v>0</v>
          </cell>
          <cell r="J920">
            <v>0</v>
          </cell>
          <cell r="T920">
            <v>0</v>
          </cell>
          <cell r="U920">
            <v>0</v>
          </cell>
          <cell r="V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</row>
        <row r="921">
          <cell r="H921">
            <v>0</v>
          </cell>
          <cell r="I921">
            <v>0</v>
          </cell>
          <cell r="J921">
            <v>0</v>
          </cell>
          <cell r="T921">
            <v>0</v>
          </cell>
          <cell r="U921">
            <v>0</v>
          </cell>
          <cell r="V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</row>
        <row r="922">
          <cell r="H922">
            <v>0</v>
          </cell>
          <cell r="I922">
            <v>0</v>
          </cell>
          <cell r="J922">
            <v>0</v>
          </cell>
          <cell r="T922">
            <v>0</v>
          </cell>
          <cell r="U922">
            <v>0</v>
          </cell>
          <cell r="V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</row>
        <row r="923">
          <cell r="H923">
            <v>0</v>
          </cell>
          <cell r="I923">
            <v>0</v>
          </cell>
          <cell r="J923">
            <v>0</v>
          </cell>
          <cell r="T923">
            <v>0</v>
          </cell>
          <cell r="U923">
            <v>0</v>
          </cell>
          <cell r="V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</row>
        <row r="924">
          <cell r="H924">
            <v>0</v>
          </cell>
          <cell r="I924">
            <v>0</v>
          </cell>
          <cell r="J924">
            <v>0</v>
          </cell>
          <cell r="T924">
            <v>0</v>
          </cell>
          <cell r="U924">
            <v>0</v>
          </cell>
          <cell r="V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</row>
        <row r="925">
          <cell r="H925">
            <v>0</v>
          </cell>
          <cell r="I925">
            <v>0</v>
          </cell>
          <cell r="J925">
            <v>0</v>
          </cell>
          <cell r="T925">
            <v>0</v>
          </cell>
          <cell r="U925">
            <v>0</v>
          </cell>
          <cell r="V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</row>
        <row r="926">
          <cell r="H926">
            <v>0</v>
          </cell>
          <cell r="I926">
            <v>0</v>
          </cell>
          <cell r="J926">
            <v>0</v>
          </cell>
          <cell r="T926">
            <v>0</v>
          </cell>
          <cell r="U926">
            <v>0</v>
          </cell>
          <cell r="V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  <cell r="T927">
            <v>0</v>
          </cell>
          <cell r="U927">
            <v>0</v>
          </cell>
          <cell r="V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</row>
        <row r="928">
          <cell r="H928">
            <v>0</v>
          </cell>
          <cell r="I928">
            <v>0</v>
          </cell>
          <cell r="J928">
            <v>0</v>
          </cell>
          <cell r="T928">
            <v>0</v>
          </cell>
          <cell r="U928">
            <v>0</v>
          </cell>
          <cell r="V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</row>
        <row r="929">
          <cell r="H929">
            <v>0</v>
          </cell>
          <cell r="I929">
            <v>0</v>
          </cell>
          <cell r="J929">
            <v>0</v>
          </cell>
          <cell r="T929">
            <v>0</v>
          </cell>
          <cell r="U929">
            <v>0</v>
          </cell>
          <cell r="V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</row>
        <row r="930">
          <cell r="H930">
            <v>0</v>
          </cell>
          <cell r="I930">
            <v>0</v>
          </cell>
          <cell r="J930">
            <v>0</v>
          </cell>
          <cell r="T930">
            <v>0</v>
          </cell>
          <cell r="U930">
            <v>0</v>
          </cell>
          <cell r="V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</row>
        <row r="931">
          <cell r="H931">
            <v>0</v>
          </cell>
          <cell r="I931">
            <v>0</v>
          </cell>
          <cell r="J931">
            <v>0</v>
          </cell>
          <cell r="T931">
            <v>0</v>
          </cell>
          <cell r="U931">
            <v>0</v>
          </cell>
          <cell r="V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</row>
        <row r="932">
          <cell r="H932">
            <v>0</v>
          </cell>
          <cell r="I932">
            <v>0</v>
          </cell>
          <cell r="J932">
            <v>0</v>
          </cell>
          <cell r="T932">
            <v>0</v>
          </cell>
          <cell r="U932">
            <v>0</v>
          </cell>
          <cell r="V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</row>
        <row r="933">
          <cell r="H933">
            <v>0</v>
          </cell>
          <cell r="I933">
            <v>0</v>
          </cell>
          <cell r="J933">
            <v>0</v>
          </cell>
          <cell r="T933">
            <v>0</v>
          </cell>
          <cell r="U933">
            <v>0</v>
          </cell>
          <cell r="V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T934">
            <v>0</v>
          </cell>
          <cell r="U934">
            <v>0</v>
          </cell>
          <cell r="V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</row>
        <row r="935">
          <cell r="H935">
            <v>0</v>
          </cell>
          <cell r="I935">
            <v>0</v>
          </cell>
          <cell r="J935">
            <v>0</v>
          </cell>
          <cell r="T935">
            <v>0</v>
          </cell>
          <cell r="U935">
            <v>0</v>
          </cell>
          <cell r="V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</row>
        <row r="936">
          <cell r="H936">
            <v>0</v>
          </cell>
          <cell r="I936">
            <v>0</v>
          </cell>
          <cell r="J936">
            <v>0</v>
          </cell>
          <cell r="T936">
            <v>0</v>
          </cell>
          <cell r="U936">
            <v>0</v>
          </cell>
          <cell r="V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</row>
        <row r="937">
          <cell r="H937">
            <v>0</v>
          </cell>
          <cell r="I937">
            <v>0</v>
          </cell>
          <cell r="J937">
            <v>0</v>
          </cell>
          <cell r="T937">
            <v>0</v>
          </cell>
          <cell r="U937">
            <v>0</v>
          </cell>
          <cell r="V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</row>
        <row r="938">
          <cell r="H938">
            <v>0</v>
          </cell>
          <cell r="I938">
            <v>0</v>
          </cell>
          <cell r="J938">
            <v>0</v>
          </cell>
          <cell r="T938">
            <v>0</v>
          </cell>
          <cell r="U938">
            <v>0</v>
          </cell>
          <cell r="V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</row>
        <row r="939">
          <cell r="H939">
            <v>0</v>
          </cell>
          <cell r="I939">
            <v>0</v>
          </cell>
          <cell r="J939">
            <v>0</v>
          </cell>
          <cell r="T939">
            <v>0</v>
          </cell>
          <cell r="U939">
            <v>0</v>
          </cell>
          <cell r="V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</row>
        <row r="940">
          <cell r="H940">
            <v>0</v>
          </cell>
          <cell r="I940">
            <v>0</v>
          </cell>
          <cell r="J940">
            <v>0</v>
          </cell>
          <cell r="T940">
            <v>0</v>
          </cell>
          <cell r="U940">
            <v>0</v>
          </cell>
          <cell r="V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</row>
        <row r="941">
          <cell r="H941">
            <v>0</v>
          </cell>
          <cell r="I941">
            <v>0</v>
          </cell>
          <cell r="J941">
            <v>0</v>
          </cell>
          <cell r="T941">
            <v>0</v>
          </cell>
          <cell r="U941">
            <v>0</v>
          </cell>
          <cell r="V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</row>
        <row r="942">
          <cell r="H942">
            <v>0</v>
          </cell>
          <cell r="I942">
            <v>0</v>
          </cell>
          <cell r="J942">
            <v>0</v>
          </cell>
          <cell r="T942">
            <v>0</v>
          </cell>
          <cell r="U942">
            <v>0</v>
          </cell>
          <cell r="V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</row>
        <row r="943">
          <cell r="H943">
            <v>0</v>
          </cell>
          <cell r="I943">
            <v>0</v>
          </cell>
          <cell r="J943">
            <v>0</v>
          </cell>
          <cell r="T943">
            <v>0</v>
          </cell>
          <cell r="U943">
            <v>0</v>
          </cell>
          <cell r="V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</row>
        <row r="944">
          <cell r="H944">
            <v>0</v>
          </cell>
          <cell r="I944">
            <v>0</v>
          </cell>
          <cell r="J944">
            <v>0</v>
          </cell>
          <cell r="T944">
            <v>0</v>
          </cell>
          <cell r="U944">
            <v>0</v>
          </cell>
          <cell r="V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</row>
        <row r="945">
          <cell r="H945">
            <v>0</v>
          </cell>
          <cell r="I945">
            <v>0</v>
          </cell>
          <cell r="J945">
            <v>0</v>
          </cell>
          <cell r="T945">
            <v>0</v>
          </cell>
          <cell r="U945">
            <v>0</v>
          </cell>
          <cell r="V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</row>
        <row r="946">
          <cell r="H946">
            <v>0</v>
          </cell>
          <cell r="I946">
            <v>0</v>
          </cell>
          <cell r="J946">
            <v>0</v>
          </cell>
          <cell r="T946">
            <v>0</v>
          </cell>
          <cell r="U946">
            <v>0</v>
          </cell>
          <cell r="V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</row>
        <row r="947">
          <cell r="H947">
            <v>0</v>
          </cell>
          <cell r="I947">
            <v>0</v>
          </cell>
          <cell r="J947">
            <v>0</v>
          </cell>
          <cell r="T947">
            <v>0</v>
          </cell>
          <cell r="U947">
            <v>0</v>
          </cell>
          <cell r="V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  <cell r="T948">
            <v>0</v>
          </cell>
          <cell r="U948">
            <v>0</v>
          </cell>
          <cell r="V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  <cell r="T949">
            <v>0</v>
          </cell>
          <cell r="U949">
            <v>0</v>
          </cell>
          <cell r="V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T950">
            <v>0</v>
          </cell>
          <cell r="U950">
            <v>0</v>
          </cell>
          <cell r="V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</row>
        <row r="951">
          <cell r="H951">
            <v>0</v>
          </cell>
          <cell r="I951">
            <v>0</v>
          </cell>
          <cell r="J951">
            <v>0</v>
          </cell>
          <cell r="T951">
            <v>0</v>
          </cell>
          <cell r="U951">
            <v>0</v>
          </cell>
          <cell r="V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</row>
        <row r="952">
          <cell r="H952">
            <v>0</v>
          </cell>
          <cell r="I952">
            <v>0</v>
          </cell>
          <cell r="J952">
            <v>0</v>
          </cell>
          <cell r="T952">
            <v>0</v>
          </cell>
          <cell r="U952">
            <v>0</v>
          </cell>
          <cell r="V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</row>
        <row r="953">
          <cell r="H953">
            <v>0</v>
          </cell>
          <cell r="I953">
            <v>0</v>
          </cell>
          <cell r="J953">
            <v>0</v>
          </cell>
          <cell r="T953">
            <v>0</v>
          </cell>
          <cell r="U953">
            <v>0</v>
          </cell>
          <cell r="V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</row>
        <row r="954">
          <cell r="H954">
            <v>0</v>
          </cell>
          <cell r="I954">
            <v>0</v>
          </cell>
          <cell r="J954">
            <v>0</v>
          </cell>
          <cell r="T954">
            <v>0</v>
          </cell>
          <cell r="U954">
            <v>0</v>
          </cell>
          <cell r="V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</row>
        <row r="955">
          <cell r="H955">
            <v>0</v>
          </cell>
          <cell r="I955">
            <v>0</v>
          </cell>
          <cell r="J955">
            <v>0</v>
          </cell>
          <cell r="T955">
            <v>0</v>
          </cell>
          <cell r="U955">
            <v>0</v>
          </cell>
          <cell r="V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</row>
        <row r="956">
          <cell r="H956">
            <v>0</v>
          </cell>
          <cell r="I956">
            <v>0</v>
          </cell>
          <cell r="J956">
            <v>0</v>
          </cell>
          <cell r="T956">
            <v>0</v>
          </cell>
          <cell r="U956">
            <v>0</v>
          </cell>
          <cell r="V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</row>
        <row r="957">
          <cell r="H957">
            <v>0</v>
          </cell>
          <cell r="I957">
            <v>0</v>
          </cell>
          <cell r="J957">
            <v>0</v>
          </cell>
          <cell r="T957">
            <v>0</v>
          </cell>
          <cell r="U957">
            <v>0</v>
          </cell>
          <cell r="V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</row>
        <row r="958">
          <cell r="H958">
            <v>0</v>
          </cell>
          <cell r="I958">
            <v>0</v>
          </cell>
          <cell r="J958">
            <v>0</v>
          </cell>
          <cell r="T958">
            <v>0</v>
          </cell>
          <cell r="U958">
            <v>0</v>
          </cell>
          <cell r="V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</row>
        <row r="959">
          <cell r="H959">
            <v>0</v>
          </cell>
          <cell r="I959">
            <v>0</v>
          </cell>
          <cell r="J959">
            <v>0</v>
          </cell>
          <cell r="T959">
            <v>0</v>
          </cell>
          <cell r="U959">
            <v>0</v>
          </cell>
          <cell r="V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</row>
        <row r="960">
          <cell r="H960">
            <v>0</v>
          </cell>
          <cell r="I960">
            <v>0</v>
          </cell>
          <cell r="J960">
            <v>0</v>
          </cell>
          <cell r="T960">
            <v>0</v>
          </cell>
          <cell r="U960">
            <v>0</v>
          </cell>
          <cell r="V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</row>
        <row r="961">
          <cell r="H961">
            <v>0</v>
          </cell>
          <cell r="I961">
            <v>0</v>
          </cell>
          <cell r="J961">
            <v>0</v>
          </cell>
          <cell r="T961">
            <v>0</v>
          </cell>
          <cell r="U961">
            <v>0</v>
          </cell>
          <cell r="V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</row>
        <row r="962">
          <cell r="H962">
            <v>0</v>
          </cell>
          <cell r="I962">
            <v>0</v>
          </cell>
          <cell r="J962">
            <v>0</v>
          </cell>
          <cell r="T962">
            <v>0</v>
          </cell>
          <cell r="U962">
            <v>0</v>
          </cell>
          <cell r="V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</row>
        <row r="963">
          <cell r="H963">
            <v>0</v>
          </cell>
          <cell r="I963">
            <v>0</v>
          </cell>
          <cell r="J963">
            <v>0</v>
          </cell>
          <cell r="T963">
            <v>0</v>
          </cell>
          <cell r="U963">
            <v>0</v>
          </cell>
          <cell r="V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</row>
        <row r="964">
          <cell r="H964">
            <v>0</v>
          </cell>
          <cell r="I964">
            <v>0</v>
          </cell>
          <cell r="J964">
            <v>0</v>
          </cell>
          <cell r="T964">
            <v>0</v>
          </cell>
          <cell r="U964">
            <v>0</v>
          </cell>
          <cell r="V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</row>
        <row r="965">
          <cell r="H965">
            <v>0</v>
          </cell>
          <cell r="I965">
            <v>0</v>
          </cell>
          <cell r="J965">
            <v>0</v>
          </cell>
          <cell r="T965">
            <v>0</v>
          </cell>
          <cell r="U965">
            <v>0</v>
          </cell>
          <cell r="V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T966">
            <v>0</v>
          </cell>
          <cell r="U966">
            <v>0</v>
          </cell>
          <cell r="V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</row>
        <row r="967">
          <cell r="H967">
            <v>0</v>
          </cell>
          <cell r="I967">
            <v>0</v>
          </cell>
          <cell r="J967">
            <v>0</v>
          </cell>
          <cell r="T967">
            <v>0</v>
          </cell>
          <cell r="U967">
            <v>0</v>
          </cell>
          <cell r="V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</row>
        <row r="968">
          <cell r="H968">
            <v>0</v>
          </cell>
          <cell r="I968">
            <v>0</v>
          </cell>
          <cell r="J968">
            <v>0</v>
          </cell>
          <cell r="T968">
            <v>0</v>
          </cell>
          <cell r="U968">
            <v>0</v>
          </cell>
          <cell r="V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</row>
        <row r="969">
          <cell r="H969">
            <v>0</v>
          </cell>
          <cell r="I969">
            <v>0</v>
          </cell>
          <cell r="J969">
            <v>0</v>
          </cell>
          <cell r="T969">
            <v>0</v>
          </cell>
          <cell r="U969">
            <v>0</v>
          </cell>
          <cell r="V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</row>
        <row r="970">
          <cell r="H970">
            <v>0</v>
          </cell>
          <cell r="I970">
            <v>0</v>
          </cell>
          <cell r="J970">
            <v>0</v>
          </cell>
          <cell r="T970">
            <v>0</v>
          </cell>
          <cell r="U970">
            <v>0</v>
          </cell>
          <cell r="V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</row>
        <row r="971">
          <cell r="H971">
            <v>0</v>
          </cell>
          <cell r="I971">
            <v>0</v>
          </cell>
          <cell r="J971">
            <v>0</v>
          </cell>
          <cell r="T971">
            <v>0</v>
          </cell>
          <cell r="U971">
            <v>0</v>
          </cell>
          <cell r="V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</row>
        <row r="972">
          <cell r="H972">
            <v>0</v>
          </cell>
          <cell r="I972">
            <v>0</v>
          </cell>
          <cell r="J972">
            <v>0</v>
          </cell>
          <cell r="T972">
            <v>0</v>
          </cell>
          <cell r="U972">
            <v>0</v>
          </cell>
          <cell r="V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</row>
        <row r="973">
          <cell r="H973">
            <v>0</v>
          </cell>
          <cell r="I973">
            <v>0</v>
          </cell>
          <cell r="J973">
            <v>0</v>
          </cell>
          <cell r="T973">
            <v>0</v>
          </cell>
          <cell r="U973">
            <v>0</v>
          </cell>
          <cell r="V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</row>
        <row r="974">
          <cell r="H974">
            <v>0</v>
          </cell>
          <cell r="I974">
            <v>0</v>
          </cell>
          <cell r="J974">
            <v>0</v>
          </cell>
          <cell r="T974">
            <v>0</v>
          </cell>
          <cell r="U974">
            <v>0</v>
          </cell>
          <cell r="V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</row>
        <row r="975">
          <cell r="H975">
            <v>0</v>
          </cell>
          <cell r="I975">
            <v>0</v>
          </cell>
          <cell r="J975">
            <v>0</v>
          </cell>
          <cell r="T975">
            <v>0</v>
          </cell>
          <cell r="U975">
            <v>0</v>
          </cell>
          <cell r="V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</row>
        <row r="976">
          <cell r="H976">
            <v>0</v>
          </cell>
          <cell r="I976">
            <v>0</v>
          </cell>
          <cell r="J976">
            <v>0</v>
          </cell>
          <cell r="T976">
            <v>0</v>
          </cell>
          <cell r="U976">
            <v>0</v>
          </cell>
          <cell r="V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</row>
        <row r="977">
          <cell r="H977">
            <v>0</v>
          </cell>
          <cell r="I977">
            <v>0</v>
          </cell>
          <cell r="J977">
            <v>0</v>
          </cell>
          <cell r="T977">
            <v>0</v>
          </cell>
          <cell r="U977">
            <v>0</v>
          </cell>
          <cell r="V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</row>
        <row r="978">
          <cell r="H978">
            <v>0</v>
          </cell>
          <cell r="I978">
            <v>0</v>
          </cell>
          <cell r="J978">
            <v>0</v>
          </cell>
          <cell r="T978">
            <v>0</v>
          </cell>
          <cell r="U978">
            <v>0</v>
          </cell>
          <cell r="V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</row>
        <row r="979">
          <cell r="H979">
            <v>0</v>
          </cell>
          <cell r="I979">
            <v>0</v>
          </cell>
          <cell r="J979">
            <v>0</v>
          </cell>
          <cell r="T979">
            <v>0</v>
          </cell>
          <cell r="U979">
            <v>0</v>
          </cell>
          <cell r="V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</row>
        <row r="980">
          <cell r="H980">
            <v>0</v>
          </cell>
          <cell r="I980">
            <v>0</v>
          </cell>
          <cell r="J980">
            <v>0</v>
          </cell>
          <cell r="T980">
            <v>0</v>
          </cell>
          <cell r="U980">
            <v>0</v>
          </cell>
          <cell r="V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</row>
        <row r="981">
          <cell r="H981">
            <v>0</v>
          </cell>
          <cell r="I981">
            <v>0</v>
          </cell>
          <cell r="J981">
            <v>0</v>
          </cell>
          <cell r="T981">
            <v>0</v>
          </cell>
          <cell r="U981">
            <v>0</v>
          </cell>
          <cell r="V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T982">
            <v>0</v>
          </cell>
          <cell r="U982">
            <v>0</v>
          </cell>
          <cell r="V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</row>
        <row r="983">
          <cell r="H983">
            <v>0</v>
          </cell>
          <cell r="I983">
            <v>0</v>
          </cell>
          <cell r="J983">
            <v>0</v>
          </cell>
          <cell r="T983">
            <v>0</v>
          </cell>
          <cell r="U983">
            <v>0</v>
          </cell>
          <cell r="V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</row>
        <row r="984">
          <cell r="H984">
            <v>0</v>
          </cell>
          <cell r="I984">
            <v>0</v>
          </cell>
          <cell r="J984">
            <v>0</v>
          </cell>
          <cell r="T984">
            <v>0</v>
          </cell>
          <cell r="U984">
            <v>0</v>
          </cell>
          <cell r="V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</row>
        <row r="985">
          <cell r="H985">
            <v>0</v>
          </cell>
          <cell r="I985">
            <v>0</v>
          </cell>
          <cell r="J985">
            <v>0</v>
          </cell>
          <cell r="T985">
            <v>0</v>
          </cell>
          <cell r="U985">
            <v>0</v>
          </cell>
          <cell r="V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</row>
        <row r="986">
          <cell r="H986">
            <v>0</v>
          </cell>
          <cell r="I986">
            <v>0</v>
          </cell>
          <cell r="J986">
            <v>0</v>
          </cell>
          <cell r="T986">
            <v>0</v>
          </cell>
          <cell r="U986">
            <v>0</v>
          </cell>
          <cell r="V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</row>
        <row r="987">
          <cell r="H987">
            <v>0</v>
          </cell>
          <cell r="I987">
            <v>0</v>
          </cell>
          <cell r="J987">
            <v>0</v>
          </cell>
          <cell r="T987">
            <v>0</v>
          </cell>
          <cell r="U987">
            <v>0</v>
          </cell>
          <cell r="V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</row>
        <row r="988">
          <cell r="H988">
            <v>0</v>
          </cell>
          <cell r="I988">
            <v>0</v>
          </cell>
          <cell r="J988">
            <v>0</v>
          </cell>
          <cell r="T988">
            <v>0</v>
          </cell>
          <cell r="U988">
            <v>0</v>
          </cell>
          <cell r="V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</row>
        <row r="989">
          <cell r="H989">
            <v>0</v>
          </cell>
          <cell r="I989">
            <v>0</v>
          </cell>
          <cell r="J989">
            <v>0</v>
          </cell>
          <cell r="T989">
            <v>0</v>
          </cell>
          <cell r="U989">
            <v>0</v>
          </cell>
          <cell r="V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</row>
        <row r="990">
          <cell r="H990">
            <v>0</v>
          </cell>
          <cell r="I990">
            <v>0</v>
          </cell>
          <cell r="J990">
            <v>0</v>
          </cell>
          <cell r="T990">
            <v>0</v>
          </cell>
          <cell r="U990">
            <v>0</v>
          </cell>
          <cell r="V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</row>
        <row r="991">
          <cell r="H991">
            <v>0</v>
          </cell>
          <cell r="I991">
            <v>0</v>
          </cell>
          <cell r="J991">
            <v>0</v>
          </cell>
          <cell r="T991">
            <v>0</v>
          </cell>
          <cell r="U991">
            <v>0</v>
          </cell>
          <cell r="V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  <cell r="T992">
            <v>0</v>
          </cell>
          <cell r="U992">
            <v>0</v>
          </cell>
          <cell r="V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  <cell r="T993">
            <v>0</v>
          </cell>
          <cell r="U993">
            <v>0</v>
          </cell>
          <cell r="V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</row>
        <row r="994">
          <cell r="H994">
            <v>0</v>
          </cell>
          <cell r="I994">
            <v>0</v>
          </cell>
          <cell r="J994">
            <v>0</v>
          </cell>
          <cell r="T994">
            <v>0</v>
          </cell>
          <cell r="U994">
            <v>0</v>
          </cell>
          <cell r="V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</row>
        <row r="995">
          <cell r="H995">
            <v>0</v>
          </cell>
          <cell r="I995">
            <v>0</v>
          </cell>
          <cell r="J995">
            <v>0</v>
          </cell>
          <cell r="T995">
            <v>0</v>
          </cell>
          <cell r="U995">
            <v>0</v>
          </cell>
          <cell r="V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</row>
        <row r="996">
          <cell r="H996">
            <v>0</v>
          </cell>
          <cell r="I996">
            <v>0</v>
          </cell>
          <cell r="J996">
            <v>0</v>
          </cell>
          <cell r="T996">
            <v>0</v>
          </cell>
          <cell r="U996">
            <v>0</v>
          </cell>
          <cell r="V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</row>
        <row r="997">
          <cell r="H997">
            <v>0</v>
          </cell>
          <cell r="I997">
            <v>0</v>
          </cell>
          <cell r="J997">
            <v>0</v>
          </cell>
          <cell r="T997">
            <v>0</v>
          </cell>
          <cell r="U997">
            <v>0</v>
          </cell>
          <cell r="V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T998">
            <v>0</v>
          </cell>
          <cell r="U998">
            <v>0</v>
          </cell>
          <cell r="V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</row>
        <row r="999">
          <cell r="H999">
            <v>0</v>
          </cell>
          <cell r="I999">
            <v>0</v>
          </cell>
          <cell r="J999">
            <v>0</v>
          </cell>
          <cell r="T999">
            <v>0</v>
          </cell>
          <cell r="U999">
            <v>0</v>
          </cell>
          <cell r="V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</row>
      </sheetData>
      <sheetData sheetId="3"/>
      <sheetData sheetId="4"/>
      <sheetData sheetId="5"/>
      <sheetData sheetId="6">
        <row r="8">
          <cell r="H8">
            <v>125040045.48208</v>
          </cell>
          <cell r="I8">
            <v>94027786.627039999</v>
          </cell>
          <cell r="J8">
            <v>155498.03664000001</v>
          </cell>
          <cell r="K8">
            <v>22977974.819839999</v>
          </cell>
          <cell r="L8">
            <v>7878785.9985600011</v>
          </cell>
        </row>
        <row r="9">
          <cell r="H9">
            <v>17416308.832919996</v>
          </cell>
          <cell r="J9">
            <v>0</v>
          </cell>
        </row>
        <row r="10">
          <cell r="H10">
            <v>57876098.327040002</v>
          </cell>
          <cell r="I10">
            <v>57876098.327040002</v>
          </cell>
          <cell r="J10">
            <v>0</v>
          </cell>
          <cell r="K10">
            <v>0</v>
          </cell>
          <cell r="L10">
            <v>0</v>
          </cell>
        </row>
        <row r="11">
          <cell r="M11">
            <v>14222007.084869998</v>
          </cell>
        </row>
        <row r="16">
          <cell r="D16">
            <v>0</v>
          </cell>
          <cell r="E16">
            <v>0</v>
          </cell>
          <cell r="H16">
            <v>0</v>
          </cell>
          <cell r="J16">
            <v>0</v>
          </cell>
          <cell r="M16">
            <v>0</v>
          </cell>
          <cell r="O16">
            <v>0</v>
          </cell>
          <cell r="R16">
            <v>0</v>
          </cell>
          <cell r="S16">
            <v>0</v>
          </cell>
          <cell r="T16">
            <v>0</v>
          </cell>
        </row>
        <row r="22">
          <cell r="H22">
            <v>262764802.61166343</v>
          </cell>
          <cell r="M22">
            <v>14666690.224869996</v>
          </cell>
          <cell r="R22">
            <v>1907045.6399999994</v>
          </cell>
        </row>
      </sheetData>
      <sheetData sheetId="7">
        <row r="4">
          <cell r="B4">
            <v>254797969.16166338</v>
          </cell>
          <cell r="C4">
            <v>7570297.7699999996</v>
          </cell>
          <cell r="D4">
            <v>262368266.93166339</v>
          </cell>
          <cell r="E4">
            <v>396535.68</v>
          </cell>
          <cell r="H4">
            <v>271939453.53999978</v>
          </cell>
          <cell r="J4">
            <v>1147612.6499999999</v>
          </cell>
          <cell r="L4">
            <v>273087066.18999976</v>
          </cell>
          <cell r="N4">
            <v>237895.5</v>
          </cell>
        </row>
        <row r="5">
          <cell r="B5">
            <v>14222007.084869998</v>
          </cell>
          <cell r="C5">
            <v>422549.79</v>
          </cell>
          <cell r="D5">
            <v>14644556.874869997</v>
          </cell>
          <cell r="E5">
            <v>22133.35</v>
          </cell>
        </row>
        <row r="6">
          <cell r="B6">
            <v>1849225.4399999995</v>
          </cell>
          <cell r="C6">
            <v>54942.3</v>
          </cell>
          <cell r="D6">
            <v>1904167.7399999995</v>
          </cell>
          <cell r="E6">
            <v>2877.9</v>
          </cell>
          <cell r="H6">
            <v>351724.66</v>
          </cell>
          <cell r="I6">
            <v>489312.6500000002</v>
          </cell>
          <cell r="J6">
            <v>1484.31</v>
          </cell>
          <cell r="K6">
            <v>2354.56</v>
          </cell>
          <cell r="L6">
            <v>353208.97</v>
          </cell>
          <cell r="M6">
            <v>491667.2100000002</v>
          </cell>
          <cell r="N6">
            <v>307.69</v>
          </cell>
          <cell r="O6">
            <v>527.36</v>
          </cell>
        </row>
        <row r="7">
          <cell r="B7">
            <v>270869201.68653339</v>
          </cell>
          <cell r="D7">
            <v>278916991.54653341</v>
          </cell>
          <cell r="H7">
            <v>281158983.3999998</v>
          </cell>
          <cell r="I7">
            <v>299187802.04000008</v>
          </cell>
          <cell r="L7">
            <v>282345503.41999978</v>
          </cell>
          <cell r="M7">
            <v>300627489.03000009</v>
          </cell>
        </row>
      </sheetData>
      <sheetData sheetId="8">
        <row r="9">
          <cell r="D9">
            <v>1346.8031248355255</v>
          </cell>
          <cell r="E9">
            <v>1341.0363655857595</v>
          </cell>
          <cell r="F9">
            <v>1373.3381773738561</v>
          </cell>
          <cell r="G9">
            <v>1380.8768526528465</v>
          </cell>
          <cell r="H9">
            <v>1371.8718869172053</v>
          </cell>
          <cell r="I9">
            <v>1266.8944972084762</v>
          </cell>
          <cell r="J9">
            <v>1261.127737988352</v>
          </cell>
          <cell r="K9">
            <v>1293.4295766054404</v>
          </cell>
          <cell r="L9">
            <v>1300.9682250381593</v>
          </cell>
          <cell r="M9">
            <v>1291.9632593270414</v>
          </cell>
          <cell r="N9">
            <v>70.713995761487041</v>
          </cell>
          <cell r="O9">
            <v>70.713995748128468</v>
          </cell>
          <cell r="P9">
            <v>70.713969467597607</v>
          </cell>
          <cell r="Q9">
            <v>70.713995807928754</v>
          </cell>
          <cell r="R9">
            <v>70.713995181718531</v>
          </cell>
          <cell r="S9">
            <v>9.1946318655624051</v>
          </cell>
          <cell r="T9">
            <v>9.1946318492791264</v>
          </cell>
          <cell r="U9">
            <v>9.1946313008181981</v>
          </cell>
          <cell r="V9">
            <v>9.194631806758407</v>
          </cell>
          <cell r="W9">
            <v>9.1946324084453988</v>
          </cell>
        </row>
        <row r="11">
          <cell r="I11">
            <v>881500</v>
          </cell>
          <cell r="J11">
            <v>0</v>
          </cell>
          <cell r="K11">
            <v>4416.2299999999996</v>
          </cell>
          <cell r="L11">
            <v>652797.99</v>
          </cell>
          <cell r="M11">
            <v>224285.78</v>
          </cell>
          <cell r="N11">
            <v>0</v>
          </cell>
          <cell r="S11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7">
          <cell r="I17">
            <v>193500</v>
          </cell>
          <cell r="J17">
            <v>0</v>
          </cell>
          <cell r="K17">
            <v>969.4163414634146</v>
          </cell>
          <cell r="L17">
            <v>143297.11975609756</v>
          </cell>
          <cell r="M17">
            <v>49233.46390243902</v>
          </cell>
          <cell r="N17">
            <v>0</v>
          </cell>
          <cell r="S17">
            <v>0</v>
          </cell>
        </row>
        <row r="21">
          <cell r="D21">
            <v>5.1830061369058731</v>
          </cell>
          <cell r="E21">
            <v>0</v>
          </cell>
          <cell r="F21">
            <v>34.372224330593767</v>
          </cell>
          <cell r="G21">
            <v>33.582428505649844</v>
          </cell>
          <cell r="H21">
            <v>34.206102077138404</v>
          </cell>
          <cell r="I21">
            <v>5.1830061369058731</v>
          </cell>
          <cell r="J21">
            <v>0</v>
          </cell>
          <cell r="K21">
            <v>34.372224330593767</v>
          </cell>
          <cell r="L21">
            <v>33.582428505649844</v>
          </cell>
          <cell r="M21">
            <v>34.206102077138404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6">
          <cell r="D26">
            <v>1351.9861309724315</v>
          </cell>
          <cell r="E26">
            <v>1341.0363655857595</v>
          </cell>
          <cell r="F26">
            <v>1407.7104017044499</v>
          </cell>
          <cell r="G26">
            <v>1414.4592811584962</v>
          </cell>
          <cell r="H26">
            <v>1406.077988994344</v>
          </cell>
          <cell r="I26">
            <v>1272.0775033453822</v>
          </cell>
          <cell r="J26">
            <v>1261.127737988352</v>
          </cell>
          <cell r="K26">
            <v>1327.8018009360339</v>
          </cell>
          <cell r="L26">
            <v>1334.5506535438092</v>
          </cell>
          <cell r="M26">
            <v>1326.1693614041799</v>
          </cell>
          <cell r="N26">
            <v>70.713995761487041</v>
          </cell>
          <cell r="O26">
            <v>70.713995748128468</v>
          </cell>
          <cell r="P26">
            <v>70.713969467597607</v>
          </cell>
          <cell r="Q26">
            <v>70.713995807928754</v>
          </cell>
          <cell r="R26">
            <v>70.713995181718531</v>
          </cell>
          <cell r="S26">
            <v>9.1946318655624051</v>
          </cell>
          <cell r="T26">
            <v>9.1946318492791264</v>
          </cell>
          <cell r="U26">
            <v>9.1946313008181981</v>
          </cell>
          <cell r="V26">
            <v>9.194631806758407</v>
          </cell>
          <cell r="W26">
            <v>9.1946324084453988</v>
          </cell>
        </row>
      </sheetData>
      <sheetData sheetId="9">
        <row r="10">
          <cell r="D10">
            <v>265808.13</v>
          </cell>
          <cell r="E10">
            <v>244453.31599999999</v>
          </cell>
          <cell r="F10">
            <v>232999.38099999999</v>
          </cell>
        </row>
        <row r="15">
          <cell r="D15">
            <v>15918.165999999999</v>
          </cell>
          <cell r="E15">
            <v>16183.174999999999</v>
          </cell>
          <cell r="F15">
            <v>0</v>
          </cell>
        </row>
        <row r="18">
          <cell r="D18">
            <v>281726.29600000003</v>
          </cell>
          <cell r="E18">
            <v>260636.49099999998</v>
          </cell>
          <cell r="F18">
            <v>232999.38099999999</v>
          </cell>
        </row>
        <row r="19">
          <cell r="D19">
            <v>184.11</v>
          </cell>
          <cell r="E19">
            <v>183.9</v>
          </cell>
          <cell r="F19">
            <v>157.97999999999999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6">
          <cell r="D26">
            <v>218316.353</v>
          </cell>
          <cell r="E26">
            <v>203582.56700000001</v>
          </cell>
          <cell r="F26">
            <v>207408.59099999996</v>
          </cell>
        </row>
        <row r="27">
          <cell r="D27">
            <v>15918.165999999999</v>
          </cell>
          <cell r="E27">
            <v>16183.174999999999</v>
          </cell>
          <cell r="F27">
            <v>13629.4</v>
          </cell>
        </row>
        <row r="28">
          <cell r="D28">
            <v>45502.034</v>
          </cell>
          <cell r="E28">
            <v>26238.058000000001</v>
          </cell>
          <cell r="F28">
            <v>0</v>
          </cell>
        </row>
        <row r="31">
          <cell r="D31">
            <v>156896.15299999999</v>
          </cell>
          <cell r="E31">
            <v>161161.334</v>
          </cell>
          <cell r="F31">
            <v>193779.19099999996</v>
          </cell>
        </row>
        <row r="32">
          <cell r="D32">
            <v>125281.572</v>
          </cell>
          <cell r="E32">
            <v>132352.04399999999</v>
          </cell>
          <cell r="F32">
            <v>162503.94999999998</v>
          </cell>
        </row>
        <row r="34">
          <cell r="D34">
            <v>147.01599999999999</v>
          </cell>
          <cell r="E34">
            <v>157.37100000000001</v>
          </cell>
          <cell r="F34">
            <v>156.68599999999998</v>
          </cell>
        </row>
        <row r="36">
          <cell r="D36">
            <v>25569.632999999998</v>
          </cell>
          <cell r="E36">
            <v>21433.49</v>
          </cell>
          <cell r="F36">
            <v>23160.992000000002</v>
          </cell>
        </row>
        <row r="38">
          <cell r="D38">
            <v>5897.9319999999998</v>
          </cell>
          <cell r="E38">
            <v>7218.4290000000001</v>
          </cell>
          <cell r="F38">
            <v>7957.5629999999992</v>
          </cell>
        </row>
        <row r="54">
          <cell r="D54">
            <v>45502.034</v>
          </cell>
          <cell r="E54">
            <v>26238.058000000001</v>
          </cell>
          <cell r="F54">
            <v>0</v>
          </cell>
        </row>
        <row r="60">
          <cell r="D60">
            <v>15918.165999999999</v>
          </cell>
          <cell r="E60">
            <v>16183.174999999999</v>
          </cell>
        </row>
        <row r="66">
          <cell r="F66">
            <v>13046.039000000001</v>
          </cell>
        </row>
        <row r="67">
          <cell r="F67">
            <v>0</v>
          </cell>
        </row>
        <row r="68">
          <cell r="F68">
            <v>544.71199999999999</v>
          </cell>
        </row>
        <row r="69">
          <cell r="F69">
            <v>38.649000000000001</v>
          </cell>
        </row>
      </sheetData>
      <sheetData sheetId="10">
        <row r="15">
          <cell r="A15" t="str">
            <v>ел</v>
          </cell>
        </row>
        <row r="21">
          <cell r="A21" t="str">
            <v>вода</v>
          </cell>
        </row>
        <row r="22">
          <cell r="A22" t="str">
            <v>мат</v>
          </cell>
        </row>
        <row r="27">
          <cell r="A27" t="str">
            <v>іп</v>
          </cell>
        </row>
        <row r="29">
          <cell r="E29">
            <v>921.96072357511923</v>
          </cell>
          <cell r="H29">
            <v>2563.1550282021576</v>
          </cell>
        </row>
        <row r="30">
          <cell r="E30">
            <v>118.15224521775116</v>
          </cell>
          <cell r="H30">
            <v>563.89410620447461</v>
          </cell>
        </row>
        <row r="33">
          <cell r="E33">
            <v>98.439840907382518</v>
          </cell>
          <cell r="H33">
            <v>284.37051575440921</v>
          </cell>
        </row>
        <row r="34">
          <cell r="E34">
            <v>19.35343522120003</v>
          </cell>
          <cell r="H34">
            <v>62.56151346597003</v>
          </cell>
        </row>
        <row r="38">
          <cell r="H38">
            <v>262764.80261166324</v>
          </cell>
          <cell r="L38">
            <v>221390.96052927434</v>
          </cell>
          <cell r="P38">
            <v>202.66230857384866</v>
          </cell>
          <cell r="X38">
            <v>30840.367651832003</v>
          </cell>
          <cell r="AB38">
            <v>10330.812121983125</v>
          </cell>
        </row>
        <row r="39">
          <cell r="H39">
            <v>0</v>
          </cell>
          <cell r="L39">
            <v>0</v>
          </cell>
          <cell r="P39">
            <v>0</v>
          </cell>
          <cell r="X39">
            <v>0</v>
          </cell>
          <cell r="AB39">
            <v>0</v>
          </cell>
        </row>
        <row r="40">
          <cell r="H40">
            <v>1075</v>
          </cell>
          <cell r="L40">
            <v>0</v>
          </cell>
          <cell r="P40">
            <v>5.3856463414634144</v>
          </cell>
          <cell r="X40">
            <v>796.0951097560976</v>
          </cell>
          <cell r="AB40">
            <v>273.51924390243903</v>
          </cell>
        </row>
        <row r="46">
          <cell r="H46">
            <v>263839.80261166324</v>
          </cell>
          <cell r="L46">
            <v>221390.96052927434</v>
          </cell>
          <cell r="P46">
            <v>208.04795491531209</v>
          </cell>
          <cell r="X46">
            <v>31636.4627615881</v>
          </cell>
          <cell r="AB46">
            <v>10604.331365885564</v>
          </cell>
        </row>
      </sheetData>
      <sheetData sheetId="11">
        <row r="5">
          <cell r="B5" t="str">
            <v>ПАТ "Сумське НВО"</v>
          </cell>
        </row>
        <row r="24">
          <cell r="G24">
            <v>143.06710956390128</v>
          </cell>
        </row>
        <row r="25">
          <cell r="G25">
            <v>31.474764104058281</v>
          </cell>
        </row>
        <row r="28">
          <cell r="G28">
            <v>15.872651979617043</v>
          </cell>
        </row>
        <row r="29">
          <cell r="G29">
            <v>3.4919834355157495</v>
          </cell>
        </row>
        <row r="37">
          <cell r="G37">
            <v>14666.690224869997</v>
          </cell>
          <cell r="K37">
            <v>12441.811830395289</v>
          </cell>
          <cell r="O37">
            <v>11.079893139884355</v>
          </cell>
          <cell r="S37">
            <v>1677.4929123982977</v>
          </cell>
          <cell r="W37">
            <v>565.52696476813753</v>
          </cell>
        </row>
        <row r="38">
          <cell r="G38">
            <v>0</v>
          </cell>
          <cell r="K38">
            <v>0</v>
          </cell>
          <cell r="O38">
            <v>0</v>
          </cell>
          <cell r="S38">
            <v>0</v>
          </cell>
          <cell r="W38">
            <v>0</v>
          </cell>
        </row>
        <row r="39">
          <cell r="G39">
            <v>0</v>
          </cell>
          <cell r="K39">
            <v>0</v>
          </cell>
          <cell r="O39">
            <v>0</v>
          </cell>
          <cell r="S39">
            <v>0</v>
          </cell>
          <cell r="W39">
            <v>0</v>
          </cell>
        </row>
        <row r="45">
          <cell r="G45">
            <v>14666.690224869997</v>
          </cell>
          <cell r="K45">
            <v>12441.811830395289</v>
          </cell>
          <cell r="O45">
            <v>11.079893139884355</v>
          </cell>
          <cell r="S45">
            <v>1677.4929123982977</v>
          </cell>
          <cell r="W45">
            <v>565.52696476813753</v>
          </cell>
        </row>
        <row r="56">
          <cell r="G56">
            <v>207408.59099999996</v>
          </cell>
        </row>
        <row r="57">
          <cell r="K57">
            <v>175549.98899999997</v>
          </cell>
        </row>
        <row r="58">
          <cell r="O58">
            <v>156.68599999999998</v>
          </cell>
        </row>
        <row r="59">
          <cell r="S59">
            <v>23160.992000000002</v>
          </cell>
        </row>
        <row r="60">
          <cell r="W60">
            <v>7996.2119999999995</v>
          </cell>
        </row>
      </sheetData>
      <sheetData sheetId="12">
        <row r="19">
          <cell r="D19">
            <v>1.1924577982764635</v>
          </cell>
          <cell r="E19">
            <v>1.8592769419663322</v>
          </cell>
          <cell r="G19">
            <v>18.602391143110012</v>
          </cell>
        </row>
        <row r="20">
          <cell r="D20">
            <v>0.15281731921012887</v>
          </cell>
          <cell r="E20">
            <v>0.3407878350878833</v>
          </cell>
          <cell r="G20">
            <v>4.0925260514842021</v>
          </cell>
        </row>
        <row r="23">
          <cell r="D23">
            <v>0.12732142645550779</v>
          </cell>
          <cell r="E23">
            <v>0.26000537571963656</v>
          </cell>
          <cell r="G23">
            <v>2.0638515802208053</v>
          </cell>
        </row>
        <row r="24">
          <cell r="D24">
            <v>2.5031602616016189E-2</v>
          </cell>
          <cell r="E24">
            <v>5.8536009286909059E-2</v>
          </cell>
          <cell r="G24">
            <v>0.45404734764857724</v>
          </cell>
        </row>
        <row r="32">
          <cell r="G32">
            <v>1907.0456399999998</v>
          </cell>
          <cell r="K32">
            <v>1614.1175228585298</v>
          </cell>
          <cell r="O32">
            <v>1.440670088487511</v>
          </cell>
          <cell r="S32">
            <v>217.96522139399025</v>
          </cell>
          <cell r="W32">
            <v>73.522225658992497</v>
          </cell>
        </row>
        <row r="33">
          <cell r="G33">
            <v>0</v>
          </cell>
          <cell r="K33">
            <v>0</v>
          </cell>
          <cell r="O33">
            <v>0</v>
          </cell>
          <cell r="S33">
            <v>0</v>
          </cell>
          <cell r="W33">
            <v>0</v>
          </cell>
        </row>
        <row r="34">
          <cell r="G34">
            <v>0</v>
          </cell>
          <cell r="K34">
            <v>0</v>
          </cell>
          <cell r="O34">
            <v>0</v>
          </cell>
          <cell r="S34">
            <v>0</v>
          </cell>
          <cell r="W34">
            <v>0</v>
          </cell>
        </row>
        <row r="40">
          <cell r="G40">
            <v>1907.0456399999998</v>
          </cell>
          <cell r="K40">
            <v>1614.1175228585298</v>
          </cell>
          <cell r="O40">
            <v>1.440670088487511</v>
          </cell>
          <cell r="S40">
            <v>217.96522139399025</v>
          </cell>
          <cell r="W40">
            <v>73.522225658992497</v>
          </cell>
        </row>
        <row r="42">
          <cell r="G42">
            <v>207408.59099999996</v>
          </cell>
          <cell r="K42">
            <v>175549.98899999997</v>
          </cell>
          <cell r="O42">
            <v>156.68599999999998</v>
          </cell>
          <cell r="S42">
            <v>23705.704000000002</v>
          </cell>
          <cell r="W42">
            <v>7996.2119999999995</v>
          </cell>
        </row>
      </sheetData>
      <sheetData sheetId="13"/>
      <sheetData sheetId="14"/>
      <sheetData sheetId="15"/>
      <sheetData sheetId="16"/>
      <sheetData sheetId="17">
        <row r="6">
          <cell r="B6" t="str">
            <v>ПАТ "Сумське НВО"</v>
          </cell>
        </row>
        <row r="36">
          <cell r="D36">
            <v>207408.59099999996</v>
          </cell>
          <cell r="F36">
            <v>156.68599999999998</v>
          </cell>
          <cell r="G36">
            <v>23705.704000000002</v>
          </cell>
          <cell r="H36">
            <v>7996.2119999999995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C2" t="str">
            <v>пмв</v>
          </cell>
        </row>
        <row r="3">
          <cell r="C3" t="str">
            <v>іп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січень (собівар.)"/>
      <sheetName val="лютий (собівар.)"/>
      <sheetName val="березень (собівар.)"/>
      <sheetName val="1 кв. 2018г"/>
      <sheetName val="апрель"/>
      <sheetName val="квітень(собівар.)"/>
      <sheetName val="май"/>
      <sheetName val="травень(собівар.)"/>
      <sheetName val="июнь"/>
      <sheetName val="червень(собівар.)"/>
      <sheetName val="2 кв. 2018г"/>
      <sheetName val="за 2 квартала 2018г"/>
      <sheetName val="июль"/>
      <sheetName val="липень(собівар.)"/>
      <sheetName val="август"/>
      <sheetName val="серпень(собівар.)"/>
      <sheetName val="сентябрь"/>
      <sheetName val="сентябрь(собівар.)"/>
      <sheetName val="3 кв. 2018г"/>
      <sheetName val="за 3 квартала 2018г"/>
      <sheetName val="октябрь"/>
      <sheetName val="октябрь(собів.)"/>
      <sheetName val="ноябрь"/>
      <sheetName val="ноябрь(собів.)"/>
      <sheetName val="декабрь"/>
      <sheetName val="декабрь(собів)"/>
      <sheetName val="за 4 квартал 2018"/>
      <sheetName val="за рік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J6">
            <v>33498.025999999998</v>
          </cell>
        </row>
        <row r="18">
          <cell r="D18">
            <v>131576272.97999999</v>
          </cell>
          <cell r="H18">
            <v>135653.03</v>
          </cell>
          <cell r="I18">
            <v>33810388.240000002</v>
          </cell>
          <cell r="J18">
            <v>49548331.140000001</v>
          </cell>
        </row>
        <row r="20">
          <cell r="D20">
            <v>19997414.849999998</v>
          </cell>
        </row>
        <row r="21">
          <cell r="D21">
            <v>13262045.416665317</v>
          </cell>
          <cell r="H21">
            <v>15616.12981967759</v>
          </cell>
          <cell r="I21">
            <v>2185271.2121723276</v>
          </cell>
          <cell r="J21">
            <v>2608737.8802791354</v>
          </cell>
        </row>
        <row r="22">
          <cell r="B22">
            <v>5556444.582852493</v>
          </cell>
          <cell r="D22">
            <v>4613407.7376534669</v>
          </cell>
        </row>
        <row r="23">
          <cell r="B23">
            <v>1183298.0337118632</v>
          </cell>
          <cell r="D23">
            <v>982092.7516872636</v>
          </cell>
        </row>
        <row r="24">
          <cell r="B24">
            <v>1562812.6087676382</v>
          </cell>
          <cell r="D24">
            <v>1335102.009309426</v>
          </cell>
        </row>
        <row r="25">
          <cell r="B25">
            <v>2895736.3866898022</v>
          </cell>
          <cell r="D25">
            <v>2306280.1791141457</v>
          </cell>
        </row>
        <row r="27">
          <cell r="D27">
            <v>2425308.0408976753</v>
          </cell>
        </row>
        <row r="28">
          <cell r="B28">
            <v>92312.005177872052</v>
          </cell>
          <cell r="D28">
            <v>87232.246733536565</v>
          </cell>
        </row>
        <row r="29">
          <cell r="B29">
            <v>1728.5481556297839</v>
          </cell>
          <cell r="D29">
            <v>1574.3284913047987</v>
          </cell>
        </row>
        <row r="30">
          <cell r="B30">
            <v>6889.1229175520875</v>
          </cell>
          <cell r="D30">
            <v>5960.7131536935549</v>
          </cell>
        </row>
        <row r="31">
          <cell r="B31">
            <v>242744.62044764127</v>
          </cell>
          <cell r="D31">
            <v>179920.1880541631</v>
          </cell>
        </row>
        <row r="32">
          <cell r="B32">
            <v>81767.607798818295</v>
          </cell>
          <cell r="D32">
            <v>61690.808292347392</v>
          </cell>
        </row>
        <row r="33">
          <cell r="B33">
            <v>3031003.5018902034</v>
          </cell>
          <cell r="D33">
            <v>2507693.8571125232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 2018г"/>
      <sheetName val="апрель"/>
      <sheetName val="май"/>
      <sheetName val="июнь"/>
      <sheetName val="2 кв. 2018г"/>
      <sheetName val="за 2 квартала 2018г"/>
      <sheetName val="июль"/>
      <sheetName val="август"/>
      <sheetName val="сентябрь"/>
      <sheetName val="3 кв. 2018г "/>
      <sheetName val="за 3 квартала 2018г "/>
      <sheetName val="октябрь"/>
      <sheetName val="ноябрь"/>
      <sheetName val="декабрь"/>
      <sheetName val="4 ква"/>
      <sheetName val="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9">
          <cell r="E9">
            <v>1131181.2729419498</v>
          </cell>
          <cell r="K9">
            <v>106.48172547306827</v>
          </cell>
        </row>
        <row r="10">
          <cell r="E10">
            <v>207270.21904582888</v>
          </cell>
          <cell r="K10">
            <v>18.554590669996884</v>
          </cell>
        </row>
        <row r="11">
          <cell r="E11">
            <v>3482.0478549852378</v>
          </cell>
          <cell r="K11">
            <v>0.29019017186087459</v>
          </cell>
        </row>
        <row r="12">
          <cell r="E12">
            <v>30961.622265637474</v>
          </cell>
          <cell r="K12">
            <v>2.6645919319015547</v>
          </cell>
        </row>
        <row r="13">
          <cell r="E13">
            <v>1316.4561537033771</v>
          </cell>
          <cell r="K13">
            <v>0.11269518783574878</v>
          </cell>
        </row>
        <row r="14">
          <cell r="E14">
            <v>3121.3207317867987</v>
          </cell>
          <cell r="K14">
            <v>0.23410723864675179</v>
          </cell>
        </row>
        <row r="15">
          <cell r="E15">
            <v>54901.79942965247</v>
          </cell>
          <cell r="K15">
            <v>4.6504354865438167</v>
          </cell>
        </row>
        <row r="18">
          <cell r="E18">
            <v>158298.30618858145</v>
          </cell>
          <cell r="K18">
            <v>15.948090764661053</v>
          </cell>
        </row>
        <row r="19">
          <cell r="E19">
            <v>35597.284952608519</v>
          </cell>
          <cell r="K19">
            <v>3.7644065654107064</v>
          </cell>
        </row>
        <row r="20">
          <cell r="E20">
            <v>61.636419365501219</v>
          </cell>
          <cell r="K20">
            <v>6.105158015532651E-3</v>
          </cell>
        </row>
        <row r="22">
          <cell r="E22">
            <v>126997.78803995444</v>
          </cell>
          <cell r="K22">
            <v>13.298051672451908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8(моя)"/>
      <sheetName val="Лист1"/>
    </sheetNames>
    <sheetDataSet>
      <sheetData sheetId="0" refreshError="1">
        <row r="5">
          <cell r="T5">
            <v>14202775</v>
          </cell>
        </row>
        <row r="7">
          <cell r="T7">
            <v>1520427.02</v>
          </cell>
        </row>
        <row r="8">
          <cell r="T8">
            <v>57912.729999999996</v>
          </cell>
        </row>
      </sheetData>
      <sheetData sheetId="1" refreshError="1">
        <row r="5">
          <cell r="V5">
            <v>15596.923999999999</v>
          </cell>
          <cell r="W5">
            <v>17403827.619999997</v>
          </cell>
        </row>
        <row r="7">
          <cell r="V7">
            <v>544.7120000000001</v>
          </cell>
          <cell r="W7">
            <v>753828.3</v>
          </cell>
        </row>
        <row r="8">
          <cell r="V8">
            <v>41.539000000000001</v>
          </cell>
          <cell r="W8">
            <v>61448.740000000005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5_Розрахунок тарифів"/>
      <sheetName val="3_Розподіл пл.соб."/>
      <sheetName val="4_Структура пл.соб."/>
      <sheetName val="1_Структура по елементах"/>
      <sheetName val="2_ФОП"/>
      <sheetName val="Д2"/>
      <sheetName val="Д3"/>
      <sheetName val="Д4"/>
      <sheetName val="Д4 (1)"/>
      <sheetName val="Д5"/>
      <sheetName val="Д5 (1)"/>
      <sheetName val="Д6"/>
      <sheetName val="Д9"/>
      <sheetName val="структураТАРИФА"/>
      <sheetName val="виробн"/>
      <sheetName val="транспорт"/>
      <sheetName val="постачання"/>
      <sheetName val="Лист6"/>
      <sheetName val="Лист1"/>
      <sheetName val="свод для кульченк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A2">
            <v>298970919.48336291</v>
          </cell>
        </row>
        <row r="15">
          <cell r="AL15">
            <v>1798056</v>
          </cell>
        </row>
        <row r="16">
          <cell r="AL16">
            <v>395572.32</v>
          </cell>
        </row>
        <row r="34">
          <cell r="AM34">
            <v>711339.51</v>
          </cell>
        </row>
      </sheetData>
      <sheetData sheetId="6" refreshError="1"/>
      <sheetData sheetId="7" refreshError="1"/>
      <sheetData sheetId="8" refreshError="1"/>
      <sheetData sheetId="9" refreshError="1">
        <row r="3">
          <cell r="B3" t="str">
            <v>ПАТ "Сумське НВО" Дирекція  "Котельня Північного промислового вузла"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1_Структура по елементах"/>
      <sheetName val="2_ФОП"/>
      <sheetName val="админ+опр"/>
      <sheetName val="загальна"/>
      <sheetName val="3_Розподіл пл.соб."/>
      <sheetName val="4_Структура пл.соб."/>
      <sheetName val="5_Розрахунок тарифів"/>
      <sheetName val="Д2"/>
      <sheetName val="Д3(вробн)"/>
      <sheetName val="Д4(транспорт)"/>
      <sheetName val="Д5(постачанняя)"/>
      <sheetName val="структураТАРИФА"/>
      <sheetName val="виробн"/>
      <sheetName val="транспорт"/>
      <sheetName val="постачання"/>
      <sheetName val="Д6(тариф)"/>
      <sheetName val="Д7(газ)"/>
      <sheetName val="Д8(ел.ен.)"/>
      <sheetName val="Д 8.2 ее"/>
      <sheetName val="Д 10"/>
      <sheetName val="Д10(2-х ставочн)"/>
      <sheetName val="Д 13_послуга"/>
      <sheetName val="Д 14_послуга"/>
      <sheetName val="Д5_послуга"/>
      <sheetName val="Д6_послугаТариф"/>
      <sheetName val="Лист1"/>
      <sheetName val="структура тарифаУСЛУГА"/>
      <sheetName val="Д7_послуга"/>
      <sheetName val="Д8_послсуга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M5" t="str">
            <v>ПАТ "Сумське НВО"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I11">
            <v>230.02969160227636</v>
          </cell>
        </row>
      </sheetData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3" workbookViewId="0">
      <selection activeCell="H32" sqref="H32"/>
    </sheetView>
  </sheetViews>
  <sheetFormatPr defaultRowHeight="15" x14ac:dyDescent="0.25"/>
  <cols>
    <col min="2" max="2" width="37" customWidth="1"/>
    <col min="4" max="4" width="12.85546875" customWidth="1"/>
    <col min="5" max="5" width="11" customWidth="1"/>
    <col min="6" max="7" width="11.140625" customWidth="1"/>
    <col min="8" max="8" width="11.28515625" customWidth="1"/>
  </cols>
  <sheetData>
    <row r="1" spans="1:8" x14ac:dyDescent="0.25">
      <c r="A1" s="99"/>
      <c r="B1" s="48"/>
      <c r="C1" s="100"/>
      <c r="D1" s="48"/>
      <c r="F1" s="98" t="s">
        <v>122</v>
      </c>
      <c r="G1" s="98"/>
      <c r="H1" s="98"/>
    </row>
    <row r="2" spans="1:8" ht="137.25" customHeight="1" x14ac:dyDescent="0.25">
      <c r="A2" s="99"/>
      <c r="B2" s="48"/>
      <c r="C2" s="100"/>
      <c r="D2" s="48"/>
      <c r="F2" s="632" t="s">
        <v>123</v>
      </c>
      <c r="G2" s="632"/>
      <c r="H2" s="632"/>
    </row>
    <row r="3" spans="1:8" x14ac:dyDescent="0.25">
      <c r="A3" s="99"/>
      <c r="B3" s="48"/>
      <c r="C3" s="100"/>
      <c r="D3" s="48"/>
      <c r="E3" s="48"/>
      <c r="F3" s="48"/>
      <c r="G3" s="48"/>
      <c r="H3" s="48"/>
    </row>
    <row r="4" spans="1:8" x14ac:dyDescent="0.25">
      <c r="A4" s="99"/>
      <c r="B4" s="48"/>
      <c r="C4" s="100"/>
      <c r="D4" s="48"/>
      <c r="E4" s="48"/>
      <c r="F4" s="48"/>
      <c r="G4" s="48"/>
      <c r="H4" s="48"/>
    </row>
    <row r="5" spans="1:8" ht="18.75" x14ac:dyDescent="0.3">
      <c r="A5" s="101"/>
      <c r="B5" s="635" t="s">
        <v>124</v>
      </c>
      <c r="C5" s="635"/>
      <c r="D5" s="635"/>
      <c r="E5" s="635"/>
      <c r="F5" s="635"/>
      <c r="G5" s="635"/>
      <c r="H5" s="102"/>
    </row>
    <row r="6" spans="1:8" x14ac:dyDescent="0.25">
      <c r="A6" s="101"/>
      <c r="B6" s="636" t="str">
        <f>'[1]1_Структура по елементах'!A3</f>
        <v>ПАТ "Сумське НВО"</v>
      </c>
      <c r="C6" s="636"/>
      <c r="D6" s="636"/>
      <c r="E6" s="636"/>
      <c r="F6" s="636"/>
      <c r="G6" s="636"/>
      <c r="H6" s="103"/>
    </row>
    <row r="7" spans="1:8" x14ac:dyDescent="0.25">
      <c r="A7" s="101"/>
      <c r="B7" s="637" t="s">
        <v>41</v>
      </c>
      <c r="C7" s="637"/>
      <c r="D7" s="637"/>
      <c r="E7" s="637"/>
      <c r="F7" s="637"/>
      <c r="G7" s="637"/>
      <c r="H7" s="104"/>
    </row>
    <row r="8" spans="1:8" x14ac:dyDescent="0.25">
      <c r="A8" s="101"/>
      <c r="B8" s="105"/>
      <c r="C8" s="105"/>
      <c r="D8" s="105"/>
      <c r="E8" s="105"/>
      <c r="F8" s="638" t="s">
        <v>42</v>
      </c>
      <c r="G8" s="638"/>
      <c r="H8" s="638"/>
    </row>
    <row r="9" spans="1:8" x14ac:dyDescent="0.25">
      <c r="A9" s="633" t="s">
        <v>1</v>
      </c>
      <c r="B9" s="633" t="s">
        <v>125</v>
      </c>
      <c r="C9" s="633" t="s">
        <v>44</v>
      </c>
      <c r="D9" s="633" t="s">
        <v>126</v>
      </c>
      <c r="E9" s="633" t="s">
        <v>127</v>
      </c>
      <c r="F9" s="633"/>
      <c r="G9" s="633"/>
      <c r="H9" s="633"/>
    </row>
    <row r="10" spans="1:8" ht="30" x14ac:dyDescent="0.25">
      <c r="A10" s="633"/>
      <c r="B10" s="633"/>
      <c r="C10" s="633"/>
      <c r="D10" s="633"/>
      <c r="E10" s="106" t="s">
        <v>111</v>
      </c>
      <c r="F10" s="106" t="s">
        <v>113</v>
      </c>
      <c r="G10" s="106" t="s">
        <v>115</v>
      </c>
      <c r="H10" s="106" t="s">
        <v>128</v>
      </c>
    </row>
    <row r="11" spans="1:8" x14ac:dyDescent="0.2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</row>
    <row r="12" spans="1:8" ht="25.5" x14ac:dyDescent="0.25">
      <c r="A12" s="108">
        <v>1</v>
      </c>
      <c r="B12" s="109" t="s">
        <v>129</v>
      </c>
      <c r="C12" s="110" t="s">
        <v>9</v>
      </c>
      <c r="D12" s="111">
        <f>'[1]5_Розрахунок тарифів'!I26</f>
        <v>1272.0775033453822</v>
      </c>
      <c r="E12" s="111">
        <f>'[1]5_Розрахунок тарифів'!J26</f>
        <v>1261.127737988352</v>
      </c>
      <c r="F12" s="111">
        <f>'[1]5_Розрахунок тарифів'!K26</f>
        <v>1327.8018009360339</v>
      </c>
      <c r="G12" s="111">
        <f>'[1]5_Розрахунок тарифів'!L26</f>
        <v>1334.5506535438092</v>
      </c>
      <c r="H12" s="111">
        <f>'[1]5_Розрахунок тарифів'!M26</f>
        <v>1326.1693614041799</v>
      </c>
    </row>
    <row r="13" spans="1:8" ht="25.5" x14ac:dyDescent="0.25">
      <c r="A13" s="112" t="s">
        <v>52</v>
      </c>
      <c r="B13" s="113" t="s">
        <v>130</v>
      </c>
      <c r="C13" s="114" t="s">
        <v>9</v>
      </c>
      <c r="D13" s="115">
        <f>'[1]5_Розрахунок тарифів'!I9</f>
        <v>1266.8944972084762</v>
      </c>
      <c r="E13" s="115">
        <f>'[1]5_Розрахунок тарифів'!J9</f>
        <v>1261.127737988352</v>
      </c>
      <c r="F13" s="115">
        <f>'[1]5_Розрахунок тарифів'!K9</f>
        <v>1293.4295766054404</v>
      </c>
      <c r="G13" s="115">
        <f>'[1]5_Розрахунок тарифів'!L9</f>
        <v>1300.9682250381593</v>
      </c>
      <c r="H13" s="115">
        <f>'[1]5_Розрахунок тарифів'!M9</f>
        <v>1291.9632593270414</v>
      </c>
    </row>
    <row r="14" spans="1:8" x14ac:dyDescent="0.25">
      <c r="A14" s="112" t="s">
        <v>54</v>
      </c>
      <c r="B14" s="113" t="s">
        <v>131</v>
      </c>
      <c r="C14" s="114" t="s">
        <v>9</v>
      </c>
      <c r="D14" s="115">
        <f>'[1]Д3(вробн)'!H39/'[1]Д6(тариф)'!D36*1000</f>
        <v>0</v>
      </c>
      <c r="E14" s="115">
        <f>'[1]Д3(вробн)'!L39/E36*1000</f>
        <v>0</v>
      </c>
      <c r="F14" s="115">
        <f>'[1]Д3(вробн)'!$P$39/'[1]Д6(тариф)'!F36*1000</f>
        <v>0</v>
      </c>
      <c r="G14" s="115">
        <f>'[1]Д3(вробн)'!X39/'[1]Д6(тариф)'!G36*1000</f>
        <v>0</v>
      </c>
      <c r="H14" s="115">
        <f>'[1]Д3(вробн)'!AB39/'[1]Д6(тариф)'!H36*1000</f>
        <v>0</v>
      </c>
    </row>
    <row r="15" spans="1:8" x14ac:dyDescent="0.25">
      <c r="A15" s="112" t="s">
        <v>56</v>
      </c>
      <c r="B15" s="113" t="s">
        <v>132</v>
      </c>
      <c r="C15" s="114" t="s">
        <v>9</v>
      </c>
      <c r="D15" s="115">
        <f>'[1]5_Розрахунок тарифів'!I21</f>
        <v>5.1830061369058731</v>
      </c>
      <c r="E15" s="115">
        <f>'[1]5_Розрахунок тарифів'!J21</f>
        <v>0</v>
      </c>
      <c r="F15" s="115">
        <f>'[1]5_Розрахунок тарифів'!K21</f>
        <v>34.372224330593767</v>
      </c>
      <c r="G15" s="115">
        <f>'[1]5_Розрахунок тарифів'!L21</f>
        <v>33.582428505649844</v>
      </c>
      <c r="H15" s="115">
        <f>'[1]5_Розрахунок тарифів'!M21</f>
        <v>34.206102077138404</v>
      </c>
    </row>
    <row r="16" spans="1:8" ht="25.5" x14ac:dyDescent="0.25">
      <c r="A16" s="108">
        <v>2</v>
      </c>
      <c r="B16" s="109" t="s">
        <v>133</v>
      </c>
      <c r="C16" s="110" t="s">
        <v>9</v>
      </c>
      <c r="D16" s="111">
        <f>'[1]5_Розрахунок тарифів'!N26</f>
        <v>70.713995761487041</v>
      </c>
      <c r="E16" s="111">
        <f>'[1]5_Розрахунок тарифів'!O26</f>
        <v>70.713995748128468</v>
      </c>
      <c r="F16" s="111">
        <f>'[1]5_Розрахунок тарифів'!P26</f>
        <v>70.713969467597607</v>
      </c>
      <c r="G16" s="111">
        <f>'[1]5_Розрахунок тарифів'!Q26</f>
        <v>70.713995807928754</v>
      </c>
      <c r="H16" s="111">
        <f>'[1]5_Розрахунок тарифів'!R26</f>
        <v>70.713995181718531</v>
      </c>
    </row>
    <row r="17" spans="1:8" ht="25.5" x14ac:dyDescent="0.25">
      <c r="A17" s="112" t="s">
        <v>73</v>
      </c>
      <c r="B17" s="113" t="s">
        <v>130</v>
      </c>
      <c r="C17" s="114" t="s">
        <v>9</v>
      </c>
      <c r="D17" s="115">
        <f>'[1]5_Розрахунок тарифів'!N9</f>
        <v>70.713995761487041</v>
      </c>
      <c r="E17" s="115">
        <f>'[1]5_Розрахунок тарифів'!O9</f>
        <v>70.713995748128468</v>
      </c>
      <c r="F17" s="115">
        <f>'[1]5_Розрахунок тарифів'!P9</f>
        <v>70.713969467597607</v>
      </c>
      <c r="G17" s="115">
        <f>'[1]5_Розрахунок тарифів'!Q9</f>
        <v>70.713995807928754</v>
      </c>
      <c r="H17" s="115">
        <f>'[1]5_Розрахунок тарифів'!R9</f>
        <v>70.713995181718531</v>
      </c>
    </row>
    <row r="18" spans="1:8" x14ac:dyDescent="0.25">
      <c r="A18" s="112" t="s">
        <v>74</v>
      </c>
      <c r="B18" s="113" t="s">
        <v>131</v>
      </c>
      <c r="C18" s="114" t="s">
        <v>9</v>
      </c>
      <c r="D18" s="115">
        <f>'[1]Д4(транспорт)'!G38/'[1]Д4(транспорт)'!G56*1000</f>
        <v>0</v>
      </c>
      <c r="E18" s="115">
        <f>'[1]Д4(транспорт)'!K38/'[1]Д4(транспорт)'!K57*1000</f>
        <v>0</v>
      </c>
      <c r="F18" s="115">
        <f>'[1]Д4(транспорт)'!O38/'[1]Д4(транспорт)'!O58*1000</f>
        <v>0</v>
      </c>
      <c r="G18" s="115">
        <f>'[1]Д4(транспорт)'!S38/'[1]Д4(транспорт)'!S59*1000</f>
        <v>0</v>
      </c>
      <c r="H18" s="115">
        <f>'[1]Д4(транспорт)'!W38/'[1]Д4(транспорт)'!W60*1000</f>
        <v>0</v>
      </c>
    </row>
    <row r="19" spans="1:8" x14ac:dyDescent="0.25">
      <c r="A19" s="112" t="s">
        <v>76</v>
      </c>
      <c r="B19" s="113" t="s">
        <v>132</v>
      </c>
      <c r="C19" s="114" t="s">
        <v>9</v>
      </c>
      <c r="D19" s="115">
        <f>'[1]5_Розрахунок тарифів'!N21</f>
        <v>0</v>
      </c>
      <c r="E19" s="115">
        <f>'[1]5_Розрахунок тарифів'!O21</f>
        <v>0</v>
      </c>
      <c r="F19" s="115">
        <f>'[1]5_Розрахунок тарифів'!P21</f>
        <v>0</v>
      </c>
      <c r="G19" s="115">
        <f>'[1]5_Розрахунок тарифів'!Q21</f>
        <v>0</v>
      </c>
      <c r="H19" s="115">
        <f>'[1]5_Розрахунок тарифів'!R21</f>
        <v>0</v>
      </c>
    </row>
    <row r="20" spans="1:8" ht="25.5" x14ac:dyDescent="0.25">
      <c r="A20" s="108">
        <v>3</v>
      </c>
      <c r="B20" s="109" t="s">
        <v>134</v>
      </c>
      <c r="C20" s="110" t="s">
        <v>9</v>
      </c>
      <c r="D20" s="111">
        <f>'[1]5_Розрахунок тарифів'!S26</f>
        <v>9.1946318655624051</v>
      </c>
      <c r="E20" s="111">
        <f>'[1]5_Розрахунок тарифів'!T26</f>
        <v>9.1946318492791264</v>
      </c>
      <c r="F20" s="111">
        <f>'[1]5_Розрахунок тарифів'!U26</f>
        <v>9.1946313008181981</v>
      </c>
      <c r="G20" s="111">
        <f>'[1]5_Розрахунок тарифів'!V26</f>
        <v>9.194631806758407</v>
      </c>
      <c r="H20" s="111">
        <f>'[1]5_Розрахунок тарифів'!W26</f>
        <v>9.1946324084453988</v>
      </c>
    </row>
    <row r="21" spans="1:8" ht="25.5" x14ac:dyDescent="0.25">
      <c r="A21" s="112" t="s">
        <v>79</v>
      </c>
      <c r="B21" s="113" t="s">
        <v>130</v>
      </c>
      <c r="C21" s="114" t="s">
        <v>9</v>
      </c>
      <c r="D21" s="115">
        <f>'[1]5_Розрахунок тарифів'!S9</f>
        <v>9.1946318655624051</v>
      </c>
      <c r="E21" s="115">
        <f>'[1]5_Розрахунок тарифів'!T9</f>
        <v>9.1946318492791264</v>
      </c>
      <c r="F21" s="115">
        <f>'[1]5_Розрахунок тарифів'!U9</f>
        <v>9.1946313008181981</v>
      </c>
      <c r="G21" s="115">
        <f>'[1]5_Розрахунок тарифів'!V9</f>
        <v>9.194631806758407</v>
      </c>
      <c r="H21" s="115">
        <f>'[1]5_Розрахунок тарифів'!W9</f>
        <v>9.1946324084453988</v>
      </c>
    </row>
    <row r="22" spans="1:8" x14ac:dyDescent="0.25">
      <c r="A22" s="112" t="s">
        <v>80</v>
      </c>
      <c r="B22" s="113" t="s">
        <v>131</v>
      </c>
      <c r="C22" s="114" t="s">
        <v>9</v>
      </c>
      <c r="D22" s="115">
        <f>'[1]Д5(постачанняя)'!G33/'[1]Д5(постачанняя)'!G42*1000</f>
        <v>0</v>
      </c>
      <c r="E22" s="115">
        <f>'[1]Д5(постачанняя)'!K33/'[1]Д5(постачанняя)'!K42*1000</f>
        <v>0</v>
      </c>
      <c r="F22" s="115">
        <f>'[1]Д5(постачанняя)'!O33/'[1]Д5(постачанняя)'!O42*1000</f>
        <v>0</v>
      </c>
      <c r="G22" s="115">
        <f>'[1]Д5(постачанняя)'!S33/'[1]Д5(постачанняя)'!S42*1000</f>
        <v>0</v>
      </c>
      <c r="H22" s="115">
        <f>'[1]Д5(постачанняя)'!W33/'[1]Д5(постачанняя)'!W42*1000</f>
        <v>0</v>
      </c>
    </row>
    <row r="23" spans="1:8" x14ac:dyDescent="0.25">
      <c r="A23" s="112" t="s">
        <v>81</v>
      </c>
      <c r="B23" s="113" t="s">
        <v>132</v>
      </c>
      <c r="C23" s="114" t="s">
        <v>9</v>
      </c>
      <c r="D23" s="115">
        <f>'[1]5_Розрахунок тарифів'!S21</f>
        <v>0</v>
      </c>
      <c r="E23" s="115">
        <f>'[1]5_Розрахунок тарифів'!T21</f>
        <v>0</v>
      </c>
      <c r="F23" s="115">
        <f>'[1]5_Розрахунок тарифів'!U21</f>
        <v>0</v>
      </c>
      <c r="G23" s="115">
        <f>'[1]5_Розрахунок тарифів'!V21</f>
        <v>0</v>
      </c>
      <c r="H23" s="115">
        <f>'[1]5_Розрахунок тарифів'!W21</f>
        <v>0</v>
      </c>
    </row>
    <row r="24" spans="1:8" x14ac:dyDescent="0.25">
      <c r="A24" s="108">
        <v>4</v>
      </c>
      <c r="B24" s="109" t="s">
        <v>135</v>
      </c>
      <c r="C24" s="110" t="s">
        <v>9</v>
      </c>
      <c r="D24" s="111">
        <f>'[1]5_Розрахунок тарифів'!D26</f>
        <v>1351.9861309724315</v>
      </c>
      <c r="E24" s="111">
        <f>'[1]5_Розрахунок тарифів'!E26</f>
        <v>1341.0363655857595</v>
      </c>
      <c r="F24" s="111">
        <f>'[1]5_Розрахунок тарифів'!F26</f>
        <v>1407.7104017044499</v>
      </c>
      <c r="G24" s="111">
        <f>'[1]5_Розрахунок тарифів'!G26</f>
        <v>1414.4592811584962</v>
      </c>
      <c r="H24" s="111">
        <f>'[1]5_Розрахунок тарифів'!H26</f>
        <v>1406.077988994344</v>
      </c>
    </row>
    <row r="25" spans="1:8" ht="25.5" x14ac:dyDescent="0.25">
      <c r="A25" s="112" t="s">
        <v>136</v>
      </c>
      <c r="B25" s="113" t="s">
        <v>130</v>
      </c>
      <c r="C25" s="114" t="s">
        <v>9</v>
      </c>
      <c r="D25" s="115">
        <f>'[1]5_Розрахунок тарифів'!D9</f>
        <v>1346.8031248355255</v>
      </c>
      <c r="E25" s="115">
        <f>'[1]5_Розрахунок тарифів'!E9</f>
        <v>1341.0363655857595</v>
      </c>
      <c r="F25" s="115">
        <f>'[1]5_Розрахунок тарифів'!F9</f>
        <v>1373.3381773738561</v>
      </c>
      <c r="G25" s="115">
        <f>'[1]5_Розрахунок тарифів'!G9</f>
        <v>1380.8768526528465</v>
      </c>
      <c r="H25" s="115">
        <f>'[1]5_Розрахунок тарифів'!H9</f>
        <v>1371.8718869172053</v>
      </c>
    </row>
    <row r="26" spans="1:8" x14ac:dyDescent="0.25">
      <c r="A26" s="112" t="s">
        <v>137</v>
      </c>
      <c r="B26" s="113" t="s">
        <v>131</v>
      </c>
      <c r="C26" s="114" t="s">
        <v>9</v>
      </c>
      <c r="D26" s="115">
        <f>D14+D18+D22</f>
        <v>0</v>
      </c>
      <c r="E26" s="115">
        <f>E14+E18+E22</f>
        <v>0</v>
      </c>
      <c r="F26" s="115">
        <f>F14+F18+F22</f>
        <v>0</v>
      </c>
      <c r="G26" s="115">
        <f>G14+G18+G22</f>
        <v>0</v>
      </c>
      <c r="H26" s="115">
        <f>H14+H18+H22</f>
        <v>0</v>
      </c>
    </row>
    <row r="27" spans="1:8" x14ac:dyDescent="0.25">
      <c r="A27" s="112" t="s">
        <v>138</v>
      </c>
      <c r="B27" s="113" t="s">
        <v>132</v>
      </c>
      <c r="C27" s="114" t="s">
        <v>9</v>
      </c>
      <c r="D27" s="115">
        <f>'[1]5_Розрахунок тарифів'!D21</f>
        <v>5.1830061369058731</v>
      </c>
      <c r="E27" s="115">
        <f>'[1]5_Розрахунок тарифів'!E21</f>
        <v>0</v>
      </c>
      <c r="F27" s="115">
        <f>'[1]5_Розрахунок тарифів'!F21</f>
        <v>34.372224330593767</v>
      </c>
      <c r="G27" s="115">
        <f>'[1]5_Розрахунок тарифів'!G21</f>
        <v>33.582428505649844</v>
      </c>
      <c r="H27" s="115">
        <f>'[1]5_Розрахунок тарифів'!H21</f>
        <v>34.206102077138404</v>
      </c>
    </row>
    <row r="28" spans="1:8" ht="38.25" x14ac:dyDescent="0.25">
      <c r="A28" s="112">
        <v>5</v>
      </c>
      <c r="B28" s="113" t="s">
        <v>139</v>
      </c>
      <c r="C28" s="114" t="s">
        <v>51</v>
      </c>
      <c r="D28" s="116">
        <f>'[1]Д3(вробн)'!H46+'[1]Д4(транспорт)'!G45+'[1]Д5(постачанняя)'!G40</f>
        <v>280413.53847653326</v>
      </c>
      <c r="E28" s="116">
        <f>'[1]Д3(вробн)'!L46+'[1]Д4(транспорт)'!K45+'[1]Д5(постачанняя)'!K40</f>
        <v>235446.88988252814</v>
      </c>
      <c r="F28" s="116">
        <f>'[1]Д3(вробн)'!P46+'[1]Д4(транспорт)'!O45+'[1]Д5(постачанняя)'!O40</f>
        <v>220.56851814368395</v>
      </c>
      <c r="G28" s="116">
        <f>'[1]Д3(вробн)'!X46+'[1]Д4(транспорт)'!S45+'[1]Д5(постачанняя)'!S40</f>
        <v>33531.92089538039</v>
      </c>
      <c r="H28" s="116">
        <f>'[1]Д3(вробн)'!AB46+'[1]Д4(транспорт)'!W45+'[1]Д5(постачанняя)'!W40</f>
        <v>11243.380556312695</v>
      </c>
    </row>
    <row r="29" spans="1:8" ht="38.25" x14ac:dyDescent="0.25">
      <c r="A29" s="112" t="s">
        <v>140</v>
      </c>
      <c r="B29" s="113" t="s">
        <v>141</v>
      </c>
      <c r="C29" s="114" t="s">
        <v>51</v>
      </c>
      <c r="D29" s="116">
        <f>'[1]Д3(вробн)'!H38+'[1]Д4(транспорт)'!G37+'[1]Д5(постачанняя)'!G32</f>
        <v>279338.53847653326</v>
      </c>
      <c r="E29" s="116">
        <f>'[1]Д3(вробн)'!L38+'[1]Д4(транспорт)'!K37+'[1]Д5(постачанняя)'!K32</f>
        <v>235446.88988252814</v>
      </c>
      <c r="F29" s="116">
        <f>'[1]Д3(вробн)'!P38+'[1]Д4(транспорт)'!O37+'[1]Д5(постачанняя)'!O32</f>
        <v>215.18287180222052</v>
      </c>
      <c r="G29" s="116">
        <f>'[1]Д3(вробн)'!X38+'[1]Д4(транспорт)'!S37+'[1]Д5(постачанняя)'!S32</f>
        <v>32735.825785624293</v>
      </c>
      <c r="H29" s="116">
        <f>'[1]Д3(вробн)'!AB38+'[1]Д4(транспорт)'!W37+'[1]Д5(постачанняя)'!W32</f>
        <v>10969.861312410256</v>
      </c>
    </row>
    <row r="30" spans="1:8" x14ac:dyDescent="0.25">
      <c r="A30" s="112" t="s">
        <v>142</v>
      </c>
      <c r="B30" s="113" t="s">
        <v>131</v>
      </c>
      <c r="C30" s="114" t="s">
        <v>51</v>
      </c>
      <c r="D30" s="116">
        <f>'[1]Д3(вробн)'!H39+'[1]Д4(транспорт)'!G38+'[1]Д5(постачанняя)'!G33</f>
        <v>0</v>
      </c>
      <c r="E30" s="116">
        <f>'[1]Д3(вробн)'!L39+'[1]Д4(транспорт)'!K38+'[1]Д5(постачанняя)'!K33</f>
        <v>0</v>
      </c>
      <c r="F30" s="116">
        <f>'[1]Д3(вробн)'!P39+'[1]Д4(транспорт)'!O38+'[1]Д5(постачанняя)'!O33</f>
        <v>0</v>
      </c>
      <c r="G30" s="116">
        <f>'[1]Д3(вробн)'!X39+'[1]Д4(транспорт)'!S38+'[1]Д5(постачанняя)'!S33</f>
        <v>0</v>
      </c>
      <c r="H30" s="116">
        <f>'[1]Д3(вробн)'!AB39+'[1]Д4(транспорт)'!W38+'[1]Д5(постачанняя)'!W33</f>
        <v>0</v>
      </c>
    </row>
    <row r="31" spans="1:8" ht="38.25" x14ac:dyDescent="0.25">
      <c r="A31" s="112" t="s">
        <v>143</v>
      </c>
      <c r="B31" s="113" t="s">
        <v>144</v>
      </c>
      <c r="C31" s="114" t="s">
        <v>51</v>
      </c>
      <c r="D31" s="116">
        <f>'[1]Д3(вробн)'!H40+'[1]Д4(транспорт)'!G39+'[1]Д5(постачанняя)'!G34</f>
        <v>1075</v>
      </c>
      <c r="E31" s="116">
        <f>'[1]Д3(вробн)'!L40+'[1]Д4(транспорт)'!K39+'[1]Д5(постачанняя)'!K34</f>
        <v>0</v>
      </c>
      <c r="F31" s="116">
        <f>'[1]Д3(вробн)'!P40+'[1]Д4(транспорт)'!O39+'[1]Д5(постачанняя)'!O34</f>
        <v>5.3856463414634144</v>
      </c>
      <c r="G31" s="116">
        <f>'[1]Д3(вробн)'!X40+'[1]Д4(транспорт)'!S39+'[1]Д5(постачанняя)'!S34</f>
        <v>796.0951097560976</v>
      </c>
      <c r="H31" s="116">
        <f>'[1]Д3(вробн)'!AB40+'[1]Д4(транспорт)'!W39+'[1]Д5(постачанняя)'!W34</f>
        <v>273.51924390243903</v>
      </c>
    </row>
    <row r="32" spans="1:8" ht="63.75" x14ac:dyDescent="0.25">
      <c r="A32" s="112">
        <v>6</v>
      </c>
      <c r="B32" s="113" t="s">
        <v>145</v>
      </c>
      <c r="C32" s="114" t="s">
        <v>51</v>
      </c>
      <c r="D32" s="116">
        <f>SUM(E32:H32)</f>
        <v>279476.86463716347</v>
      </c>
      <c r="E32" s="116">
        <f>'[1]Д3(вробн)'!L46+'[1]Д4(транспорт)'!K45/([1]Д2!F32+[1]Д2!F66)*[1]Д2!F32+'[1]Д5(постачанняя)'!K40</f>
        <v>234522.27369032777</v>
      </c>
      <c r="F32" s="116">
        <f>'[1]Д3(вробн)'!P46+'[1]Д4(транспорт)'!O45/([1]Д2!F34+[1]Д2!F67)*[1]Д2!F34+'[1]Д5(постачанняя)'!O40</f>
        <v>220.56851814368395</v>
      </c>
      <c r="G32" s="116">
        <f>'[1]Д3(вробн)'!X46+'[1]Д4(транспорт)'!S45/([1]Д2!F36+[1]Д2!F68)*[1]Д2!F36+'[1]Д5(постачанняя)'!S40</f>
        <v>33493.375298114079</v>
      </c>
      <c r="H32" s="116">
        <f>'[1]Д3(вробн)'!AB46+'[1]Д4(транспорт)'!W45/([1]Д2!F38+[1]Д2!F69)*[1]Д2!F38+'[1]Д5(постачанняя)'!W40</f>
        <v>11240.647130577943</v>
      </c>
    </row>
    <row r="33" spans="1:8" ht="38.25" x14ac:dyDescent="0.25">
      <c r="A33" s="112" t="s">
        <v>146</v>
      </c>
      <c r="B33" s="113" t="s">
        <v>147</v>
      </c>
      <c r="C33" s="114" t="s">
        <v>51</v>
      </c>
      <c r="D33" s="116">
        <f>SUM(E33:H33)</f>
        <v>278401.86463716353</v>
      </c>
      <c r="E33" s="116">
        <f>'[1]Д3(вробн)'!L38+'[1]Д4(транспорт)'!K37/([1]Д2!F32+[1]Д2!F66)*[1]Д2!F32+'[1]Д5(постачанняя)'!K32</f>
        <v>234522.27369032777</v>
      </c>
      <c r="F33" s="116">
        <f>'[1]Д3(вробн)'!P38+'[1]Д4(транспорт)'!O37/([1]Д2!F34+[1]Д2!F67)*[1]Д2!F34+'[1]Д5(постачанняя)'!O32</f>
        <v>215.18287180222052</v>
      </c>
      <c r="G33" s="116">
        <f>'[1]Д3(вробн)'!X38+'[1]Д4(транспорт)'!S37/([1]Д2!F36+[1]Д2!F68)*[1]Д2!F36+'[1]Д5(постачанняя)'!S32</f>
        <v>32697.280188357985</v>
      </c>
      <c r="H33" s="116">
        <f>'[1]Д3(вробн)'!AB38+'[1]Д4(транспорт)'!W37/([1]Д2!F38+[1]Д2!F69)*[1]Д2!F38+'[1]Д5(постачанняя)'!W32</f>
        <v>10967.127886675504</v>
      </c>
    </row>
    <row r="34" spans="1:8" x14ac:dyDescent="0.25">
      <c r="A34" s="112" t="s">
        <v>148</v>
      </c>
      <c r="B34" s="113" t="s">
        <v>131</v>
      </c>
      <c r="C34" s="114" t="s">
        <v>51</v>
      </c>
      <c r="D34" s="116">
        <f>SUM(E34:H34)</f>
        <v>0</v>
      </c>
      <c r="E34" s="116">
        <f>'[1]Д3(вробн)'!L39+'[1]Д4(транспорт)'!K38/([1]Д2!F32+[1]Д2!F66)+'[1]Д5(постачанняя)'!K33</f>
        <v>0</v>
      </c>
      <c r="F34" s="116">
        <f>'[1]Д3(вробн)'!P39+'[1]Д4(транспорт)'!O38/([1]Д2!F34+[1]Д2!F67)*[1]Д2!F34+'[1]Д5(постачанняя)'!O33</f>
        <v>0</v>
      </c>
      <c r="G34" s="116">
        <f>'[1]Д3(вробн)'!X39+'[1]Д4(транспорт)'!S38/([1]Д2!F36+[1]Д2!F68)*[1]Д2!F36+'[1]Д5(постачанняя)'!S33</f>
        <v>0</v>
      </c>
      <c r="H34" s="116">
        <f>'[1]Д3(вробн)'!AB39+'[1]Д4(транспорт)'!W38/([1]Д2!F38+[1]Д2!F69)*[1]Д2!F38+'[1]Д5(постачанняя)'!W33</f>
        <v>0</v>
      </c>
    </row>
    <row r="35" spans="1:8" ht="38.25" x14ac:dyDescent="0.25">
      <c r="A35" s="112" t="s">
        <v>149</v>
      </c>
      <c r="B35" s="113" t="s">
        <v>150</v>
      </c>
      <c r="C35" s="114" t="s">
        <v>51</v>
      </c>
      <c r="D35" s="116">
        <f>D32-D33</f>
        <v>1074.9999999999418</v>
      </c>
      <c r="E35" s="116">
        <f>E32-E33</f>
        <v>0</v>
      </c>
      <c r="F35" s="116">
        <f>F32-F33</f>
        <v>5.3856463414634277</v>
      </c>
      <c r="G35" s="116">
        <f>G32-G33</f>
        <v>796.09510975609373</v>
      </c>
      <c r="H35" s="116">
        <f>H32-H33</f>
        <v>273.51924390243948</v>
      </c>
    </row>
    <row r="36" spans="1:8" ht="51" x14ac:dyDescent="0.25">
      <c r="A36" s="117">
        <v>7</v>
      </c>
      <c r="B36" s="118" t="s">
        <v>151</v>
      </c>
      <c r="C36" s="119" t="s">
        <v>109</v>
      </c>
      <c r="D36" s="120">
        <f>SUM(E36:H36)</f>
        <v>207408.59099999996</v>
      </c>
      <c r="E36" s="120">
        <f>E37+E38</f>
        <v>175549.98899999997</v>
      </c>
      <c r="F36" s="120">
        <f>F37+F38</f>
        <v>156.68599999999998</v>
      </c>
      <c r="G36" s="120">
        <f>G37+G38</f>
        <v>23705.704000000002</v>
      </c>
      <c r="H36" s="120">
        <f>H37+H38</f>
        <v>7996.2119999999995</v>
      </c>
    </row>
    <row r="37" spans="1:8" ht="25.5" x14ac:dyDescent="0.25">
      <c r="A37" s="112" t="s">
        <v>152</v>
      </c>
      <c r="B37" s="113" t="s">
        <v>153</v>
      </c>
      <c r="C37" s="114" t="s">
        <v>109</v>
      </c>
      <c r="D37" s="116">
        <f>SUM(E37:H37)</f>
        <v>193779.19099999996</v>
      </c>
      <c r="E37" s="116">
        <f>[1]Д2!F32</f>
        <v>162503.94999999998</v>
      </c>
      <c r="F37" s="116">
        <f>[1]Д2!F34</f>
        <v>156.68599999999998</v>
      </c>
      <c r="G37" s="116">
        <f>[1]Д2!F36</f>
        <v>23160.992000000002</v>
      </c>
      <c r="H37" s="116">
        <f>[1]Д2!F38+[1]Д2!F54</f>
        <v>7957.5629999999992</v>
      </c>
    </row>
    <row r="38" spans="1:8" ht="25.5" x14ac:dyDescent="0.25">
      <c r="A38" s="112" t="s">
        <v>154</v>
      </c>
      <c r="B38" s="113" t="s">
        <v>155</v>
      </c>
      <c r="C38" s="114" t="s">
        <v>109</v>
      </c>
      <c r="D38" s="116">
        <f>SUM(E38:H38)</f>
        <v>13629.4</v>
      </c>
      <c r="E38" s="116">
        <f>[1]Д2!F66</f>
        <v>13046.039000000001</v>
      </c>
      <c r="F38" s="116">
        <f>[1]Д2!F67</f>
        <v>0</v>
      </c>
      <c r="G38" s="116">
        <f>[1]Д2!F68</f>
        <v>544.71199999999999</v>
      </c>
      <c r="H38" s="116">
        <f>[1]Д2!F69</f>
        <v>38.649000000000001</v>
      </c>
    </row>
    <row r="39" spans="1:8" x14ac:dyDescent="0.25">
      <c r="A39" s="112">
        <v>8</v>
      </c>
      <c r="B39" s="113" t="s">
        <v>156</v>
      </c>
      <c r="C39" s="114"/>
      <c r="D39" s="116"/>
      <c r="E39" s="116"/>
      <c r="F39" s="116"/>
      <c r="G39" s="116"/>
      <c r="H39" s="116"/>
    </row>
    <row r="40" spans="1:8" x14ac:dyDescent="0.25">
      <c r="A40" s="112" t="s">
        <v>92</v>
      </c>
      <c r="B40" s="113" t="s">
        <v>157</v>
      </c>
      <c r="C40" s="114" t="s">
        <v>158</v>
      </c>
      <c r="D40" s="116">
        <f>IFERROR(D15/D13*100,0)</f>
        <v>0.40911110975115195</v>
      </c>
      <c r="E40" s="116">
        <f>IFERROR(E15/E13*100,0)</f>
        <v>0</v>
      </c>
      <c r="F40" s="116">
        <f>IFERROR(F15/F13*100,0)</f>
        <v>2.6574484573642145</v>
      </c>
      <c r="G40" s="116">
        <f>IFERROR(G15/G13*100,0)</f>
        <v>2.5813411780033921</v>
      </c>
      <c r="H40" s="116">
        <f>IFERROR(H15/H13*100,0)</f>
        <v>2.6476064106463597</v>
      </c>
    </row>
    <row r="41" spans="1:8" x14ac:dyDescent="0.25">
      <c r="A41" s="112" t="s">
        <v>95</v>
      </c>
      <c r="B41" s="113" t="s">
        <v>159</v>
      </c>
      <c r="C41" s="114" t="s">
        <v>158</v>
      </c>
      <c r="D41" s="116">
        <f>IFERROR(D19/D17*100,0)</f>
        <v>0</v>
      </c>
      <c r="E41" s="116">
        <f>IFERROR(E19/E17*100,0)</f>
        <v>0</v>
      </c>
      <c r="F41" s="116">
        <f>IFERROR(F19/F17*100,0)</f>
        <v>0</v>
      </c>
      <c r="G41" s="116">
        <f>IFERROR(G19/G17*100,0)</f>
        <v>0</v>
      </c>
      <c r="H41" s="116">
        <f>IFERROR(H19/H17*100,0)</f>
        <v>0</v>
      </c>
    </row>
    <row r="42" spans="1:8" x14ac:dyDescent="0.25">
      <c r="A42" s="112" t="s">
        <v>97</v>
      </c>
      <c r="B42" s="113" t="s">
        <v>160</v>
      </c>
      <c r="C42" s="114" t="s">
        <v>158</v>
      </c>
      <c r="D42" s="116">
        <f>IFERROR(D23/D21*100,0)</f>
        <v>0</v>
      </c>
      <c r="E42" s="116">
        <f>IFERROR(E23/E21*100,0)</f>
        <v>0</v>
      </c>
      <c r="F42" s="116">
        <f>IFERROR(F23/F21*100,0)</f>
        <v>0</v>
      </c>
      <c r="G42" s="116">
        <f>IFERROR(G23/G21*100,0)</f>
        <v>0</v>
      </c>
      <c r="H42" s="116">
        <f>IFERROR(H23/H21*100,0)</f>
        <v>0</v>
      </c>
    </row>
    <row r="43" spans="1:8" x14ac:dyDescent="0.25">
      <c r="A43" s="112" t="s">
        <v>99</v>
      </c>
      <c r="B43" s="113" t="s">
        <v>161</v>
      </c>
      <c r="C43" s="114" t="s">
        <v>158</v>
      </c>
      <c r="D43" s="116">
        <f>IFERROR(D27/D25*100,0)</f>
        <v>0.38483769760623576</v>
      </c>
      <c r="E43" s="116">
        <f>IFERROR(E27/E25*100,0)</f>
        <v>0</v>
      </c>
      <c r="F43" s="116">
        <f>IFERROR(F27/F25*100,0)</f>
        <v>2.502823040740155</v>
      </c>
      <c r="G43" s="116">
        <f>IFERROR(G27/G25*100,0)</f>
        <v>2.4319640409015162</v>
      </c>
      <c r="H43" s="116">
        <f>IFERROR(H27/H25*100,0)</f>
        <v>2.493388952958608</v>
      </c>
    </row>
    <row r="44" spans="1:8" x14ac:dyDescent="0.25">
      <c r="A44" s="121" t="s">
        <v>162</v>
      </c>
      <c r="B44" s="122"/>
      <c r="C44" s="105"/>
      <c r="D44" s="105"/>
      <c r="E44" s="105"/>
      <c r="F44" s="105"/>
      <c r="G44" s="105"/>
      <c r="H44" s="105"/>
    </row>
    <row r="45" spans="1:8" x14ac:dyDescent="0.25">
      <c r="A45" s="46"/>
      <c r="B45" s="48"/>
      <c r="C45" s="48"/>
      <c r="D45" s="48"/>
      <c r="E45" s="48"/>
      <c r="F45" s="48"/>
      <c r="G45" s="48"/>
      <c r="H45" s="48"/>
    </row>
    <row r="46" spans="1:8" x14ac:dyDescent="0.25">
      <c r="A46" s="46"/>
      <c r="B46" s="48"/>
      <c r="C46" s="48"/>
      <c r="D46" s="48"/>
      <c r="E46" s="48"/>
      <c r="F46" s="48"/>
      <c r="G46" s="48"/>
      <c r="H46" s="48"/>
    </row>
    <row r="47" spans="1:8" ht="15.75" x14ac:dyDescent="0.25">
      <c r="A47" s="123"/>
      <c r="B47" s="124" t="s">
        <v>119</v>
      </c>
      <c r="C47" s="125"/>
      <c r="D47" s="126"/>
      <c r="E47" s="126"/>
      <c r="F47" s="127"/>
      <c r="G47" s="634" t="s">
        <v>37</v>
      </c>
      <c r="H47" s="634"/>
    </row>
    <row r="48" spans="1:8" x14ac:dyDescent="0.25">
      <c r="A48" s="46"/>
      <c r="B48" s="128" t="s">
        <v>163</v>
      </c>
      <c r="C48" s="48"/>
      <c r="D48" s="630" t="s">
        <v>120</v>
      </c>
      <c r="E48" s="630"/>
      <c r="F48" s="48"/>
      <c r="G48" s="631" t="s">
        <v>121</v>
      </c>
      <c r="H48" s="631"/>
    </row>
  </sheetData>
  <mergeCells count="13">
    <mergeCell ref="D48:E48"/>
    <mergeCell ref="G48:H48"/>
    <mergeCell ref="F2:H2"/>
    <mergeCell ref="A9:A10"/>
    <mergeCell ref="B9:B10"/>
    <mergeCell ref="C9:C10"/>
    <mergeCell ref="D9:D10"/>
    <mergeCell ref="E9:H9"/>
    <mergeCell ref="G47:H47"/>
    <mergeCell ref="B5:G5"/>
    <mergeCell ref="B6:G6"/>
    <mergeCell ref="B7:G7"/>
    <mergeCell ref="F8:H8"/>
  </mergeCells>
  <conditionalFormatting sqref="B6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30" sqref="F30"/>
    </sheetView>
  </sheetViews>
  <sheetFormatPr defaultRowHeight="15" x14ac:dyDescent="0.25"/>
  <cols>
    <col min="1" max="1" width="34.85546875" customWidth="1"/>
    <col min="2" max="2" width="12" hidden="1" customWidth="1"/>
    <col min="3" max="3" width="11.5703125" customWidth="1"/>
    <col min="4" max="4" width="11.28515625" customWidth="1"/>
    <col min="5" max="5" width="12.7109375" customWidth="1"/>
    <col min="7" max="7" width="11.7109375" customWidth="1"/>
    <col min="8" max="8" width="10.42578125" customWidth="1"/>
  </cols>
  <sheetData>
    <row r="1" spans="1:8" ht="41.25" customHeight="1" x14ac:dyDescent="0.3">
      <c r="A1" s="777" t="s">
        <v>369</v>
      </c>
      <c r="B1" s="777"/>
      <c r="C1" s="777"/>
      <c r="D1" s="777"/>
      <c r="E1" s="777"/>
      <c r="F1" s="777"/>
      <c r="G1" s="777"/>
      <c r="H1" s="777"/>
    </row>
    <row r="2" spans="1:8" ht="18.75" x14ac:dyDescent="0.3">
      <c r="A2" s="550"/>
      <c r="B2" s="551"/>
      <c r="C2" s="551" t="s">
        <v>370</v>
      </c>
      <c r="D2" s="551"/>
      <c r="E2" s="551"/>
      <c r="F2" s="551"/>
      <c r="G2" s="551"/>
      <c r="H2" s="551"/>
    </row>
    <row r="3" spans="1:8" ht="19.5" thickBot="1" x14ac:dyDescent="0.35">
      <c r="A3" s="551"/>
      <c r="B3" s="551"/>
      <c r="C3" s="551"/>
      <c r="D3" s="551"/>
      <c r="E3" s="552"/>
      <c r="F3" s="552"/>
      <c r="G3" s="552"/>
      <c r="H3" s="551"/>
    </row>
    <row r="4" spans="1:8" ht="32.25" x14ac:dyDescent="0.3">
      <c r="A4" s="786" t="s">
        <v>350</v>
      </c>
      <c r="B4" s="600"/>
      <c r="C4" s="554" t="s">
        <v>351</v>
      </c>
      <c r="D4" s="555" t="s">
        <v>352</v>
      </c>
      <c r="E4" s="554" t="s">
        <v>351</v>
      </c>
      <c r="F4" s="778" t="s">
        <v>158</v>
      </c>
      <c r="G4" s="556" t="s">
        <v>352</v>
      </c>
      <c r="H4" s="781" t="s">
        <v>158</v>
      </c>
    </row>
    <row r="5" spans="1:8" ht="18.75" hidden="1" customHeight="1" x14ac:dyDescent="0.3">
      <c r="A5" s="787"/>
      <c r="B5" s="553"/>
      <c r="C5" s="558"/>
      <c r="D5" s="559"/>
      <c r="E5" s="560">
        <v>1741.12</v>
      </c>
      <c r="F5" s="779"/>
      <c r="G5" s="561"/>
      <c r="H5" s="782"/>
    </row>
    <row r="6" spans="1:8" ht="18.75" hidden="1" customHeight="1" x14ac:dyDescent="0.3">
      <c r="A6" s="787"/>
      <c r="B6" s="553"/>
      <c r="C6" s="562"/>
      <c r="D6" s="559"/>
      <c r="E6" s="563">
        <v>290.18705764183971</v>
      </c>
      <c r="F6" s="779"/>
      <c r="G6" s="564"/>
      <c r="H6" s="782"/>
    </row>
    <row r="7" spans="1:8" ht="32.25" thickBot="1" x14ac:dyDescent="0.3">
      <c r="A7" s="788"/>
      <c r="B7" s="601"/>
      <c r="C7" s="784" t="s">
        <v>353</v>
      </c>
      <c r="D7" s="785"/>
      <c r="E7" s="602" t="s">
        <v>354</v>
      </c>
      <c r="F7" s="780"/>
      <c r="G7" s="603" t="s">
        <v>354</v>
      </c>
      <c r="H7" s="783"/>
    </row>
    <row r="8" spans="1:8" ht="18.75" x14ac:dyDescent="0.3">
      <c r="A8" s="594" t="s">
        <v>355</v>
      </c>
      <c r="B8" s="595"/>
      <c r="C8" s="596">
        <f>C11+C20+C22+C23</f>
        <v>1034.1299999999999</v>
      </c>
      <c r="D8" s="597">
        <v>1450.9352882091985</v>
      </c>
      <c r="E8" s="596">
        <f>C8*1.2</f>
        <v>1240.9559999999999</v>
      </c>
      <c r="F8" s="598"/>
      <c r="G8" s="598">
        <v>1741.12</v>
      </c>
      <c r="H8" s="599"/>
    </row>
    <row r="9" spans="1:8" ht="18.75" x14ac:dyDescent="0.3">
      <c r="A9" s="557"/>
      <c r="B9" s="553"/>
      <c r="C9" s="558"/>
      <c r="D9" s="559"/>
      <c r="E9" s="558"/>
      <c r="F9" s="568"/>
      <c r="G9" s="568"/>
      <c r="H9" s="559"/>
    </row>
    <row r="10" spans="1:8" ht="18.75" x14ac:dyDescent="0.3">
      <c r="A10" s="557" t="s">
        <v>356</v>
      </c>
      <c r="B10" s="553"/>
      <c r="C10" s="558">
        <v>1034.1300000000001</v>
      </c>
      <c r="D10" s="559">
        <v>1419.25</v>
      </c>
      <c r="E10" s="569">
        <f>E11+E20+E22+E23</f>
        <v>1240.9560000000001</v>
      </c>
      <c r="F10" s="570"/>
      <c r="G10" s="568">
        <f>D10*1.2</f>
        <v>1703.1</v>
      </c>
      <c r="H10" s="559"/>
    </row>
    <row r="11" spans="1:8" ht="18.75" x14ac:dyDescent="0.3">
      <c r="A11" s="571" t="s">
        <v>357</v>
      </c>
      <c r="B11" s="572">
        <f>B12+B13+B14+B15+B16</f>
        <v>70557.079999999987</v>
      </c>
      <c r="C11" s="565">
        <f>C12+C13+C14+C15+C16+C18+C19</f>
        <v>1002.89</v>
      </c>
      <c r="D11" s="566">
        <f>D12+D13+D14+D15+D16+D18+D19</f>
        <v>1149.4799999999998</v>
      </c>
      <c r="E11" s="565">
        <f>E12+E13+E14+E15+E16+E18+E19</f>
        <v>1203.4680000000001</v>
      </c>
      <c r="F11" s="567">
        <f>E11/E10*100</f>
        <v>96.979103207527089</v>
      </c>
      <c r="G11" s="567">
        <f>G12+G13+G14+G15+G16+G18+G19</f>
        <v>1379.3760000000004</v>
      </c>
      <c r="H11" s="573">
        <f>G11/G10*100</f>
        <v>80.992073278139898</v>
      </c>
    </row>
    <row r="12" spans="1:8" ht="18.75" x14ac:dyDescent="0.3">
      <c r="A12" s="574" t="s">
        <v>358</v>
      </c>
      <c r="B12" s="575">
        <f>M4/1000</f>
        <v>0</v>
      </c>
      <c r="C12" s="576">
        <v>828.57</v>
      </c>
      <c r="D12" s="577">
        <v>551.63</v>
      </c>
      <c r="E12" s="576">
        <f>C12*1.2</f>
        <v>994.28399999999999</v>
      </c>
      <c r="F12" s="578">
        <f>E12/E10*100</f>
        <v>80.122421745815302</v>
      </c>
      <c r="G12" s="570">
        <f t="shared" ref="G12:G23" si="0">D12*1.2</f>
        <v>661.95600000000002</v>
      </c>
      <c r="H12" s="579">
        <f>G12/$G$10*100</f>
        <v>38.86771181962304</v>
      </c>
    </row>
    <row r="13" spans="1:8" ht="18.75" x14ac:dyDescent="0.3">
      <c r="A13" s="574" t="s">
        <v>359</v>
      </c>
      <c r="B13" s="575">
        <f>M11/1000</f>
        <v>0</v>
      </c>
      <c r="C13" s="576">
        <v>72.63</v>
      </c>
      <c r="D13" s="577">
        <v>114.37</v>
      </c>
      <c r="E13" s="576">
        <f>C13*1.2</f>
        <v>87.155999999999992</v>
      </c>
      <c r="F13" s="578">
        <f>E13/E10*100</f>
        <v>7.0232949435757588</v>
      </c>
      <c r="G13" s="570">
        <f t="shared" si="0"/>
        <v>137.244</v>
      </c>
      <c r="H13" s="579">
        <f>G13/$G$10*100</f>
        <v>8.058481592390347</v>
      </c>
    </row>
    <row r="14" spans="1:8" ht="18.75" x14ac:dyDescent="0.3">
      <c r="A14" s="574" t="s">
        <v>360</v>
      </c>
      <c r="B14" s="580">
        <v>57876.1</v>
      </c>
      <c r="C14" s="581"/>
      <c r="D14" s="577">
        <v>339.54</v>
      </c>
      <c r="E14" s="576"/>
      <c r="F14" s="578"/>
      <c r="G14" s="570">
        <f t="shared" si="0"/>
        <v>407.44800000000004</v>
      </c>
      <c r="H14" s="579">
        <f>G14/$G$10*100</f>
        <v>23.923903470142687</v>
      </c>
    </row>
    <row r="15" spans="1:8" ht="18.75" x14ac:dyDescent="0.3">
      <c r="A15" s="574" t="s">
        <v>361</v>
      </c>
      <c r="B15" s="580">
        <v>10549.39</v>
      </c>
      <c r="C15" s="581">
        <v>65.8</v>
      </c>
      <c r="D15" s="577">
        <v>59.51</v>
      </c>
      <c r="E15" s="576">
        <f t="shared" ref="E15:E23" si="1">C15*1.2</f>
        <v>78.959999999999994</v>
      </c>
      <c r="F15" s="578">
        <f>E15/E10*100</f>
        <v>6.3628363938769779</v>
      </c>
      <c r="G15" s="570">
        <f t="shared" si="0"/>
        <v>71.411999999999992</v>
      </c>
      <c r="H15" s="579">
        <f t="shared" ref="H15:H23" si="2">G15/$G$10*100</f>
        <v>4.1930597146380126</v>
      </c>
    </row>
    <row r="16" spans="1:8" ht="18.75" x14ac:dyDescent="0.3">
      <c r="A16" s="574" t="s">
        <v>362</v>
      </c>
      <c r="B16" s="580">
        <v>2131.59</v>
      </c>
      <c r="C16" s="581">
        <v>2.74</v>
      </c>
      <c r="D16" s="577">
        <v>10.55</v>
      </c>
      <c r="E16" s="576">
        <f t="shared" si="1"/>
        <v>3.2880000000000003</v>
      </c>
      <c r="F16" s="578">
        <f>E16/E10*100</f>
        <v>0.26495701700946689</v>
      </c>
      <c r="G16" s="570">
        <f t="shared" si="0"/>
        <v>12.66</v>
      </c>
      <c r="H16" s="579">
        <f t="shared" si="2"/>
        <v>0.7433503611062181</v>
      </c>
    </row>
    <row r="17" spans="1:8" ht="18.75" hidden="1" x14ac:dyDescent="0.3">
      <c r="A17" s="574"/>
      <c r="B17" s="580"/>
      <c r="C17" s="581"/>
      <c r="D17" s="566">
        <f>D18+D19+D20+D21+D22+D23</f>
        <v>351.79000000000019</v>
      </c>
      <c r="E17" s="576">
        <f t="shared" si="1"/>
        <v>0</v>
      </c>
      <c r="F17" s="578"/>
      <c r="G17" s="570">
        <f t="shared" si="0"/>
        <v>422.1480000000002</v>
      </c>
      <c r="H17" s="579">
        <f t="shared" si="2"/>
        <v>24.787035406024323</v>
      </c>
    </row>
    <row r="18" spans="1:8" ht="18.75" x14ac:dyDescent="0.3">
      <c r="A18" s="574" t="s">
        <v>363</v>
      </c>
      <c r="B18" s="582">
        <f>M6/1000</f>
        <v>0</v>
      </c>
      <c r="C18" s="583">
        <v>32.93</v>
      </c>
      <c r="D18" s="577">
        <v>68.569999999999993</v>
      </c>
      <c r="E18" s="576">
        <f t="shared" si="1"/>
        <v>39.515999999999998</v>
      </c>
      <c r="F18" s="578">
        <f>E18/E10*100</f>
        <v>3.1843191861758187</v>
      </c>
      <c r="G18" s="570">
        <f t="shared" si="0"/>
        <v>82.283999999999992</v>
      </c>
      <c r="H18" s="579">
        <f t="shared" si="2"/>
        <v>4.8314250484410781</v>
      </c>
    </row>
    <row r="19" spans="1:8" ht="18.75" x14ac:dyDescent="0.3">
      <c r="A19" s="574" t="s">
        <v>364</v>
      </c>
      <c r="B19" s="553">
        <v>1073.72</v>
      </c>
      <c r="C19" s="558">
        <v>0.22</v>
      </c>
      <c r="D19" s="577">
        <v>5.31</v>
      </c>
      <c r="E19" s="576">
        <f t="shared" si="1"/>
        <v>0.26400000000000001</v>
      </c>
      <c r="F19" s="578">
        <f>E19/E10*100</f>
        <v>2.1273921073752818E-2</v>
      </c>
      <c r="G19" s="570">
        <f t="shared" si="0"/>
        <v>6.371999999999999</v>
      </c>
      <c r="H19" s="579">
        <f t="shared" si="2"/>
        <v>0.37414127179848505</v>
      </c>
    </row>
    <row r="20" spans="1:8" ht="18.75" x14ac:dyDescent="0.3">
      <c r="A20" s="557" t="s">
        <v>365</v>
      </c>
      <c r="B20" s="584">
        <f>16383.74+3604.42+2724.82+599.46+302.31+66.51+2862.81-[6]Д6_послугаТариф!I11</f>
        <v>26314.040308397722</v>
      </c>
      <c r="C20" s="585">
        <v>20.63</v>
      </c>
      <c r="D20" s="577">
        <v>136.70259203078072</v>
      </c>
      <c r="E20" s="576">
        <f t="shared" si="1"/>
        <v>24.755999999999997</v>
      </c>
      <c r="F20" s="578">
        <f>E20/E10*100</f>
        <v>1.9949135988705478</v>
      </c>
      <c r="G20" s="570">
        <f t="shared" si="0"/>
        <v>164.04311043693687</v>
      </c>
      <c r="H20" s="579">
        <f t="shared" si="2"/>
        <v>9.6320304407807456</v>
      </c>
    </row>
    <row r="21" spans="1:8" ht="18.75" hidden="1" x14ac:dyDescent="0.3">
      <c r="A21" s="557" t="s">
        <v>366</v>
      </c>
      <c r="B21" s="586">
        <f>M10/1000</f>
        <v>0</v>
      </c>
      <c r="C21" s="569"/>
      <c r="D21" s="577">
        <v>8.14</v>
      </c>
      <c r="E21" s="576">
        <f t="shared" si="1"/>
        <v>0</v>
      </c>
      <c r="F21" s="578"/>
      <c r="G21" s="570">
        <f t="shared" si="0"/>
        <v>9.7680000000000007</v>
      </c>
      <c r="H21" s="579">
        <f t="shared" si="2"/>
        <v>0.57354236392460811</v>
      </c>
    </row>
    <row r="22" spans="1:8" ht="18.75" x14ac:dyDescent="0.3">
      <c r="A22" s="557" t="s">
        <v>367</v>
      </c>
      <c r="B22" s="584">
        <f>(M12+M13+M17+M33)/1000</f>
        <v>0</v>
      </c>
      <c r="C22" s="585">
        <v>0.8</v>
      </c>
      <c r="D22" s="577">
        <f>B22/202036.834*1000</f>
        <v>0</v>
      </c>
      <c r="E22" s="576">
        <f t="shared" si="1"/>
        <v>0.96</v>
      </c>
      <c r="F22" s="578">
        <f>E22/E10*100</f>
        <v>7.7359712995464777E-2</v>
      </c>
      <c r="G22" s="570">
        <f t="shared" si="0"/>
        <v>0</v>
      </c>
      <c r="H22" s="579">
        <f t="shared" si="2"/>
        <v>0</v>
      </c>
    </row>
    <row r="23" spans="1:8" ht="19.5" thickBot="1" x14ac:dyDescent="0.35">
      <c r="A23" s="587" t="s">
        <v>368</v>
      </c>
      <c r="B23" s="586">
        <f>B25+B26+B27+B28+B29+B30</f>
        <v>0</v>
      </c>
      <c r="C23" s="588">
        <f>10.61-C22</f>
        <v>9.8099999999999987</v>
      </c>
      <c r="D23" s="589">
        <f>D10-D11-D20-D22</f>
        <v>133.06740796921949</v>
      </c>
      <c r="E23" s="590">
        <f t="shared" si="1"/>
        <v>11.771999999999998</v>
      </c>
      <c r="F23" s="591">
        <f>E23/E10*100</f>
        <v>0.94862348060688673</v>
      </c>
      <c r="G23" s="592">
        <f t="shared" si="0"/>
        <v>159.68088956306337</v>
      </c>
      <c r="H23" s="593">
        <f t="shared" si="2"/>
        <v>9.3758962810794078</v>
      </c>
    </row>
  </sheetData>
  <mergeCells count="5">
    <mergeCell ref="A1:H1"/>
    <mergeCell ref="F4:F7"/>
    <mergeCell ref="H4:H7"/>
    <mergeCell ref="C7:D7"/>
    <mergeCell ref="A4:A7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opLeftCell="B21" workbookViewId="0">
      <selection activeCell="L50" sqref="L50"/>
    </sheetView>
  </sheetViews>
  <sheetFormatPr defaultColWidth="9.140625" defaultRowHeight="15" x14ac:dyDescent="0.25"/>
  <cols>
    <col min="1" max="1" width="5" style="129" hidden="1" customWidth="1"/>
    <col min="2" max="2" width="5.42578125" style="129" customWidth="1"/>
    <col min="3" max="3" width="40" style="45" customWidth="1"/>
    <col min="4" max="4" width="8.28515625" style="130" customWidth="1"/>
    <col min="5" max="6" width="9.85546875" style="45" bestFit="1" customWidth="1"/>
    <col min="7" max="7" width="10.140625" style="45" customWidth="1"/>
    <col min="8" max="8" width="10.85546875" style="45" bestFit="1" customWidth="1"/>
    <col min="9" max="9" width="9.85546875" style="45" bestFit="1" customWidth="1"/>
    <col min="10" max="10" width="10.85546875" style="45" bestFit="1" customWidth="1"/>
    <col min="11" max="11" width="9.85546875" style="45" bestFit="1" customWidth="1"/>
    <col min="12" max="12" width="10.85546875" style="45" bestFit="1" customWidth="1"/>
    <col min="13" max="14" width="8.5703125" style="45" customWidth="1"/>
    <col min="15" max="15" width="10.140625" style="45" customWidth="1"/>
    <col min="16" max="16" width="8.85546875" style="45" customWidth="1"/>
    <col min="17" max="18" width="8.5703125" style="45" customWidth="1"/>
    <col min="19" max="19" width="9.85546875" style="45" customWidth="1"/>
    <col min="20" max="20" width="9.85546875" style="45" bestFit="1" customWidth="1"/>
    <col min="21" max="22" width="8.5703125" style="45" customWidth="1"/>
    <col min="23" max="23" width="9.5703125" style="45" customWidth="1"/>
    <col min="24" max="24" width="10.140625" style="45" bestFit="1" customWidth="1"/>
    <col min="25" max="26" width="8.5703125" style="45" customWidth="1"/>
    <col min="27" max="28" width="9.85546875" style="45" bestFit="1" customWidth="1"/>
    <col min="29" max="16384" width="9.140625" style="45"/>
  </cols>
  <sheetData>
    <row r="1" spans="1:28" x14ac:dyDescent="0.25">
      <c r="X1" s="45" t="s">
        <v>164</v>
      </c>
    </row>
    <row r="2" spans="1:28" ht="94.5" customHeight="1" x14ac:dyDescent="0.25">
      <c r="X2" s="632" t="s">
        <v>39</v>
      </c>
      <c r="Y2" s="632"/>
      <c r="Z2" s="632"/>
      <c r="AA2" s="632"/>
      <c r="AB2" s="632"/>
    </row>
    <row r="3" spans="1:28" x14ac:dyDescent="0.25">
      <c r="A3" s="131"/>
      <c r="B3" s="131"/>
      <c r="C3" s="47" t="e">
        <f>IF(ROUND(H38*1000,0)-ROUND('[1]3_Розподіл пл.соб.'!H22,0)=0,"","Для коректного заповнення даного додатку, в листі 1_Структура по елементах вкажіть належність по всіх елементах прямих витрат!!!")</f>
        <v>#VALUE!</v>
      </c>
      <c r="D3" s="132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33"/>
      <c r="Q3" s="133"/>
      <c r="R3" s="133"/>
      <c r="S3" s="133"/>
      <c r="T3" s="133"/>
      <c r="U3" s="133"/>
      <c r="V3" s="133"/>
      <c r="W3" s="133"/>
      <c r="X3" s="639"/>
      <c r="Y3" s="639"/>
      <c r="Z3" s="639"/>
      <c r="AA3" s="639"/>
      <c r="AB3" s="639"/>
    </row>
    <row r="4" spans="1:28" ht="15.75" x14ac:dyDescent="0.25">
      <c r="A4" s="131"/>
      <c r="B4" s="131"/>
      <c r="C4" s="134"/>
      <c r="E4" s="135"/>
      <c r="F4" s="135"/>
      <c r="G4" s="135"/>
      <c r="H4" s="135"/>
      <c r="I4" s="135"/>
      <c r="J4" s="135"/>
      <c r="K4" s="135"/>
      <c r="L4" s="135"/>
      <c r="M4" s="640" t="s">
        <v>165</v>
      </c>
      <c r="N4" s="640"/>
      <c r="O4" s="640"/>
      <c r="P4" s="640"/>
      <c r="Q4" s="640"/>
      <c r="R4" s="640"/>
      <c r="S4" s="640"/>
      <c r="T4" s="135"/>
      <c r="U4" s="135"/>
      <c r="V4" s="135"/>
      <c r="W4" s="135"/>
      <c r="X4" s="135"/>
      <c r="Y4" s="135"/>
      <c r="Z4" s="135"/>
      <c r="AA4" s="135"/>
      <c r="AB4" s="135"/>
    </row>
    <row r="5" spans="1:28" ht="15.75" x14ac:dyDescent="0.25">
      <c r="A5" s="131"/>
      <c r="B5" s="131"/>
      <c r="C5" s="48"/>
      <c r="E5" s="136"/>
      <c r="F5" s="136"/>
      <c r="G5" s="136"/>
      <c r="H5" s="136"/>
      <c r="I5" s="136"/>
      <c r="J5" s="136"/>
      <c r="K5" s="136"/>
      <c r="L5" s="136"/>
      <c r="M5" s="641" t="str">
        <f>'[1]Д4(транспорт)'!B5</f>
        <v>ПАТ "Сумське НВО"</v>
      </c>
      <c r="N5" s="641"/>
      <c r="O5" s="641"/>
      <c r="P5" s="641"/>
      <c r="Q5" s="641"/>
      <c r="R5" s="641"/>
      <c r="S5" s="641"/>
      <c r="T5" s="136"/>
      <c r="U5" s="136"/>
      <c r="V5" s="136"/>
      <c r="W5" s="136"/>
      <c r="X5" s="136"/>
      <c r="Y5" s="136"/>
      <c r="Z5" s="136"/>
      <c r="AA5" s="136"/>
      <c r="AB5" s="136"/>
    </row>
    <row r="6" spans="1:28" x14ac:dyDescent="0.25">
      <c r="A6" s="131"/>
      <c r="B6" s="131"/>
      <c r="C6" s="48"/>
      <c r="E6" s="137"/>
      <c r="F6" s="137"/>
      <c r="G6" s="137"/>
      <c r="H6" s="137"/>
      <c r="I6" s="137"/>
      <c r="J6" s="137"/>
      <c r="K6" s="137"/>
      <c r="L6" s="137"/>
      <c r="M6" s="642" t="s">
        <v>41</v>
      </c>
      <c r="N6" s="642"/>
      <c r="O6" s="642"/>
      <c r="P6" s="642"/>
      <c r="Q6" s="642"/>
      <c r="R6" s="642"/>
      <c r="S6" s="642"/>
      <c r="T6" s="137"/>
      <c r="U6" s="137"/>
      <c r="V6" s="137"/>
      <c r="W6" s="137"/>
      <c r="X6" s="137"/>
      <c r="Y6" s="137"/>
      <c r="Z6" s="137"/>
      <c r="AA6" s="643"/>
      <c r="AB6" s="643"/>
    </row>
    <row r="7" spans="1:28" ht="15.75" thickBot="1" x14ac:dyDescent="0.3">
      <c r="A7" s="131"/>
      <c r="B7" s="131"/>
      <c r="C7" s="48"/>
      <c r="E7" s="137"/>
      <c r="F7" s="137"/>
      <c r="G7" s="137"/>
      <c r="H7" s="137"/>
      <c r="I7" s="137"/>
      <c r="J7" s="137"/>
      <c r="K7" s="137"/>
      <c r="L7" s="137"/>
      <c r="M7" s="138"/>
      <c r="N7" s="138"/>
      <c r="O7" s="138"/>
      <c r="P7" s="138"/>
      <c r="Q7" s="138"/>
      <c r="R7" s="138"/>
      <c r="S7" s="138"/>
      <c r="T7" s="137"/>
      <c r="U7" s="137"/>
      <c r="V7" s="137"/>
      <c r="W7" s="137"/>
      <c r="X7" s="137"/>
      <c r="Y7" s="137"/>
      <c r="Z7" s="137"/>
      <c r="AA7" s="643" t="s">
        <v>42</v>
      </c>
      <c r="AB7" s="643"/>
    </row>
    <row r="8" spans="1:28" ht="16.5" customHeight="1" x14ac:dyDescent="0.25">
      <c r="A8" s="644" t="s">
        <v>1</v>
      </c>
      <c r="B8" s="645" t="s">
        <v>1</v>
      </c>
      <c r="C8" s="648" t="s">
        <v>43</v>
      </c>
      <c r="D8" s="651" t="s">
        <v>44</v>
      </c>
      <c r="E8" s="654" t="s">
        <v>166</v>
      </c>
      <c r="F8" s="655"/>
      <c r="G8" s="655"/>
      <c r="H8" s="656"/>
      <c r="I8" s="654" t="s">
        <v>167</v>
      </c>
      <c r="J8" s="655"/>
      <c r="K8" s="655"/>
      <c r="L8" s="656"/>
      <c r="M8" s="654" t="s">
        <v>168</v>
      </c>
      <c r="N8" s="655"/>
      <c r="O8" s="655"/>
      <c r="P8" s="656"/>
      <c r="Q8" s="654" t="s">
        <v>169</v>
      </c>
      <c r="R8" s="655"/>
      <c r="S8" s="655"/>
      <c r="T8" s="656"/>
      <c r="U8" s="660" t="s">
        <v>170</v>
      </c>
      <c r="V8" s="661"/>
      <c r="W8" s="661"/>
      <c r="X8" s="661"/>
      <c r="Y8" s="661"/>
      <c r="Z8" s="661"/>
      <c r="AA8" s="661"/>
      <c r="AB8" s="662"/>
    </row>
    <row r="9" spans="1:28" ht="40.5" customHeight="1" x14ac:dyDescent="0.25">
      <c r="A9" s="644"/>
      <c r="B9" s="646"/>
      <c r="C9" s="649"/>
      <c r="D9" s="652"/>
      <c r="E9" s="657"/>
      <c r="F9" s="658"/>
      <c r="G9" s="658"/>
      <c r="H9" s="659"/>
      <c r="I9" s="657"/>
      <c r="J9" s="658"/>
      <c r="K9" s="658"/>
      <c r="L9" s="659"/>
      <c r="M9" s="657"/>
      <c r="N9" s="658"/>
      <c r="O9" s="658"/>
      <c r="P9" s="659"/>
      <c r="Q9" s="657"/>
      <c r="R9" s="658"/>
      <c r="S9" s="658"/>
      <c r="T9" s="659"/>
      <c r="U9" s="663" t="s">
        <v>171</v>
      </c>
      <c r="V9" s="664"/>
      <c r="W9" s="664"/>
      <c r="X9" s="664"/>
      <c r="Y9" s="667" t="s">
        <v>172</v>
      </c>
      <c r="Z9" s="667"/>
      <c r="AA9" s="667"/>
      <c r="AB9" s="668"/>
    </row>
    <row r="10" spans="1:28" ht="64.5" customHeight="1" thickBot="1" x14ac:dyDescent="0.3">
      <c r="A10" s="644"/>
      <c r="B10" s="647"/>
      <c r="C10" s="650"/>
      <c r="D10" s="653"/>
      <c r="E10" s="49" t="s">
        <v>173</v>
      </c>
      <c r="F10" s="50" t="s">
        <v>47</v>
      </c>
      <c r="G10" s="50" t="s">
        <v>48</v>
      </c>
      <c r="H10" s="139" t="s">
        <v>174</v>
      </c>
      <c r="I10" s="49" t="s">
        <v>173</v>
      </c>
      <c r="J10" s="50" t="s">
        <v>47</v>
      </c>
      <c r="K10" s="50" t="s">
        <v>48</v>
      </c>
      <c r="L10" s="139" t="s">
        <v>175</v>
      </c>
      <c r="M10" s="49" t="s">
        <v>173</v>
      </c>
      <c r="N10" s="50" t="s">
        <v>47</v>
      </c>
      <c r="O10" s="50" t="s">
        <v>48</v>
      </c>
      <c r="P10" s="139" t="s">
        <v>175</v>
      </c>
      <c r="Q10" s="49" t="s">
        <v>173</v>
      </c>
      <c r="R10" s="50" t="s">
        <v>47</v>
      </c>
      <c r="S10" s="50" t="s">
        <v>48</v>
      </c>
      <c r="T10" s="139" t="s">
        <v>175</v>
      </c>
      <c r="U10" s="49" t="s">
        <v>173</v>
      </c>
      <c r="V10" s="50" t="s">
        <v>47</v>
      </c>
      <c r="W10" s="50" t="s">
        <v>48</v>
      </c>
      <c r="X10" s="140" t="s">
        <v>175</v>
      </c>
      <c r="Y10" s="50" t="s">
        <v>173</v>
      </c>
      <c r="Z10" s="50" t="s">
        <v>47</v>
      </c>
      <c r="AA10" s="50" t="s">
        <v>48</v>
      </c>
      <c r="AB10" s="139" t="s">
        <v>175</v>
      </c>
    </row>
    <row r="11" spans="1:28" ht="11.25" customHeight="1" x14ac:dyDescent="0.25">
      <c r="A11" s="203">
        <v>1</v>
      </c>
      <c r="B11" s="141">
        <v>1</v>
      </c>
      <c r="C11" s="142">
        <v>2</v>
      </c>
      <c r="D11" s="143">
        <v>3</v>
      </c>
      <c r="E11" s="144">
        <v>4</v>
      </c>
      <c r="F11" s="142">
        <v>5</v>
      </c>
      <c r="G11" s="142">
        <v>6</v>
      </c>
      <c r="H11" s="145">
        <v>7</v>
      </c>
      <c r="I11" s="144">
        <v>8</v>
      </c>
      <c r="J11" s="142">
        <v>9</v>
      </c>
      <c r="K11" s="142">
        <v>10</v>
      </c>
      <c r="L11" s="145">
        <v>11</v>
      </c>
      <c r="M11" s="144">
        <v>12</v>
      </c>
      <c r="N11" s="142">
        <v>13</v>
      </c>
      <c r="O11" s="142">
        <v>14</v>
      </c>
      <c r="P11" s="145">
        <v>15</v>
      </c>
      <c r="Q11" s="144">
        <v>16</v>
      </c>
      <c r="R11" s="142">
        <v>17</v>
      </c>
      <c r="S11" s="142">
        <v>18</v>
      </c>
      <c r="T11" s="145">
        <v>19</v>
      </c>
      <c r="U11" s="144">
        <v>20</v>
      </c>
      <c r="V11" s="142">
        <v>21</v>
      </c>
      <c r="W11" s="142">
        <v>22</v>
      </c>
      <c r="X11" s="146">
        <v>23</v>
      </c>
      <c r="Y11" s="142">
        <v>24</v>
      </c>
      <c r="Z11" s="142">
        <v>25</v>
      </c>
      <c r="AA11" s="142">
        <v>26</v>
      </c>
      <c r="AB11" s="145">
        <v>27</v>
      </c>
    </row>
    <row r="12" spans="1:28" x14ac:dyDescent="0.25">
      <c r="A12" s="204">
        <v>1</v>
      </c>
      <c r="B12" s="147">
        <v>1</v>
      </c>
      <c r="C12" s="148" t="s">
        <v>176</v>
      </c>
      <c r="D12" s="149" t="s">
        <v>51</v>
      </c>
      <c r="E12" s="150" t="e">
        <f>E13+E23+E24+E28</f>
        <v>#VALUE!</v>
      </c>
      <c r="F12" s="151" t="e">
        <f>F13+F23+F24+F28</f>
        <v>#VALUE!</v>
      </c>
      <c r="G12" s="151" t="e">
        <f t="shared" ref="G12:P12" si="0">G13+G23+G24+G28</f>
        <v>#VALUE!</v>
      </c>
      <c r="H12" s="152" t="e">
        <f t="shared" si="0"/>
        <v>#VALUE!</v>
      </c>
      <c r="I12" s="150">
        <v>161277.16997726102</v>
      </c>
      <c r="J12" s="151">
        <f t="shared" si="0"/>
        <v>197757.44278511932</v>
      </c>
      <c r="K12" s="151">
        <f t="shared" si="0"/>
        <v>196799.59999999998</v>
      </c>
      <c r="L12" s="152">
        <f>L13+L23+L24+L28</f>
        <v>189450.86257700805</v>
      </c>
      <c r="M12" s="150">
        <v>111.28945751239674</v>
      </c>
      <c r="N12" s="151">
        <f t="shared" si="0"/>
        <v>164.7785086699237</v>
      </c>
      <c r="O12" s="151">
        <f t="shared" si="0"/>
        <v>47.547212669999993</v>
      </c>
      <c r="P12" s="152">
        <f t="shared" si="0"/>
        <v>177.61828021331229</v>
      </c>
      <c r="Q12" s="150">
        <v>98087.317115226615</v>
      </c>
      <c r="R12" s="151">
        <f>V12+Z12</f>
        <v>93683.544032997685</v>
      </c>
      <c r="S12" s="151">
        <f>W12+AA12</f>
        <v>190162.35</v>
      </c>
      <c r="T12" s="152">
        <f>X12+AB12</f>
        <v>35249.942189100089</v>
      </c>
      <c r="U12" s="150">
        <v>38199.336743755062</v>
      </c>
      <c r="V12" s="151">
        <f t="shared" ref="V12:AB12" si="1">V13+V23+V24+V28</f>
        <v>38589.423277067399</v>
      </c>
      <c r="W12" s="151">
        <f t="shared" si="1"/>
        <v>28712.190000000002</v>
      </c>
      <c r="X12" s="153">
        <f t="shared" si="1"/>
        <v>26247.742281129053</v>
      </c>
      <c r="Y12" s="151">
        <v>59887.98037147156</v>
      </c>
      <c r="Z12" s="151">
        <f t="shared" si="1"/>
        <v>55094.120755930278</v>
      </c>
      <c r="AA12" s="151">
        <f t="shared" si="1"/>
        <v>161450.16</v>
      </c>
      <c r="AB12" s="152">
        <f t="shared" si="1"/>
        <v>9002.1999079710367</v>
      </c>
    </row>
    <row r="13" spans="1:28" x14ac:dyDescent="0.25">
      <c r="A13" s="204" t="s">
        <v>52</v>
      </c>
      <c r="B13" s="147" t="s">
        <v>52</v>
      </c>
      <c r="C13" s="148" t="s">
        <v>177</v>
      </c>
      <c r="D13" s="149" t="s">
        <v>51</v>
      </c>
      <c r="E13" s="150" t="e">
        <f>SUM(E14+E15+E17+E21+E22+E16)</f>
        <v>#VALUE!</v>
      </c>
      <c r="F13" s="151" t="e">
        <f>SUM(F14+F15+F17+F21+F22+F16)</f>
        <v>#VALUE!</v>
      </c>
      <c r="G13" s="151" t="e">
        <f>SUM(G14+G15+G17+G21+G22+G16)</f>
        <v>#VALUE!</v>
      </c>
      <c r="H13" s="152" t="e">
        <f>SUM(H14:H22)-H18-H19-H20</f>
        <v>#VALUE!</v>
      </c>
      <c r="I13" s="150">
        <v>151601.52453016164</v>
      </c>
      <c r="J13" s="151">
        <f>SUM(J14+J15+J17+J21+J22+J16)</f>
        <v>185001.24719228802</v>
      </c>
      <c r="K13" s="151">
        <f>SUM(K14:K22)-K18-K19-K20</f>
        <v>193585.00999999998</v>
      </c>
      <c r="L13" s="152">
        <f>SUM(L14:L22)-L18-L19-L20</f>
        <v>166509.26629128144</v>
      </c>
      <c r="M13" s="150">
        <v>101.12005214300845</v>
      </c>
      <c r="N13" s="151">
        <f>SUM(N14+N15+N17+N21+N22+N16)</f>
        <v>151.62643001803914</v>
      </c>
      <c r="O13" s="151">
        <f>SUM(O14:O22)-O18-O19-O20</f>
        <v>46.201560479999998</v>
      </c>
      <c r="P13" s="152">
        <f>SUM(P14:P22)-P18-P19-P20</f>
        <v>155.49803664000001</v>
      </c>
      <c r="Q13" s="150">
        <v>92671.939007695371</v>
      </c>
      <c r="R13" s="151">
        <f>SUM(R14+R15+R17+R21+R22+R16)</f>
        <v>89092.713327853417</v>
      </c>
      <c r="S13" s="151">
        <f t="shared" ref="S13:T51" si="2">W13+AA13</f>
        <v>187579.66999999998</v>
      </c>
      <c r="T13" s="152">
        <f t="shared" si="2"/>
        <v>30856.760818399998</v>
      </c>
      <c r="U13" s="150">
        <v>36341.772307744948</v>
      </c>
      <c r="V13" s="151">
        <f t="shared" ref="V13:AB13" si="3">SUM(V14:V22)-V18-V19-V20</f>
        <v>36798.146953828807</v>
      </c>
      <c r="W13" s="151">
        <f t="shared" si="3"/>
        <v>28215.43</v>
      </c>
      <c r="X13" s="153">
        <f t="shared" si="3"/>
        <v>22977.974819839998</v>
      </c>
      <c r="Y13" s="151">
        <v>56330.166699950416</v>
      </c>
      <c r="Z13" s="151">
        <f t="shared" si="3"/>
        <v>52294.566374024624</v>
      </c>
      <c r="AA13" s="151">
        <f t="shared" si="3"/>
        <v>159364.24</v>
      </c>
      <c r="AB13" s="152">
        <f t="shared" si="3"/>
        <v>7878.7859985600007</v>
      </c>
    </row>
    <row r="14" spans="1:28" x14ac:dyDescent="0.25">
      <c r="A14" s="204" t="s">
        <v>178</v>
      </c>
      <c r="B14" s="154" t="s">
        <v>178</v>
      </c>
      <c r="C14" s="155" t="s">
        <v>179</v>
      </c>
      <c r="D14" s="156" t="s">
        <v>51</v>
      </c>
      <c r="E14" s="157">
        <f>I14+M14+U14+Y14</f>
        <v>218147.00146999999</v>
      </c>
      <c r="F14" s="158">
        <f>J14+N14+V14+Z14</f>
        <v>215070.64538999996</v>
      </c>
      <c r="G14" s="158">
        <f>K14+O14+W14+AA14</f>
        <v>338885.72764033999</v>
      </c>
      <c r="H14" s="159">
        <f>'[1]3_Розподіл пл.соб.'!H8/1000</f>
        <v>125040.04548207999</v>
      </c>
      <c r="I14" s="160">
        <v>133573.49468999999</v>
      </c>
      <c r="J14" s="161">
        <f>'[2]за рік 2018'!$D$18/1000</f>
        <v>131576.27297999998</v>
      </c>
      <c r="K14" s="162">
        <v>165367.88</v>
      </c>
      <c r="L14" s="159">
        <f>'[1]3_Розподіл пл.соб.'!I8/1000</f>
        <v>94027.786627039997</v>
      </c>
      <c r="M14" s="160">
        <v>87.028530000000003</v>
      </c>
      <c r="N14" s="163">
        <f>'[2]за рік 2018'!$H$18/1000</f>
        <v>135.65303</v>
      </c>
      <c r="O14" s="164">
        <v>39.547640340000001</v>
      </c>
      <c r="P14" s="159">
        <f>'[1]3_Розподіл пл.соб.'!J8/1000</f>
        <v>155.49803664000001</v>
      </c>
      <c r="Q14" s="157">
        <v>84486.47825</v>
      </c>
      <c r="R14" s="158">
        <f t="shared" ref="R14:R51" si="4">V14+Z14</f>
        <v>83358.719379999995</v>
      </c>
      <c r="S14" s="158">
        <f t="shared" si="2"/>
        <v>173478.30000000002</v>
      </c>
      <c r="T14" s="159">
        <f t="shared" si="2"/>
        <v>30856.760818399998</v>
      </c>
      <c r="U14" s="160">
        <v>33635.505979999994</v>
      </c>
      <c r="V14" s="163">
        <f>'[2]за рік 2018'!$I$18/1000</f>
        <v>33810.38824</v>
      </c>
      <c r="W14" s="164">
        <v>25554.66</v>
      </c>
      <c r="X14" s="165">
        <f>'[1]3_Розподіл пл.соб.'!K8/1000</f>
        <v>22977.974819839998</v>
      </c>
      <c r="Y14" s="166">
        <v>50850.972270000006</v>
      </c>
      <c r="Z14" s="163">
        <f>'[2]за рік 2018'!$J$18/1000</f>
        <v>49548.331140000002</v>
      </c>
      <c r="AA14" s="164">
        <v>147923.64000000001</v>
      </c>
      <c r="AB14" s="159">
        <f>'[1]3_Розподіл пл.соб.'!L8/1000</f>
        <v>7878.7859985600007</v>
      </c>
    </row>
    <row r="15" spans="1:28" x14ac:dyDescent="0.25">
      <c r="A15" s="204" t="s">
        <v>217</v>
      </c>
      <c r="B15" s="154" t="s">
        <v>180</v>
      </c>
      <c r="C15" s="155" t="s">
        <v>181</v>
      </c>
      <c r="D15" s="156" t="s">
        <v>51</v>
      </c>
      <c r="E15" s="157" t="e">
        <f>SUMIF('[1]1_Структура по елементах'!$AG$17:$AG$999,'[1]Д3(вробн)'!$A$15,'[1]1_Структура по елементах'!$H$17:$H$999)/1000</f>
        <v>#VALUE!</v>
      </c>
      <c r="F15" s="158" t="e">
        <f>SUMIF('[1]1_Структура по елементах'!$AG$17:$AG$999,'[1]Д3(вробн)'!$A$15,'[1]1_Структура по елементах'!$T$17:$T$999)/1000</f>
        <v>#VALUE!</v>
      </c>
      <c r="G15" s="167">
        <f>K15+O15+W15+AA15</f>
        <v>26803.087509590005</v>
      </c>
      <c r="H15" s="159" t="e">
        <f>SUMIF('[1]1_Структура по елементах'!$AG$17:$AG$999,'[1]Д3(вробн)'!$A$15,'[1]1_Структура по елементах'!$AF$17:$AF$999)/1000</f>
        <v>#VALUE!</v>
      </c>
      <c r="I15" s="157">
        <v>11489.642973646876</v>
      </c>
      <c r="J15" s="168">
        <f>'[2]за рік 2018'!$D$21/1000</f>
        <v>13262.045416665318</v>
      </c>
      <c r="K15" s="164">
        <v>14495.55</v>
      </c>
      <c r="L15" s="159">
        <f>IFERROR($H15/$H$48*L$48,0)</f>
        <v>0</v>
      </c>
      <c r="M15" s="157">
        <v>12.075973389825586</v>
      </c>
      <c r="N15" s="158">
        <f>'[2]за рік 2018'!$H$21/1000</f>
        <v>15.616129819677589</v>
      </c>
      <c r="O15" s="164">
        <v>6.4075095899999983</v>
      </c>
      <c r="P15" s="159">
        <f>IFERROR($H15/$H$48*P$48,0)</f>
        <v>0</v>
      </c>
      <c r="Q15" s="157">
        <v>6430.6574029632993</v>
      </c>
      <c r="R15" s="158">
        <f t="shared" si="4"/>
        <v>4794.0090924514625</v>
      </c>
      <c r="S15" s="158">
        <f t="shared" si="2"/>
        <v>12301.130000000001</v>
      </c>
      <c r="T15" s="159">
        <f t="shared" si="2"/>
        <v>0</v>
      </c>
      <c r="U15" s="157">
        <v>2205.8220598294297</v>
      </c>
      <c r="V15" s="158">
        <f>'[2]за рік 2018'!$I$21/1000</f>
        <v>2185.2712121723275</v>
      </c>
      <c r="W15" s="164">
        <v>2366.0100000000002</v>
      </c>
      <c r="X15" s="165">
        <f>IFERROR($H15/$H$48*X$48,0)</f>
        <v>0</v>
      </c>
      <c r="Y15" s="158">
        <v>4224.8353431338692</v>
      </c>
      <c r="Z15" s="158">
        <f>'[2]за рік 2018'!$J$21/1000</f>
        <v>2608.7378802791354</v>
      </c>
      <c r="AA15" s="164">
        <v>9935.1200000000008</v>
      </c>
      <c r="AB15" s="159">
        <f>IFERROR($H15/$H$48*AB$48,0)</f>
        <v>0</v>
      </c>
    </row>
    <row r="16" spans="1:28" x14ac:dyDescent="0.25">
      <c r="A16" s="204"/>
      <c r="B16" s="154" t="s">
        <v>182</v>
      </c>
      <c r="C16" s="155" t="s">
        <v>183</v>
      </c>
      <c r="D16" s="156" t="s">
        <v>51</v>
      </c>
      <c r="E16" s="157">
        <f>I16+Y16+U16+M16</f>
        <v>5302.19</v>
      </c>
      <c r="F16" s="158">
        <f>J16+N16+V16+Z16</f>
        <v>18219.104659999997</v>
      </c>
      <c r="G16" s="158">
        <f>K16+O16+W16+AA16</f>
        <v>14458.539999999997</v>
      </c>
      <c r="H16" s="159">
        <f>'[1]3_Розподіл пл.соб.'!H9/1000</f>
        <v>17416.308832919996</v>
      </c>
      <c r="I16" s="169">
        <v>4620.7</v>
      </c>
      <c r="J16" s="116">
        <f>J49*J50/1000</f>
        <v>17403.827619999996</v>
      </c>
      <c r="K16" s="167">
        <f>K49*K50/1000</f>
        <v>13131.989999999998</v>
      </c>
      <c r="L16" s="159">
        <f>IFERROR($H16/$H$48*L$48,0)</f>
        <v>14605.381337201421</v>
      </c>
      <c r="M16" s="169">
        <v>0</v>
      </c>
      <c r="N16" s="116">
        <f>N49*N50/1000</f>
        <v>0</v>
      </c>
      <c r="O16" s="167">
        <f>O49*O50/1000</f>
        <v>0</v>
      </c>
      <c r="P16" s="159">
        <f>'[1]3_Розподіл пл.соб.'!J9/1000</f>
        <v>0</v>
      </c>
      <c r="Q16" s="157">
        <v>681.49</v>
      </c>
      <c r="R16" s="158">
        <f t="shared" si="4"/>
        <v>815.27704000000006</v>
      </c>
      <c r="S16" s="158">
        <f t="shared" si="2"/>
        <v>1326.5500000000002</v>
      </c>
      <c r="T16" s="159">
        <f t="shared" si="2"/>
        <v>0</v>
      </c>
      <c r="U16" s="169">
        <v>132.28</v>
      </c>
      <c r="V16" s="116">
        <f>V49*V50/1000</f>
        <v>753.82830000000001</v>
      </c>
      <c r="W16" s="167">
        <f>W49*W50/1000</f>
        <v>203.65000000000003</v>
      </c>
      <c r="X16" s="170"/>
      <c r="Y16" s="116">
        <v>549.21</v>
      </c>
      <c r="Z16" s="116">
        <f>Z49*Z50/1000</f>
        <v>61.448740000000008</v>
      </c>
      <c r="AA16" s="167">
        <f>AA49*AA50/1000</f>
        <v>1122.9000000000001</v>
      </c>
      <c r="AB16" s="171"/>
    </row>
    <row r="17" spans="1:28" ht="30" customHeight="1" x14ac:dyDescent="0.25">
      <c r="A17" s="204" t="s">
        <v>182</v>
      </c>
      <c r="B17" s="154" t="s">
        <v>184</v>
      </c>
      <c r="C17" s="155" t="s">
        <v>185</v>
      </c>
      <c r="D17" s="156" t="s">
        <v>51</v>
      </c>
      <c r="E17" s="157">
        <f>I17+Y17+U17+M17</f>
        <v>0</v>
      </c>
      <c r="F17" s="158">
        <f>J17+N17+V17+Z17</f>
        <v>19997.414849999997</v>
      </c>
      <c r="G17" s="158">
        <f>K17+O17+W17+AA17</f>
        <v>0</v>
      </c>
      <c r="H17" s="159">
        <f>'[1]3_Розподіл пл.соб.'!H10/1000</f>
        <v>57876.098327040003</v>
      </c>
      <c r="I17" s="172">
        <v>0</v>
      </c>
      <c r="J17" s="167">
        <f>'[2]за рік 2018'!$D$20/1000</f>
        <v>19997.414849999997</v>
      </c>
      <c r="K17" s="167">
        <f>IF(K51*K52=SUM(K18:K20),K51*K52,"помилка")</f>
        <v>0</v>
      </c>
      <c r="L17" s="159">
        <f>'[1]3_Розподіл пл.соб.'!I10/1000</f>
        <v>57876.098327040003</v>
      </c>
      <c r="M17" s="172">
        <v>0</v>
      </c>
      <c r="N17" s="167">
        <f>IF(N51*N52=SUM(N18:N20),N51*N52,"помилка")</f>
        <v>0</v>
      </c>
      <c r="O17" s="167">
        <f>IF(O51*O52=SUM(O18:O20),O51*O52,"помилка")</f>
        <v>0</v>
      </c>
      <c r="P17" s="159">
        <f>'[1]3_Розподіл пл.соб.'!J10/1000</f>
        <v>0</v>
      </c>
      <c r="Q17" s="157">
        <v>0</v>
      </c>
      <c r="R17" s="158">
        <f t="shared" si="4"/>
        <v>0</v>
      </c>
      <c r="S17" s="158">
        <f t="shared" si="2"/>
        <v>0</v>
      </c>
      <c r="T17" s="159">
        <f t="shared" si="2"/>
        <v>0</v>
      </c>
      <c r="U17" s="172">
        <v>0</v>
      </c>
      <c r="V17" s="167">
        <f t="shared" ref="V17:AA17" si="5">IF(V51*V52=SUM(V18:V20),V51*V52,"помилка")</f>
        <v>0</v>
      </c>
      <c r="W17" s="167">
        <f t="shared" si="5"/>
        <v>0</v>
      </c>
      <c r="X17" s="165">
        <f>'[1]3_Розподіл пл.соб.'!K10/1000</f>
        <v>0</v>
      </c>
      <c r="Y17" s="167">
        <v>0</v>
      </c>
      <c r="Z17" s="167">
        <f t="shared" si="5"/>
        <v>0</v>
      </c>
      <c r="AA17" s="167">
        <f t="shared" si="5"/>
        <v>0</v>
      </c>
      <c r="AB17" s="171">
        <f>'[1]3_Розподіл пл.соб.'!L10/1000</f>
        <v>0</v>
      </c>
    </row>
    <row r="18" spans="1:28" ht="17.25" hidden="1" customHeight="1" x14ac:dyDescent="0.25">
      <c r="A18" s="204"/>
      <c r="B18" s="154" t="s">
        <v>186</v>
      </c>
      <c r="C18" s="155" t="s">
        <v>179</v>
      </c>
      <c r="D18" s="156" t="s">
        <v>51</v>
      </c>
      <c r="E18" s="157">
        <f>I18+Y18+U18+M18</f>
        <v>0</v>
      </c>
      <c r="F18" s="158">
        <f>J18+N18+V18+Z18</f>
        <v>0</v>
      </c>
      <c r="G18" s="167"/>
      <c r="H18" s="159">
        <f>L18+X18+P18+AB18</f>
        <v>0</v>
      </c>
      <c r="I18" s="173">
        <v>0</v>
      </c>
      <c r="J18" s="174">
        <v>0</v>
      </c>
      <c r="K18" s="174">
        <v>0</v>
      </c>
      <c r="L18" s="159">
        <v>0</v>
      </c>
      <c r="M18" s="173">
        <v>0</v>
      </c>
      <c r="N18" s="174">
        <v>0</v>
      </c>
      <c r="O18" s="174">
        <v>0</v>
      </c>
      <c r="P18" s="159">
        <v>0</v>
      </c>
      <c r="Q18" s="157">
        <v>0</v>
      </c>
      <c r="R18" s="158">
        <f t="shared" si="4"/>
        <v>0</v>
      </c>
      <c r="S18" s="158">
        <f t="shared" si="2"/>
        <v>0</v>
      </c>
      <c r="T18" s="159">
        <f t="shared" si="2"/>
        <v>0</v>
      </c>
      <c r="U18" s="173">
        <v>0</v>
      </c>
      <c r="V18" s="174">
        <v>0</v>
      </c>
      <c r="W18" s="174">
        <v>0</v>
      </c>
      <c r="X18" s="165">
        <v>0</v>
      </c>
      <c r="Y18" s="174">
        <v>0</v>
      </c>
      <c r="Z18" s="174">
        <v>0</v>
      </c>
      <c r="AA18" s="174">
        <v>0</v>
      </c>
      <c r="AB18" s="159">
        <v>0</v>
      </c>
    </row>
    <row r="19" spans="1:28" ht="14.25" hidden="1" customHeight="1" x14ac:dyDescent="0.25">
      <c r="A19" s="204"/>
      <c r="B19" s="154" t="s">
        <v>187</v>
      </c>
      <c r="C19" s="155" t="s">
        <v>181</v>
      </c>
      <c r="D19" s="156" t="s">
        <v>51</v>
      </c>
      <c r="E19" s="157">
        <f>I19+Y19+U19+M19</f>
        <v>0</v>
      </c>
      <c r="F19" s="158">
        <f>J19+N19+V19+Z19</f>
        <v>0</v>
      </c>
      <c r="G19" s="167"/>
      <c r="H19" s="159">
        <f>L19+X19+P19+AB19</f>
        <v>0</v>
      </c>
      <c r="I19" s="173">
        <v>0</v>
      </c>
      <c r="J19" s="174">
        <v>0</v>
      </c>
      <c r="K19" s="174">
        <v>0</v>
      </c>
      <c r="L19" s="159">
        <v>0</v>
      </c>
      <c r="M19" s="173">
        <v>0</v>
      </c>
      <c r="N19" s="174">
        <v>0</v>
      </c>
      <c r="O19" s="174">
        <v>0</v>
      </c>
      <c r="P19" s="159">
        <v>0</v>
      </c>
      <c r="Q19" s="157">
        <v>0</v>
      </c>
      <c r="R19" s="158">
        <f t="shared" si="4"/>
        <v>0</v>
      </c>
      <c r="S19" s="158">
        <f t="shared" si="2"/>
        <v>0</v>
      </c>
      <c r="T19" s="159">
        <f t="shared" si="2"/>
        <v>0</v>
      </c>
      <c r="U19" s="173">
        <v>0</v>
      </c>
      <c r="V19" s="174">
        <v>0</v>
      </c>
      <c r="W19" s="174">
        <v>0</v>
      </c>
      <c r="X19" s="165">
        <v>0</v>
      </c>
      <c r="Y19" s="174">
        <v>0</v>
      </c>
      <c r="Z19" s="174">
        <v>0</v>
      </c>
      <c r="AA19" s="174">
        <v>0</v>
      </c>
      <c r="AB19" s="159">
        <v>0</v>
      </c>
    </row>
    <row r="20" spans="1:28" ht="15.75" hidden="1" customHeight="1" x14ac:dyDescent="0.25">
      <c r="A20" s="204"/>
      <c r="B20" s="154" t="s">
        <v>188</v>
      </c>
      <c r="C20" s="155" t="s">
        <v>189</v>
      </c>
      <c r="D20" s="156" t="s">
        <v>51</v>
      </c>
      <c r="E20" s="157">
        <f>I20+Y20+U20+M20</f>
        <v>0</v>
      </c>
      <c r="F20" s="158">
        <f>J20+N20+V20+Z20</f>
        <v>0</v>
      </c>
      <c r="G20" s="167"/>
      <c r="H20" s="159">
        <f>L20+X20+P20+AB20</f>
        <v>0</v>
      </c>
      <c r="I20" s="173">
        <v>0</v>
      </c>
      <c r="J20" s="174">
        <v>0</v>
      </c>
      <c r="K20" s="174">
        <v>0</v>
      </c>
      <c r="L20" s="159">
        <v>0</v>
      </c>
      <c r="M20" s="173">
        <v>0</v>
      </c>
      <c r="N20" s="174">
        <v>0</v>
      </c>
      <c r="O20" s="174">
        <v>0</v>
      </c>
      <c r="P20" s="159">
        <v>0</v>
      </c>
      <c r="Q20" s="157">
        <v>0</v>
      </c>
      <c r="R20" s="158">
        <f t="shared" si="4"/>
        <v>0</v>
      </c>
      <c r="S20" s="158">
        <f t="shared" si="2"/>
        <v>0</v>
      </c>
      <c r="T20" s="159">
        <f t="shared" si="2"/>
        <v>0</v>
      </c>
      <c r="U20" s="173">
        <v>0</v>
      </c>
      <c r="V20" s="174">
        <v>0</v>
      </c>
      <c r="W20" s="174">
        <v>0</v>
      </c>
      <c r="X20" s="165">
        <v>0</v>
      </c>
      <c r="Y20" s="174">
        <v>0</v>
      </c>
      <c r="Z20" s="174">
        <v>0</v>
      </c>
      <c r="AA20" s="174">
        <v>0</v>
      </c>
      <c r="AB20" s="159">
        <v>0</v>
      </c>
    </row>
    <row r="21" spans="1:28" ht="16.5" customHeight="1" x14ac:dyDescent="0.25">
      <c r="A21" s="204" t="s">
        <v>218</v>
      </c>
      <c r="B21" s="154" t="s">
        <v>190</v>
      </c>
      <c r="C21" s="155" t="s">
        <v>191</v>
      </c>
      <c r="D21" s="156" t="s">
        <v>51</v>
      </c>
      <c r="E21" s="157" t="e">
        <f>SUMIF('[1]1_Структура по елементах'!$AG$17:$AG$999,'[1]Д3(вробн)'!$A$21,'[1]1_Структура по елементах'!$H$17:$H$999)/1000</f>
        <v>#VALUE!</v>
      </c>
      <c r="F21" s="158" t="e">
        <f>SUMIF('[1]1_Структура по елементах'!$AG$17:$AG$999,'[1]Д3(вробн)'!$A$21,'[1]1_Структура по елементах'!$T$17:$T$999)/1000</f>
        <v>#VALUE!</v>
      </c>
      <c r="G21" s="158" t="e">
        <f>SUMIF('[1]1_Структура по елементах'!$AG$17:$AG$999,'[1]Д3(вробн)'!$A$21,'[1]1_Структура по елементах'!$T$17:$T$999)/1000</f>
        <v>#VALUE!</v>
      </c>
      <c r="H21" s="159" t="e">
        <f>SUMIF('[1]1_Структура по елементах'!$AG$17:$AG$999,'[1]Д3(вробн)'!$A$21,'[1]1_Структура по елементах'!$AF$17:$AF$999)/1000</f>
        <v>#VALUE!</v>
      </c>
      <c r="I21" s="157">
        <v>1765.9563406458512</v>
      </c>
      <c r="J21" s="158">
        <f>'[2]за рік 2018'!$D$27/1000</f>
        <v>2425.3080408976753</v>
      </c>
      <c r="K21" s="164">
        <v>546.92999999999995</v>
      </c>
      <c r="L21" s="159">
        <f>IFERROR($H21/$H$48*L$48,0)</f>
        <v>0</v>
      </c>
      <c r="M21" s="157">
        <v>1.8560752345522353</v>
      </c>
      <c r="N21" s="158">
        <f>IFERROR($F21/$F$48*N$48,0)</f>
        <v>0</v>
      </c>
      <c r="O21" s="175">
        <v>0.22886946</v>
      </c>
      <c r="P21" s="159">
        <f>IFERROR($H21/$H$48*P$48,0)</f>
        <v>0</v>
      </c>
      <c r="Q21" s="157">
        <v>988.39104411959636</v>
      </c>
      <c r="R21" s="158">
        <f t="shared" si="4"/>
        <v>0</v>
      </c>
      <c r="S21" s="158">
        <f t="shared" si="2"/>
        <v>439.41999999999996</v>
      </c>
      <c r="T21" s="159">
        <f t="shared" si="2"/>
        <v>0</v>
      </c>
      <c r="U21" s="157">
        <v>339.03450801969143</v>
      </c>
      <c r="V21" s="158">
        <f>IFERROR($F21/$F$48*V$48,0)</f>
        <v>0</v>
      </c>
      <c r="W21" s="164">
        <v>84.52</v>
      </c>
      <c r="X21" s="165">
        <f>IFERROR($H21/$H$48*X$48,0)</f>
        <v>0</v>
      </c>
      <c r="Y21" s="158">
        <v>649.35653609990493</v>
      </c>
      <c r="Z21" s="158">
        <f>IFERROR($F21/$F$48*Z$48,0)</f>
        <v>0</v>
      </c>
      <c r="AA21" s="164">
        <v>354.9</v>
      </c>
      <c r="AB21" s="159">
        <f>IFERROR($H21/$H$48*AB$48,0)</f>
        <v>0</v>
      </c>
    </row>
    <row r="22" spans="1:28" ht="25.5" x14ac:dyDescent="0.25">
      <c r="A22" s="204" t="s">
        <v>219</v>
      </c>
      <c r="B22" s="154" t="s">
        <v>192</v>
      </c>
      <c r="C22" s="155" t="s">
        <v>193</v>
      </c>
      <c r="D22" s="156" t="s">
        <v>51</v>
      </c>
      <c r="E22" s="157" t="e">
        <f>SUMIF('[1]1_Структура по елементах'!$AG$17:$AG$999,'[1]Д3(вробн)'!$A22,'[1]1_Структура по елементах'!$H$17:$H$999)/1000</f>
        <v>#VALUE!</v>
      </c>
      <c r="F22" s="158">
        <f>('[2]за рік 2018'!$B$28+'[2]за рік 2018'!$B$29+'[2]за рік 2018'!$B$30+'[2]за рік 2018'!$B$31+'[2]за рік 2018'!$B$32)/1000</f>
        <v>425.44190449751341</v>
      </c>
      <c r="G22" s="167">
        <f>K22+O22+W22+AA22</f>
        <v>76.947541089999987</v>
      </c>
      <c r="H22" s="159" t="e">
        <f>SUMIF('[1]1_Структура по елементах'!$AG$17:$AG$999,'[1]Д3(вробн)'!$A22,'[1]1_Структура по елементах'!$AF$17:$AF$999)/1000</f>
        <v>#VALUE!</v>
      </c>
      <c r="I22" s="157">
        <v>151.73052586890336</v>
      </c>
      <c r="J22" s="158">
        <f>('[2]за рік 2018'!$D$28+'[2]за рік 2018'!$D$31+'[2]за рік 2018'!$D$29+'[2]за рік 2018'!$D$30+'[2]за рік 2018'!$D$32)/1000</f>
        <v>336.37828472504543</v>
      </c>
      <c r="K22" s="164">
        <v>42.66</v>
      </c>
      <c r="L22" s="159">
        <f>IFERROR($H22/$H$48*L$48,0)</f>
        <v>0</v>
      </c>
      <c r="M22" s="157">
        <v>0.15947351863062628</v>
      </c>
      <c r="N22" s="158">
        <f>IFERROR($F22/$F$48*N$48,0)</f>
        <v>0.35727019836157309</v>
      </c>
      <c r="O22" s="175">
        <v>1.7541089999999995E-2</v>
      </c>
      <c r="P22" s="159">
        <f>IFERROR($H22/$H$48*P$48,0)</f>
        <v>0</v>
      </c>
      <c r="Q22" s="157">
        <v>84.922310612466006</v>
      </c>
      <c r="R22" s="158">
        <f t="shared" si="4"/>
        <v>124.70781540196049</v>
      </c>
      <c r="S22" s="158">
        <f t="shared" si="2"/>
        <v>34.269999999999996</v>
      </c>
      <c r="T22" s="159">
        <f t="shared" si="2"/>
        <v>0</v>
      </c>
      <c r="U22" s="157">
        <v>29.129759895830279</v>
      </c>
      <c r="V22" s="158">
        <f>IFERROR($F22/$F$48*V$48,0)</f>
        <v>48.659201656472874</v>
      </c>
      <c r="W22" s="164">
        <v>6.59</v>
      </c>
      <c r="X22" s="165">
        <f>IFERROR($H22/$H$48*X$48,0)</f>
        <v>0</v>
      </c>
      <c r="Y22" s="158">
        <v>55.792550716635731</v>
      </c>
      <c r="Z22" s="158">
        <f>IFERROR($F22/$F$48*Z$48,0)</f>
        <v>76.048613745487614</v>
      </c>
      <c r="AA22" s="164">
        <v>27.68</v>
      </c>
      <c r="AB22" s="159">
        <f>IFERROR($H22/$H$48*AB$48,0)</f>
        <v>0</v>
      </c>
    </row>
    <row r="23" spans="1:28" x14ac:dyDescent="0.25">
      <c r="A23" s="204" t="s">
        <v>54</v>
      </c>
      <c r="B23" s="154" t="s">
        <v>54</v>
      </c>
      <c r="C23" s="155" t="s">
        <v>55</v>
      </c>
      <c r="D23" s="156" t="s">
        <v>51</v>
      </c>
      <c r="E23" s="157">
        <f>'[1]1_Структура по елементах'!H14/1000</f>
        <v>4355.7099600000001</v>
      </c>
      <c r="F23" s="158">
        <f>'[2]за рік 2018'!$B$22/1000</f>
        <v>5556.4445828524931</v>
      </c>
      <c r="G23" s="167">
        <f>K23+O23+W23+AA23</f>
        <v>4665.9625358400008</v>
      </c>
      <c r="H23" s="159">
        <f>'[1]1_Структура по елементах'!AF14/1000</f>
        <v>14876.89812</v>
      </c>
      <c r="I23" s="157">
        <v>2790.7931085306336</v>
      </c>
      <c r="J23" s="158">
        <f>'[2]за рік 2018'!$D$22/1000</f>
        <v>4613.4077376534669</v>
      </c>
      <c r="K23" s="164">
        <v>2586.6799999999998</v>
      </c>
      <c r="L23" s="159">
        <f>IFERROR($H23/$H$48*L$48,0)</f>
        <v>12475.822072389466</v>
      </c>
      <c r="M23" s="157">
        <v>2.9332106656772385</v>
      </c>
      <c r="N23" s="158">
        <f>IFERROR($F23/$F$48*N$48,0)</f>
        <v>4.6660943299542819</v>
      </c>
      <c r="O23" s="175">
        <v>1.08253584</v>
      </c>
      <c r="P23" s="159">
        <f>IFERROR($H23/$H$48*P$48,0)</f>
        <v>12.02916395099575</v>
      </c>
      <c r="Q23" s="157">
        <v>1561.9836408036895</v>
      </c>
      <c r="R23" s="158">
        <f t="shared" si="4"/>
        <v>1628.7348707410697</v>
      </c>
      <c r="S23" s="158">
        <f t="shared" si="2"/>
        <v>2078.1999999999998</v>
      </c>
      <c r="T23" s="159">
        <f t="shared" si="2"/>
        <v>2389.0468836595396</v>
      </c>
      <c r="U23" s="157">
        <v>535.78627441570291</v>
      </c>
      <c r="V23" s="158">
        <f>IFERROR($F23/$F$48*V$48,0)</f>
        <v>635.50899568619241</v>
      </c>
      <c r="W23" s="164">
        <v>399.72</v>
      </c>
      <c r="X23" s="165">
        <f>IFERROR($H23/$H$48*X$48,0)</f>
        <v>1778.1254868699248</v>
      </c>
      <c r="Y23" s="158">
        <v>1026.1973663879864</v>
      </c>
      <c r="Z23" s="158">
        <f>IFERROR($F23/$F$48*Z$48,0)</f>
        <v>993.22587505487718</v>
      </c>
      <c r="AA23" s="164">
        <v>1678.48</v>
      </c>
      <c r="AB23" s="159">
        <f>IFERROR($H23/$H$48*AB$48,0)</f>
        <v>610.92139678961496</v>
      </c>
    </row>
    <row r="24" spans="1:28" x14ac:dyDescent="0.25">
      <c r="A24" s="204" t="s">
        <v>56</v>
      </c>
      <c r="B24" s="147" t="s">
        <v>56</v>
      </c>
      <c r="C24" s="148" t="s">
        <v>194</v>
      </c>
      <c r="D24" s="149" t="s">
        <v>51</v>
      </c>
      <c r="E24" s="150" t="e">
        <f>SUM(E25:E27)</f>
        <v>#VALUE!</v>
      </c>
      <c r="F24" s="151">
        <f t="shared" ref="F24:AB24" si="6">SUM(F25:F27)</f>
        <v>8672.8505310595065</v>
      </c>
      <c r="G24" s="151">
        <f t="shared" si="6"/>
        <v>536.46445820999998</v>
      </c>
      <c r="H24" s="152" t="e">
        <f t="shared" si="6"/>
        <v>#VALUE!</v>
      </c>
      <c r="I24" s="150">
        <v>6099.4134746264499</v>
      </c>
      <c r="J24" s="151">
        <f t="shared" si="6"/>
        <v>7131.1687972233594</v>
      </c>
      <c r="K24" s="151">
        <f t="shared" si="6"/>
        <v>297.39999999999998</v>
      </c>
      <c r="L24" s="152">
        <f t="shared" si="6"/>
        <v>4117.2943587525842</v>
      </c>
      <c r="M24" s="150">
        <v>6.4106739419209022</v>
      </c>
      <c r="N24" s="151">
        <f>SUM(N25:N27)</f>
        <v>7.2831354806282711</v>
      </c>
      <c r="O24" s="151">
        <f>SUM(O25:O27)</f>
        <v>0.12445821</v>
      </c>
      <c r="P24" s="152">
        <f>SUM(P25:P27)</f>
        <v>3.9698874020939643</v>
      </c>
      <c r="Q24" s="150">
        <v>3413.7908814316274</v>
      </c>
      <c r="R24" s="151">
        <f t="shared" si="4"/>
        <v>2542.232515420882</v>
      </c>
      <c r="S24" s="151">
        <f t="shared" si="2"/>
        <v>238.94</v>
      </c>
      <c r="T24" s="152">
        <f t="shared" si="2"/>
        <v>788.43776384532225</v>
      </c>
      <c r="U24" s="150">
        <v>1170.9868466070752</v>
      </c>
      <c r="V24" s="151">
        <f>SUM(V25:V27)</f>
        <v>991.94267998990449</v>
      </c>
      <c r="W24" s="151">
        <f>SUM(W25:W27)</f>
        <v>45.96</v>
      </c>
      <c r="X24" s="153">
        <f>SUM(X25:X27)</f>
        <v>586.82033085788839</v>
      </c>
      <c r="Y24" s="151">
        <v>2242.8040348245522</v>
      </c>
      <c r="Z24" s="151">
        <f t="shared" si="6"/>
        <v>1550.2898354309773</v>
      </c>
      <c r="AA24" s="151">
        <f t="shared" si="6"/>
        <v>192.98</v>
      </c>
      <c r="AB24" s="152">
        <f t="shared" si="6"/>
        <v>201.6174329874338</v>
      </c>
    </row>
    <row r="25" spans="1:28" x14ac:dyDescent="0.25">
      <c r="A25" s="204" t="s">
        <v>58</v>
      </c>
      <c r="B25" s="154" t="s">
        <v>58</v>
      </c>
      <c r="C25" s="155" t="s">
        <v>59</v>
      </c>
      <c r="D25" s="156" t="s">
        <v>51</v>
      </c>
      <c r="E25" s="157">
        <f>'[1]1_Структура по елементах'!H15/1000</f>
        <v>759.13693999999998</v>
      </c>
      <c r="F25" s="158">
        <f>'[2]за рік 2018'!$B$23/1000</f>
        <v>1183.2980337118631</v>
      </c>
      <c r="G25" s="167">
        <f>K25+O25+W25+AA25</f>
        <v>0</v>
      </c>
      <c r="H25" s="159">
        <f>'[1]1_Структура по елементах'!AF15/1000</f>
        <v>3272.91759</v>
      </c>
      <c r="I25" s="157">
        <v>596.86651901515518</v>
      </c>
      <c r="J25" s="158">
        <f>'[2]за рік 2018'!$D$23/1000</f>
        <v>982.09275168726356</v>
      </c>
      <c r="K25" s="167">
        <v>0</v>
      </c>
      <c r="L25" s="159">
        <f>IFERROR($H25/$H$48*L$48,0)</f>
        <v>2744.6808589446564</v>
      </c>
      <c r="M25" s="157">
        <v>0.62732534139109664</v>
      </c>
      <c r="N25" s="158">
        <f>IFERROR($F25/$F$48*N$48,0)</f>
        <v>0.99368942916991765</v>
      </c>
      <c r="O25" s="167">
        <v>0</v>
      </c>
      <c r="P25" s="159">
        <f>IFERROR($H25/$H$48*P$48,0)</f>
        <v>2.6464160721299539</v>
      </c>
      <c r="Q25" s="157">
        <v>334.06121564345375</v>
      </c>
      <c r="R25" s="158">
        <f t="shared" si="4"/>
        <v>346.85467320839416</v>
      </c>
      <c r="S25" s="158">
        <f t="shared" si="2"/>
        <v>0</v>
      </c>
      <c r="T25" s="159">
        <f t="shared" si="2"/>
        <v>525.59031498321451</v>
      </c>
      <c r="U25" s="157">
        <v>114.58853311952309</v>
      </c>
      <c r="V25" s="158">
        <f>IFERROR($F25/$F$48*V$48,0)</f>
        <v>135.33772069326076</v>
      </c>
      <c r="W25" s="167">
        <v>0</v>
      </c>
      <c r="X25" s="165">
        <f>IFERROR($H25/$H$48*X$48,0)</f>
        <v>391.18760754166482</v>
      </c>
      <c r="Y25" s="158">
        <v>219.47268252393064</v>
      </c>
      <c r="Z25" s="158">
        <f>IFERROR($F25/$F$48*Z$48,0)</f>
        <v>211.5169525151334</v>
      </c>
      <c r="AA25" s="167">
        <v>0</v>
      </c>
      <c r="AB25" s="159">
        <f>IFERROR($H25/$H$48*AB$48,0)</f>
        <v>134.40270744154967</v>
      </c>
    </row>
    <row r="26" spans="1:28" x14ac:dyDescent="0.25">
      <c r="A26" s="204" t="s">
        <v>60</v>
      </c>
      <c r="B26" s="154" t="s">
        <v>60</v>
      </c>
      <c r="C26" s="155" t="s">
        <v>195</v>
      </c>
      <c r="D26" s="156" t="s">
        <v>51</v>
      </c>
      <c r="E26" s="157">
        <f>'[1]1_Структура по елементах'!H16/1000</f>
        <v>416.32383999999996</v>
      </c>
      <c r="F26" s="158">
        <f>'[2]за рік 2018'!$B$24/1000</f>
        <v>1562.8126087676383</v>
      </c>
      <c r="G26" s="167">
        <f t="shared" ref="G26:G37" si="7">K26+O26+W26+AA26</f>
        <v>536.46445820999998</v>
      </c>
      <c r="H26" s="159">
        <f>'[1]1_Структура по елементах'!AF16/1000</f>
        <v>1636.78442</v>
      </c>
      <c r="I26" s="157">
        <v>864.87959451436825</v>
      </c>
      <c r="J26" s="158">
        <f>'[2]за рік 2018'!$D$24/1000</f>
        <v>1335.102009309426</v>
      </c>
      <c r="K26" s="164">
        <v>297.39999999999998</v>
      </c>
      <c r="L26" s="159">
        <f>IFERROR($H26/$H$48*L$48,0)</f>
        <v>1372.6134998079283</v>
      </c>
      <c r="M26" s="157">
        <v>0.90901544919316035</v>
      </c>
      <c r="N26" s="158">
        <f>IFERROR($F26/$F$48*N$48,0)</f>
        <v>1.3123915741112544</v>
      </c>
      <c r="O26" s="164">
        <v>0.12445821</v>
      </c>
      <c r="P26" s="159">
        <f>IFERROR($H26/$H$48*P$48,0)</f>
        <v>1.3234713299640104</v>
      </c>
      <c r="Q26" s="157">
        <v>484.06590003643862</v>
      </c>
      <c r="R26" s="158">
        <f t="shared" si="4"/>
        <v>458.10002320349713</v>
      </c>
      <c r="S26" s="158">
        <f t="shared" si="2"/>
        <v>238.94</v>
      </c>
      <c r="T26" s="159">
        <f t="shared" si="2"/>
        <v>262.84744886210774</v>
      </c>
      <c r="U26" s="157">
        <v>166.04262578496716</v>
      </c>
      <c r="V26" s="158">
        <f>IFERROR($F26/$F$48*V$48,0)</f>
        <v>178.74406135690711</v>
      </c>
      <c r="W26" s="164">
        <v>45.96</v>
      </c>
      <c r="X26" s="165">
        <f>IFERROR($H26/$H$48*X$48,0)</f>
        <v>195.6327233162236</v>
      </c>
      <c r="Y26" s="158">
        <v>318.02327425147149</v>
      </c>
      <c r="Z26" s="158">
        <f>IFERROR($F26/$F$48*Z$48,0)</f>
        <v>279.35596184659005</v>
      </c>
      <c r="AA26" s="164">
        <v>192.98</v>
      </c>
      <c r="AB26" s="159">
        <f>IFERROR($H26/$H$48*AB$48,0)</f>
        <v>67.214725545884136</v>
      </c>
    </row>
    <row r="27" spans="1:28" x14ac:dyDescent="0.25">
      <c r="A27" s="204" t="s">
        <v>220</v>
      </c>
      <c r="B27" s="154" t="s">
        <v>62</v>
      </c>
      <c r="C27" s="155" t="s">
        <v>63</v>
      </c>
      <c r="D27" s="156" t="s">
        <v>51</v>
      </c>
      <c r="E27" s="157" t="e">
        <f>SUMIF('[1]1_Структура по елементах'!$AG$17:$AG$999,'[1]Д3(вробн)'!$A27,'[1]1_Структура по елементах'!$H$17:$H$999)/1000</f>
        <v>#VALUE!</v>
      </c>
      <c r="F27" s="158">
        <f>('[2]за рік 2018'!$B$25+'[2]за рік 2018'!$B$33)/1000</f>
        <v>5926.7398885800058</v>
      </c>
      <c r="G27" s="167">
        <f t="shared" si="7"/>
        <v>0</v>
      </c>
      <c r="H27" s="159" t="e">
        <f>SUMIF('[1]1_Структура по елементах'!$AG$17:$AG$999,'[1]Д3(вробн)'!$A27,'[1]1_Структура по елементах'!$AF$17:$AF$999)/1000</f>
        <v>#VALUE!</v>
      </c>
      <c r="I27" s="157">
        <v>4637.6673610969265</v>
      </c>
      <c r="J27" s="158">
        <f>('[2]за рік 2018'!$D$33+'[2]за рік 2018'!$D$25)/1000</f>
        <v>4813.9740362266693</v>
      </c>
      <c r="K27" s="167">
        <v>0</v>
      </c>
      <c r="L27" s="159">
        <f>IFERROR($H27/$H$48*L$48,0)</f>
        <v>0</v>
      </c>
      <c r="M27" s="157">
        <v>4.8743331513366455</v>
      </c>
      <c r="N27" s="158">
        <f>IFERROR($F27/$F$48*N$48,0)</f>
        <v>4.9770544773470995</v>
      </c>
      <c r="O27" s="167">
        <v>0</v>
      </c>
      <c r="P27" s="159">
        <f>IFERROR($H27/$H$48*P$48,0)</f>
        <v>0</v>
      </c>
      <c r="Q27" s="157">
        <v>2595.6637657517349</v>
      </c>
      <c r="R27" s="158">
        <f t="shared" si="4"/>
        <v>1737.2778190089903</v>
      </c>
      <c r="S27" s="158">
        <f t="shared" si="2"/>
        <v>0</v>
      </c>
      <c r="T27" s="159">
        <f t="shared" si="2"/>
        <v>0</v>
      </c>
      <c r="U27" s="157">
        <v>890.35568770258487</v>
      </c>
      <c r="V27" s="158">
        <f>IFERROR($F27/$F$48*V$48,0)</f>
        <v>677.86089793973667</v>
      </c>
      <c r="W27" s="167">
        <v>0</v>
      </c>
      <c r="X27" s="165">
        <f>IFERROR($H27/$H$48*X$48,0)</f>
        <v>0</v>
      </c>
      <c r="Y27" s="158">
        <v>1705.3080780491503</v>
      </c>
      <c r="Z27" s="158">
        <f>IFERROR($F27/$F$48*Z$48,0)</f>
        <v>1059.4169210692537</v>
      </c>
      <c r="AA27" s="167">
        <v>0</v>
      </c>
      <c r="AB27" s="159">
        <f>IFERROR($H27/$H$48*AB$48,0)</f>
        <v>0</v>
      </c>
    </row>
    <row r="28" spans="1:28" x14ac:dyDescent="0.25">
      <c r="A28" s="204" t="s">
        <v>64</v>
      </c>
      <c r="B28" s="147" t="s">
        <v>64</v>
      </c>
      <c r="C28" s="148" t="s">
        <v>196</v>
      </c>
      <c r="D28" s="149" t="s">
        <v>51</v>
      </c>
      <c r="E28" s="150">
        <f>SUM(E29:E31)</f>
        <v>1147.6126499999998</v>
      </c>
      <c r="F28" s="151">
        <f t="shared" ref="F28:AB28" si="8">SUM(F29:F31)</f>
        <v>1432.3677267597038</v>
      </c>
      <c r="G28" s="151">
        <f t="shared" si="8"/>
        <v>596.18865814000003</v>
      </c>
      <c r="H28" s="152">
        <f t="shared" si="8"/>
        <v>7570.2977699999992</v>
      </c>
      <c r="I28" s="150">
        <v>785.4388639422715</v>
      </c>
      <c r="J28" s="151">
        <f t="shared" si="8"/>
        <v>1011.619057954469</v>
      </c>
      <c r="K28" s="151">
        <f t="shared" si="8"/>
        <v>330.51</v>
      </c>
      <c r="L28" s="152">
        <f t="shared" si="8"/>
        <v>6348.4798545845488</v>
      </c>
      <c r="M28" s="150">
        <v>0.825520761790141</v>
      </c>
      <c r="N28" s="151">
        <f>SUM(N29:N31)</f>
        <v>1.2028488413020109</v>
      </c>
      <c r="O28" s="151">
        <f>SUM(O29:O31)</f>
        <v>0.13865813999999999</v>
      </c>
      <c r="P28" s="152">
        <f>SUM(P29:P31)</f>
        <v>6.1211922202225519</v>
      </c>
      <c r="Q28" s="150">
        <v>439.60358529593822</v>
      </c>
      <c r="R28" s="151">
        <f t="shared" si="4"/>
        <v>419.86331898229571</v>
      </c>
      <c r="S28" s="151">
        <f t="shared" si="2"/>
        <v>265.54000000000002</v>
      </c>
      <c r="T28" s="152">
        <f t="shared" si="2"/>
        <v>1215.696723195229</v>
      </c>
      <c r="U28" s="150">
        <v>150.79131498733693</v>
      </c>
      <c r="V28" s="151">
        <f>SUM(V29:V31)</f>
        <v>163.8246475625003</v>
      </c>
      <c r="W28" s="151">
        <f>SUM(W29:W31)</f>
        <v>51.08</v>
      </c>
      <c r="X28" s="153">
        <f>SUM(X29:X31)</f>
        <v>904.82164356124224</v>
      </c>
      <c r="Y28" s="151">
        <v>288.81227030860128</v>
      </c>
      <c r="Z28" s="151">
        <f t="shared" si="8"/>
        <v>256.03867141979543</v>
      </c>
      <c r="AA28" s="151">
        <f t="shared" si="8"/>
        <v>214.46</v>
      </c>
      <c r="AB28" s="152">
        <f t="shared" si="8"/>
        <v>310.87507963398662</v>
      </c>
    </row>
    <row r="29" spans="1:28" s="206" customFormat="1" ht="12.75" x14ac:dyDescent="0.2">
      <c r="A29" s="205" t="s">
        <v>66</v>
      </c>
      <c r="B29" s="154" t="s">
        <v>66</v>
      </c>
      <c r="C29" s="155" t="s">
        <v>67</v>
      </c>
      <c r="D29" s="156" t="s">
        <v>51</v>
      </c>
      <c r="E29" s="157">
        <f>IFERROR(('[1]1_Структура по елементах'!E14/'[1]1_Структура по елементах'!$D$14*'[1]1_Структура по елементах'!$G$14)/'[1]4_Структура пл.соб.'!$H$7*'[1]4_Структура пл.соб.'!$H$4,0)/1000</f>
        <v>921.96072357511923</v>
      </c>
      <c r="F29" s="158">
        <f>([3]год!$E$9+[3]год!$K$9)/1000</f>
        <v>1131.2877546674226</v>
      </c>
      <c r="G29" s="167">
        <f t="shared" si="7"/>
        <v>535.36445821000007</v>
      </c>
      <c r="H29" s="159">
        <f>IFERROR(('[1]1_Структура по елементах'!AC14/'[1]1_Структура по елементах'!$AB$14*'[1]1_Структура по елементах'!$AE$14)/'[1]4_Структура пл.соб.'!$B$7*'[1]4_Структура пл.соб.'!$B$4,0)/1000</f>
        <v>2563.1550282021576</v>
      </c>
      <c r="I29" s="157">
        <v>595.31096089883579</v>
      </c>
      <c r="J29" s="158">
        <f>IFERROR($F29/$F$48*J$48,0)</f>
        <v>798.97936212303136</v>
      </c>
      <c r="K29" s="164">
        <v>296.79000000000002</v>
      </c>
      <c r="L29" s="159">
        <f>IFERROR($H29/$H$48*L$48,0)</f>
        <v>2149.4713358835938</v>
      </c>
      <c r="M29" s="157">
        <v>0.62569040125744013</v>
      </c>
      <c r="N29" s="158">
        <f>IFERROR($F29/$F$48*N$48,0)</f>
        <v>0.95001314219721145</v>
      </c>
      <c r="O29" s="164">
        <v>0.12445821</v>
      </c>
      <c r="P29" s="159">
        <f>IFERROR($H29/$H$48*P$48,0)</f>
        <v>2.0725161802790439</v>
      </c>
      <c r="Q29" s="157">
        <v>333.19058273176165</v>
      </c>
      <c r="R29" s="158">
        <f t="shared" si="4"/>
        <v>331.60914095237615</v>
      </c>
      <c r="S29" s="158">
        <f t="shared" si="2"/>
        <v>238.45000000000002</v>
      </c>
      <c r="T29" s="159">
        <f t="shared" si="2"/>
        <v>411.61117613828526</v>
      </c>
      <c r="U29" s="157">
        <v>114.28989160244602</v>
      </c>
      <c r="V29" s="158">
        <f>IFERROR($F29/$F$48*V$48,0)</f>
        <v>129.38913257939842</v>
      </c>
      <c r="W29" s="164">
        <v>45.87</v>
      </c>
      <c r="X29" s="165">
        <f>IFERROR($H29/$H$48*X$48,0)</f>
        <v>306.35494346216962</v>
      </c>
      <c r="Y29" s="158">
        <v>218.90069112931562</v>
      </c>
      <c r="Z29" s="158">
        <f>IFERROR($F29/$F$48*Z$48,0)</f>
        <v>202.22000837297776</v>
      </c>
      <c r="AA29" s="164">
        <v>192.58</v>
      </c>
      <c r="AB29" s="159">
        <f>IFERROR($H29/$H$48*AB$48,0)</f>
        <v>105.25623267611562</v>
      </c>
    </row>
    <row r="30" spans="1:28" s="206" customFormat="1" ht="12.75" x14ac:dyDescent="0.2">
      <c r="A30" s="205" t="s">
        <v>68</v>
      </c>
      <c r="B30" s="154" t="s">
        <v>68</v>
      </c>
      <c r="C30" s="155" t="s">
        <v>69</v>
      </c>
      <c r="D30" s="156" t="s">
        <v>51</v>
      </c>
      <c r="E30" s="157">
        <f>IFERROR(('[1]1_Структура по елементах'!E15/'[1]1_Структура по елементах'!$D$14*'[1]1_Структура по елементах'!$G$14)/'[1]4_Структура пл.соб.'!$H$7*'[1]4_Структура пл.соб.'!$H$4,0)/1000</f>
        <v>118.15224521775116</v>
      </c>
      <c r="F30" s="158">
        <f>([3]год!$E$10+[3]год!$K$10)/1000</f>
        <v>207.28877363649886</v>
      </c>
      <c r="G30" s="167">
        <f t="shared" si="7"/>
        <v>0</v>
      </c>
      <c r="H30" s="159">
        <f>IFERROR(('[1]1_Структура по елементах'!AC15/'[1]1_Структура по елементах'!$AB$14*'[1]1_Структура по елементах'!$AE$14)/'[1]4_Структура пл.соб.'!$B$7*'[1]4_Структура пл.соб.'!$B$4,0)/1000</f>
        <v>563.89410620447461</v>
      </c>
      <c r="I30" s="157">
        <v>111.77120051079754</v>
      </c>
      <c r="J30" s="158">
        <f t="shared" ref="J30:J31" si="9">IFERROR($F30/$F$48*J$48,0)</f>
        <v>146.39904962468574</v>
      </c>
      <c r="K30" s="167">
        <v>0</v>
      </c>
      <c r="L30" s="159">
        <f>IFERROR($H30/$H$48*L$48,0)</f>
        <v>472.88369389439055</v>
      </c>
      <c r="M30" s="157">
        <v>0.11747502043475892</v>
      </c>
      <c r="N30" s="158">
        <f>IFERROR($F30/$F$48*N$48,0)</f>
        <v>0.17407335876494981</v>
      </c>
      <c r="O30" s="167">
        <v>0</v>
      </c>
      <c r="P30" s="159">
        <f>IFERROR($H30/$H$48*P$48,0)</f>
        <v>0.45595355966138962</v>
      </c>
      <c r="Q30" s="157">
        <v>62.557409281684272</v>
      </c>
      <c r="R30" s="158">
        <f t="shared" si="4"/>
        <v>60.761598338770042</v>
      </c>
      <c r="S30" s="158">
        <f t="shared" si="2"/>
        <v>0</v>
      </c>
      <c r="T30" s="159">
        <f t="shared" si="2"/>
        <v>90.554458750422725</v>
      </c>
      <c r="U30" s="157">
        <v>21.458228102111352</v>
      </c>
      <c r="V30" s="158">
        <f>IFERROR($F30/$F$48*V$48,0)</f>
        <v>23.708304543753069</v>
      </c>
      <c r="W30" s="167">
        <v>0</v>
      </c>
      <c r="X30" s="165">
        <f>IFERROR($H30/$H$48*X$48,0)</f>
        <v>67.398087561677301</v>
      </c>
      <c r="Y30" s="158">
        <v>41.099181179572916</v>
      </c>
      <c r="Z30" s="158">
        <f>IFERROR($F30/$F$48*Z$48,0)</f>
        <v>37.053293795016977</v>
      </c>
      <c r="AA30" s="167">
        <v>0</v>
      </c>
      <c r="AB30" s="159">
        <f>IFERROR($H30/$H$48*AB$48,0)</f>
        <v>23.156371188745432</v>
      </c>
    </row>
    <row r="31" spans="1:28" s="206" customFormat="1" ht="12.75" x14ac:dyDescent="0.2">
      <c r="A31" s="205" t="s">
        <v>70</v>
      </c>
      <c r="B31" s="154" t="s">
        <v>70</v>
      </c>
      <c r="C31" s="155" t="s">
        <v>71</v>
      </c>
      <c r="D31" s="156" t="s">
        <v>51</v>
      </c>
      <c r="E31" s="157">
        <f>'[1]4_Структура пл.соб.'!J4/1000-'[1]Д3(вробн)'!E29-'[1]Д3(вробн)'!E30</f>
        <v>107.49968120712941</v>
      </c>
      <c r="F31" s="158">
        <f>([3]год!$E$11+[3]год!$E$12+[3]год!$E$13+[3]год!$E$14+[3]год!$E$15+[3]год!$K$11+[3]год!$K$12+[3]год!$K$13+[3]год!$K$14+[3]год!$K$15)/1000</f>
        <v>93.791198455782151</v>
      </c>
      <c r="G31" s="167">
        <f t="shared" si="7"/>
        <v>60.824199929999992</v>
      </c>
      <c r="H31" s="159">
        <f>'[1]4_Структура пл.соб.'!C4/1000-'[1]Д3(вробн)'!H29-'[1]Д3(вробн)'!H30</f>
        <v>4443.248635593367</v>
      </c>
      <c r="I31" s="157">
        <v>78.356702532638181</v>
      </c>
      <c r="J31" s="158">
        <f t="shared" si="9"/>
        <v>66.24064620675189</v>
      </c>
      <c r="K31" s="164">
        <v>33.72</v>
      </c>
      <c r="L31" s="159">
        <f>IFERROR($H31/$H$48*L$48,0)</f>
        <v>3726.1248248065644</v>
      </c>
      <c r="M31" s="157">
        <v>8.2355340097941973E-2</v>
      </c>
      <c r="N31" s="158">
        <f>IFERROR($F31/$F$48*N$48,0)</f>
        <v>7.8762340339849635E-2</v>
      </c>
      <c r="O31" s="175">
        <v>1.4199929999999999E-2</v>
      </c>
      <c r="P31" s="159">
        <f>IFERROR($H31/$H$48*P$48,0)</f>
        <v>3.5927224802821183</v>
      </c>
      <c r="Q31" s="157">
        <v>43.855593282492308</v>
      </c>
      <c r="R31" s="158">
        <f t="shared" si="4"/>
        <v>27.492579691149544</v>
      </c>
      <c r="S31" s="158">
        <f t="shared" si="2"/>
        <v>27.09</v>
      </c>
      <c r="T31" s="159">
        <f t="shared" si="2"/>
        <v>713.53108830652093</v>
      </c>
      <c r="U31" s="157">
        <v>15.043195282779546</v>
      </c>
      <c r="V31" s="158">
        <f>IFERROR($F31/$F$48*V$48,0)</f>
        <v>10.727210439348823</v>
      </c>
      <c r="W31" s="164">
        <v>5.21</v>
      </c>
      <c r="X31" s="165">
        <f>IFERROR($H31/$H$48*X$48,0)</f>
        <v>531.06861253739532</v>
      </c>
      <c r="Y31" s="158">
        <v>28.812397999712758</v>
      </c>
      <c r="Z31" s="158">
        <f>IFERROR($F31/$F$48*Z$48,0)</f>
        <v>16.76536925180072</v>
      </c>
      <c r="AA31" s="164">
        <v>21.88</v>
      </c>
      <c r="AB31" s="159">
        <f>IFERROR($H31/$H$48*AB$48,0)</f>
        <v>182.4624757691256</v>
      </c>
    </row>
    <row r="32" spans="1:28" x14ac:dyDescent="0.25">
      <c r="A32" s="204">
        <v>2</v>
      </c>
      <c r="B32" s="147">
        <v>2</v>
      </c>
      <c r="C32" s="148" t="s">
        <v>197</v>
      </c>
      <c r="D32" s="149" t="s">
        <v>51</v>
      </c>
      <c r="E32" s="150">
        <f t="shared" ref="E32:P32" si="10">SUM(E33:E35)</f>
        <v>237.89549999999997</v>
      </c>
      <c r="F32" s="151">
        <f t="shared" si="10"/>
        <v>320.98803225467049</v>
      </c>
      <c r="G32" s="151">
        <f t="shared" si="10"/>
        <v>97.442552830000011</v>
      </c>
      <c r="H32" s="152">
        <f t="shared" si="10"/>
        <v>396.53568000000001</v>
      </c>
      <c r="I32" s="150">
        <v>154.43497549471186</v>
      </c>
      <c r="J32" s="151">
        <f>SUM(J33:J35)</f>
        <v>226.6998932869727</v>
      </c>
      <c r="K32" s="151">
        <f t="shared" si="10"/>
        <v>54.03</v>
      </c>
      <c r="L32" s="152">
        <f t="shared" si="10"/>
        <v>332.53629547837267</v>
      </c>
      <c r="M32" s="150">
        <v>0.16231597960093624</v>
      </c>
      <c r="N32" s="151">
        <f t="shared" si="10"/>
        <v>0.26955374339714905</v>
      </c>
      <c r="O32" s="151">
        <f t="shared" si="10"/>
        <v>2.2552829999999999E-2</v>
      </c>
      <c r="P32" s="152">
        <f t="shared" si="10"/>
        <v>0.32063086462405554</v>
      </c>
      <c r="Q32" s="150">
        <v>86.435968525687201</v>
      </c>
      <c r="R32" s="151">
        <f t="shared" si="4"/>
        <v>94.089735518490627</v>
      </c>
      <c r="S32" s="151">
        <f t="shared" si="2"/>
        <v>43.39</v>
      </c>
      <c r="T32" s="152">
        <f t="shared" si="2"/>
        <v>63.678753657003362</v>
      </c>
      <c r="U32" s="150">
        <v>29.64896964481801</v>
      </c>
      <c r="V32" s="151">
        <f t="shared" ref="V32:AB32" si="11">SUM(V33:V35)</f>
        <v>36.712465851811075</v>
      </c>
      <c r="W32" s="151">
        <f t="shared" si="11"/>
        <v>8.34</v>
      </c>
      <c r="X32" s="153">
        <f t="shared" si="11"/>
        <v>47.394973963920421</v>
      </c>
      <c r="Y32" s="151">
        <v>56.786998880869191</v>
      </c>
      <c r="Z32" s="151">
        <f t="shared" si="11"/>
        <v>57.377269666679553</v>
      </c>
      <c r="AA32" s="151">
        <f t="shared" si="11"/>
        <v>35.049999999999997</v>
      </c>
      <c r="AB32" s="152">
        <f t="shared" si="11"/>
        <v>16.283779693082941</v>
      </c>
    </row>
    <row r="33" spans="1:28" s="206" customFormat="1" ht="12.75" x14ac:dyDescent="0.2">
      <c r="A33" s="205" t="s">
        <v>73</v>
      </c>
      <c r="B33" s="154" t="s">
        <v>73</v>
      </c>
      <c r="C33" s="155" t="s">
        <v>67</v>
      </c>
      <c r="D33" s="156" t="s">
        <v>51</v>
      </c>
      <c r="E33" s="157">
        <f>IFERROR(('[1]1_Структура по елементах'!F14/'[1]1_Структура по елементах'!$D$14*'[1]1_Структура по елементах'!$G$14)/'[1]4_Структура пл.соб.'!$L$7*'[1]4_Структура пл.соб.'!$L$4,0)/1000</f>
        <v>98.439840907382518</v>
      </c>
      <c r="F33" s="158">
        <f>([3]год!$E$18+[3]год!$K$18)/1000</f>
        <v>158.31425427934613</v>
      </c>
      <c r="G33" s="167">
        <f t="shared" si="7"/>
        <v>95.822552830000006</v>
      </c>
      <c r="H33" s="159">
        <f>IFERROR(('[1]1_Структура по елементах'!AD14/'[1]1_Структура по елементах'!$AB$14*'[1]1_Структура по елементах'!$AE$14)/'[1]4_Структура пл.соб.'!$D$7*'[1]4_Структура пл.соб.'!$D$4,0)/1000</f>
        <v>284.37051575440921</v>
      </c>
      <c r="I33" s="157">
        <v>63.562703683897325</v>
      </c>
      <c r="J33" s="158">
        <f t="shared" ref="J33:J35" si="12">IFERROR($F33/$F$48*J$48,0)</f>
        <v>111.81047560819839</v>
      </c>
      <c r="K33" s="164">
        <v>53.13</v>
      </c>
      <c r="L33" s="159">
        <f>IFERROR($H33/$H$48*L$48,0)</f>
        <v>238.47417173719509</v>
      </c>
      <c r="M33" s="157">
        <v>6.6806385545022579E-2</v>
      </c>
      <c r="N33" s="158">
        <f>IFERROR($F33/$F$48*N$48,0)</f>
        <v>0.13294638922945376</v>
      </c>
      <c r="O33" s="176">
        <v>2.2552829999999999E-2</v>
      </c>
      <c r="P33" s="159">
        <f>IFERROR($H33/$H$48*P$48,0)</f>
        <v>0.22993634353389039</v>
      </c>
      <c r="Q33" s="157">
        <v>35.575515438969063</v>
      </c>
      <c r="R33" s="158">
        <f t="shared" si="4"/>
        <v>46.405924262411546</v>
      </c>
      <c r="S33" s="158">
        <f t="shared" si="2"/>
        <v>42.67</v>
      </c>
      <c r="T33" s="159">
        <f t="shared" si="2"/>
        <v>45.666407673680254</v>
      </c>
      <c r="U33" s="157">
        <v>12.202991362736771</v>
      </c>
      <c r="V33" s="158">
        <f>IFERROR($F33/$F$48*V$48,0)</f>
        <v>18.10692633385824</v>
      </c>
      <c r="W33" s="164">
        <v>8.1999999999999993</v>
      </c>
      <c r="X33" s="165">
        <f>IFERROR($H33/$H$48*X$48,0)</f>
        <v>33.988702328846792</v>
      </c>
      <c r="Y33" s="158">
        <v>23.372524076232292</v>
      </c>
      <c r="Z33" s="158">
        <f>IFERROR($F33/$F$48*Z$48,0)</f>
        <v>28.298997928553302</v>
      </c>
      <c r="AA33" s="164">
        <v>34.47</v>
      </c>
      <c r="AB33" s="159">
        <f>IFERROR($H33/$H$48*AB$48,0)</f>
        <v>11.677705344833461</v>
      </c>
    </row>
    <row r="34" spans="1:28" s="206" customFormat="1" ht="12.75" x14ac:dyDescent="0.2">
      <c r="A34" s="205" t="s">
        <v>74</v>
      </c>
      <c r="B34" s="154" t="s">
        <v>74</v>
      </c>
      <c r="C34" s="155" t="s">
        <v>75</v>
      </c>
      <c r="D34" s="156" t="s">
        <v>51</v>
      </c>
      <c r="E34" s="157">
        <f>IFERROR(('[1]1_Структура по елементах'!F15/'[1]1_Структура по елементах'!$D$14*'[1]1_Структура по елементах'!$G$14)/'[1]4_Структура пл.соб.'!$L$7*'[1]4_Структура пл.соб.'!$L$4,0)/1000</f>
        <v>19.35343522120003</v>
      </c>
      <c r="F34" s="158">
        <f>([3]год!$E$19+[3]год!$K$19)/1000</f>
        <v>35.601049359173928</v>
      </c>
      <c r="G34" s="167">
        <f t="shared" si="7"/>
        <v>0</v>
      </c>
      <c r="H34" s="159">
        <f>IFERROR(('[1]1_Структура по елементах'!AD15/'[1]1_Структура по елементах'!$AB$14*'[1]1_Структура по елементах'!$AE$14)/'[1]4_Структура пл.соб.'!$D$7*'[1]4_Структура пл.соб.'!$D$4,0)/1000</f>
        <v>62.56151346597003</v>
      </c>
      <c r="I34" s="157">
        <v>13.898244304808326</v>
      </c>
      <c r="J34" s="158">
        <f>IFERROR($F34/$F$48*J$48,0)</f>
        <v>25.143473524351453</v>
      </c>
      <c r="K34" s="164"/>
      <c r="L34" s="159">
        <f>IFERROR($H34/$H$48*L$48,0)</f>
        <v>52.464317782182924</v>
      </c>
      <c r="M34" s="157">
        <v>1.4607488568192528E-2</v>
      </c>
      <c r="N34" s="158">
        <f>IFERROR($F34/$F$48*N$48,0)</f>
        <v>2.9896429646380927E-2</v>
      </c>
      <c r="O34" s="176"/>
      <c r="P34" s="159">
        <f>IFERROR($H34/$H$48*P$48,0)</f>
        <v>5.058599557745589E-2</v>
      </c>
      <c r="Q34" s="157">
        <v>7.7787314916487862</v>
      </c>
      <c r="R34" s="158">
        <f t="shared" si="4"/>
        <v>10.435570743421902</v>
      </c>
      <c r="S34" s="158">
        <f t="shared" si="2"/>
        <v>0</v>
      </c>
      <c r="T34" s="159">
        <f t="shared" si="2"/>
        <v>10.046609688209656</v>
      </c>
      <c r="U34" s="157">
        <v>2.6682338129009957</v>
      </c>
      <c r="V34" s="158">
        <f>IFERROR($F34/$F$48*V$48,0)</f>
        <v>4.0718100911947515</v>
      </c>
      <c r="W34" s="164"/>
      <c r="X34" s="165">
        <f>IFERROR($H34/$H$48*X$48,0)</f>
        <v>7.4775145123462945</v>
      </c>
      <c r="Y34" s="158">
        <v>5.1104976787477909</v>
      </c>
      <c r="Z34" s="158">
        <f>IFERROR($F34/$F$48*Z$48,0)</f>
        <v>6.3637606522271515</v>
      </c>
      <c r="AA34" s="164"/>
      <c r="AB34" s="159">
        <f>IFERROR($H34/$H$48*AB$48,0)</f>
        <v>2.5690951758633611</v>
      </c>
    </row>
    <row r="35" spans="1:28" s="206" customFormat="1" ht="12.75" x14ac:dyDescent="0.2">
      <c r="A35" s="205" t="s">
        <v>76</v>
      </c>
      <c r="B35" s="154" t="s">
        <v>76</v>
      </c>
      <c r="C35" s="155" t="s">
        <v>71</v>
      </c>
      <c r="D35" s="156" t="s">
        <v>51</v>
      </c>
      <c r="E35" s="157">
        <f>'[1]4_Структура пл.соб.'!N4/1000-'[1]Д3(вробн)'!E34-'[1]Д3(вробн)'!E33</f>
        <v>120.10222387141744</v>
      </c>
      <c r="F35" s="158">
        <f>([3]год!$E$20+[3]год!$E$22+[3]год!$K$20+[3]год!$K$22)/1000</f>
        <v>127.0727286161504</v>
      </c>
      <c r="G35" s="167">
        <f t="shared" si="7"/>
        <v>1.62</v>
      </c>
      <c r="H35" s="159">
        <f>'[1]4_Структура пл.соб.'!E4/1000-'[1]Д3(вробн)'!H33-'[1]Д3(вробн)'!H34</f>
        <v>49.603650779620772</v>
      </c>
      <c r="I35" s="157">
        <v>76.974027506006209</v>
      </c>
      <c r="J35" s="158">
        <f t="shared" si="12"/>
        <v>89.745944154422858</v>
      </c>
      <c r="K35" s="164">
        <v>0.9</v>
      </c>
      <c r="L35" s="159">
        <f>IFERROR($H35/$H$48*L$48,0)</f>
        <v>41.59780595899462</v>
      </c>
      <c r="M35" s="157">
        <v>8.0902105487721157E-2</v>
      </c>
      <c r="N35" s="158">
        <f>IFERROR($F35/$F$48*N$48,0)</f>
        <v>0.10671092452131438</v>
      </c>
      <c r="O35" s="164">
        <v>0</v>
      </c>
      <c r="P35" s="159">
        <f>IFERROR($H35/$H$48*P$48,0)</f>
        <v>4.0108525512709263E-2</v>
      </c>
      <c r="Q35" s="157">
        <v>43.081721595069354</v>
      </c>
      <c r="R35" s="158">
        <f t="shared" si="4"/>
        <v>37.248240512657176</v>
      </c>
      <c r="S35" s="158">
        <f t="shared" si="2"/>
        <v>0.72</v>
      </c>
      <c r="T35" s="159">
        <f t="shared" si="2"/>
        <v>7.9657362951134534</v>
      </c>
      <c r="U35" s="157">
        <v>14.777744469180245</v>
      </c>
      <c r="V35" s="158">
        <f>IFERROR($F35/$F$48*V$48,0)</f>
        <v>14.533729426758086</v>
      </c>
      <c r="W35" s="164">
        <v>0.14000000000000001</v>
      </c>
      <c r="X35" s="165">
        <f>IFERROR($H35/$H$48*X$48,0)</f>
        <v>5.9287571227273359</v>
      </c>
      <c r="Y35" s="158">
        <v>28.303977125889105</v>
      </c>
      <c r="Z35" s="158">
        <f>IFERROR($F35/$F$48*Z$48,0)</f>
        <v>22.714511085899094</v>
      </c>
      <c r="AA35" s="164">
        <v>0.57999999999999996</v>
      </c>
      <c r="AB35" s="159">
        <f>IFERROR($H35/$H$48*AB$48,0)</f>
        <v>2.0369791723861179</v>
      </c>
    </row>
    <row r="36" spans="1:28" x14ac:dyDescent="0.25">
      <c r="A36" s="204" t="s">
        <v>77</v>
      </c>
      <c r="B36" s="154" t="s">
        <v>77</v>
      </c>
      <c r="C36" s="155" t="s">
        <v>198</v>
      </c>
      <c r="D36" s="156" t="s">
        <v>51</v>
      </c>
      <c r="E36" s="157">
        <v>0</v>
      </c>
      <c r="F36" s="158">
        <v>0</v>
      </c>
      <c r="G36" s="167">
        <f t="shared" si="7"/>
        <v>0</v>
      </c>
      <c r="H36" s="159">
        <v>0</v>
      </c>
      <c r="I36" s="157">
        <v>0</v>
      </c>
      <c r="J36" s="158">
        <v>0</v>
      </c>
      <c r="K36" s="167"/>
      <c r="L36" s="159">
        <f>IFERROR($H36/$H$48*L$48,0)</f>
        <v>0</v>
      </c>
      <c r="M36" s="157">
        <v>0</v>
      </c>
      <c r="N36" s="158">
        <v>0</v>
      </c>
      <c r="O36" s="167">
        <v>0</v>
      </c>
      <c r="P36" s="159">
        <f>IFERROR($H36/$H$48*P$48,0)</f>
        <v>0</v>
      </c>
      <c r="Q36" s="157">
        <v>0</v>
      </c>
      <c r="R36" s="158">
        <f t="shared" si="4"/>
        <v>0</v>
      </c>
      <c r="S36" s="158">
        <f t="shared" si="2"/>
        <v>0</v>
      </c>
      <c r="T36" s="159">
        <f t="shared" si="2"/>
        <v>0</v>
      </c>
      <c r="U36" s="157">
        <v>0</v>
      </c>
      <c r="V36" s="158">
        <v>0</v>
      </c>
      <c r="W36" s="167">
        <v>0</v>
      </c>
      <c r="X36" s="165">
        <f>IFERROR($H36/$H$48*X$48,0)</f>
        <v>0</v>
      </c>
      <c r="Y36" s="158">
        <v>0</v>
      </c>
      <c r="Z36" s="158">
        <v>0</v>
      </c>
      <c r="AA36" s="167"/>
      <c r="AB36" s="159">
        <f>IFERROR($H36/$H$48*AB$48,0)</f>
        <v>0</v>
      </c>
    </row>
    <row r="37" spans="1:28" x14ac:dyDescent="0.25">
      <c r="A37" s="204" t="s">
        <v>82</v>
      </c>
      <c r="B37" s="154" t="s">
        <v>82</v>
      </c>
      <c r="C37" s="155" t="s">
        <v>85</v>
      </c>
      <c r="D37" s="156" t="s">
        <v>51</v>
      </c>
      <c r="E37" s="157">
        <f>'[1]3_Розподіл пл.соб.'!D16/1000</f>
        <v>0</v>
      </c>
      <c r="F37" s="158">
        <f>'[1]3_Розподіл пл.соб.'!E16/1000</f>
        <v>0</v>
      </c>
      <c r="G37" s="167">
        <f t="shared" si="7"/>
        <v>0</v>
      </c>
      <c r="H37" s="159">
        <f>'[1]3_Розподіл пл.соб.'!H16/1000</f>
        <v>0</v>
      </c>
      <c r="I37" s="157">
        <v>0</v>
      </c>
      <c r="J37" s="158">
        <f>'[1]3_Розподіл пл.соб.'!J16/1000</f>
        <v>0</v>
      </c>
      <c r="K37" s="167"/>
      <c r="L37" s="159">
        <f>IFERROR($H37/$H$48*L$48,0)</f>
        <v>0</v>
      </c>
      <c r="M37" s="157">
        <v>0</v>
      </c>
      <c r="N37" s="158">
        <f>'[1]3_Розподіл пл.соб.'!O16/1000</f>
        <v>0</v>
      </c>
      <c r="O37" s="167">
        <v>0</v>
      </c>
      <c r="P37" s="159">
        <f>IFERROR($H37/$H$48*P$48,0)</f>
        <v>0</v>
      </c>
      <c r="Q37" s="157">
        <v>0</v>
      </c>
      <c r="R37" s="158">
        <f t="shared" si="4"/>
        <v>0</v>
      </c>
      <c r="S37" s="158">
        <f t="shared" si="2"/>
        <v>0</v>
      </c>
      <c r="T37" s="159">
        <f t="shared" si="2"/>
        <v>0</v>
      </c>
      <c r="U37" s="157">
        <v>0</v>
      </c>
      <c r="V37" s="158">
        <f>'[1]3_Розподіл пл.соб.'!S16/1000</f>
        <v>0</v>
      </c>
      <c r="W37" s="167">
        <v>0</v>
      </c>
      <c r="X37" s="165">
        <f>IFERROR($H37/$H$48*X$48,0)</f>
        <v>0</v>
      </c>
      <c r="Y37" s="158">
        <v>0</v>
      </c>
      <c r="Z37" s="158">
        <f>'[1]3_Розподіл пл.соб.'!T16/1000</f>
        <v>0</v>
      </c>
      <c r="AA37" s="167"/>
      <c r="AB37" s="159">
        <f>IFERROR($H37/$H$48*AB$48,0)</f>
        <v>0</v>
      </c>
    </row>
    <row r="38" spans="1:28" s="208" customFormat="1" ht="14.25" x14ac:dyDescent="0.2">
      <c r="A38" s="207" t="s">
        <v>84</v>
      </c>
      <c r="B38" s="147" t="s">
        <v>84</v>
      </c>
      <c r="C38" s="148" t="s">
        <v>199</v>
      </c>
      <c r="D38" s="149" t="s">
        <v>51</v>
      </c>
      <c r="E38" s="150" t="e">
        <f t="shared" ref="E38:K38" si="13">E12+E32+E36+E37</f>
        <v>#VALUE!</v>
      </c>
      <c r="F38" s="151" t="e">
        <f t="shared" si="13"/>
        <v>#VALUE!</v>
      </c>
      <c r="G38" s="151" t="e">
        <f t="shared" si="13"/>
        <v>#VALUE!</v>
      </c>
      <c r="H38" s="152" t="e">
        <f t="shared" si="13"/>
        <v>#VALUE!</v>
      </c>
      <c r="I38" s="150">
        <v>161431.60495275573</v>
      </c>
      <c r="J38" s="151">
        <f t="shared" si="13"/>
        <v>197984.14267840629</v>
      </c>
      <c r="K38" s="151">
        <f t="shared" si="13"/>
        <v>196853.62999999998</v>
      </c>
      <c r="L38" s="152">
        <f>L12+L32+L36+L37</f>
        <v>189783.39887248643</v>
      </c>
      <c r="M38" s="150">
        <v>111.45177349199767</v>
      </c>
      <c r="N38" s="151">
        <f t="shared" ref="N38:X38" si="14">N12+N32+N36+N37</f>
        <v>165.04806241332085</v>
      </c>
      <c r="O38" s="151">
        <f t="shared" si="14"/>
        <v>47.569765499999995</v>
      </c>
      <c r="P38" s="152">
        <f t="shared" si="14"/>
        <v>177.93891107793635</v>
      </c>
      <c r="Q38" s="157">
        <v>98173.753083752308</v>
      </c>
      <c r="R38" s="158">
        <f t="shared" si="4"/>
        <v>93777.633768516156</v>
      </c>
      <c r="S38" s="158">
        <f t="shared" si="2"/>
        <v>190205.74</v>
      </c>
      <c r="T38" s="159">
        <f t="shared" si="2"/>
        <v>35313.620942757094</v>
      </c>
      <c r="U38" s="150">
        <v>38228.985713399881</v>
      </c>
      <c r="V38" s="151">
        <f t="shared" si="14"/>
        <v>38626.135742919207</v>
      </c>
      <c r="W38" s="151">
        <f t="shared" si="14"/>
        <v>28720.530000000002</v>
      </c>
      <c r="X38" s="153">
        <f t="shared" si="14"/>
        <v>26295.137255092974</v>
      </c>
      <c r="Y38" s="151">
        <v>59944.767370352427</v>
      </c>
      <c r="Z38" s="151">
        <f>Z12+Z32+Z36+Z37</f>
        <v>55151.498025596957</v>
      </c>
      <c r="AA38" s="151">
        <f>AA12+AA32+AA36+AA37</f>
        <v>161485.21</v>
      </c>
      <c r="AB38" s="152">
        <f>AB12+AB32+AB36+AB37</f>
        <v>9018.4836876641202</v>
      </c>
    </row>
    <row r="39" spans="1:28" s="208" customFormat="1" ht="14.25" x14ac:dyDescent="0.2">
      <c r="A39" s="207" t="s">
        <v>86</v>
      </c>
      <c r="B39" s="147" t="s">
        <v>86</v>
      </c>
      <c r="C39" s="148" t="s">
        <v>89</v>
      </c>
      <c r="D39" s="149" t="s">
        <v>51</v>
      </c>
      <c r="E39" s="150">
        <f>I39+M39+Q39</f>
        <v>0</v>
      </c>
      <c r="F39" s="151">
        <f>J39+N39+R39</f>
        <v>0</v>
      </c>
      <c r="G39" s="151">
        <f>K39+O39+S39</f>
        <v>0</v>
      </c>
      <c r="H39" s="152">
        <f>L39+P39+T39</f>
        <v>0</v>
      </c>
      <c r="I39" s="177">
        <v>0</v>
      </c>
      <c r="J39" s="178">
        <v>0</v>
      </c>
      <c r="K39" s="178">
        <v>0</v>
      </c>
      <c r="L39" s="179">
        <v>0</v>
      </c>
      <c r="M39" s="177">
        <v>0</v>
      </c>
      <c r="N39" s="178">
        <v>0</v>
      </c>
      <c r="O39" s="178">
        <v>0</v>
      </c>
      <c r="P39" s="179">
        <v>0</v>
      </c>
      <c r="Q39" s="157">
        <v>0</v>
      </c>
      <c r="R39" s="158">
        <f t="shared" si="4"/>
        <v>0</v>
      </c>
      <c r="S39" s="158">
        <f t="shared" si="2"/>
        <v>0</v>
      </c>
      <c r="T39" s="159">
        <f t="shared" si="2"/>
        <v>0</v>
      </c>
      <c r="U39" s="177">
        <v>0</v>
      </c>
      <c r="V39" s="178">
        <v>0</v>
      </c>
      <c r="W39" s="178">
        <v>0</v>
      </c>
      <c r="X39" s="180">
        <v>0</v>
      </c>
      <c r="Y39" s="178">
        <v>0</v>
      </c>
      <c r="Z39" s="178">
        <v>0</v>
      </c>
      <c r="AA39" s="178">
        <v>0</v>
      </c>
      <c r="AB39" s="179">
        <v>0</v>
      </c>
    </row>
    <row r="40" spans="1:28" s="208" customFormat="1" ht="14.25" x14ac:dyDescent="0.2">
      <c r="A40" s="207">
        <v>7</v>
      </c>
      <c r="B40" s="147">
        <v>7</v>
      </c>
      <c r="C40" s="148" t="s">
        <v>200</v>
      </c>
      <c r="D40" s="149" t="s">
        <v>51</v>
      </c>
      <c r="E40" s="177">
        <v>0</v>
      </c>
      <c r="F40" s="178">
        <v>0</v>
      </c>
      <c r="G40" s="178">
        <f>SUM(G41:G45)</f>
        <v>0</v>
      </c>
      <c r="H40" s="152">
        <f>SUM(H41:H45)</f>
        <v>1075</v>
      </c>
      <c r="I40" s="177">
        <v>0</v>
      </c>
      <c r="J40" s="178">
        <v>0</v>
      </c>
      <c r="K40" s="151">
        <f>SUM(K41:K45)</f>
        <v>0</v>
      </c>
      <c r="L40" s="152">
        <f>SUM(L41:L45)</f>
        <v>0</v>
      </c>
      <c r="M40" s="177">
        <v>0</v>
      </c>
      <c r="N40" s="178">
        <v>0</v>
      </c>
      <c r="O40" s="151">
        <f>SUM(O41:O45)</f>
        <v>0</v>
      </c>
      <c r="P40" s="152">
        <f>SUM(P41:P45)</f>
        <v>5.3856463414634144</v>
      </c>
      <c r="Q40" s="157">
        <v>0</v>
      </c>
      <c r="R40" s="158">
        <f t="shared" si="4"/>
        <v>0</v>
      </c>
      <c r="S40" s="158">
        <f t="shared" si="2"/>
        <v>0</v>
      </c>
      <c r="T40" s="159">
        <f t="shared" si="2"/>
        <v>1069.6143536585366</v>
      </c>
      <c r="U40" s="177">
        <v>0</v>
      </c>
      <c r="V40" s="178">
        <v>0</v>
      </c>
      <c r="W40" s="151">
        <f>SUM(W41:W45)</f>
        <v>0</v>
      </c>
      <c r="X40" s="153">
        <f>SUM(X41:X45)</f>
        <v>796.0951097560976</v>
      </c>
      <c r="Y40" s="178">
        <v>0</v>
      </c>
      <c r="Z40" s="178">
        <v>0</v>
      </c>
      <c r="AA40" s="151">
        <f>SUM(AA41:AA45)</f>
        <v>0</v>
      </c>
      <c r="AB40" s="152">
        <f>SUM(AB41:AB45)</f>
        <v>273.51924390243903</v>
      </c>
    </row>
    <row r="41" spans="1:28" x14ac:dyDescent="0.25">
      <c r="A41" s="204" t="s">
        <v>152</v>
      </c>
      <c r="B41" s="154" t="s">
        <v>152</v>
      </c>
      <c r="C41" s="155" t="s">
        <v>29</v>
      </c>
      <c r="D41" s="156" t="s">
        <v>51</v>
      </c>
      <c r="E41" s="157" t="s">
        <v>94</v>
      </c>
      <c r="F41" s="158" t="s">
        <v>94</v>
      </c>
      <c r="G41" s="167">
        <f>K41+O41+S41</f>
        <v>0</v>
      </c>
      <c r="H41" s="159">
        <f>'[1]5_Розрахунок тарифів'!I17/1000</f>
        <v>193.5</v>
      </c>
      <c r="I41" s="157" t="s">
        <v>94</v>
      </c>
      <c r="J41" s="158" t="s">
        <v>94</v>
      </c>
      <c r="K41" s="167">
        <v>0</v>
      </c>
      <c r="L41" s="159">
        <f>'[1]5_Розрахунок тарифів'!J17/1000</f>
        <v>0</v>
      </c>
      <c r="M41" s="157" t="s">
        <v>94</v>
      </c>
      <c r="N41" s="158" t="s">
        <v>94</v>
      </c>
      <c r="O41" s="167">
        <v>0</v>
      </c>
      <c r="P41" s="159">
        <f>'[1]5_Розрахунок тарифів'!K17/1000</f>
        <v>0.9694163414634146</v>
      </c>
      <c r="Q41" s="157" t="s">
        <v>34</v>
      </c>
      <c r="R41" s="158" t="s">
        <v>34</v>
      </c>
      <c r="S41" s="158">
        <f t="shared" si="2"/>
        <v>0</v>
      </c>
      <c r="T41" s="159">
        <f t="shared" si="2"/>
        <v>192.53058365853656</v>
      </c>
      <c r="U41" s="157" t="s">
        <v>94</v>
      </c>
      <c r="V41" s="158" t="s">
        <v>94</v>
      </c>
      <c r="W41" s="167">
        <v>0</v>
      </c>
      <c r="X41" s="165">
        <f>'[1]5_Розрахунок тарифів'!L17/1000</f>
        <v>143.29711975609754</v>
      </c>
      <c r="Y41" s="158" t="s">
        <v>94</v>
      </c>
      <c r="Z41" s="158" t="s">
        <v>94</v>
      </c>
      <c r="AA41" s="167">
        <v>0</v>
      </c>
      <c r="AB41" s="159">
        <f>'[1]5_Розрахунок тарифів'!M17/1000</f>
        <v>49.23346390243902</v>
      </c>
    </row>
    <row r="42" spans="1:28" x14ac:dyDescent="0.25">
      <c r="A42" s="204" t="s">
        <v>154</v>
      </c>
      <c r="B42" s="154" t="s">
        <v>154</v>
      </c>
      <c r="C42" s="155" t="s">
        <v>201</v>
      </c>
      <c r="D42" s="156" t="s">
        <v>51</v>
      </c>
      <c r="E42" s="157" t="s">
        <v>94</v>
      </c>
      <c r="F42" s="158" t="s">
        <v>94</v>
      </c>
      <c r="G42" s="167">
        <f>K42+O42+S42</f>
        <v>0</v>
      </c>
      <c r="H42" s="159">
        <v>0</v>
      </c>
      <c r="I42" s="157" t="s">
        <v>94</v>
      </c>
      <c r="J42" s="158" t="s">
        <v>94</v>
      </c>
      <c r="K42" s="167">
        <v>0</v>
      </c>
      <c r="L42" s="159">
        <v>0</v>
      </c>
      <c r="M42" s="157" t="s">
        <v>94</v>
      </c>
      <c r="N42" s="158" t="s">
        <v>94</v>
      </c>
      <c r="O42" s="167">
        <v>0</v>
      </c>
      <c r="P42" s="159">
        <v>0</v>
      </c>
      <c r="Q42" s="157" t="s">
        <v>34</v>
      </c>
      <c r="R42" s="158" t="s">
        <v>34</v>
      </c>
      <c r="S42" s="158">
        <f t="shared" si="2"/>
        <v>0</v>
      </c>
      <c r="T42" s="159">
        <f t="shared" si="2"/>
        <v>0</v>
      </c>
      <c r="U42" s="157" t="s">
        <v>94</v>
      </c>
      <c r="V42" s="158" t="s">
        <v>94</v>
      </c>
      <c r="W42" s="167">
        <v>0</v>
      </c>
      <c r="X42" s="165">
        <v>0</v>
      </c>
      <c r="Y42" s="158" t="s">
        <v>94</v>
      </c>
      <c r="Z42" s="158" t="s">
        <v>94</v>
      </c>
      <c r="AA42" s="167">
        <v>0</v>
      </c>
      <c r="AB42" s="159">
        <v>0</v>
      </c>
    </row>
    <row r="43" spans="1:28" x14ac:dyDescent="0.25">
      <c r="A43" s="204" t="s">
        <v>202</v>
      </c>
      <c r="B43" s="154" t="s">
        <v>202</v>
      </c>
      <c r="C43" s="155" t="s">
        <v>203</v>
      </c>
      <c r="D43" s="156" t="s">
        <v>51</v>
      </c>
      <c r="E43" s="157" t="s">
        <v>94</v>
      </c>
      <c r="F43" s="158" t="s">
        <v>94</v>
      </c>
      <c r="G43" s="167">
        <f>K43+O43+S43</f>
        <v>0</v>
      </c>
      <c r="H43" s="159">
        <v>0</v>
      </c>
      <c r="I43" s="157" t="s">
        <v>94</v>
      </c>
      <c r="J43" s="158" t="s">
        <v>94</v>
      </c>
      <c r="K43" s="167">
        <v>0</v>
      </c>
      <c r="L43" s="159">
        <v>0</v>
      </c>
      <c r="M43" s="157" t="s">
        <v>94</v>
      </c>
      <c r="N43" s="158" t="s">
        <v>94</v>
      </c>
      <c r="O43" s="167">
        <v>0</v>
      </c>
      <c r="P43" s="159">
        <v>0</v>
      </c>
      <c r="Q43" s="157" t="s">
        <v>34</v>
      </c>
      <c r="R43" s="158" t="s">
        <v>34</v>
      </c>
      <c r="S43" s="158">
        <f t="shared" si="2"/>
        <v>0</v>
      </c>
      <c r="T43" s="159">
        <f t="shared" si="2"/>
        <v>0</v>
      </c>
      <c r="U43" s="157" t="s">
        <v>94</v>
      </c>
      <c r="V43" s="158" t="s">
        <v>94</v>
      </c>
      <c r="W43" s="167">
        <v>0</v>
      </c>
      <c r="X43" s="165">
        <v>0</v>
      </c>
      <c r="Y43" s="158" t="s">
        <v>94</v>
      </c>
      <c r="Z43" s="158" t="s">
        <v>94</v>
      </c>
      <c r="AA43" s="167">
        <v>0</v>
      </c>
      <c r="AB43" s="159">
        <v>0</v>
      </c>
    </row>
    <row r="44" spans="1:28" x14ac:dyDescent="0.25">
      <c r="A44" s="204" t="s">
        <v>204</v>
      </c>
      <c r="B44" s="154" t="s">
        <v>204</v>
      </c>
      <c r="C44" s="155" t="s">
        <v>100</v>
      </c>
      <c r="D44" s="156" t="s">
        <v>51</v>
      </c>
      <c r="E44" s="157" t="s">
        <v>94</v>
      </c>
      <c r="F44" s="158" t="s">
        <v>94</v>
      </c>
      <c r="G44" s="167">
        <f>K44+O44+S44</f>
        <v>0</v>
      </c>
      <c r="H44" s="159">
        <f>'[1]5_Розрахунок тарифів'!I11/1000</f>
        <v>881.5</v>
      </c>
      <c r="I44" s="157" t="s">
        <v>94</v>
      </c>
      <c r="J44" s="158" t="s">
        <v>94</v>
      </c>
      <c r="K44" s="167">
        <v>0</v>
      </c>
      <c r="L44" s="159">
        <f>'[1]5_Розрахунок тарифів'!J11/1000</f>
        <v>0</v>
      </c>
      <c r="M44" s="157" t="s">
        <v>94</v>
      </c>
      <c r="N44" s="158" t="s">
        <v>94</v>
      </c>
      <c r="O44" s="167">
        <v>0</v>
      </c>
      <c r="P44" s="159">
        <f>'[1]5_Розрахунок тарифів'!K11/1000</f>
        <v>4.4162299999999997</v>
      </c>
      <c r="Q44" s="157" t="s">
        <v>34</v>
      </c>
      <c r="R44" s="158" t="s">
        <v>34</v>
      </c>
      <c r="S44" s="158">
        <f t="shared" si="2"/>
        <v>0</v>
      </c>
      <c r="T44" s="159">
        <f t="shared" si="2"/>
        <v>877.08376999999996</v>
      </c>
      <c r="U44" s="157" t="s">
        <v>94</v>
      </c>
      <c r="V44" s="158" t="s">
        <v>94</v>
      </c>
      <c r="W44" s="167">
        <v>0</v>
      </c>
      <c r="X44" s="165">
        <f>'[1]5_Розрахунок тарифів'!L11/1000</f>
        <v>652.79799000000003</v>
      </c>
      <c r="Y44" s="158" t="s">
        <v>94</v>
      </c>
      <c r="Z44" s="158" t="s">
        <v>94</v>
      </c>
      <c r="AA44" s="167">
        <v>0</v>
      </c>
      <c r="AB44" s="159">
        <f>'[1]5_Розрахунок тарифів'!M11/1000</f>
        <v>224.28577999999999</v>
      </c>
    </row>
    <row r="45" spans="1:28" x14ac:dyDescent="0.25">
      <c r="A45" s="204" t="s">
        <v>205</v>
      </c>
      <c r="B45" s="154" t="s">
        <v>205</v>
      </c>
      <c r="C45" s="155" t="s">
        <v>206</v>
      </c>
      <c r="D45" s="156" t="s">
        <v>51</v>
      </c>
      <c r="E45" s="157" t="s">
        <v>94</v>
      </c>
      <c r="F45" s="158" t="s">
        <v>94</v>
      </c>
      <c r="G45" s="167">
        <v>0</v>
      </c>
      <c r="H45" s="159">
        <f>L45+T45</f>
        <v>0</v>
      </c>
      <c r="I45" s="157" t="s">
        <v>94</v>
      </c>
      <c r="J45" s="158" t="s">
        <v>94</v>
      </c>
      <c r="K45" s="167">
        <v>0</v>
      </c>
      <c r="L45" s="159">
        <f>'[1]5_Розрахунок тарифів'!J14/1000</f>
        <v>0</v>
      </c>
      <c r="M45" s="157" t="s">
        <v>94</v>
      </c>
      <c r="N45" s="158" t="s">
        <v>94</v>
      </c>
      <c r="O45" s="167">
        <v>0</v>
      </c>
      <c r="P45" s="159">
        <f>'[1]5_Розрахунок тарифів'!K14/1000</f>
        <v>0</v>
      </c>
      <c r="Q45" s="157" t="s">
        <v>34</v>
      </c>
      <c r="R45" s="158" t="s">
        <v>34</v>
      </c>
      <c r="S45" s="158">
        <f t="shared" si="2"/>
        <v>0</v>
      </c>
      <c r="T45" s="159">
        <f t="shared" si="2"/>
        <v>0</v>
      </c>
      <c r="U45" s="157" t="s">
        <v>94</v>
      </c>
      <c r="V45" s="158" t="s">
        <v>94</v>
      </c>
      <c r="W45" s="167">
        <v>0</v>
      </c>
      <c r="X45" s="165">
        <f>'[1]5_Розрахунок тарифів'!L14/1000</f>
        <v>0</v>
      </c>
      <c r="Y45" s="158" t="s">
        <v>94</v>
      </c>
      <c r="Z45" s="158" t="s">
        <v>94</v>
      </c>
      <c r="AA45" s="167">
        <v>0</v>
      </c>
      <c r="AB45" s="159">
        <f>'[1]5_Розрахунок тарифів'!M14/1000</f>
        <v>0</v>
      </c>
    </row>
    <row r="46" spans="1:28" s="208" customFormat="1" ht="25.5" x14ac:dyDescent="0.2">
      <c r="A46" s="207">
        <v>8</v>
      </c>
      <c r="B46" s="147">
        <v>8</v>
      </c>
      <c r="C46" s="148" t="s">
        <v>207</v>
      </c>
      <c r="D46" s="149" t="s">
        <v>51</v>
      </c>
      <c r="E46" s="150" t="e">
        <f>E38+E40+E39</f>
        <v>#VALUE!</v>
      </c>
      <c r="F46" s="151" t="e">
        <f>F38+F40+F39</f>
        <v>#VALUE!</v>
      </c>
      <c r="G46" s="151" t="e">
        <f>G38+G40+G39</f>
        <v>#VALUE!</v>
      </c>
      <c r="H46" s="152" t="e">
        <f>H38+H40+H39</f>
        <v>#VALUE!</v>
      </c>
      <c r="I46" s="150">
        <v>161431.60495275573</v>
      </c>
      <c r="J46" s="151">
        <f t="shared" ref="J46:P46" si="15">J38+J40+J39</f>
        <v>197984.14267840629</v>
      </c>
      <c r="K46" s="151">
        <f t="shared" si="15"/>
        <v>196853.62999999998</v>
      </c>
      <c r="L46" s="152">
        <f>L38+L40+L39</f>
        <v>189783.39887248643</v>
      </c>
      <c r="M46" s="150">
        <v>111.45177349199767</v>
      </c>
      <c r="N46" s="151">
        <f t="shared" si="15"/>
        <v>165.04806241332085</v>
      </c>
      <c r="O46" s="151">
        <f t="shared" si="15"/>
        <v>47.569765499999995</v>
      </c>
      <c r="P46" s="152">
        <f t="shared" si="15"/>
        <v>183.32455741939978</v>
      </c>
      <c r="Q46" s="157">
        <v>98173.753083752308</v>
      </c>
      <c r="R46" s="158">
        <f t="shared" si="4"/>
        <v>93777.633768516156</v>
      </c>
      <c r="S46" s="158">
        <f t="shared" si="2"/>
        <v>190205.74</v>
      </c>
      <c r="T46" s="159">
        <f t="shared" si="2"/>
        <v>36383.235296415631</v>
      </c>
      <c r="U46" s="150">
        <v>38228.985713399881</v>
      </c>
      <c r="V46" s="151">
        <f t="shared" ref="V46:AB46" si="16">V38+V40+V39</f>
        <v>38626.135742919207</v>
      </c>
      <c r="W46" s="151">
        <f t="shared" si="16"/>
        <v>28720.530000000002</v>
      </c>
      <c r="X46" s="153">
        <f t="shared" si="16"/>
        <v>27091.232364849071</v>
      </c>
      <c r="Y46" s="151">
        <v>59944.767370352427</v>
      </c>
      <c r="Z46" s="151">
        <f t="shared" si="16"/>
        <v>55151.498025596957</v>
      </c>
      <c r="AA46" s="151">
        <f t="shared" si="16"/>
        <v>161485.21</v>
      </c>
      <c r="AB46" s="152">
        <f t="shared" si="16"/>
        <v>9292.0029315665597</v>
      </c>
    </row>
    <row r="47" spans="1:28" s="208" customFormat="1" ht="14.25" x14ac:dyDescent="0.2">
      <c r="A47" s="207">
        <v>9</v>
      </c>
      <c r="B47" s="147">
        <v>9</v>
      </c>
      <c r="C47" s="148" t="s">
        <v>208</v>
      </c>
      <c r="D47" s="149" t="s">
        <v>9</v>
      </c>
      <c r="E47" s="150">
        <f>IFERROR(E46*1000/E48,0)</f>
        <v>0</v>
      </c>
      <c r="F47" s="151">
        <f>IFERROR(F46*1000/F48,0)</f>
        <v>0</v>
      </c>
      <c r="G47" s="151">
        <f>IFERROR(G46*1000/G48,0)</f>
        <v>0</v>
      </c>
      <c r="H47" s="152">
        <f>'[1]5_Розрахунок тарифів'!I26</f>
        <v>1272.0775033453822</v>
      </c>
      <c r="I47" s="150">
        <v>1154.0897286424492</v>
      </c>
      <c r="J47" s="151">
        <f>IFERROR(J46*1000/J48,0)</f>
        <v>1495.8903292676484</v>
      </c>
      <c r="K47" s="151">
        <f>IFERROR(K46*1000/K48,0)</f>
        <v>986.32463686786934</v>
      </c>
      <c r="L47" s="152">
        <f>'[1]5_Розрахунок тарифів'!J26</f>
        <v>1261.127737988352</v>
      </c>
      <c r="M47" s="150">
        <v>758.09281637371214</v>
      </c>
      <c r="N47" s="151">
        <f>IFERROR(N46*1000/N48,0)</f>
        <v>1048.783209189246</v>
      </c>
      <c r="O47" s="151">
        <f>IFERROR(O46*1000/O48,0)</f>
        <v>569.5</v>
      </c>
      <c r="P47" s="152">
        <f>'[1]5_Розрахунок тарифів'!K26</f>
        <v>1327.8018009360339</v>
      </c>
      <c r="Q47" s="157">
        <v>1254.0000854244815</v>
      </c>
      <c r="R47" s="158">
        <f>IFERROR(R46*1000/R48,0)</f>
        <v>1707.1735971844678</v>
      </c>
      <c r="S47" s="158">
        <f>IFERROR(S46*1000/S48,0)</f>
        <v>1186.1919697102362</v>
      </c>
      <c r="T47" s="159">
        <f>'[1]5_Розрахунок тарифів'!O26</f>
        <v>70.713995748128468</v>
      </c>
      <c r="U47" s="150">
        <v>1423.5733358719717</v>
      </c>
      <c r="V47" s="151">
        <f>IFERROR(V46*1000/V48,0)</f>
        <v>1802.1393502840276</v>
      </c>
      <c r="W47" s="151">
        <f>IFERROR(W46*1000/W48,0)</f>
        <v>931.21490175734402</v>
      </c>
      <c r="X47" s="153">
        <f>'[1]5_Розрахунок тарифів'!L26</f>
        <v>1334.5506535438092</v>
      </c>
      <c r="Y47" s="151">
        <v>1165.4644654027566</v>
      </c>
      <c r="Z47" s="151">
        <f>IFERROR(Z46*1000/Z48,0)</f>
        <v>1646.4103892449352</v>
      </c>
      <c r="AA47" s="151">
        <f>IFERROR(AA46*1000/AA48,0)</f>
        <v>1246.9141646052733</v>
      </c>
      <c r="AB47" s="152">
        <f>'[1]5_Розрахунок тарифів'!M26</f>
        <v>1326.1693614041799</v>
      </c>
    </row>
    <row r="48" spans="1:28" s="208" customFormat="1" ht="25.5" x14ac:dyDescent="0.2">
      <c r="A48" s="207">
        <v>10</v>
      </c>
      <c r="B48" s="147">
        <v>10</v>
      </c>
      <c r="C48" s="148" t="s">
        <v>209</v>
      </c>
      <c r="D48" s="149" t="s">
        <v>109</v>
      </c>
      <c r="E48" s="150">
        <f>[1]Д2!D31+[1]Д2!D54</f>
        <v>202398.18699999998</v>
      </c>
      <c r="F48" s="151">
        <f>[1]Д2!E31+[1]Д2!E54</f>
        <v>187399.39199999999</v>
      </c>
      <c r="G48" s="178">
        <f>K48+O48+W48+AA48</f>
        <v>360016.40899999999</v>
      </c>
      <c r="H48" s="181">
        <f>[1]Д2!F31+[1]Д2!F54</f>
        <v>193779.19099999996</v>
      </c>
      <c r="I48" s="150">
        <v>139877.86300000001</v>
      </c>
      <c r="J48" s="151">
        <f>[1]Д2!E32</f>
        <v>132352.04399999999</v>
      </c>
      <c r="K48" s="178">
        <v>199583</v>
      </c>
      <c r="L48" s="181">
        <f>[1]Д2!F32</f>
        <v>162503.94999999998</v>
      </c>
      <c r="M48" s="150">
        <v>147.01599999999999</v>
      </c>
      <c r="N48" s="151">
        <f>[1]Д2!E34</f>
        <v>157.37100000000001</v>
      </c>
      <c r="O48" s="178">
        <v>83.528999999999996</v>
      </c>
      <c r="P48" s="181">
        <f>[1]Д2!F34</f>
        <v>156.68599999999998</v>
      </c>
      <c r="Q48" s="157">
        <v>78288.474000000002</v>
      </c>
      <c r="R48" s="158">
        <f t="shared" si="4"/>
        <v>54931.516000000003</v>
      </c>
      <c r="S48" s="158">
        <f t="shared" si="2"/>
        <v>160349.88</v>
      </c>
      <c r="T48" s="159">
        <f t="shared" si="2"/>
        <v>31118.555</v>
      </c>
      <c r="U48" s="150">
        <v>26854.243999999999</v>
      </c>
      <c r="V48" s="151">
        <f>[1]Д2!E36</f>
        <v>21433.49</v>
      </c>
      <c r="W48" s="178">
        <v>30842</v>
      </c>
      <c r="X48" s="182">
        <f>[1]Д2!F36</f>
        <v>23160.992000000002</v>
      </c>
      <c r="Y48" s="151">
        <v>51434.23</v>
      </c>
      <c r="Z48" s="151">
        <f>'[2]за рік 2018'!$J$6</f>
        <v>33498.025999999998</v>
      </c>
      <c r="AA48" s="178">
        <v>129507.88</v>
      </c>
      <c r="AB48" s="152">
        <f>[1]Д2!F38</f>
        <v>7957.5629999999992</v>
      </c>
    </row>
    <row r="49" spans="1:28" ht="15" customHeight="1" x14ac:dyDescent="0.25">
      <c r="A49" s="204">
        <v>11</v>
      </c>
      <c r="B49" s="154">
        <v>11</v>
      </c>
      <c r="C49" s="155" t="s">
        <v>210</v>
      </c>
      <c r="D49" s="156" t="s">
        <v>109</v>
      </c>
      <c r="E49" s="172">
        <f>I49+M49+Q49</f>
        <v>15918.165999999999</v>
      </c>
      <c r="F49" s="167">
        <f>J49+N49+R49</f>
        <v>16183.174999999999</v>
      </c>
      <c r="G49" s="167">
        <f>K49+O49+S49</f>
        <v>14391</v>
      </c>
      <c r="H49" s="183">
        <f>L49+P49+T49</f>
        <v>0</v>
      </c>
      <c r="I49" s="184">
        <v>14596.290999999999</v>
      </c>
      <c r="J49" s="185">
        <f>'[4]2018'!$V$5</f>
        <v>15596.923999999999</v>
      </c>
      <c r="K49" s="186">
        <v>13496.4</v>
      </c>
      <c r="L49" s="183"/>
      <c r="M49" s="172">
        <v>0</v>
      </c>
      <c r="N49" s="167">
        <v>0</v>
      </c>
      <c r="O49" s="167">
        <v>0</v>
      </c>
      <c r="P49" s="183">
        <v>0</v>
      </c>
      <c r="Q49" s="157">
        <v>1321.8749999999998</v>
      </c>
      <c r="R49" s="158">
        <f t="shared" si="4"/>
        <v>586.25100000000009</v>
      </c>
      <c r="S49" s="158">
        <f t="shared" si="2"/>
        <v>894.6</v>
      </c>
      <c r="T49" s="159">
        <f t="shared" si="2"/>
        <v>0</v>
      </c>
      <c r="U49" s="172">
        <v>1284.6109999999999</v>
      </c>
      <c r="V49" s="167">
        <f>'[4]2018'!$V$7</f>
        <v>544.7120000000001</v>
      </c>
      <c r="W49" s="167">
        <v>846.24</v>
      </c>
      <c r="X49" s="187"/>
      <c r="Y49" s="167">
        <v>37.264000000000003</v>
      </c>
      <c r="Z49" s="167">
        <f>'[4]2018'!$V$8</f>
        <v>41.539000000000001</v>
      </c>
      <c r="AA49" s="167">
        <v>48.36</v>
      </c>
      <c r="AB49" s="183"/>
    </row>
    <row r="50" spans="1:28" x14ac:dyDescent="0.25">
      <c r="A50" s="204">
        <v>12</v>
      </c>
      <c r="B50" s="154">
        <v>12</v>
      </c>
      <c r="C50" s="155" t="s">
        <v>211</v>
      </c>
      <c r="D50" s="156" t="s">
        <v>9</v>
      </c>
      <c r="E50" s="172">
        <f>(I49*I50+M49*M50+Q49*Q50)/E49</f>
        <v>935.04898742732053</v>
      </c>
      <c r="F50" s="167">
        <f>(J49*J50+N49*N50+R49*R50)/F49</f>
        <v>1125.8053293003379</v>
      </c>
      <c r="G50" s="167">
        <f>(K49*K50+O49*O50+S49*S50)/G49</f>
        <v>1004.6932110346743</v>
      </c>
      <c r="H50" s="183"/>
      <c r="I50" s="172">
        <f>'[4]2017'!$T$5/I49</f>
        <v>973.04000036721663</v>
      </c>
      <c r="J50" s="167">
        <f>'[4]2018'!$W$5/'[4]2018'!$V$5</f>
        <v>1115.8499983714737</v>
      </c>
      <c r="K50" s="167">
        <v>972.99946652440644</v>
      </c>
      <c r="L50" s="183"/>
      <c r="M50" s="172">
        <v>0</v>
      </c>
      <c r="N50" s="167">
        <v>0</v>
      </c>
      <c r="O50" s="167">
        <v>0</v>
      </c>
      <c r="P50" s="183"/>
      <c r="Q50" s="157">
        <v>515.5479905437353</v>
      </c>
      <c r="R50" s="158">
        <f>(V50*V49+Z50*Z49)/(V49+Z49)</f>
        <v>1390.6620884228766</v>
      </c>
      <c r="S50" s="158">
        <f>(W50*W49+AA50*AA49)/(W49+AA49)</f>
        <v>1482.8414934048737</v>
      </c>
      <c r="T50" s="159"/>
      <c r="U50" s="172">
        <f>'[4]2017'!$T$7/U49</f>
        <v>1183.5699834424586</v>
      </c>
      <c r="V50" s="167">
        <f>'[4]2018'!$W$7/'[4]2018'!$V$7</f>
        <v>1383.9025026068821</v>
      </c>
      <c r="W50" s="167">
        <v>240.65276989979205</v>
      </c>
      <c r="X50" s="187"/>
      <c r="Y50" s="167">
        <f>'[4]2017'!$T$8/Y49</f>
        <v>1554.1200622584797</v>
      </c>
      <c r="Z50" s="167">
        <f>'[4]2018'!$W$8/'[4]2018'!$V$8</f>
        <v>1479.3023423770433</v>
      </c>
      <c r="AA50" s="167">
        <v>23219.602977667495</v>
      </c>
      <c r="AB50" s="183"/>
    </row>
    <row r="51" spans="1:28" ht="25.5" x14ac:dyDescent="0.25">
      <c r="A51" s="204">
        <v>13</v>
      </c>
      <c r="B51" s="154">
        <v>13</v>
      </c>
      <c r="C51" s="155" t="s">
        <v>212</v>
      </c>
      <c r="D51" s="156" t="s">
        <v>109</v>
      </c>
      <c r="E51" s="172">
        <f>I51+M51+Q51</f>
        <v>0</v>
      </c>
      <c r="F51" s="167">
        <f>J51+N51+R51</f>
        <v>0</v>
      </c>
      <c r="G51" s="167">
        <f>K51+O51+S51</f>
        <v>0</v>
      </c>
      <c r="H51" s="183">
        <f>L51+P51+T51</f>
        <v>67615.423999999999</v>
      </c>
      <c r="I51" s="172">
        <v>0</v>
      </c>
      <c r="J51" s="167">
        <v>0</v>
      </c>
      <c r="K51" s="167">
        <v>0</v>
      </c>
      <c r="L51" s="183">
        <f>'[1]Покупне (2)'!F15</f>
        <v>67615.423999999999</v>
      </c>
      <c r="M51" s="172">
        <v>0</v>
      </c>
      <c r="N51" s="167">
        <v>0</v>
      </c>
      <c r="O51" s="167">
        <v>0</v>
      </c>
      <c r="P51" s="183">
        <v>0</v>
      </c>
      <c r="Q51" s="157">
        <v>0</v>
      </c>
      <c r="R51" s="158">
        <f t="shared" si="4"/>
        <v>0</v>
      </c>
      <c r="S51" s="158">
        <f t="shared" si="2"/>
        <v>0</v>
      </c>
      <c r="T51" s="159">
        <f t="shared" si="2"/>
        <v>0</v>
      </c>
      <c r="U51" s="172">
        <v>0</v>
      </c>
      <c r="V51" s="167">
        <v>0</v>
      </c>
      <c r="W51" s="167">
        <v>0</v>
      </c>
      <c r="X51" s="187">
        <v>0</v>
      </c>
      <c r="Y51" s="167">
        <v>0</v>
      </c>
      <c r="Z51" s="167">
        <v>0</v>
      </c>
      <c r="AA51" s="167">
        <v>0</v>
      </c>
      <c r="AB51" s="183">
        <v>0</v>
      </c>
    </row>
    <row r="52" spans="1:28" ht="39" thickBot="1" x14ac:dyDescent="0.3">
      <c r="A52" s="204">
        <v>14</v>
      </c>
      <c r="B52" s="188">
        <v>14</v>
      </c>
      <c r="C52" s="189" t="s">
        <v>213</v>
      </c>
      <c r="D52" s="190" t="s">
        <v>9</v>
      </c>
      <c r="E52" s="191">
        <v>0</v>
      </c>
      <c r="F52" s="192">
        <v>0</v>
      </c>
      <c r="G52" s="192">
        <v>0</v>
      </c>
      <c r="H52" s="193" t="e">
        <f>(L51*L52+P51*P52+T51*T52)/H51</f>
        <v>#DIV/0!</v>
      </c>
      <c r="I52" s="191">
        <v>0</v>
      </c>
      <c r="J52" s="192">
        <v>0</v>
      </c>
      <c r="K52" s="192">
        <v>0</v>
      </c>
      <c r="L52" s="194">
        <v>855.96</v>
      </c>
      <c r="M52" s="191">
        <v>0</v>
      </c>
      <c r="N52" s="192">
        <v>0</v>
      </c>
      <c r="O52" s="192">
        <v>0</v>
      </c>
      <c r="P52" s="194">
        <v>868.78</v>
      </c>
      <c r="Q52" s="195">
        <v>0</v>
      </c>
      <c r="R52" s="196">
        <v>0</v>
      </c>
      <c r="S52" s="196">
        <v>0</v>
      </c>
      <c r="T52" s="194" t="e">
        <f>(X52*X51+AB52*AB51)/(X51+AB51)</f>
        <v>#DIV/0!</v>
      </c>
      <c r="U52" s="191">
        <v>0</v>
      </c>
      <c r="V52" s="192">
        <v>0</v>
      </c>
      <c r="W52" s="192">
        <v>0</v>
      </c>
      <c r="X52" s="197">
        <v>881.48</v>
      </c>
      <c r="Y52" s="192">
        <v>0</v>
      </c>
      <c r="Z52" s="192">
        <v>0</v>
      </c>
      <c r="AA52" s="192">
        <v>0</v>
      </c>
      <c r="AB52" s="194">
        <v>881.49</v>
      </c>
    </row>
    <row r="53" spans="1:28" ht="15.75" customHeight="1" x14ac:dyDescent="0.25">
      <c r="A53" s="198"/>
      <c r="B53" s="198"/>
      <c r="C53" s="669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199"/>
      <c r="R53" s="199"/>
      <c r="S53" s="199"/>
      <c r="T53" s="199"/>
      <c r="U53" s="199"/>
      <c r="V53" s="199"/>
      <c r="W53" s="199"/>
      <c r="X53" s="199"/>
      <c r="Y53" s="200"/>
      <c r="Z53" s="200"/>
      <c r="AA53" s="200"/>
      <c r="AB53" s="200"/>
    </row>
    <row r="54" spans="1:28" ht="15" customHeight="1" x14ac:dyDescent="0.25">
      <c r="A54" s="131"/>
      <c r="B54" s="131"/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70"/>
      <c r="Q54" s="201"/>
      <c r="R54" s="201"/>
      <c r="S54" s="201"/>
      <c r="T54" s="201"/>
      <c r="U54" s="201"/>
      <c r="V54" s="201"/>
      <c r="W54" s="201"/>
      <c r="X54" s="201"/>
      <c r="Y54" s="48"/>
      <c r="Z54" s="48"/>
      <c r="AA54" s="48"/>
      <c r="AB54" s="48"/>
    </row>
    <row r="55" spans="1:28" s="209" customFormat="1" ht="15.75" x14ac:dyDescent="0.25">
      <c r="A55" s="202"/>
      <c r="B55" s="202"/>
      <c r="C55" s="671" t="s">
        <v>119</v>
      </c>
      <c r="D55" s="671"/>
      <c r="E55" s="94"/>
      <c r="F55" s="95"/>
      <c r="G55" s="95"/>
      <c r="H55" s="95"/>
      <c r="I55" s="94"/>
      <c r="J55" s="672" t="s">
        <v>37</v>
      </c>
      <c r="K55" s="672"/>
      <c r="L55" s="672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</row>
    <row r="56" spans="1:28" x14ac:dyDescent="0.25">
      <c r="A56" s="131"/>
      <c r="B56" s="131"/>
      <c r="C56" s="132" t="s">
        <v>214</v>
      </c>
      <c r="D56" s="132"/>
      <c r="E56" s="48"/>
      <c r="F56" s="673" t="s">
        <v>215</v>
      </c>
      <c r="G56" s="673"/>
      <c r="H56" s="673"/>
      <c r="I56" s="48"/>
      <c r="J56" s="673" t="s">
        <v>216</v>
      </c>
      <c r="K56" s="673"/>
      <c r="L56" s="673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x14ac:dyDescent="0.25">
      <c r="A57" s="131"/>
      <c r="B57" s="131"/>
      <c r="C57" s="132"/>
      <c r="D57" s="132"/>
      <c r="E57" s="48"/>
      <c r="F57" s="99"/>
      <c r="G57" s="99"/>
      <c r="H57" s="99"/>
      <c r="I57" s="48"/>
      <c r="J57" s="99"/>
      <c r="K57" s="99"/>
      <c r="L57" s="9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28" ht="45.75" hidden="1" customHeight="1" thickBot="1" x14ac:dyDescent="0.3">
      <c r="C58" s="665" t="s">
        <v>221</v>
      </c>
      <c r="D58" s="665"/>
      <c r="I58" s="210"/>
      <c r="J58" s="210"/>
      <c r="K58" s="210"/>
      <c r="L58" s="211">
        <v>855.96</v>
      </c>
      <c r="M58" s="210"/>
      <c r="N58" s="210"/>
      <c r="O58" s="210"/>
      <c r="P58" s="211">
        <v>868.78</v>
      </c>
      <c r="Q58" s="210"/>
      <c r="R58" s="210"/>
      <c r="S58" s="210"/>
      <c r="T58" s="212"/>
      <c r="U58" s="210"/>
      <c r="V58" s="210"/>
      <c r="W58" s="210"/>
      <c r="X58" s="211">
        <v>881.48</v>
      </c>
      <c r="Y58" s="210"/>
      <c r="Z58" s="210"/>
      <c r="AA58" s="210"/>
      <c r="AB58" s="211">
        <v>881.49</v>
      </c>
    </row>
    <row r="59" spans="1:28" ht="15.75" hidden="1" thickBot="1" x14ac:dyDescent="0.3">
      <c r="C59" s="666" t="s">
        <v>222</v>
      </c>
      <c r="D59" s="666"/>
      <c r="I59" s="210"/>
      <c r="J59" s="210"/>
      <c r="K59" s="210"/>
      <c r="L59" s="213">
        <v>855.96</v>
      </c>
      <c r="M59" s="210"/>
      <c r="N59" s="210"/>
      <c r="O59" s="210"/>
      <c r="P59" s="214">
        <v>868.78</v>
      </c>
      <c r="Q59" s="210"/>
      <c r="R59" s="210"/>
      <c r="S59" s="210"/>
      <c r="T59" s="210"/>
      <c r="U59" s="210"/>
      <c r="V59" s="210"/>
      <c r="W59" s="210"/>
      <c r="X59" s="214">
        <v>881.48</v>
      </c>
      <c r="Y59" s="210"/>
      <c r="Z59" s="210"/>
      <c r="AA59" s="210"/>
      <c r="AB59" s="214">
        <v>881.49</v>
      </c>
    </row>
  </sheetData>
  <mergeCells count="26">
    <mergeCell ref="C58:D58"/>
    <mergeCell ref="C59:D59"/>
    <mergeCell ref="Y9:AB9"/>
    <mergeCell ref="C53:P53"/>
    <mergeCell ref="C54:P54"/>
    <mergeCell ref="C55:D55"/>
    <mergeCell ref="J55:L55"/>
    <mergeCell ref="F56:H56"/>
    <mergeCell ref="J56:L56"/>
    <mergeCell ref="AA7:AB7"/>
    <mergeCell ref="A8:A10"/>
    <mergeCell ref="B8:B10"/>
    <mergeCell ref="C8:C10"/>
    <mergeCell ref="D8:D10"/>
    <mergeCell ref="E8:H9"/>
    <mergeCell ref="I8:L9"/>
    <mergeCell ref="M8:P9"/>
    <mergeCell ref="Q8:T9"/>
    <mergeCell ref="U8:AB8"/>
    <mergeCell ref="U9:X9"/>
    <mergeCell ref="X2:AB2"/>
    <mergeCell ref="X3:AB3"/>
    <mergeCell ref="M4:S4"/>
    <mergeCell ref="M5:S5"/>
    <mergeCell ref="M6:S6"/>
    <mergeCell ref="AA6:AB6"/>
  </mergeCells>
  <conditionalFormatting sqref="M5">
    <cfRule type="cellIs" dxfId="6" priority="2" operator="equal">
      <formula>0</formula>
    </cfRule>
  </conditionalFormatting>
  <conditionalFormatting sqref="C3">
    <cfRule type="containsText" dxfId="5" priority="1" operator="containsText" text="Для корек">
      <formula>NOT(ISERROR(SEARCH("Для корек",C3)))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L17" sqref="L17"/>
    </sheetView>
  </sheetViews>
  <sheetFormatPr defaultColWidth="10.42578125" defaultRowHeight="15" x14ac:dyDescent="0.25"/>
  <cols>
    <col min="2" max="2" width="39" customWidth="1"/>
    <col min="4" max="4" width="12.28515625" customWidth="1"/>
    <col min="5" max="5" width="12.5703125" customWidth="1"/>
    <col min="6" max="6" width="11.7109375" customWidth="1"/>
    <col min="7" max="7" width="13" customWidth="1"/>
  </cols>
  <sheetData>
    <row r="1" spans="1:7" x14ac:dyDescent="0.25">
      <c r="A1" s="215"/>
      <c r="B1" s="216"/>
      <c r="C1" s="217"/>
      <c r="E1" s="218" t="s">
        <v>223</v>
      </c>
      <c r="F1" s="218"/>
      <c r="G1" s="218"/>
    </row>
    <row r="2" spans="1:7" ht="116.25" customHeight="1" x14ac:dyDescent="0.25">
      <c r="A2" s="215"/>
      <c r="B2" s="216"/>
      <c r="C2" s="217"/>
      <c r="E2" s="632" t="s">
        <v>39</v>
      </c>
      <c r="F2" s="632"/>
      <c r="G2" s="632"/>
    </row>
    <row r="3" spans="1:7" x14ac:dyDescent="0.25">
      <c r="A3" s="101"/>
      <c r="B3" s="219" t="e">
        <f>IF(ROUND(G37*1000,0)-ROUND('[1]3_Розподіл пл.соб.'!M22,0)=0,"","Для коректного заповнення даного додатку, в листі 1_Структура по елементах вкажіть належність по всіх елементах прямих витрат!!!")</f>
        <v>#VALUE!</v>
      </c>
      <c r="C3" s="105"/>
      <c r="D3" s="695"/>
      <c r="E3" s="696"/>
      <c r="F3" s="696"/>
      <c r="G3" s="696"/>
    </row>
    <row r="4" spans="1:7" ht="15.75" x14ac:dyDescent="0.25">
      <c r="A4" s="101"/>
      <c r="B4" s="697" t="s">
        <v>224</v>
      </c>
      <c r="C4" s="697"/>
      <c r="D4" s="697"/>
      <c r="E4" s="697"/>
      <c r="F4" s="697"/>
      <c r="G4" s="105"/>
    </row>
    <row r="5" spans="1:7" ht="15.75" x14ac:dyDescent="0.25">
      <c r="A5" s="101"/>
      <c r="B5" s="698" t="str">
        <f>'[1]Д6(тариф)'!B6</f>
        <v>ПАТ "Сумське НВО"</v>
      </c>
      <c r="C5" s="698"/>
      <c r="D5" s="698"/>
      <c r="E5" s="698"/>
      <c r="F5" s="698"/>
      <c r="G5" s="105"/>
    </row>
    <row r="6" spans="1:7" x14ac:dyDescent="0.25">
      <c r="A6" s="101"/>
      <c r="B6" s="637" t="s">
        <v>41</v>
      </c>
      <c r="C6" s="637"/>
      <c r="D6" s="637"/>
      <c r="E6" s="637"/>
      <c r="F6" s="637"/>
      <c r="G6" s="105"/>
    </row>
    <row r="7" spans="1:7" ht="15.75" thickBot="1" x14ac:dyDescent="0.3">
      <c r="A7" s="101"/>
      <c r="B7" s="220"/>
      <c r="C7" s="105"/>
      <c r="D7" s="105"/>
      <c r="E7" s="105"/>
      <c r="F7" s="638" t="s">
        <v>42</v>
      </c>
      <c r="G7" s="638"/>
    </row>
    <row r="8" spans="1:7" x14ac:dyDescent="0.25">
      <c r="A8" s="677" t="s">
        <v>1</v>
      </c>
      <c r="B8" s="680" t="s">
        <v>43</v>
      </c>
      <c r="C8" s="683" t="s">
        <v>44</v>
      </c>
      <c r="D8" s="686" t="s">
        <v>45</v>
      </c>
      <c r="E8" s="687"/>
      <c r="F8" s="687"/>
      <c r="G8" s="688"/>
    </row>
    <row r="9" spans="1:7" x14ac:dyDescent="0.25">
      <c r="A9" s="678"/>
      <c r="B9" s="681"/>
      <c r="C9" s="684"/>
      <c r="D9" s="689" t="s">
        <v>46</v>
      </c>
      <c r="E9" s="691" t="s">
        <v>225</v>
      </c>
      <c r="F9" s="691" t="s">
        <v>48</v>
      </c>
      <c r="G9" s="693" t="s">
        <v>49</v>
      </c>
    </row>
    <row r="10" spans="1:7" ht="15.75" thickBot="1" x14ac:dyDescent="0.3">
      <c r="A10" s="679"/>
      <c r="B10" s="682"/>
      <c r="C10" s="685"/>
      <c r="D10" s="690"/>
      <c r="E10" s="692"/>
      <c r="F10" s="692"/>
      <c r="G10" s="694"/>
    </row>
    <row r="11" spans="1:7" ht="15.75" thickBot="1" x14ac:dyDescent="0.3">
      <c r="A11" s="221">
        <v>1</v>
      </c>
      <c r="B11" s="222">
        <v>2</v>
      </c>
      <c r="C11" s="223">
        <v>3</v>
      </c>
      <c r="D11" s="224">
        <v>4</v>
      </c>
      <c r="E11" s="225">
        <v>5</v>
      </c>
      <c r="F11" s="225">
        <v>6</v>
      </c>
      <c r="G11" s="226">
        <v>7</v>
      </c>
    </row>
    <row r="12" spans="1:7" ht="28.5" x14ac:dyDescent="0.25">
      <c r="A12" s="227">
        <v>1</v>
      </c>
      <c r="B12" s="228" t="s">
        <v>226</v>
      </c>
      <c r="C12" s="229" t="s">
        <v>51</v>
      </c>
      <c r="D12" s="230" t="e">
        <f t="shared" ref="D12:F12" si="0">D13+D18+D19+D23</f>
        <v>#VALUE!</v>
      </c>
      <c r="E12" s="231" t="e">
        <f t="shared" si="0"/>
        <v>#VALUE!</v>
      </c>
      <c r="F12" s="231">
        <f t="shared" si="0"/>
        <v>0</v>
      </c>
      <c r="G12" s="232" t="e">
        <f>G13+G18+G19+G23</f>
        <v>#VALUE!</v>
      </c>
    </row>
    <row r="13" spans="1:7" ht="28.5" x14ac:dyDescent="0.25">
      <c r="A13" s="233" t="s">
        <v>52</v>
      </c>
      <c r="B13" s="234" t="s">
        <v>227</v>
      </c>
      <c r="C13" s="235" t="s">
        <v>51</v>
      </c>
      <c r="D13" s="236" t="e">
        <f>SUM(D14:D17)</f>
        <v>#VALUE!</v>
      </c>
      <c r="E13" s="120" t="e">
        <f>SUM(E14:E17)</f>
        <v>#VALUE!</v>
      </c>
      <c r="F13" s="120">
        <f>SUM(F14:F17)</f>
        <v>0</v>
      </c>
      <c r="G13" s="237" t="e">
        <f>SUM(G14:G17)</f>
        <v>#VALUE!</v>
      </c>
    </row>
    <row r="14" spans="1:7" x14ac:dyDescent="0.25">
      <c r="A14" s="238" t="s">
        <v>178</v>
      </c>
      <c r="B14" s="239" t="s">
        <v>181</v>
      </c>
      <c r="C14" s="240" t="s">
        <v>51</v>
      </c>
      <c r="D14" s="169" t="e">
        <f>SUMIF('[1]1_Структура по елементах'!$AI$17:$AI$999,'[1]1_Структура по елементах'!$BI$11,'[1]1_Структура по елементах'!$I$17:$I$999)/1000</f>
        <v>#VALUE!</v>
      </c>
      <c r="E14" s="116" t="e">
        <f>SUMIF('[1]1_Структура по елементах'!$AI$17:$AI$999,'[1]1_Структура по елементах'!$BI$11,'[1]1_Структура по елементах'!$U$17:$U$999)/1000</f>
        <v>#VALUE!</v>
      </c>
      <c r="F14" s="241"/>
      <c r="G14" s="242" t="e">
        <f>SUMIF('[1]1_Структура по елементах'!$AI$17:$AI$999,'[1]1_Структура по елементах'!$BI$11,'[1]1_Структура по елементах'!$AH$17:$AH$999)/1000</f>
        <v>#VALUE!</v>
      </c>
    </row>
    <row r="15" spans="1:7" ht="30" x14ac:dyDescent="0.25">
      <c r="A15" s="238" t="s">
        <v>180</v>
      </c>
      <c r="B15" s="239" t="s">
        <v>228</v>
      </c>
      <c r="C15" s="240" t="s">
        <v>51</v>
      </c>
      <c r="D15" s="169">
        <f>H15+L15+P15+T15</f>
        <v>0</v>
      </c>
      <c r="E15" s="116">
        <f>I15+M15+Q15+U15</f>
        <v>0</v>
      </c>
      <c r="F15" s="241">
        <f>J15+N15+R15+V15</f>
        <v>0</v>
      </c>
      <c r="G15" s="242">
        <f>'[1]3_Розподіл пл.соб.'!M11/1000</f>
        <v>14222.007084869998</v>
      </c>
    </row>
    <row r="16" spans="1:7" ht="30" x14ac:dyDescent="0.25">
      <c r="A16" s="238" t="s">
        <v>182</v>
      </c>
      <c r="B16" s="239" t="s">
        <v>229</v>
      </c>
      <c r="C16" s="240" t="s">
        <v>51</v>
      </c>
      <c r="D16" s="169" t="e">
        <f>SUMIF('[1]1_Структура по елементах'!$AI$17:$AI$999,'[1]1_Структура по елементах'!$BI12,'[1]1_Структура по елементах'!$I$17:$I$999)/1000</f>
        <v>#VALUE!</v>
      </c>
      <c r="E16" s="116" t="e">
        <f>SUMIF('[1]1_Структура по елементах'!$AI$17:$AI$999,'[1]1_Структура по елементах'!$BI12,'[1]1_Структура по елементах'!$U$17:$U$999)/1000</f>
        <v>#VALUE!</v>
      </c>
      <c r="F16" s="241"/>
      <c r="G16" s="242" t="e">
        <f>SUMIF('[1]1_Структура по елементах'!$AI$17:$AI$999,'[1]1_Структура по елементах'!$BI12,'[1]1_Структура по елементах'!$AH$17:$AH$999)/1000</f>
        <v>#VALUE!</v>
      </c>
    </row>
    <row r="17" spans="1:7" ht="30" x14ac:dyDescent="0.25">
      <c r="A17" s="238" t="s">
        <v>184</v>
      </c>
      <c r="B17" s="239" t="s">
        <v>193</v>
      </c>
      <c r="C17" s="240" t="s">
        <v>51</v>
      </c>
      <c r="D17" s="169" t="e">
        <f>SUMIF('[1]1_Структура по елементах'!$AI$17:$AI$999,'[1]1_Структура по елементах'!$BI13,'[1]1_Структура по елементах'!$I$17:$I$999)/1000</f>
        <v>#VALUE!</v>
      </c>
      <c r="E17" s="116" t="e">
        <f>SUMIF('[1]1_Структура по елементах'!$AI$17:$AI$999,'[1]1_Структура по елементах'!$BI13,'[1]1_Структура по елементах'!$U$17:$U$999)/1000</f>
        <v>#VALUE!</v>
      </c>
      <c r="F17" s="241"/>
      <c r="G17" s="242" t="e">
        <f>SUMIF('[1]1_Структура по елементах'!$AI$17:$AI$999,'[1]1_Структура по елементах'!BI13,'[1]1_Структура по елементах'!$AH$17:$AH$999)/1000</f>
        <v>#VALUE!</v>
      </c>
    </row>
    <row r="18" spans="1:7" x14ac:dyDescent="0.25">
      <c r="A18" s="233" t="s">
        <v>54</v>
      </c>
      <c r="B18" s="234" t="s">
        <v>230</v>
      </c>
      <c r="C18" s="235" t="s">
        <v>51</v>
      </c>
      <c r="D18" s="236">
        <f>'[1]1_Структура по елементах'!I14/1000</f>
        <v>0</v>
      </c>
      <c r="E18" s="120">
        <f>'[1]1_Структура по елементах'!U14/1000</f>
        <v>0</v>
      </c>
      <c r="F18" s="243"/>
      <c r="G18" s="237">
        <f>'[1]1_Структура по елементах'!AH14/1000</f>
        <v>0</v>
      </c>
    </row>
    <row r="19" spans="1:7" x14ac:dyDescent="0.25">
      <c r="A19" s="233" t="s">
        <v>56</v>
      </c>
      <c r="B19" s="234" t="s">
        <v>231</v>
      </c>
      <c r="C19" s="235" t="s">
        <v>51</v>
      </c>
      <c r="D19" s="236" t="e">
        <f>SUM(D20:D22)</f>
        <v>#VALUE!</v>
      </c>
      <c r="E19" s="120" t="e">
        <f>SUM(E20:E22)</f>
        <v>#VALUE!</v>
      </c>
      <c r="F19" s="120">
        <f>SUM(F20:F22)</f>
        <v>0</v>
      </c>
      <c r="G19" s="237" t="e">
        <f>SUM(G20:G22)</f>
        <v>#VALUE!</v>
      </c>
    </row>
    <row r="20" spans="1:7" x14ac:dyDescent="0.25">
      <c r="A20" s="238" t="s">
        <v>58</v>
      </c>
      <c r="B20" s="239" t="s">
        <v>69</v>
      </c>
      <c r="C20" s="240" t="s">
        <v>51</v>
      </c>
      <c r="D20" s="169">
        <f>'[1]1_Структура по елементах'!I15/1000</f>
        <v>0</v>
      </c>
      <c r="E20" s="116">
        <f>'[1]1_Структура по елементах'!U15/1000</f>
        <v>0</v>
      </c>
      <c r="F20" s="241"/>
      <c r="G20" s="242">
        <f>'[1]1_Структура по елементах'!AH15/1000</f>
        <v>0</v>
      </c>
    </row>
    <row r="21" spans="1:7" x14ac:dyDescent="0.25">
      <c r="A21" s="238" t="s">
        <v>60</v>
      </c>
      <c r="B21" s="239" t="s">
        <v>232</v>
      </c>
      <c r="C21" s="240" t="s">
        <v>51</v>
      </c>
      <c r="D21" s="169">
        <f>'[1]1_Структура по елементах'!I16/1000</f>
        <v>0</v>
      </c>
      <c r="E21" s="116">
        <f>'[1]1_Структура по елементах'!U16/1000</f>
        <v>0</v>
      </c>
      <c r="F21" s="241"/>
      <c r="G21" s="242">
        <f>'[1]1_Структура по елементах'!AH16/1000</f>
        <v>0</v>
      </c>
    </row>
    <row r="22" spans="1:7" x14ac:dyDescent="0.25">
      <c r="A22" s="238" t="s">
        <v>62</v>
      </c>
      <c r="B22" s="239" t="s">
        <v>233</v>
      </c>
      <c r="C22" s="240" t="s">
        <v>51</v>
      </c>
      <c r="D22" s="169" t="e">
        <f>SUMIF('[1]1_Структура по елементах'!$AI$17:$AI$999,'[1]1_Структура по елементах'!$BI14,'[1]1_Структура по елементах'!$I$17:$I$999)/1000</f>
        <v>#VALUE!</v>
      </c>
      <c r="E22" s="116" t="e">
        <f>SUMIF('[1]1_Структура по елементах'!$AI$17:$AI$999,'[1]1_Структура по елементах'!$BI14,'[1]1_Структура по елементах'!$U$17:$U$999)/1000</f>
        <v>#VALUE!</v>
      </c>
      <c r="F22" s="241"/>
      <c r="G22" s="242" t="e">
        <f>SUMIF('[1]1_Структура по елементах'!$AI$17:$AI$999,'[1]1_Структура по елементах'!$BI14,'[1]1_Структура по елементах'!$AH$17:$AH$999)/1000</f>
        <v>#VALUE!</v>
      </c>
    </row>
    <row r="23" spans="1:7" ht="28.5" x14ac:dyDescent="0.25">
      <c r="A23" s="233" t="s">
        <v>64</v>
      </c>
      <c r="B23" s="234" t="s">
        <v>65</v>
      </c>
      <c r="C23" s="235" t="s">
        <v>51</v>
      </c>
      <c r="D23" s="236">
        <f>SUM(D24:D26)</f>
        <v>0</v>
      </c>
      <c r="E23" s="120">
        <f>SUM(E24:E26)</f>
        <v>0</v>
      </c>
      <c r="F23" s="120">
        <f>SUM(F24:F26)</f>
        <v>0</v>
      </c>
      <c r="G23" s="237">
        <f>SUM(G24:G26)</f>
        <v>422.54978999999997</v>
      </c>
    </row>
    <row r="24" spans="1:7" x14ac:dyDescent="0.25">
      <c r="A24" s="244" t="s">
        <v>66</v>
      </c>
      <c r="B24" s="239" t="s">
        <v>67</v>
      </c>
      <c r="C24" s="240" t="s">
        <v>51</v>
      </c>
      <c r="D24" s="169">
        <v>0</v>
      </c>
      <c r="E24" s="116">
        <v>0</v>
      </c>
      <c r="F24" s="241"/>
      <c r="G24" s="242">
        <f>IFERROR(('[1]1_Структура по елементах'!AC14/'[1]1_Структура по елементах'!$AB$14*'[1]1_Структура по елементах'!$AE$14)/'[1]4_Структура пл.соб.'!$B$7*'[1]4_Структура пл.соб.'!$B$5,0)/1000</f>
        <v>143.06710956390128</v>
      </c>
    </row>
    <row r="25" spans="1:7" x14ac:dyDescent="0.25">
      <c r="A25" s="244" t="s">
        <v>68</v>
      </c>
      <c r="B25" s="239" t="s">
        <v>69</v>
      </c>
      <c r="C25" s="240" t="s">
        <v>51</v>
      </c>
      <c r="D25" s="169">
        <v>0</v>
      </c>
      <c r="E25" s="116">
        <v>0</v>
      </c>
      <c r="F25" s="241"/>
      <c r="G25" s="242">
        <f>IFERROR(('[1]1_Структура по елементах'!AC15/'[1]1_Структура по елементах'!$AB$14*'[1]1_Структура по елементах'!$AE$14)/'[1]4_Структура пл.соб.'!$B$7*'[1]4_Структура пл.соб.'!$B$5,0)/1000</f>
        <v>31.474764104058281</v>
      </c>
    </row>
    <row r="26" spans="1:7" x14ac:dyDescent="0.25">
      <c r="A26" s="244" t="s">
        <v>70</v>
      </c>
      <c r="B26" s="239" t="s">
        <v>71</v>
      </c>
      <c r="C26" s="240" t="s">
        <v>51</v>
      </c>
      <c r="D26" s="169">
        <v>0</v>
      </c>
      <c r="E26" s="116">
        <v>0</v>
      </c>
      <c r="F26" s="241"/>
      <c r="G26" s="242">
        <f>'[1]4_Структура пл.соб.'!C5/1000-'[1]Д4(транспорт)'!G24-'[1]Д4(транспорт)'!G25</f>
        <v>248.00791633204039</v>
      </c>
    </row>
    <row r="27" spans="1:7" ht="28.5" x14ac:dyDescent="0.25">
      <c r="A27" s="233">
        <v>2</v>
      </c>
      <c r="B27" s="234" t="s">
        <v>72</v>
      </c>
      <c r="C27" s="235" t="s">
        <v>51</v>
      </c>
      <c r="D27" s="236">
        <v>0</v>
      </c>
      <c r="E27" s="120">
        <v>0</v>
      </c>
      <c r="F27" s="120">
        <f>SUM(F28:F30)</f>
        <v>0</v>
      </c>
      <c r="G27" s="237">
        <f>SUM(G28:G30)</f>
        <v>22.13335</v>
      </c>
    </row>
    <row r="28" spans="1:7" x14ac:dyDescent="0.25">
      <c r="A28" s="245" t="s">
        <v>73</v>
      </c>
      <c r="B28" s="239" t="s">
        <v>67</v>
      </c>
      <c r="C28" s="246" t="s">
        <v>51</v>
      </c>
      <c r="D28" s="169">
        <v>0</v>
      </c>
      <c r="E28" s="116">
        <v>0</v>
      </c>
      <c r="F28" s="241"/>
      <c r="G28" s="242">
        <f>IFERROR(('[1]1_Структура по елементах'!AD14/'[1]1_Структура по елементах'!$AB$14*'[1]1_Структура по елементах'!$AE$14)/'[1]4_Структура пл.соб.'!$D$7*'[1]4_Структура пл.соб.'!$D$5,0)/1000</f>
        <v>15.872651979617043</v>
      </c>
    </row>
    <row r="29" spans="1:7" x14ac:dyDescent="0.25">
      <c r="A29" s="245" t="s">
        <v>74</v>
      </c>
      <c r="B29" s="239" t="s">
        <v>75</v>
      </c>
      <c r="C29" s="246" t="s">
        <v>51</v>
      </c>
      <c r="D29" s="169">
        <v>0</v>
      </c>
      <c r="E29" s="116">
        <v>0</v>
      </c>
      <c r="F29" s="241"/>
      <c r="G29" s="242">
        <f>IFERROR(('[1]1_Структура по елементах'!AD15/'[1]1_Структура по елементах'!$AB$14*'[1]1_Структура по елементах'!$AE$14)/'[1]4_Структура пл.соб.'!$D$7*'[1]4_Структура пл.соб.'!$D$5,0)/1000</f>
        <v>3.4919834355157495</v>
      </c>
    </row>
    <row r="30" spans="1:7" x14ac:dyDescent="0.25">
      <c r="A30" s="245" t="s">
        <v>76</v>
      </c>
      <c r="B30" s="239" t="s">
        <v>71</v>
      </c>
      <c r="C30" s="246" t="s">
        <v>51</v>
      </c>
      <c r="D30" s="169">
        <v>0</v>
      </c>
      <c r="E30" s="116">
        <v>0</v>
      </c>
      <c r="F30" s="241"/>
      <c r="G30" s="242">
        <f>'[1]4_Структура пл.соб.'!E5/1000-'[1]Д4(транспорт)'!G28-'[1]Д4(транспорт)'!G29</f>
        <v>2.7687145848672077</v>
      </c>
    </row>
    <row r="31" spans="1:7" x14ac:dyDescent="0.25">
      <c r="A31" s="69" t="s">
        <v>77</v>
      </c>
      <c r="B31" s="63" t="s">
        <v>78</v>
      </c>
      <c r="C31" s="156" t="s">
        <v>51</v>
      </c>
      <c r="D31" s="169"/>
      <c r="E31" s="116"/>
      <c r="F31" s="241"/>
      <c r="G31" s="242"/>
    </row>
    <row r="32" spans="1:7" x14ac:dyDescent="0.25">
      <c r="A32" s="62" t="s">
        <v>79</v>
      </c>
      <c r="B32" s="63" t="s">
        <v>67</v>
      </c>
      <c r="C32" s="156" t="s">
        <v>51</v>
      </c>
      <c r="D32" s="169"/>
      <c r="E32" s="116"/>
      <c r="F32" s="241"/>
      <c r="G32" s="242"/>
    </row>
    <row r="33" spans="1:7" x14ac:dyDescent="0.25">
      <c r="A33" s="62" t="s">
        <v>80</v>
      </c>
      <c r="B33" s="63" t="s">
        <v>75</v>
      </c>
      <c r="C33" s="156" t="s">
        <v>51</v>
      </c>
      <c r="D33" s="169"/>
      <c r="E33" s="116"/>
      <c r="F33" s="241"/>
      <c r="G33" s="242"/>
    </row>
    <row r="34" spans="1:7" x14ac:dyDescent="0.25">
      <c r="A34" s="62" t="s">
        <v>81</v>
      </c>
      <c r="B34" s="63" t="s">
        <v>71</v>
      </c>
      <c r="C34" s="156" t="s">
        <v>51</v>
      </c>
      <c r="D34" s="169"/>
      <c r="E34" s="116"/>
      <c r="F34" s="241"/>
      <c r="G34" s="242"/>
    </row>
    <row r="35" spans="1:7" x14ac:dyDescent="0.25">
      <c r="A35" s="238" t="s">
        <v>82</v>
      </c>
      <c r="B35" s="239" t="s">
        <v>234</v>
      </c>
      <c r="C35" s="240" t="s">
        <v>51</v>
      </c>
      <c r="D35" s="247"/>
      <c r="E35" s="241"/>
      <c r="F35" s="241"/>
      <c r="G35" s="242">
        <v>0</v>
      </c>
    </row>
    <row r="36" spans="1:7" x14ac:dyDescent="0.25">
      <c r="A36" s="238" t="s">
        <v>84</v>
      </c>
      <c r="B36" s="239" t="s">
        <v>85</v>
      </c>
      <c r="C36" s="240" t="s">
        <v>51</v>
      </c>
      <c r="D36" s="247"/>
      <c r="E36" s="241"/>
      <c r="F36" s="241"/>
      <c r="G36" s="242">
        <f>'[1]3_Розподіл пл.соб.'!M16/1000</f>
        <v>0</v>
      </c>
    </row>
    <row r="37" spans="1:7" x14ac:dyDescent="0.25">
      <c r="A37" s="233" t="s">
        <v>86</v>
      </c>
      <c r="B37" s="234" t="s">
        <v>87</v>
      </c>
      <c r="C37" s="235" t="s">
        <v>51</v>
      </c>
      <c r="D37" s="236" t="e">
        <f>D12+D27+D35+D36</f>
        <v>#VALUE!</v>
      </c>
      <c r="E37" s="120" t="e">
        <f t="shared" ref="E37:F37" si="1">E12+E27+E35+E36</f>
        <v>#VALUE!</v>
      </c>
      <c r="F37" s="120">
        <f t="shared" si="1"/>
        <v>0</v>
      </c>
      <c r="G37" s="237" t="e">
        <f>G12+G27+G35+G36</f>
        <v>#VALUE!</v>
      </c>
    </row>
    <row r="38" spans="1:7" x14ac:dyDescent="0.25">
      <c r="A38" s="233" t="s">
        <v>88</v>
      </c>
      <c r="B38" s="234" t="s">
        <v>89</v>
      </c>
      <c r="C38" s="235" t="s">
        <v>51</v>
      </c>
      <c r="D38" s="236"/>
      <c r="E38" s="120"/>
      <c r="F38" s="120"/>
      <c r="G38" s="248">
        <v>0</v>
      </c>
    </row>
    <row r="39" spans="1:7" ht="28.5" x14ac:dyDescent="0.25">
      <c r="A39" s="233" t="s">
        <v>90</v>
      </c>
      <c r="B39" s="234" t="s">
        <v>235</v>
      </c>
      <c r="C39" s="235" t="s">
        <v>51</v>
      </c>
      <c r="D39" s="249"/>
      <c r="E39" s="243"/>
      <c r="F39" s="120">
        <f>SUM(F40:F44)</f>
        <v>0</v>
      </c>
      <c r="G39" s="237">
        <f>SUM(G40:G44)</f>
        <v>0</v>
      </c>
    </row>
    <row r="40" spans="1:7" x14ac:dyDescent="0.25">
      <c r="A40" s="62" t="s">
        <v>92</v>
      </c>
      <c r="B40" s="239" t="s">
        <v>29</v>
      </c>
      <c r="C40" s="240" t="s">
        <v>93</v>
      </c>
      <c r="D40" s="169" t="s">
        <v>94</v>
      </c>
      <c r="E40" s="116" t="s">
        <v>94</v>
      </c>
      <c r="F40" s="241"/>
      <c r="G40" s="242">
        <f>'[1]5_Розрахунок тарифів'!N11/1000</f>
        <v>0</v>
      </c>
    </row>
    <row r="41" spans="1:7" x14ac:dyDescent="0.25">
      <c r="A41" s="62" t="s">
        <v>95</v>
      </c>
      <c r="B41" s="239" t="s">
        <v>96</v>
      </c>
      <c r="C41" s="240" t="s">
        <v>51</v>
      </c>
      <c r="D41" s="169" t="s">
        <v>94</v>
      </c>
      <c r="E41" s="116" t="s">
        <v>94</v>
      </c>
      <c r="F41" s="241"/>
      <c r="G41" s="250"/>
    </row>
    <row r="42" spans="1:7" x14ac:dyDescent="0.25">
      <c r="A42" s="62" t="s">
        <v>97</v>
      </c>
      <c r="B42" s="239" t="s">
        <v>98</v>
      </c>
      <c r="C42" s="240" t="s">
        <v>51</v>
      </c>
      <c r="D42" s="169" t="s">
        <v>94</v>
      </c>
      <c r="E42" s="116" t="s">
        <v>94</v>
      </c>
      <c r="F42" s="241"/>
      <c r="G42" s="250"/>
    </row>
    <row r="43" spans="1:7" ht="30" x14ac:dyDescent="0.25">
      <c r="A43" s="62" t="s">
        <v>99</v>
      </c>
      <c r="B43" s="239" t="s">
        <v>100</v>
      </c>
      <c r="C43" s="240" t="s">
        <v>51</v>
      </c>
      <c r="D43" s="169" t="s">
        <v>94</v>
      </c>
      <c r="E43" s="116" t="s">
        <v>94</v>
      </c>
      <c r="F43" s="241"/>
      <c r="G43" s="242">
        <f>'[1]5_Розрахунок тарифів'!N17/1000</f>
        <v>0</v>
      </c>
    </row>
    <row r="44" spans="1:7" x14ac:dyDescent="0.25">
      <c r="A44" s="62" t="s">
        <v>101</v>
      </c>
      <c r="B44" s="239" t="s">
        <v>102</v>
      </c>
      <c r="C44" s="240" t="s">
        <v>51</v>
      </c>
      <c r="D44" s="169" t="s">
        <v>94</v>
      </c>
      <c r="E44" s="116" t="s">
        <v>94</v>
      </c>
      <c r="F44" s="241"/>
      <c r="G44" s="250"/>
    </row>
    <row r="45" spans="1:7" ht="28.5" x14ac:dyDescent="0.25">
      <c r="A45" s="233" t="s">
        <v>103</v>
      </c>
      <c r="B45" s="234" t="s">
        <v>236</v>
      </c>
      <c r="C45" s="235" t="s">
        <v>51</v>
      </c>
      <c r="D45" s="236" t="e">
        <f>D37+D39+D38</f>
        <v>#VALUE!</v>
      </c>
      <c r="E45" s="120" t="e">
        <f>E37+E39+E38</f>
        <v>#VALUE!</v>
      </c>
      <c r="F45" s="120">
        <f>F37+F39+F38</f>
        <v>0</v>
      </c>
      <c r="G45" s="237" t="e">
        <f>G37+G39+G38</f>
        <v>#VALUE!</v>
      </c>
    </row>
    <row r="46" spans="1:7" ht="28.5" x14ac:dyDescent="0.25">
      <c r="A46" s="233" t="s">
        <v>105</v>
      </c>
      <c r="B46" s="234" t="s">
        <v>237</v>
      </c>
      <c r="C46" s="235" t="s">
        <v>9</v>
      </c>
      <c r="D46" s="236">
        <f>IFERROR((D45*1000)/(D56+D55),0)</f>
        <v>0</v>
      </c>
      <c r="E46" s="120">
        <f>IFERROR((E45*1000)/(E56+E55),0)</f>
        <v>0</v>
      </c>
      <c r="F46" s="120">
        <f>IFERROR((F45*1000)/(F56+F55),0)</f>
        <v>0</v>
      </c>
      <c r="G46" s="237">
        <f>'[1]5_Розрахунок тарифів'!N26</f>
        <v>70.713995761487041</v>
      </c>
    </row>
    <row r="47" spans="1:7" ht="30" x14ac:dyDescent="0.25">
      <c r="A47" s="251">
        <v>11</v>
      </c>
      <c r="B47" s="252" t="s">
        <v>238</v>
      </c>
      <c r="C47" s="253" t="s">
        <v>109</v>
      </c>
      <c r="D47" s="254">
        <f>[1]Д2!D18</f>
        <v>281726.29600000003</v>
      </c>
      <c r="E47" s="255">
        <f>[1]Д2!E18</f>
        <v>260636.49099999998</v>
      </c>
      <c r="F47" s="256"/>
      <c r="G47" s="257">
        <f>[1]Д2!F18</f>
        <v>232999.38099999999</v>
      </c>
    </row>
    <row r="48" spans="1:7" x14ac:dyDescent="0.25">
      <c r="A48" s="238" t="s">
        <v>110</v>
      </c>
      <c r="B48" s="239" t="s">
        <v>239</v>
      </c>
      <c r="C48" s="240" t="s">
        <v>109</v>
      </c>
      <c r="D48" s="254">
        <f>[1]Д2!D10</f>
        <v>265808.13</v>
      </c>
      <c r="E48" s="255">
        <f>[1]Д2!E10</f>
        <v>244453.31599999999</v>
      </c>
      <c r="F48" s="256"/>
      <c r="G48" s="257">
        <f>[1]Д2!F10</f>
        <v>232999.38099999999</v>
      </c>
    </row>
    <row r="49" spans="1:7" ht="30" x14ac:dyDescent="0.25">
      <c r="A49" s="238" t="s">
        <v>112</v>
      </c>
      <c r="B49" s="239" t="s">
        <v>240</v>
      </c>
      <c r="C49" s="240" t="s">
        <v>109</v>
      </c>
      <c r="D49" s="254">
        <f>[1]Д2!D15</f>
        <v>15918.165999999999</v>
      </c>
      <c r="E49" s="255">
        <f>[1]Д2!E15</f>
        <v>16183.174999999999</v>
      </c>
      <c r="F49" s="256"/>
      <c r="G49" s="257">
        <f>[1]Д2!F15</f>
        <v>0</v>
      </c>
    </row>
    <row r="50" spans="1:7" ht="30" x14ac:dyDescent="0.25">
      <c r="A50" s="238" t="s">
        <v>241</v>
      </c>
      <c r="B50" s="239" t="s">
        <v>242</v>
      </c>
      <c r="C50" s="240" t="s">
        <v>109</v>
      </c>
      <c r="D50" s="254">
        <f>[1]Д2!D19</f>
        <v>184.11</v>
      </c>
      <c r="E50" s="255">
        <f>[1]Д2!E19</f>
        <v>183.9</v>
      </c>
      <c r="F50" s="256"/>
      <c r="G50" s="257">
        <f>[1]Д2!F19</f>
        <v>157.97999999999999</v>
      </c>
    </row>
    <row r="51" spans="1:7" x14ac:dyDescent="0.25">
      <c r="A51" s="238" t="s">
        <v>243</v>
      </c>
      <c r="B51" s="239" t="s">
        <v>239</v>
      </c>
      <c r="C51" s="240" t="s">
        <v>109</v>
      </c>
      <c r="D51" s="254">
        <f>D50-D52</f>
        <v>184.11</v>
      </c>
      <c r="E51" s="255">
        <f>E50-E52</f>
        <v>183.9</v>
      </c>
      <c r="F51" s="256"/>
      <c r="G51" s="257">
        <f>G50-G52</f>
        <v>157.97999999999999</v>
      </c>
    </row>
    <row r="52" spans="1:7" x14ac:dyDescent="0.25">
      <c r="A52" s="238" t="s">
        <v>244</v>
      </c>
      <c r="B52" s="239" t="s">
        <v>245</v>
      </c>
      <c r="C52" s="240" t="s">
        <v>109</v>
      </c>
      <c r="D52" s="254">
        <f>[1]Д2!D21</f>
        <v>0</v>
      </c>
      <c r="E52" s="255">
        <f>[1]Д2!E21</f>
        <v>0</v>
      </c>
      <c r="F52" s="256"/>
      <c r="G52" s="257">
        <f>[1]Д2!F21</f>
        <v>0</v>
      </c>
    </row>
    <row r="53" spans="1:7" ht="30" x14ac:dyDescent="0.25">
      <c r="A53" s="238" t="s">
        <v>246</v>
      </c>
      <c r="B53" s="239" t="s">
        <v>247</v>
      </c>
      <c r="C53" s="240" t="s">
        <v>109</v>
      </c>
      <c r="D53" s="254">
        <f>[1]Д2!D26</f>
        <v>218316.353</v>
      </c>
      <c r="E53" s="255">
        <f>[1]Д2!E26</f>
        <v>203582.56700000001</v>
      </c>
      <c r="F53" s="256"/>
      <c r="G53" s="257">
        <f>[1]Д2!F26</f>
        <v>207408.59099999996</v>
      </c>
    </row>
    <row r="54" spans="1:7" ht="30" x14ac:dyDescent="0.25">
      <c r="A54" s="238" t="s">
        <v>248</v>
      </c>
      <c r="B54" s="239" t="s">
        <v>249</v>
      </c>
      <c r="C54" s="240" t="s">
        <v>109</v>
      </c>
      <c r="D54" s="254">
        <f>[1]Д2!D28</f>
        <v>45502.034</v>
      </c>
      <c r="E54" s="255">
        <f>[1]Д2!E28</f>
        <v>26238.058000000001</v>
      </c>
      <c r="F54" s="256"/>
      <c r="G54" s="257">
        <f>[1]Д2!F28</f>
        <v>0</v>
      </c>
    </row>
    <row r="55" spans="1:7" ht="30" x14ac:dyDescent="0.25">
      <c r="A55" s="238" t="s">
        <v>250</v>
      </c>
      <c r="B55" s="239" t="s">
        <v>155</v>
      </c>
      <c r="C55" s="240" t="s">
        <v>109</v>
      </c>
      <c r="D55" s="254">
        <f>[1]Д2!D27</f>
        <v>15918.165999999999</v>
      </c>
      <c r="E55" s="255">
        <f>[1]Д2!E27</f>
        <v>16183.174999999999</v>
      </c>
      <c r="F55" s="256"/>
      <c r="G55" s="257">
        <f>[1]Д2!F27</f>
        <v>13629.4</v>
      </c>
    </row>
    <row r="56" spans="1:7" ht="45" x14ac:dyDescent="0.25">
      <c r="A56" s="238" t="s">
        <v>251</v>
      </c>
      <c r="B56" s="239" t="s">
        <v>252</v>
      </c>
      <c r="C56" s="240" t="s">
        <v>109</v>
      </c>
      <c r="D56" s="258">
        <f>SUM(D57:D60)</f>
        <v>156896.15299999999</v>
      </c>
      <c r="E56" s="256">
        <f>SUM(E57:E60)</f>
        <v>161161.334</v>
      </c>
      <c r="F56" s="256">
        <f>SUM(F57:F60)</f>
        <v>0</v>
      </c>
      <c r="G56" s="257">
        <f>[1]Д2!F31</f>
        <v>193779.19099999996</v>
      </c>
    </row>
    <row r="57" spans="1:7" x14ac:dyDescent="0.25">
      <c r="A57" s="238" t="s">
        <v>253</v>
      </c>
      <c r="B57" s="239" t="s">
        <v>111</v>
      </c>
      <c r="C57" s="240" t="s">
        <v>109</v>
      </c>
      <c r="D57" s="254">
        <f>[1]Д2!D32</f>
        <v>125281.572</v>
      </c>
      <c r="E57" s="255">
        <f>[1]Д2!E32</f>
        <v>132352.04399999999</v>
      </c>
      <c r="F57" s="256">
        <f>J57</f>
        <v>0</v>
      </c>
      <c r="G57" s="257">
        <f>[1]Д2!F32</f>
        <v>162503.94999999998</v>
      </c>
    </row>
    <row r="58" spans="1:7" x14ac:dyDescent="0.25">
      <c r="A58" s="238" t="s">
        <v>254</v>
      </c>
      <c r="B58" s="239" t="s">
        <v>113</v>
      </c>
      <c r="C58" s="240" t="s">
        <v>109</v>
      </c>
      <c r="D58" s="254">
        <f>[1]Д2!D34</f>
        <v>147.01599999999999</v>
      </c>
      <c r="E58" s="255">
        <f>[1]Д2!E34</f>
        <v>157.37100000000001</v>
      </c>
      <c r="F58" s="256">
        <f>N58</f>
        <v>0</v>
      </c>
      <c r="G58" s="257">
        <f>[1]Д2!F34</f>
        <v>156.68599999999998</v>
      </c>
    </row>
    <row r="59" spans="1:7" x14ac:dyDescent="0.25">
      <c r="A59" s="238" t="s">
        <v>255</v>
      </c>
      <c r="B59" s="239" t="s">
        <v>115</v>
      </c>
      <c r="C59" s="240" t="s">
        <v>109</v>
      </c>
      <c r="D59" s="254">
        <f>[1]Д2!D36</f>
        <v>25569.632999999998</v>
      </c>
      <c r="E59" s="255">
        <f>[1]Д2!E36</f>
        <v>21433.49</v>
      </c>
      <c r="F59" s="256">
        <f>R59</f>
        <v>0</v>
      </c>
      <c r="G59" s="257">
        <f>[1]Д2!F36</f>
        <v>23160.992000000002</v>
      </c>
    </row>
    <row r="60" spans="1:7" x14ac:dyDescent="0.25">
      <c r="A60" s="238" t="s">
        <v>256</v>
      </c>
      <c r="B60" s="239" t="s">
        <v>128</v>
      </c>
      <c r="C60" s="240" t="s">
        <v>109</v>
      </c>
      <c r="D60" s="254">
        <f>[1]Д2!D38</f>
        <v>5897.9319999999998</v>
      </c>
      <c r="E60" s="255">
        <f>[1]Д2!E38</f>
        <v>7218.4290000000001</v>
      </c>
      <c r="F60" s="256">
        <f>V60</f>
        <v>0</v>
      </c>
      <c r="G60" s="257">
        <f>[1]Д2!F38</f>
        <v>7957.5629999999992</v>
      </c>
    </row>
    <row r="61" spans="1:7" ht="45" x14ac:dyDescent="0.25">
      <c r="A61" s="238" t="s">
        <v>257</v>
      </c>
      <c r="B61" s="239" t="s">
        <v>258</v>
      </c>
      <c r="C61" s="240" t="s">
        <v>109</v>
      </c>
      <c r="D61" s="259">
        <f>D56</f>
        <v>156896.15299999999</v>
      </c>
      <c r="E61" s="260">
        <f>E56</f>
        <v>161161.334</v>
      </c>
      <c r="F61" s="260">
        <f>J61+N61+R61+V61</f>
        <v>0</v>
      </c>
      <c r="G61" s="261">
        <f>'[1]Покупне (2)'!E22</f>
        <v>207408.59099999996</v>
      </c>
    </row>
    <row r="62" spans="1:7" ht="45.75" thickBot="1" x14ac:dyDescent="0.3">
      <c r="A62" s="262" t="s">
        <v>259</v>
      </c>
      <c r="B62" s="263" t="s">
        <v>260</v>
      </c>
      <c r="C62" s="264" t="s">
        <v>9</v>
      </c>
      <c r="D62" s="265">
        <f t="shared" ref="D62:E62" si="2">IFERROR((D15*1000)/D61,0)</f>
        <v>0</v>
      </c>
      <c r="E62" s="266">
        <f t="shared" si="2"/>
        <v>0</v>
      </c>
      <c r="F62" s="266">
        <f>IFERROR((F15*1000)/F61,0)</f>
        <v>0</v>
      </c>
      <c r="G62" s="267">
        <f>IFERROR((G15*1000)/(G61),0)</f>
        <v>68.570000000000007</v>
      </c>
    </row>
    <row r="63" spans="1:7" x14ac:dyDescent="0.25">
      <c r="A63" s="268"/>
      <c r="B63" s="220"/>
      <c r="C63" s="105"/>
      <c r="D63" s="105"/>
      <c r="E63" s="105"/>
      <c r="F63" s="105"/>
      <c r="G63" s="105"/>
    </row>
    <row r="64" spans="1:7" x14ac:dyDescent="0.25">
      <c r="A64" s="216" t="s">
        <v>261</v>
      </c>
      <c r="B64" s="216"/>
      <c r="C64" s="217"/>
      <c r="D64" s="217"/>
      <c r="E64" s="217"/>
      <c r="F64" s="217"/>
      <c r="G64" s="217"/>
    </row>
    <row r="65" spans="1:7" x14ac:dyDescent="0.25">
      <c r="A65" s="215"/>
      <c r="B65" s="216"/>
      <c r="C65" s="217"/>
      <c r="D65" s="217"/>
      <c r="E65" s="217"/>
      <c r="F65" s="217"/>
      <c r="G65" s="217"/>
    </row>
    <row r="66" spans="1:7" ht="15.75" x14ac:dyDescent="0.25">
      <c r="A66" s="674" t="s">
        <v>36</v>
      </c>
      <c r="B66" s="674"/>
      <c r="C66" s="95"/>
      <c r="D66" s="95"/>
      <c r="E66" s="675" t="s">
        <v>37</v>
      </c>
      <c r="F66" s="675"/>
      <c r="G66" s="675"/>
    </row>
    <row r="67" spans="1:7" x14ac:dyDescent="0.25">
      <c r="A67" s="215"/>
      <c r="B67" s="269"/>
      <c r="C67" s="217"/>
      <c r="D67" s="270" t="s">
        <v>120</v>
      </c>
      <c r="E67" s="676" t="s">
        <v>121</v>
      </c>
      <c r="F67" s="676"/>
      <c r="G67" s="676"/>
    </row>
  </sheetData>
  <mergeCells count="17">
    <mergeCell ref="B6:F6"/>
    <mergeCell ref="F7:G7"/>
    <mergeCell ref="A66:B66"/>
    <mergeCell ref="E66:G66"/>
    <mergeCell ref="E67:G67"/>
    <mergeCell ref="E2:G2"/>
    <mergeCell ref="A8:A10"/>
    <mergeCell ref="B8:B10"/>
    <mergeCell ref="C8:C10"/>
    <mergeCell ref="D8:G8"/>
    <mergeCell ref="D9:D10"/>
    <mergeCell ref="E9:E10"/>
    <mergeCell ref="F9:F10"/>
    <mergeCell ref="G9:G10"/>
    <mergeCell ref="D3:G3"/>
    <mergeCell ref="B4:F4"/>
    <mergeCell ref="B5:F5"/>
  </mergeCells>
  <conditionalFormatting sqref="B5:F5">
    <cfRule type="cellIs" dxfId="4" priority="2" operator="equal">
      <formula>0</formula>
    </cfRule>
  </conditionalFormatting>
  <conditionalFormatting sqref="B3">
    <cfRule type="containsText" dxfId="3" priority="1" operator="containsText" text="Для корек">
      <formula>NOT(ISERROR(SEARCH("Для корек",B3)))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F18" sqref="F18"/>
    </sheetView>
  </sheetViews>
  <sheetFormatPr defaultRowHeight="15" x14ac:dyDescent="0.25"/>
  <cols>
    <col min="2" max="2" width="37.28515625" customWidth="1"/>
    <col min="4" max="4" width="14.140625" customWidth="1"/>
    <col min="5" max="5" width="11.85546875" customWidth="1"/>
    <col min="6" max="6" width="12.42578125" customWidth="1"/>
    <col min="7" max="7" width="10.5703125" customWidth="1"/>
  </cols>
  <sheetData>
    <row r="1" spans="1:7" x14ac:dyDescent="0.25">
      <c r="A1" s="44"/>
      <c r="B1" s="45"/>
      <c r="C1" s="45"/>
      <c r="E1" s="45" t="s">
        <v>38</v>
      </c>
      <c r="F1" s="45"/>
      <c r="G1" s="45"/>
    </row>
    <row r="2" spans="1:7" ht="142.5" customHeight="1" x14ac:dyDescent="0.25">
      <c r="A2" s="44"/>
      <c r="B2" s="45"/>
      <c r="C2" s="45"/>
      <c r="E2" s="632" t="s">
        <v>39</v>
      </c>
      <c r="F2" s="632"/>
      <c r="G2" s="632"/>
    </row>
    <row r="3" spans="1:7" x14ac:dyDescent="0.25">
      <c r="A3" s="46"/>
      <c r="B3" s="47" t="e">
        <f>IF(ROUND(G32*1000,0)-ROUND('[1]3_Розподіл пл.соб.'!R22,0)=0,"","Для коректного заповнення даного додатку, в листі 1_Структура по елементах вкажіть належність по всіх елементах прямих витрат!!!")</f>
        <v>#VALUE!</v>
      </c>
      <c r="C3" s="48"/>
      <c r="D3" s="700"/>
      <c r="E3" s="701"/>
      <c r="F3" s="701"/>
      <c r="G3" s="701"/>
    </row>
    <row r="4" spans="1:7" ht="18.75" x14ac:dyDescent="0.3">
      <c r="A4" s="702" t="s">
        <v>40</v>
      </c>
      <c r="B4" s="702"/>
      <c r="C4" s="702"/>
      <c r="D4" s="702"/>
      <c r="E4" s="702"/>
      <c r="F4" s="702"/>
      <c r="G4" s="702"/>
    </row>
    <row r="5" spans="1:7" ht="15.75" x14ac:dyDescent="0.25">
      <c r="A5" s="46"/>
      <c r="B5" s="672" t="str">
        <f>'[1]Д6(тариф)'!B6</f>
        <v>ПАТ "Сумське НВО"</v>
      </c>
      <c r="C5" s="672"/>
      <c r="D5" s="672"/>
      <c r="E5" s="672"/>
      <c r="F5" s="672"/>
      <c r="G5" s="48"/>
    </row>
    <row r="6" spans="1:7" x14ac:dyDescent="0.25">
      <c r="A6" s="703" t="s">
        <v>41</v>
      </c>
      <c r="B6" s="703"/>
      <c r="C6" s="703"/>
      <c r="D6" s="703"/>
      <c r="E6" s="703"/>
      <c r="F6" s="703"/>
      <c r="G6" s="703"/>
    </row>
    <row r="7" spans="1:7" ht="15.75" thickBot="1" x14ac:dyDescent="0.3">
      <c r="A7" s="46"/>
      <c r="B7" s="48"/>
      <c r="C7" s="48"/>
      <c r="D7" s="48"/>
      <c r="E7" s="48"/>
      <c r="F7" s="643" t="s">
        <v>42</v>
      </c>
      <c r="G7" s="643"/>
    </row>
    <row r="8" spans="1:7" x14ac:dyDescent="0.25">
      <c r="A8" s="704" t="s">
        <v>1</v>
      </c>
      <c r="B8" s="706" t="s">
        <v>43</v>
      </c>
      <c r="C8" s="708" t="s">
        <v>44</v>
      </c>
      <c r="D8" s="710" t="s">
        <v>45</v>
      </c>
      <c r="E8" s="711"/>
      <c r="F8" s="711"/>
      <c r="G8" s="712"/>
    </row>
    <row r="9" spans="1:7" ht="23.25" thickBot="1" x14ac:dyDescent="0.3">
      <c r="A9" s="705"/>
      <c r="B9" s="707"/>
      <c r="C9" s="709"/>
      <c r="D9" s="49" t="s">
        <v>46</v>
      </c>
      <c r="E9" s="50" t="s">
        <v>47</v>
      </c>
      <c r="F9" s="50" t="s">
        <v>48</v>
      </c>
      <c r="G9" s="51" t="s">
        <v>49</v>
      </c>
    </row>
    <row r="10" spans="1:7" ht="15.75" thickBot="1" x14ac:dyDescent="0.3">
      <c r="A10" s="52">
        <v>1</v>
      </c>
      <c r="B10" s="53">
        <v>2</v>
      </c>
      <c r="C10" s="54">
        <v>3</v>
      </c>
      <c r="D10" s="52">
        <v>4</v>
      </c>
      <c r="E10" s="53">
        <v>5</v>
      </c>
      <c r="F10" s="53">
        <v>6</v>
      </c>
      <c r="G10" s="55">
        <v>7</v>
      </c>
    </row>
    <row r="11" spans="1:7" ht="28.5" x14ac:dyDescent="0.25">
      <c r="A11" s="56">
        <v>1</v>
      </c>
      <c r="B11" s="57" t="s">
        <v>50</v>
      </c>
      <c r="C11" s="58" t="s">
        <v>51</v>
      </c>
      <c r="D11" s="59" t="e">
        <f>SUM(D12:D14)+D18</f>
        <v>#VALUE!</v>
      </c>
      <c r="E11" s="60" t="e">
        <f>SUM(E12:E14)+E18</f>
        <v>#VALUE!</v>
      </c>
      <c r="F11" s="60">
        <f>SUM(F12:F14)+F18</f>
        <v>0</v>
      </c>
      <c r="G11" s="61" t="e">
        <f>SUM(G12:G14)+G18</f>
        <v>#VALUE!</v>
      </c>
    </row>
    <row r="12" spans="1:7" x14ac:dyDescent="0.25">
      <c r="A12" s="62" t="s">
        <v>52</v>
      </c>
      <c r="B12" s="63" t="s">
        <v>53</v>
      </c>
      <c r="C12" s="64" t="s">
        <v>51</v>
      </c>
      <c r="D12" s="65" t="e">
        <f>SUMIF('[1]1_Структура по елементах'!$AK$17:$AK$999,[1]Лист6!$C$2,'[1]1_Структура по елементах'!$J$17:$J$999)/1000</f>
        <v>#VALUE!</v>
      </c>
      <c r="E12" s="66" t="e">
        <f>SUMIF('[1]1_Структура по елементах'!$AK$17:$AK$999,[1]Лист6!$C$2,'[1]1_Структура по елементах'!$V$17:$V$999)/1000</f>
        <v>#VALUE!</v>
      </c>
      <c r="F12" s="67">
        <f>J12+N12+R12+V12</f>
        <v>0</v>
      </c>
      <c r="G12" s="68" t="e">
        <f>SUMIF('[1]1_Структура по елементах'!$AK$17:$AK$999,[1]Лист6!$C$2,'[1]1_Структура по елементах'!$AJ$17:$AJ$999)/1000</f>
        <v>#VALUE!</v>
      </c>
    </row>
    <row r="13" spans="1:7" x14ac:dyDescent="0.25">
      <c r="A13" s="62" t="s">
        <v>54</v>
      </c>
      <c r="B13" s="63" t="s">
        <v>55</v>
      </c>
      <c r="C13" s="64" t="s">
        <v>51</v>
      </c>
      <c r="D13" s="65">
        <f>'[1]1_Структура по елементах'!J14/1000</f>
        <v>307.34766999999999</v>
      </c>
      <c r="E13" s="66">
        <f>'[1]1_Структура по елементах'!V14/1000</f>
        <v>397.03014000000002</v>
      </c>
      <c r="F13" s="67">
        <f>J13+N13+R13+V13</f>
        <v>0</v>
      </c>
      <c r="G13" s="68">
        <f>'[1]1_Структура по елементах'!AJ14/1000</f>
        <v>1506.84</v>
      </c>
    </row>
    <row r="14" spans="1:7" x14ac:dyDescent="0.25">
      <c r="A14" s="62" t="s">
        <v>56</v>
      </c>
      <c r="B14" s="63" t="s">
        <v>57</v>
      </c>
      <c r="C14" s="64" t="s">
        <v>51</v>
      </c>
      <c r="D14" s="65" t="e">
        <f>SUM(D15:D17)</f>
        <v>#VALUE!</v>
      </c>
      <c r="E14" s="66" t="e">
        <f t="shared" ref="E14:G14" si="0">SUM(E15:E17)</f>
        <v>#VALUE!</v>
      </c>
      <c r="F14" s="66">
        <f t="shared" si="0"/>
        <v>0</v>
      </c>
      <c r="G14" s="68" t="e">
        <f t="shared" si="0"/>
        <v>#VALUE!</v>
      </c>
    </row>
    <row r="15" spans="1:7" x14ac:dyDescent="0.25">
      <c r="A15" s="62" t="s">
        <v>58</v>
      </c>
      <c r="B15" s="63" t="s">
        <v>59</v>
      </c>
      <c r="C15" s="64" t="s">
        <v>51</v>
      </c>
      <c r="D15" s="65">
        <f>'[1]1_Структура по елементах'!J15/1000</f>
        <v>38.426110000000001</v>
      </c>
      <c r="E15" s="66">
        <f>'[1]1_Структура по елементах'!V15/1000</f>
        <v>87.302300000000002</v>
      </c>
      <c r="F15" s="67">
        <f>J15+N15+R15+V15</f>
        <v>0</v>
      </c>
      <c r="G15" s="68">
        <f>'[1]1_Структура по елементах'!AJ15/1000</f>
        <v>331.50479999999999</v>
      </c>
    </row>
    <row r="16" spans="1:7" x14ac:dyDescent="0.25">
      <c r="A16" s="62" t="s">
        <v>60</v>
      </c>
      <c r="B16" s="63" t="s">
        <v>61</v>
      </c>
      <c r="C16" s="64" t="s">
        <v>51</v>
      </c>
      <c r="D16" s="65">
        <f>'[1]1_Структура по елементах'!J16/1000</f>
        <v>1.2350999999999999</v>
      </c>
      <c r="E16" s="66">
        <f>'[1]1_Структура по елементах'!V16/1000</f>
        <v>1.4337599999999999</v>
      </c>
      <c r="F16" s="67">
        <f>J16+N16+R16+V16</f>
        <v>0</v>
      </c>
      <c r="G16" s="68">
        <f>'[1]1_Структура по елементах'!AJ16/1000</f>
        <v>2.9457600000000004</v>
      </c>
    </row>
    <row r="17" spans="1:7" x14ac:dyDescent="0.25">
      <c r="A17" s="62" t="s">
        <v>62</v>
      </c>
      <c r="B17" s="63" t="s">
        <v>63</v>
      </c>
      <c r="C17" s="64" t="s">
        <v>51</v>
      </c>
      <c r="D17" s="65" t="e">
        <f>SUMIF('[1]1_Структура по елементах'!$AK$17:$AK$999,[1]Лист6!$C$3,'[1]1_Структура по елементах'!$J$17:$J$999)/1000</f>
        <v>#VALUE!</v>
      </c>
      <c r="E17" s="66" t="e">
        <f>SUMIF('[1]1_Структура по елементах'!$AK$17:$AK$999,[1]Лист6!$C$3,'[1]1_Структура по елементах'!$V$17:$V$999)/1000</f>
        <v>#VALUE!</v>
      </c>
      <c r="F17" s="67">
        <f>J17+N17+R17+V17</f>
        <v>0</v>
      </c>
      <c r="G17" s="68" t="e">
        <f>SUMIF('[1]1_Структура по елементах'!AK17:AK999,[1]Лист6!C3,'[1]1_Структура по елементах'!AJ17:AJ999)/1000</f>
        <v>#VALUE!</v>
      </c>
    </row>
    <row r="18" spans="1:7" ht="28.5" x14ac:dyDescent="0.25">
      <c r="A18" s="69" t="s">
        <v>64</v>
      </c>
      <c r="B18" s="70" t="s">
        <v>65</v>
      </c>
      <c r="C18" s="71" t="s">
        <v>51</v>
      </c>
      <c r="D18" s="72">
        <f>SUM(D19:D21)</f>
        <v>1.48431</v>
      </c>
      <c r="E18" s="73">
        <f t="shared" ref="E18:G18" si="1">SUM(E19:E21)</f>
        <v>2.3545599999999993</v>
      </c>
      <c r="F18" s="73">
        <f t="shared" si="1"/>
        <v>0</v>
      </c>
      <c r="G18" s="74">
        <f t="shared" si="1"/>
        <v>54.942300000000003</v>
      </c>
    </row>
    <row r="19" spans="1:7" x14ac:dyDescent="0.25">
      <c r="A19" s="62" t="s">
        <v>66</v>
      </c>
      <c r="B19" s="63" t="s">
        <v>67</v>
      </c>
      <c r="C19" s="64" t="s">
        <v>51</v>
      </c>
      <c r="D19" s="65">
        <f>IFERROR(('[1]1_Структура по елементах'!E14/'[1]1_Структура по елементах'!$D$14*'[1]1_Структура по елементах'!$G$14)/'[1]4_Структура пл.соб.'!$H$7*'[1]4_Структура пл.соб.'!$H$6,0)/1000</f>
        <v>1.1924577982764635</v>
      </c>
      <c r="E19" s="66">
        <f>IFERROR(('[1]1_Структура по елементах'!Q14/'[1]1_Структура по елементах'!$P$14*'[1]1_Структура по елементах'!$S$14)/'[1]4_Структура пл.соб.'!$I$7*'[1]4_Структура пл.соб.'!$I$6,0)/1000</f>
        <v>1.8592769419663322</v>
      </c>
      <c r="F19" s="67">
        <f>J19+N19+R19+V19</f>
        <v>0</v>
      </c>
      <c r="G19" s="68">
        <f>IFERROR(('[1]1_Структура по елементах'!AC14/'[1]1_Структура по елементах'!$AB$14*'[1]1_Структура по елементах'!$AE$14)/'[1]4_Структура пл.соб.'!$B$7*'[1]4_Структура пл.соб.'!$B$6,0)/1000</f>
        <v>18.602391143110012</v>
      </c>
    </row>
    <row r="20" spans="1:7" x14ac:dyDescent="0.25">
      <c r="A20" s="62" t="s">
        <v>68</v>
      </c>
      <c r="B20" s="63" t="s">
        <v>69</v>
      </c>
      <c r="C20" s="75" t="s">
        <v>51</v>
      </c>
      <c r="D20" s="65">
        <f>IFERROR(('[1]1_Структура по елементах'!E15/'[1]1_Структура по елементах'!$D$14*'[1]1_Структура по елементах'!$G$14)/'[1]4_Структура пл.соб.'!$H$7*'[1]4_Структура пл.соб.'!$H$6,0)/1000</f>
        <v>0.15281731921012887</v>
      </c>
      <c r="E20" s="66">
        <f>IFERROR(('[1]1_Структура по елементах'!Q15/'[1]1_Структура по елементах'!$P$14*'[1]1_Структура по елементах'!$S$14)/'[1]4_Структура пл.соб.'!$I$7*'[1]4_Структура пл.соб.'!$I$6,0)/1000</f>
        <v>0.3407878350878833</v>
      </c>
      <c r="F20" s="67">
        <f>J20+N20+R20+V20</f>
        <v>0</v>
      </c>
      <c r="G20" s="68">
        <f>IFERROR(('[1]1_Структура по елементах'!AC15/'[1]1_Структура по елементах'!$AB$14*'[1]1_Структура по елементах'!$AE$14)/'[1]4_Структура пл.соб.'!$B$7*'[1]4_Структура пл.соб.'!$B$6,0)/1000</f>
        <v>4.0925260514842021</v>
      </c>
    </row>
    <row r="21" spans="1:7" x14ac:dyDescent="0.25">
      <c r="A21" s="62" t="s">
        <v>70</v>
      </c>
      <c r="B21" s="63" t="s">
        <v>71</v>
      </c>
      <c r="C21" s="75" t="s">
        <v>51</v>
      </c>
      <c r="D21" s="65">
        <f>'[1]4_Структура пл.соб.'!J6/1000-'[1]Д5(постачанняя)'!D20-'[1]Д5(постачанняя)'!D19</f>
        <v>0.13903488251340756</v>
      </c>
      <c r="E21" s="66">
        <f>'[1]4_Структура пл.соб.'!K6/1000-'[1]Д5(постачанняя)'!E20-'[1]Д5(постачанняя)'!E19</f>
        <v>0.15449522294578411</v>
      </c>
      <c r="F21" s="67">
        <f>J21+N21+R21+V21</f>
        <v>0</v>
      </c>
      <c r="G21" s="68">
        <f>'[1]4_Структура пл.соб.'!C6/1000-'[1]Д5(постачанняя)'!G19-'[1]Д5(постачанняя)'!G20</f>
        <v>32.247382805405792</v>
      </c>
    </row>
    <row r="22" spans="1:7" ht="28.5" x14ac:dyDescent="0.25">
      <c r="A22" s="69">
        <v>2</v>
      </c>
      <c r="B22" s="70" t="s">
        <v>72</v>
      </c>
      <c r="C22" s="76" t="s">
        <v>51</v>
      </c>
      <c r="D22" s="72">
        <f>SUM(D23:D25)</f>
        <v>0.30769000000000002</v>
      </c>
      <c r="E22" s="73">
        <f t="shared" ref="E22:G22" si="2">SUM(E23:E25)</f>
        <v>0.52736000000000005</v>
      </c>
      <c r="F22" s="73">
        <f t="shared" si="2"/>
        <v>0</v>
      </c>
      <c r="G22" s="74">
        <f t="shared" si="2"/>
        <v>2.8778999999999999</v>
      </c>
    </row>
    <row r="23" spans="1:7" x14ac:dyDescent="0.25">
      <c r="A23" s="62" t="s">
        <v>73</v>
      </c>
      <c r="B23" s="63" t="s">
        <v>67</v>
      </c>
      <c r="C23" s="75" t="s">
        <v>51</v>
      </c>
      <c r="D23" s="65">
        <f>IFERROR(('[1]1_Структура по елементах'!F14/'[1]1_Структура по елементах'!$D$14*'[1]1_Структура по елементах'!$G$14)/'[1]4_Структура пл.соб.'!$L$7*'[1]4_Структура пл.соб.'!$L$6,0)/1000</f>
        <v>0.12732142645550779</v>
      </c>
      <c r="E23" s="66">
        <f>IFERROR(('[1]1_Структура по елементах'!R14/'[1]1_Структура по елементах'!$P$14*'[1]1_Структура по елементах'!$S$14)/'[1]4_Структура пл.соб.'!$M$7*'[1]4_Структура пл.соб.'!$M$6,0)/1000</f>
        <v>0.26000537571963656</v>
      </c>
      <c r="F23" s="67">
        <f>J23+N23+R23+V23</f>
        <v>0</v>
      </c>
      <c r="G23" s="68">
        <f>IFERROR(('[1]1_Структура по елементах'!AD14/'[1]1_Структура по елементах'!$AB$14*'[1]1_Структура по елементах'!$AE$14)/'[1]4_Структура пл.соб.'!$D$7*'[1]4_Структура пл.соб.'!$D$6,0)/1000</f>
        <v>2.0638515802208053</v>
      </c>
    </row>
    <row r="24" spans="1:7" x14ac:dyDescent="0.25">
      <c r="A24" s="62" t="s">
        <v>74</v>
      </c>
      <c r="B24" s="63" t="s">
        <v>75</v>
      </c>
      <c r="C24" s="75" t="s">
        <v>51</v>
      </c>
      <c r="D24" s="65">
        <f>IFERROR(('[1]1_Структура по елементах'!F15/'[1]1_Структура по елементах'!$D$14*'[1]1_Структура по елементах'!$G$14)/'[1]4_Структура пл.соб.'!$L$7*'[1]4_Структура пл.соб.'!$L$6,0)/1000</f>
        <v>2.5031602616016189E-2</v>
      </c>
      <c r="E24" s="66">
        <f>IFERROR(('[1]1_Структура по елементах'!R15/'[1]1_Структура по елементах'!$P$14*'[1]1_Структура по елементах'!$S$14)/'[1]4_Структура пл.соб.'!$M$7*'[1]4_Структура пл.соб.'!$M$6,0)/1000</f>
        <v>5.8536009286909059E-2</v>
      </c>
      <c r="F24" s="67">
        <f>J24+N24+R24+V24</f>
        <v>0</v>
      </c>
      <c r="G24" s="68">
        <f>IFERROR(('[1]1_Структура по елементах'!AD15/'[1]1_Структура по елементах'!$AB$14*'[1]1_Структура по елементах'!$AE$14)/'[1]4_Структура пл.соб.'!$D$7*'[1]4_Структура пл.соб.'!$D$6,0)/1000</f>
        <v>0.45404734764857724</v>
      </c>
    </row>
    <row r="25" spans="1:7" x14ac:dyDescent="0.25">
      <c r="A25" s="62" t="s">
        <v>76</v>
      </c>
      <c r="B25" s="63" t="s">
        <v>71</v>
      </c>
      <c r="C25" s="75" t="s">
        <v>51</v>
      </c>
      <c r="D25" s="65">
        <f>'[1]4_Структура пл.соб.'!N6/1000-'[1]Д5(постачанняя)'!D24-'[1]Д5(постачанняя)'!D23</f>
        <v>0.15533697092847606</v>
      </c>
      <c r="E25" s="66">
        <f>'[1]4_Структура пл.соб.'!O6/1000-'[1]Д5(постачанняя)'!E24-'[1]Д5(постачанняя)'!E23</f>
        <v>0.20881861499345444</v>
      </c>
      <c r="F25" s="67">
        <f>J25+N25+R25+V25</f>
        <v>0</v>
      </c>
      <c r="G25" s="68">
        <f>'[1]4_Структура пл.соб.'!E6/1000-'[1]Д5(постачанняя)'!G23-'[1]Д5(постачанняя)'!G24</f>
        <v>0.36000107213061738</v>
      </c>
    </row>
    <row r="26" spans="1:7" x14ac:dyDescent="0.25">
      <c r="A26" s="69" t="s">
        <v>77</v>
      </c>
      <c r="B26" s="63" t="s">
        <v>78</v>
      </c>
      <c r="C26" s="75" t="s">
        <v>51</v>
      </c>
      <c r="D26" s="65"/>
      <c r="E26" s="66"/>
      <c r="F26" s="67"/>
      <c r="G26" s="68"/>
    </row>
    <row r="27" spans="1:7" x14ac:dyDescent="0.25">
      <c r="A27" s="62" t="s">
        <v>79</v>
      </c>
      <c r="B27" s="63" t="s">
        <v>67</v>
      </c>
      <c r="C27" s="75" t="s">
        <v>51</v>
      </c>
      <c r="D27" s="65"/>
      <c r="E27" s="66"/>
      <c r="F27" s="67"/>
      <c r="G27" s="68"/>
    </row>
    <row r="28" spans="1:7" x14ac:dyDescent="0.25">
      <c r="A28" s="62" t="s">
        <v>80</v>
      </c>
      <c r="B28" s="63" t="s">
        <v>75</v>
      </c>
      <c r="C28" s="75" t="s">
        <v>51</v>
      </c>
      <c r="D28" s="65"/>
      <c r="E28" s="66"/>
      <c r="F28" s="67"/>
      <c r="G28" s="68"/>
    </row>
    <row r="29" spans="1:7" x14ac:dyDescent="0.25">
      <c r="A29" s="62" t="s">
        <v>81</v>
      </c>
      <c r="B29" s="63" t="s">
        <v>71</v>
      </c>
      <c r="C29" s="75" t="s">
        <v>51</v>
      </c>
      <c r="D29" s="65"/>
      <c r="E29" s="66"/>
      <c r="F29" s="67"/>
      <c r="G29" s="68"/>
    </row>
    <row r="30" spans="1:7" x14ac:dyDescent="0.25">
      <c r="A30" s="62" t="s">
        <v>82</v>
      </c>
      <c r="B30" s="63" t="s">
        <v>83</v>
      </c>
      <c r="C30" s="75" t="s">
        <v>51</v>
      </c>
      <c r="D30" s="77"/>
      <c r="E30" s="67"/>
      <c r="F30" s="67">
        <f>J30+N30+R30+V30</f>
        <v>0</v>
      </c>
      <c r="G30" s="68">
        <v>0</v>
      </c>
    </row>
    <row r="31" spans="1:7" x14ac:dyDescent="0.25">
      <c r="A31" s="62" t="s">
        <v>84</v>
      </c>
      <c r="B31" s="63" t="s">
        <v>85</v>
      </c>
      <c r="C31" s="75" t="s">
        <v>51</v>
      </c>
      <c r="D31" s="77"/>
      <c r="E31" s="67"/>
      <c r="F31" s="67">
        <f>J31+N31+R31+V31</f>
        <v>0</v>
      </c>
      <c r="G31" s="68">
        <f>'[1]3_Розподіл пл.соб.'!R16/1000</f>
        <v>0</v>
      </c>
    </row>
    <row r="32" spans="1:7" x14ac:dyDescent="0.25">
      <c r="A32" s="69" t="s">
        <v>86</v>
      </c>
      <c r="B32" s="70" t="s">
        <v>87</v>
      </c>
      <c r="C32" s="76" t="s">
        <v>51</v>
      </c>
      <c r="D32" s="72" t="e">
        <f>D11+D22+D30+D31</f>
        <v>#VALUE!</v>
      </c>
      <c r="E32" s="73" t="e">
        <f t="shared" ref="E32:G32" si="3">E11+E22+E30+E31</f>
        <v>#VALUE!</v>
      </c>
      <c r="F32" s="73">
        <f t="shared" si="3"/>
        <v>0</v>
      </c>
      <c r="G32" s="74" t="e">
        <f t="shared" si="3"/>
        <v>#VALUE!</v>
      </c>
    </row>
    <row r="33" spans="1:7" x14ac:dyDescent="0.25">
      <c r="A33" s="69" t="s">
        <v>88</v>
      </c>
      <c r="B33" s="70" t="s">
        <v>89</v>
      </c>
      <c r="C33" s="76" t="s">
        <v>51</v>
      </c>
      <c r="D33" s="72"/>
      <c r="E33" s="73"/>
      <c r="F33" s="73"/>
      <c r="G33" s="74"/>
    </row>
    <row r="34" spans="1:7" ht="28.5" x14ac:dyDescent="0.25">
      <c r="A34" s="69" t="s">
        <v>90</v>
      </c>
      <c r="B34" s="70" t="s">
        <v>91</v>
      </c>
      <c r="C34" s="76" t="s">
        <v>51</v>
      </c>
      <c r="D34" s="78"/>
      <c r="E34" s="79"/>
      <c r="F34" s="73">
        <f>SUM(F35:F39)</f>
        <v>0</v>
      </c>
      <c r="G34" s="74">
        <f>SUM(G35:G39)</f>
        <v>0</v>
      </c>
    </row>
    <row r="35" spans="1:7" x14ac:dyDescent="0.25">
      <c r="A35" s="62" t="s">
        <v>92</v>
      </c>
      <c r="B35" s="63" t="s">
        <v>29</v>
      </c>
      <c r="C35" s="75" t="s">
        <v>93</v>
      </c>
      <c r="D35" s="65" t="s">
        <v>94</v>
      </c>
      <c r="E35" s="66" t="s">
        <v>94</v>
      </c>
      <c r="F35" s="67"/>
      <c r="G35" s="68">
        <f>'[1]5_Розрахунок тарифів'!S17/1000</f>
        <v>0</v>
      </c>
    </row>
    <row r="36" spans="1:7" x14ac:dyDescent="0.25">
      <c r="A36" s="62" t="s">
        <v>95</v>
      </c>
      <c r="B36" s="63" t="s">
        <v>96</v>
      </c>
      <c r="C36" s="75" t="s">
        <v>51</v>
      </c>
      <c r="D36" s="65" t="s">
        <v>94</v>
      </c>
      <c r="E36" s="66" t="s">
        <v>94</v>
      </c>
      <c r="F36" s="67"/>
      <c r="G36" s="80"/>
    </row>
    <row r="37" spans="1:7" x14ac:dyDescent="0.25">
      <c r="A37" s="62" t="s">
        <v>97</v>
      </c>
      <c r="B37" s="63" t="s">
        <v>98</v>
      </c>
      <c r="C37" s="75" t="s">
        <v>51</v>
      </c>
      <c r="D37" s="65" t="s">
        <v>94</v>
      </c>
      <c r="E37" s="66" t="s">
        <v>94</v>
      </c>
      <c r="F37" s="67"/>
      <c r="G37" s="80"/>
    </row>
    <row r="38" spans="1:7" ht="30" x14ac:dyDescent="0.25">
      <c r="A38" s="62" t="s">
        <v>99</v>
      </c>
      <c r="B38" s="63" t="s">
        <v>100</v>
      </c>
      <c r="C38" s="75" t="s">
        <v>51</v>
      </c>
      <c r="D38" s="65" t="s">
        <v>94</v>
      </c>
      <c r="E38" s="66" t="s">
        <v>94</v>
      </c>
      <c r="F38" s="67"/>
      <c r="G38" s="68">
        <f>'[1]5_Розрахунок тарифів'!S11/1000</f>
        <v>0</v>
      </c>
    </row>
    <row r="39" spans="1:7" x14ac:dyDescent="0.25">
      <c r="A39" s="62" t="s">
        <v>101</v>
      </c>
      <c r="B39" s="63" t="s">
        <v>102</v>
      </c>
      <c r="C39" s="75" t="s">
        <v>51</v>
      </c>
      <c r="D39" s="65" t="s">
        <v>94</v>
      </c>
      <c r="E39" s="66" t="s">
        <v>94</v>
      </c>
      <c r="F39" s="67"/>
      <c r="G39" s="80"/>
    </row>
    <row r="40" spans="1:7" ht="28.5" x14ac:dyDescent="0.25">
      <c r="A40" s="69" t="s">
        <v>103</v>
      </c>
      <c r="B40" s="70" t="s">
        <v>104</v>
      </c>
      <c r="C40" s="76" t="s">
        <v>51</v>
      </c>
      <c r="D40" s="72" t="e">
        <f>D32+D34+D33</f>
        <v>#VALUE!</v>
      </c>
      <c r="E40" s="73" t="e">
        <f t="shared" ref="E40:G40" si="4">E32+E34+E33</f>
        <v>#VALUE!</v>
      </c>
      <c r="F40" s="73">
        <f t="shared" si="4"/>
        <v>0</v>
      </c>
      <c r="G40" s="74" t="e">
        <f t="shared" si="4"/>
        <v>#VALUE!</v>
      </c>
    </row>
    <row r="41" spans="1:7" ht="28.5" x14ac:dyDescent="0.25">
      <c r="A41" s="69" t="s">
        <v>105</v>
      </c>
      <c r="B41" s="70" t="s">
        <v>106</v>
      </c>
      <c r="C41" s="76" t="s">
        <v>9</v>
      </c>
      <c r="D41" s="72">
        <f>IFERROR((D40*1000)/D42,0)</f>
        <v>0</v>
      </c>
      <c r="E41" s="73">
        <f t="shared" ref="E41" si="5">IFERROR((E40*1000)/E42,0)</f>
        <v>0</v>
      </c>
      <c r="F41" s="73">
        <f>IFERROR((F40*1000)/F42,0)</f>
        <v>0</v>
      </c>
      <c r="G41" s="74">
        <f>'[1]5_Розрахунок тарифів'!S26</f>
        <v>9.1946318655624051</v>
      </c>
    </row>
    <row r="42" spans="1:7" ht="45" x14ac:dyDescent="0.25">
      <c r="A42" s="62" t="s">
        <v>107</v>
      </c>
      <c r="B42" s="63" t="s">
        <v>108</v>
      </c>
      <c r="C42" s="75" t="s">
        <v>109</v>
      </c>
      <c r="D42" s="67">
        <f t="shared" ref="D42:E42" si="6">H42+L42+P42+T42</f>
        <v>0</v>
      </c>
      <c r="E42" s="67">
        <f t="shared" si="6"/>
        <v>0</v>
      </c>
      <c r="F42" s="67">
        <f>J42+N42+R42+V42</f>
        <v>0</v>
      </c>
      <c r="G42" s="68">
        <f>[1]Д2!F31+[1]Д2!F54</f>
        <v>193779.19099999996</v>
      </c>
    </row>
    <row r="43" spans="1:7" x14ac:dyDescent="0.25">
      <c r="A43" s="62" t="s">
        <v>110</v>
      </c>
      <c r="B43" s="63" t="s">
        <v>111</v>
      </c>
      <c r="C43" s="75" t="s">
        <v>109</v>
      </c>
      <c r="D43" s="65">
        <f>[1]Д2!D32+[1]Д2!D60</f>
        <v>141199.73800000001</v>
      </c>
      <c r="E43" s="66">
        <f>[1]Д2!E32+[1]Д2!E60</f>
        <v>148535.21899999998</v>
      </c>
      <c r="F43" s="67">
        <v>199499.47</v>
      </c>
      <c r="G43" s="68">
        <f>[1]Д2!F32</f>
        <v>162503.94999999998</v>
      </c>
    </row>
    <row r="44" spans="1:7" x14ac:dyDescent="0.25">
      <c r="A44" s="62" t="s">
        <v>112</v>
      </c>
      <c r="B44" s="63" t="s">
        <v>113</v>
      </c>
      <c r="C44" s="75" t="s">
        <v>109</v>
      </c>
      <c r="D44" s="65">
        <f>[1]Д2!D34</f>
        <v>147.01599999999999</v>
      </c>
      <c r="E44" s="66">
        <f>[1]Д2!E34</f>
        <v>157.37100000000001</v>
      </c>
      <c r="F44" s="67">
        <v>83.53</v>
      </c>
      <c r="G44" s="68">
        <f>[1]Д2!F34</f>
        <v>156.68599999999998</v>
      </c>
    </row>
    <row r="45" spans="1:7" x14ac:dyDescent="0.25">
      <c r="A45" s="62" t="s">
        <v>114</v>
      </c>
      <c r="B45" s="63" t="s">
        <v>115</v>
      </c>
      <c r="C45" s="75" t="s">
        <v>109</v>
      </c>
      <c r="D45" s="65">
        <f>[1]Д2!D36</f>
        <v>25569.632999999998</v>
      </c>
      <c r="E45" s="66">
        <f>[1]Д2!E36</f>
        <v>21433.49</v>
      </c>
      <c r="F45" s="67">
        <v>30842</v>
      </c>
      <c r="G45" s="68">
        <f>[1]Д2!F36</f>
        <v>23160.992000000002</v>
      </c>
    </row>
    <row r="46" spans="1:7" ht="15.75" thickBot="1" x14ac:dyDescent="0.3">
      <c r="A46" s="81" t="s">
        <v>116</v>
      </c>
      <c r="B46" s="82" t="s">
        <v>117</v>
      </c>
      <c r="C46" s="83" t="s">
        <v>109</v>
      </c>
      <c r="D46" s="84">
        <f>[1]Д2!D38+[1]Д2!D54</f>
        <v>51399.966</v>
      </c>
      <c r="E46" s="85">
        <f>[1]Д2!E38+[1]Д2!E54</f>
        <v>33456.487000000001</v>
      </c>
      <c r="F46" s="86">
        <v>129507.88</v>
      </c>
      <c r="G46" s="87">
        <f>[1]Д2!F38+[1]Д2!F54</f>
        <v>7957.5629999999992</v>
      </c>
    </row>
    <row r="47" spans="1:7" x14ac:dyDescent="0.25">
      <c r="A47" s="88"/>
      <c r="B47" s="89"/>
      <c r="C47" s="48"/>
      <c r="D47" s="48"/>
      <c r="E47" s="48"/>
      <c r="F47" s="48"/>
      <c r="G47" s="48"/>
    </row>
    <row r="48" spans="1:7" x14ac:dyDescent="0.25">
      <c r="A48" s="90" t="s">
        <v>118</v>
      </c>
      <c r="B48" s="45"/>
      <c r="C48" s="45"/>
      <c r="D48" s="45"/>
      <c r="E48" s="45"/>
      <c r="F48" s="45"/>
      <c r="G48" s="45"/>
    </row>
    <row r="49" spans="1:7" x14ac:dyDescent="0.25">
      <c r="A49" s="91"/>
      <c r="B49" s="45"/>
      <c r="C49" s="45"/>
      <c r="D49" s="45"/>
      <c r="E49" s="45"/>
      <c r="F49" s="45"/>
      <c r="G49" s="45"/>
    </row>
    <row r="50" spans="1:7" ht="15.75" x14ac:dyDescent="0.25">
      <c r="A50" s="92"/>
      <c r="B50" s="93" t="s">
        <v>119</v>
      </c>
      <c r="C50" s="94"/>
      <c r="D50" s="95"/>
      <c r="E50" s="713" t="s">
        <v>37</v>
      </c>
      <c r="F50" s="713"/>
      <c r="G50" s="713"/>
    </row>
    <row r="51" spans="1:7" x14ac:dyDescent="0.25">
      <c r="A51" s="91"/>
      <c r="B51" s="96"/>
      <c r="C51" s="45"/>
      <c r="D51" s="97" t="s">
        <v>120</v>
      </c>
      <c r="E51" s="699" t="s">
        <v>121</v>
      </c>
      <c r="F51" s="699"/>
      <c r="G51" s="699"/>
    </row>
  </sheetData>
  <mergeCells count="12">
    <mergeCell ref="E2:G2"/>
    <mergeCell ref="E51:G51"/>
    <mergeCell ref="D3:G3"/>
    <mergeCell ref="A4:G4"/>
    <mergeCell ref="B5:F5"/>
    <mergeCell ref="A6:G6"/>
    <mergeCell ref="F7:G7"/>
    <mergeCell ref="A8:A9"/>
    <mergeCell ref="B8:B9"/>
    <mergeCell ref="C8:C9"/>
    <mergeCell ref="D8:G8"/>
    <mergeCell ref="E50:G50"/>
  </mergeCells>
  <conditionalFormatting sqref="B5">
    <cfRule type="cellIs" dxfId="2" priority="2" operator="equal">
      <formula>0</formula>
    </cfRule>
    <cfRule type="cellIs" priority="3" operator="equal">
      <formula>0</formula>
    </cfRule>
  </conditionalFormatting>
  <conditionalFormatting sqref="B3">
    <cfRule type="containsText" dxfId="1" priority="1" operator="containsText" text="Для корек">
      <formula>NOT(ISERROR(SEARCH("Для корек",B3)))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topLeftCell="B1" workbookViewId="0">
      <selection activeCell="F1" sqref="F1"/>
    </sheetView>
  </sheetViews>
  <sheetFormatPr defaultColWidth="9.140625" defaultRowHeight="15" x14ac:dyDescent="0.25"/>
  <cols>
    <col min="1" max="1" width="6.140625" style="445" hidden="1" customWidth="1"/>
    <col min="2" max="2" width="8.85546875" style="455" customWidth="1"/>
    <col min="3" max="3" width="62.140625" style="402" customWidth="1"/>
    <col min="4" max="4" width="3.28515625" style="402" hidden="1" customWidth="1"/>
    <col min="5" max="5" width="14.85546875" style="402" bestFit="1" customWidth="1"/>
    <col min="6" max="6" width="12.5703125" style="402" customWidth="1"/>
    <col min="7" max="7" width="13.7109375" style="402" bestFit="1" customWidth="1"/>
    <col min="8" max="8" width="12.42578125" style="402" customWidth="1"/>
    <col min="9" max="9" width="12.42578125" style="402" bestFit="1" customWidth="1"/>
    <col min="10" max="10" width="12.28515625" style="402" customWidth="1"/>
    <col min="11" max="11" width="10.7109375" style="402" bestFit="1" customWidth="1"/>
    <col min="12" max="12" width="12.28515625" style="402" customWidth="1"/>
    <col min="13" max="13" width="16" style="402" customWidth="1"/>
    <col min="14" max="14" width="9" style="402" hidden="1" customWidth="1"/>
    <col min="15" max="15" width="13.42578125" style="402" hidden="1" customWidth="1"/>
    <col min="16" max="16" width="7.7109375" style="402" hidden="1" customWidth="1"/>
    <col min="17" max="21" width="6.28515625" style="402" bestFit="1" customWidth="1"/>
    <col min="22" max="16384" width="9.140625" style="402"/>
  </cols>
  <sheetData>
    <row r="1" spans="1:21" x14ac:dyDescent="0.25">
      <c r="F1" s="790">
        <v>4</v>
      </c>
      <c r="L1" s="533" t="s">
        <v>349</v>
      </c>
    </row>
    <row r="2" spans="1:21" ht="31.5" customHeight="1" x14ac:dyDescent="0.25">
      <c r="L2" s="714" t="s">
        <v>371</v>
      </c>
      <c r="M2" s="714"/>
    </row>
    <row r="3" spans="1:21" x14ac:dyDescent="0.25">
      <c r="L3" s="533" t="s">
        <v>373</v>
      </c>
      <c r="M3" s="621"/>
    </row>
    <row r="4" spans="1:21" s="533" customFormat="1" ht="15.75" x14ac:dyDescent="0.25">
      <c r="A4" s="530"/>
      <c r="B4" s="531"/>
      <c r="C4" s="717" t="s">
        <v>307</v>
      </c>
      <c r="D4" s="717"/>
      <c r="E4" s="717"/>
      <c r="F4" s="717"/>
      <c r="G4" s="717"/>
      <c r="H4" s="717"/>
      <c r="I4" s="532"/>
      <c r="J4" s="532"/>
      <c r="K4" s="532"/>
      <c r="L4" s="619"/>
      <c r="M4" s="527"/>
      <c r="N4" s="527"/>
      <c r="O4" s="534"/>
      <c r="P4" s="534"/>
      <c r="Q4" s="534"/>
      <c r="R4" s="535"/>
      <c r="S4" s="535"/>
      <c r="T4" s="535"/>
      <c r="U4" s="535"/>
    </row>
    <row r="5" spans="1:21" s="533" customFormat="1" x14ac:dyDescent="0.25">
      <c r="A5" s="530"/>
      <c r="B5" s="531"/>
      <c r="C5" s="716" t="str">
        <f>[5]Д4!B3</f>
        <v>ПАТ "Сумське НВО" Дирекція  "Котельня Північного промислового вузла"</v>
      </c>
      <c r="D5" s="716"/>
      <c r="E5" s="716"/>
      <c r="F5" s="716"/>
      <c r="G5" s="716"/>
      <c r="H5" s="716"/>
      <c r="I5" s="536"/>
      <c r="J5" s="536"/>
      <c r="K5" s="532"/>
      <c r="L5" s="532"/>
      <c r="M5" s="534"/>
      <c r="N5" s="534"/>
      <c r="O5" s="537"/>
      <c r="P5" s="537"/>
      <c r="Q5" s="537"/>
      <c r="R5" s="535"/>
      <c r="S5" s="535"/>
      <c r="T5" s="535"/>
      <c r="U5" s="535"/>
    </row>
    <row r="6" spans="1:21" s="533" customFormat="1" ht="15.75" customHeight="1" x14ac:dyDescent="0.25">
      <c r="A6" s="530"/>
      <c r="B6" s="531"/>
      <c r="C6" s="718" t="s">
        <v>41</v>
      </c>
      <c r="D6" s="718"/>
      <c r="E6" s="718"/>
      <c r="F6" s="718"/>
      <c r="G6" s="718"/>
      <c r="H6" s="718"/>
      <c r="I6" s="532"/>
      <c r="J6" s="532"/>
      <c r="K6" s="532"/>
      <c r="L6" s="532"/>
      <c r="M6" s="534"/>
      <c r="N6" s="534"/>
      <c r="O6" s="538"/>
      <c r="P6" s="538"/>
      <c r="Q6" s="604"/>
      <c r="R6" s="535"/>
      <c r="S6" s="535"/>
      <c r="T6" s="724"/>
      <c r="U6" s="724"/>
    </row>
    <row r="7" spans="1:21" ht="15.75" customHeight="1" thickBot="1" x14ac:dyDescent="0.3">
      <c r="A7" s="399"/>
      <c r="B7" s="400"/>
      <c r="C7" s="463"/>
      <c r="D7" s="463"/>
      <c r="E7" s="463"/>
      <c r="F7" s="463"/>
      <c r="G7" s="463"/>
      <c r="H7" s="463"/>
      <c r="I7" s="462"/>
      <c r="J7" s="462"/>
      <c r="K7" s="462"/>
      <c r="L7" s="462"/>
      <c r="M7" s="465" t="s">
        <v>42</v>
      </c>
      <c r="N7" s="465"/>
      <c r="O7" s="403"/>
      <c r="P7" s="463"/>
      <c r="Q7" s="463"/>
      <c r="R7" s="401"/>
      <c r="S7" s="401"/>
      <c r="T7" s="464"/>
      <c r="U7" s="464"/>
    </row>
    <row r="8" spans="1:21" ht="30" customHeight="1" x14ac:dyDescent="0.25">
      <c r="A8" s="719" t="s">
        <v>1</v>
      </c>
      <c r="B8" s="720" t="s">
        <v>1</v>
      </c>
      <c r="C8" s="722" t="s">
        <v>43</v>
      </c>
      <c r="D8" s="725"/>
      <c r="E8" s="727" t="s">
        <v>266</v>
      </c>
      <c r="F8" s="728"/>
      <c r="G8" s="729" t="s">
        <v>308</v>
      </c>
      <c r="H8" s="729"/>
      <c r="I8" s="727" t="s">
        <v>309</v>
      </c>
      <c r="J8" s="728"/>
      <c r="K8" s="730" t="s">
        <v>310</v>
      </c>
      <c r="L8" s="731"/>
      <c r="M8" s="732" t="s">
        <v>311</v>
      </c>
      <c r="N8" s="732" t="s">
        <v>9</v>
      </c>
      <c r="O8" s="734" t="s">
        <v>346</v>
      </c>
    </row>
    <row r="9" spans="1:21" ht="21" customHeight="1" x14ac:dyDescent="0.25">
      <c r="A9" s="719"/>
      <c r="B9" s="721"/>
      <c r="C9" s="723"/>
      <c r="D9" s="726"/>
      <c r="E9" s="404" t="s">
        <v>312</v>
      </c>
      <c r="F9" s="405" t="s">
        <v>9</v>
      </c>
      <c r="G9" s="406" t="s">
        <v>312</v>
      </c>
      <c r="H9" s="407" t="s">
        <v>9</v>
      </c>
      <c r="I9" s="404" t="s">
        <v>312</v>
      </c>
      <c r="J9" s="405" t="s">
        <v>9</v>
      </c>
      <c r="K9" s="404" t="s">
        <v>312</v>
      </c>
      <c r="L9" s="405" t="s">
        <v>9</v>
      </c>
      <c r="M9" s="733"/>
      <c r="N9" s="733"/>
      <c r="O9" s="734"/>
    </row>
    <row r="10" spans="1:21" x14ac:dyDescent="0.25">
      <c r="A10" s="408"/>
      <c r="B10" s="409"/>
      <c r="C10" s="410"/>
      <c r="D10" s="407"/>
      <c r="E10" s="404"/>
      <c r="F10" s="405"/>
      <c r="G10" s="406"/>
      <c r="H10" s="407"/>
      <c r="I10" s="404"/>
      <c r="J10" s="405"/>
      <c r="K10" s="411"/>
      <c r="L10" s="412"/>
      <c r="M10" s="540"/>
      <c r="N10" s="540"/>
      <c r="O10" s="413"/>
    </row>
    <row r="11" spans="1:21" ht="15.75" x14ac:dyDescent="0.25">
      <c r="A11" s="414">
        <v>1</v>
      </c>
      <c r="B11" s="415">
        <v>1</v>
      </c>
      <c r="C11" s="416" t="s">
        <v>313</v>
      </c>
      <c r="D11" s="417"/>
      <c r="E11" s="467">
        <v>215039.45488227488</v>
      </c>
      <c r="F11" s="468">
        <v>1261.5636951641306</v>
      </c>
      <c r="G11" s="469">
        <v>29604.023374589357</v>
      </c>
      <c r="H11" s="470">
        <v>1262.7014715975292</v>
      </c>
      <c r="I11" s="467">
        <v>10026.031586089113</v>
      </c>
      <c r="J11" s="468">
        <v>1256.3220437321888</v>
      </c>
      <c r="K11" s="467">
        <v>197.04822678997687</v>
      </c>
      <c r="L11" s="468">
        <v>1257.5994459618398</v>
      </c>
      <c r="M11" s="541">
        <f>E11+G11+I11+K11</f>
        <v>254866.55806974333</v>
      </c>
      <c r="N11" s="541">
        <f>M11/M41*1000</f>
        <v>1261.4856064797739</v>
      </c>
      <c r="O11" s="418">
        <f>M11/$M$39</f>
        <v>0.95914562125657499</v>
      </c>
      <c r="P11" s="419">
        <f>M11/$M$41*1000</f>
        <v>1261.4856064797739</v>
      </c>
    </row>
    <row r="12" spans="1:21" ht="15.75" x14ac:dyDescent="0.25">
      <c r="A12" s="414" t="s">
        <v>52</v>
      </c>
      <c r="B12" s="420" t="s">
        <v>52</v>
      </c>
      <c r="C12" s="421" t="s">
        <v>314</v>
      </c>
      <c r="D12" s="422"/>
      <c r="E12" s="471">
        <v>186185.74182397101</v>
      </c>
      <c r="F12" s="472">
        <v>1092.2887270659869</v>
      </c>
      <c r="G12" s="473">
        <v>25635.373440278054</v>
      </c>
      <c r="H12" s="474">
        <v>1093.4265034993855</v>
      </c>
      <c r="I12" s="471">
        <v>8675.1389663556947</v>
      </c>
      <c r="J12" s="472">
        <v>1087.0470756340449</v>
      </c>
      <c r="K12" s="471">
        <v>170.52520913855108</v>
      </c>
      <c r="L12" s="472">
        <v>1088.3244778636961</v>
      </c>
      <c r="M12" s="542">
        <f t="shared" ref="M12:M40" si="0">E12+G12+I12+K12</f>
        <v>220666.77943974332</v>
      </c>
      <c r="N12" s="542">
        <f>M12/M41*1000</f>
        <v>1092.2106383816299</v>
      </c>
      <c r="O12" s="423">
        <f t="shared" ref="O12:O40" si="1">M12/$M$39</f>
        <v>0.83044074852104566</v>
      </c>
      <c r="P12" s="419">
        <f t="shared" ref="P12:P40" si="2">M12/$M$41*1000</f>
        <v>1092.2106383816299</v>
      </c>
    </row>
    <row r="13" spans="1:21" ht="15" customHeight="1" x14ac:dyDescent="0.25">
      <c r="A13" s="414" t="s">
        <v>178</v>
      </c>
      <c r="B13" s="424" t="s">
        <v>178</v>
      </c>
      <c r="C13" s="425" t="s">
        <v>315</v>
      </c>
      <c r="D13" s="426"/>
      <c r="E13" s="342">
        <v>84278.44699841</v>
      </c>
      <c r="F13" s="475">
        <v>494.43312194134643</v>
      </c>
      <c r="G13" s="343">
        <v>20595.486743360001</v>
      </c>
      <c r="H13" s="476">
        <v>878.46003531500764</v>
      </c>
      <c r="I13" s="342">
        <v>7061.868326490001</v>
      </c>
      <c r="J13" s="475">
        <v>884.8945639482323</v>
      </c>
      <c r="K13" s="342">
        <v>139.37510931</v>
      </c>
      <c r="L13" s="475">
        <v>889.51858691906114</v>
      </c>
      <c r="M13" s="543">
        <f>E13+G13+I13+K13</f>
        <v>112075.17717757</v>
      </c>
      <c r="N13" s="543">
        <f>M13/M41*1000</f>
        <v>554.72645734277364</v>
      </c>
      <c r="O13" s="427">
        <f t="shared" si="1"/>
        <v>0.42177528607737186</v>
      </c>
      <c r="P13" s="419">
        <f t="shared" si="2"/>
        <v>554.72645734277364</v>
      </c>
    </row>
    <row r="14" spans="1:21" ht="17.45" customHeight="1" x14ac:dyDescent="0.25">
      <c r="A14" s="414" t="s">
        <v>217</v>
      </c>
      <c r="B14" s="424" t="s">
        <v>180</v>
      </c>
      <c r="C14" s="425" t="s">
        <v>274</v>
      </c>
      <c r="D14" s="426"/>
      <c r="E14" s="344">
        <v>19495.065669131272</v>
      </c>
      <c r="F14" s="475">
        <v>114.37095158412195</v>
      </c>
      <c r="G14" s="345">
        <v>2681.4258161802236</v>
      </c>
      <c r="H14" s="477">
        <v>114.37095158412195</v>
      </c>
      <c r="I14" s="344">
        <v>912.73314739187651</v>
      </c>
      <c r="J14" s="478">
        <v>114.37095158412195</v>
      </c>
      <c r="K14" s="342">
        <v>17.92032691990973</v>
      </c>
      <c r="L14" s="475">
        <v>114.37095158412195</v>
      </c>
      <c r="M14" s="543">
        <f t="shared" si="0"/>
        <v>23107.144959623281</v>
      </c>
      <c r="N14" s="543">
        <f>M14/M41*1000</f>
        <v>114.37095158412197</v>
      </c>
      <c r="O14" s="427">
        <f t="shared" si="1"/>
        <v>8.6959690104571302E-2</v>
      </c>
      <c r="P14" s="428">
        <f t="shared" si="2"/>
        <v>114.37095158412197</v>
      </c>
    </row>
    <row r="15" spans="1:21" ht="18" customHeight="1" x14ac:dyDescent="0.25">
      <c r="A15" s="414" t="s">
        <v>182</v>
      </c>
      <c r="B15" s="424" t="s">
        <v>182</v>
      </c>
      <c r="C15" s="425" t="s">
        <v>316</v>
      </c>
      <c r="D15" s="426"/>
      <c r="E15" s="342">
        <v>10143.798993349999</v>
      </c>
      <c r="F15" s="475">
        <v>59.510235217340309</v>
      </c>
      <c r="G15" s="343">
        <v>378.88457177999993</v>
      </c>
      <c r="H15" s="476">
        <v>16.160577239742903</v>
      </c>
      <c r="I15" s="344">
        <v>26.707583</v>
      </c>
      <c r="J15" s="475">
        <v>3.3466207411775488</v>
      </c>
      <c r="K15" s="342">
        <v>0</v>
      </c>
      <c r="L15" s="475">
        <v>0</v>
      </c>
      <c r="M15" s="543">
        <f t="shared" si="0"/>
        <v>10549.391148129998</v>
      </c>
      <c r="N15" s="543">
        <f>M15/M41*1000</f>
        <v>52.215187395631048</v>
      </c>
      <c r="O15" s="427">
        <f t="shared" si="1"/>
        <v>3.970078461169823E-2</v>
      </c>
      <c r="P15" s="419">
        <f t="shared" si="2"/>
        <v>52.215187395631048</v>
      </c>
    </row>
    <row r="16" spans="1:21" ht="16.149999999999999" customHeight="1" x14ac:dyDescent="0.25">
      <c r="A16" s="414"/>
      <c r="B16" s="424" t="s">
        <v>184</v>
      </c>
      <c r="C16" s="425" t="s">
        <v>317</v>
      </c>
      <c r="D16" s="426"/>
      <c r="E16" s="342">
        <v>57876.098327040003</v>
      </c>
      <c r="F16" s="475">
        <v>339.53947896266516</v>
      </c>
      <c r="G16" s="343">
        <v>0</v>
      </c>
      <c r="H16" s="476">
        <v>0</v>
      </c>
      <c r="I16" s="344">
        <v>0</v>
      </c>
      <c r="J16" s="475">
        <v>0</v>
      </c>
      <c r="K16" s="342">
        <v>0</v>
      </c>
      <c r="L16" s="475">
        <v>0</v>
      </c>
      <c r="M16" s="543">
        <f t="shared" si="0"/>
        <v>57876.098327040003</v>
      </c>
      <c r="N16" s="543">
        <f>M16/M41*1000</f>
        <v>286.46310269859021</v>
      </c>
      <c r="O16" s="427">
        <f t="shared" si="1"/>
        <v>0.21780655220605619</v>
      </c>
      <c r="P16" s="419">
        <f t="shared" si="2"/>
        <v>286.46310269859021</v>
      </c>
    </row>
    <row r="17" spans="1:17" ht="17.45" customHeight="1" x14ac:dyDescent="0.25">
      <c r="A17" s="414"/>
      <c r="B17" s="424" t="s">
        <v>190</v>
      </c>
      <c r="C17" s="425" t="s">
        <v>318</v>
      </c>
      <c r="D17" s="426"/>
      <c r="E17" s="342">
        <v>11688.078436149997</v>
      </c>
      <c r="F17" s="475">
        <v>68.569999999999993</v>
      </c>
      <c r="G17" s="343">
        <v>1607.6229642999999</v>
      </c>
      <c r="H17" s="476">
        <v>68.569999999999993</v>
      </c>
      <c r="I17" s="344">
        <v>547.22034790999987</v>
      </c>
      <c r="J17" s="475">
        <v>68.569999999999993</v>
      </c>
      <c r="K17" s="342">
        <v>10.743959019999997</v>
      </c>
      <c r="L17" s="346">
        <v>68.569999999999993</v>
      </c>
      <c r="M17" s="543">
        <f t="shared" si="0"/>
        <v>13853.665707379996</v>
      </c>
      <c r="N17" s="543">
        <f>M17/M41*1000</f>
        <v>68.570000000000007</v>
      </c>
      <c r="O17" s="427">
        <f t="shared" si="1"/>
        <v>5.2135842780714162E-2</v>
      </c>
      <c r="P17" s="428">
        <f t="shared" si="2"/>
        <v>68.570000000000007</v>
      </c>
    </row>
    <row r="18" spans="1:17" ht="15.6" customHeight="1" x14ac:dyDescent="0.25">
      <c r="A18" s="414" t="s">
        <v>347</v>
      </c>
      <c r="B18" s="424" t="s">
        <v>192</v>
      </c>
      <c r="C18" s="425" t="s">
        <v>191</v>
      </c>
      <c r="D18" s="426"/>
      <c r="E18" s="344">
        <v>1798.3791825931562</v>
      </c>
      <c r="F18" s="475">
        <v>10.550481948257023</v>
      </c>
      <c r="G18" s="345">
        <v>247.35594377206641</v>
      </c>
      <c r="H18" s="477">
        <v>10.550481948257023</v>
      </c>
      <c r="I18" s="344">
        <v>84.197730820233062</v>
      </c>
      <c r="J18" s="478">
        <v>10.550481948257023</v>
      </c>
      <c r="K18" s="342">
        <v>1.6531128145445995</v>
      </c>
      <c r="L18" s="475">
        <v>10.550481948257023</v>
      </c>
      <c r="M18" s="543">
        <f t="shared" si="0"/>
        <v>2131.5859700000005</v>
      </c>
      <c r="N18" s="543">
        <f>M18/M41*1000</f>
        <v>10.550481948257026</v>
      </c>
      <c r="O18" s="427">
        <f t="shared" si="1"/>
        <v>8.0218501985575476E-3</v>
      </c>
      <c r="P18" s="428">
        <f t="shared" si="2"/>
        <v>10.550481948257026</v>
      </c>
    </row>
    <row r="19" spans="1:17" ht="17.25" customHeight="1" x14ac:dyDescent="0.25">
      <c r="A19" s="414" t="s">
        <v>219</v>
      </c>
      <c r="B19" s="424" t="s">
        <v>319</v>
      </c>
      <c r="C19" s="425" t="s">
        <v>193</v>
      </c>
      <c r="D19" s="426"/>
      <c r="E19" s="344">
        <v>905.87421729655637</v>
      </c>
      <c r="F19" s="475">
        <v>5.3144574122558286</v>
      </c>
      <c r="G19" s="345">
        <v>124.59740088576378</v>
      </c>
      <c r="H19" s="477">
        <v>5.3144574122558286</v>
      </c>
      <c r="I19" s="344">
        <v>42.41183074358338</v>
      </c>
      <c r="J19" s="478">
        <v>5.3144574122558286</v>
      </c>
      <c r="K19" s="342">
        <v>0.83270107409671656</v>
      </c>
      <c r="L19" s="475">
        <v>5.3144574122558286</v>
      </c>
      <c r="M19" s="543">
        <f t="shared" si="0"/>
        <v>1073.7161500000002</v>
      </c>
      <c r="N19" s="543">
        <f>M19/M41*1000</f>
        <v>5.3144574122558295</v>
      </c>
      <c r="O19" s="427">
        <f t="shared" si="1"/>
        <v>4.0407425420762857E-3</v>
      </c>
      <c r="P19" s="428">
        <f t="shared" si="2"/>
        <v>5.3144574122558295</v>
      </c>
    </row>
    <row r="20" spans="1:17" ht="15.75" x14ac:dyDescent="0.25">
      <c r="A20" s="414" t="s">
        <v>54</v>
      </c>
      <c r="B20" s="420" t="s">
        <v>54</v>
      </c>
      <c r="C20" s="421" t="s">
        <v>55</v>
      </c>
      <c r="D20" s="422"/>
      <c r="E20" s="471">
        <v>13822.653171275064</v>
      </c>
      <c r="F20" s="472">
        <v>81.092827459373083</v>
      </c>
      <c r="G20" s="473">
        <v>1901.2205288567277</v>
      </c>
      <c r="H20" s="474">
        <v>81.092827459373083</v>
      </c>
      <c r="I20" s="471">
        <v>647.15830910491093</v>
      </c>
      <c r="J20" s="472">
        <v>81.092827459373098</v>
      </c>
      <c r="K20" s="471">
        <v>12.70611076329933</v>
      </c>
      <c r="L20" s="472">
        <v>81.092827459373083</v>
      </c>
      <c r="M20" s="542">
        <f t="shared" si="0"/>
        <v>16383.738120000002</v>
      </c>
      <c r="N20" s="542">
        <f>M20/M41*1000</f>
        <v>81.092827459373098</v>
      </c>
      <c r="O20" s="427">
        <f t="shared" si="1"/>
        <v>6.1657326864014241E-2</v>
      </c>
      <c r="P20" s="428">
        <f t="shared" si="2"/>
        <v>81.092827459373098</v>
      </c>
    </row>
    <row r="21" spans="1:17" ht="15.75" x14ac:dyDescent="0.25">
      <c r="A21" s="414" t="s">
        <v>56</v>
      </c>
      <c r="B21" s="420" t="s">
        <v>56</v>
      </c>
      <c r="C21" s="421" t="s">
        <v>320</v>
      </c>
      <c r="D21" s="422"/>
      <c r="E21" s="471">
        <v>11489.721418154812</v>
      </c>
      <c r="F21" s="472">
        <v>67.40630651537532</v>
      </c>
      <c r="G21" s="473">
        <v>1580.3401821899097</v>
      </c>
      <c r="H21" s="474">
        <v>67.406306515375334</v>
      </c>
      <c r="I21" s="471">
        <v>537.93353511261171</v>
      </c>
      <c r="J21" s="472">
        <v>67.406306515375334</v>
      </c>
      <c r="K21" s="471">
        <v>10.561624542668099</v>
      </c>
      <c r="L21" s="472">
        <v>67.406306515375334</v>
      </c>
      <c r="M21" s="542">
        <f t="shared" si="0"/>
        <v>13618.556760000001</v>
      </c>
      <c r="N21" s="542">
        <f>M21/M41*1000</f>
        <v>67.406306515375334</v>
      </c>
      <c r="O21" s="427">
        <f t="shared" si="1"/>
        <v>5.1251051464404798E-2</v>
      </c>
      <c r="P21" s="428">
        <f t="shared" si="2"/>
        <v>67.406306515375334</v>
      </c>
    </row>
    <row r="22" spans="1:17" ht="16.899999999999999" customHeight="1" x14ac:dyDescent="0.25">
      <c r="A22" s="414" t="s">
        <v>58</v>
      </c>
      <c r="B22" s="424" t="s">
        <v>58</v>
      </c>
      <c r="C22" s="425" t="s">
        <v>59</v>
      </c>
      <c r="D22" s="426"/>
      <c r="E22" s="344">
        <v>3040.9837007177671</v>
      </c>
      <c r="F22" s="478">
        <v>17.840422058880616</v>
      </c>
      <c r="G22" s="345">
        <v>418.26851676623545</v>
      </c>
      <c r="H22" s="477">
        <v>17.840422058880613</v>
      </c>
      <c r="I22" s="344">
        <v>142.37482814528056</v>
      </c>
      <c r="J22" s="478">
        <v>17.840422058880616</v>
      </c>
      <c r="K22" s="342">
        <v>2.7953443707177676</v>
      </c>
      <c r="L22" s="478">
        <v>17.840422058880613</v>
      </c>
      <c r="M22" s="544">
        <f t="shared" si="0"/>
        <v>3604.4223900000006</v>
      </c>
      <c r="N22" s="544">
        <f>M22/$M$41*1000</f>
        <v>17.840422058880616</v>
      </c>
      <c r="O22" s="427">
        <f t="shared" si="1"/>
        <v>1.3564611923631103E-2</v>
      </c>
      <c r="P22" s="428">
        <f t="shared" si="2"/>
        <v>17.840422058880616</v>
      </c>
    </row>
    <row r="23" spans="1:17" ht="16.899999999999999" customHeight="1" x14ac:dyDescent="0.25">
      <c r="A23" s="414" t="s">
        <v>60</v>
      </c>
      <c r="B23" s="424" t="s">
        <v>60</v>
      </c>
      <c r="C23" s="425" t="s">
        <v>195</v>
      </c>
      <c r="D23" s="426"/>
      <c r="E23" s="344">
        <v>1383.4096594198022</v>
      </c>
      <c r="F23" s="478">
        <v>8.1159962148288294</v>
      </c>
      <c r="G23" s="345">
        <v>190.27945009669975</v>
      </c>
      <c r="H23" s="477">
        <v>8.1159962148288294</v>
      </c>
      <c r="I23" s="344">
        <v>64.769407500581508</v>
      </c>
      <c r="J23" s="478">
        <v>8.1159962148288294</v>
      </c>
      <c r="K23" s="342">
        <v>1.2716629829166697</v>
      </c>
      <c r="L23" s="478">
        <v>8.1159962148288294</v>
      </c>
      <c r="M23" s="544">
        <f t="shared" si="0"/>
        <v>1639.7301800000002</v>
      </c>
      <c r="N23" s="544">
        <f t="shared" ref="N23:N39" si="3">M23/$M$41*1000</f>
        <v>8.1159962148288312</v>
      </c>
      <c r="O23" s="427">
        <f t="shared" si="1"/>
        <v>6.170837139641055E-3</v>
      </c>
      <c r="P23" s="428">
        <f t="shared" si="2"/>
        <v>8.1159962148288312</v>
      </c>
    </row>
    <row r="24" spans="1:17" ht="15" customHeight="1" x14ac:dyDescent="0.25">
      <c r="A24" s="414" t="s">
        <v>220</v>
      </c>
      <c r="B24" s="424" t="s">
        <v>62</v>
      </c>
      <c r="C24" s="425" t="s">
        <v>63</v>
      </c>
      <c r="D24" s="426"/>
      <c r="E24" s="344">
        <v>7065.3280580172432</v>
      </c>
      <c r="F24" s="478">
        <v>41.449888241665882</v>
      </c>
      <c r="G24" s="345">
        <v>971.79221532697431</v>
      </c>
      <c r="H24" s="477">
        <v>41.449888241665889</v>
      </c>
      <c r="I24" s="344">
        <v>330.78929946674964</v>
      </c>
      <c r="J24" s="478">
        <v>41.449888241665889</v>
      </c>
      <c r="K24" s="342">
        <v>6.4946171890336606</v>
      </c>
      <c r="L24" s="478">
        <v>41.449888241665889</v>
      </c>
      <c r="M24" s="544">
        <f t="shared" si="0"/>
        <v>8374.4041900000011</v>
      </c>
      <c r="N24" s="544">
        <f t="shared" si="3"/>
        <v>41.449888241665896</v>
      </c>
      <c r="O24" s="427">
        <f t="shared" si="1"/>
        <v>3.1515602401132645E-2</v>
      </c>
      <c r="P24" s="428">
        <f t="shared" si="2"/>
        <v>41.449888241665896</v>
      </c>
    </row>
    <row r="25" spans="1:17" ht="15.75" x14ac:dyDescent="0.25">
      <c r="A25" s="414" t="s">
        <v>64</v>
      </c>
      <c r="B25" s="420" t="s">
        <v>64</v>
      </c>
      <c r="C25" s="421" t="s">
        <v>321</v>
      </c>
      <c r="D25" s="422"/>
      <c r="E25" s="471">
        <v>3541.3384688739793</v>
      </c>
      <c r="F25" s="472">
        <v>20.775834123395544</v>
      </c>
      <c r="G25" s="473">
        <v>487.08922326466734</v>
      </c>
      <c r="H25" s="474">
        <v>20.775834123395544</v>
      </c>
      <c r="I25" s="471">
        <v>165.80077551589557</v>
      </c>
      <c r="J25" s="472">
        <v>20.775834123395544</v>
      </c>
      <c r="K25" s="471">
        <v>3.2552823454583542</v>
      </c>
      <c r="L25" s="472">
        <v>20.775834123395544</v>
      </c>
      <c r="M25" s="542">
        <f>E25+G25+I25+K25</f>
        <v>4197.4837500000003</v>
      </c>
      <c r="N25" s="542">
        <f t="shared" si="3"/>
        <v>20.775834123395548</v>
      </c>
      <c r="O25" s="427">
        <f t="shared" si="1"/>
        <v>1.5796494407110204E-2</v>
      </c>
      <c r="P25" s="428">
        <f t="shared" si="2"/>
        <v>20.775834123395548</v>
      </c>
      <c r="Q25" s="429"/>
    </row>
    <row r="26" spans="1:17" ht="15.6" customHeight="1" x14ac:dyDescent="0.25">
      <c r="A26" s="414" t="s">
        <v>66</v>
      </c>
      <c r="B26" s="424" t="s">
        <v>66</v>
      </c>
      <c r="C26" s="425" t="s">
        <v>67</v>
      </c>
      <c r="D26" s="426"/>
      <c r="E26" s="344">
        <v>2298.8834501521196</v>
      </c>
      <c r="F26" s="478">
        <v>13.486771075165279</v>
      </c>
      <c r="G26" s="345">
        <v>316.19721298953925</v>
      </c>
      <c r="H26" s="477">
        <v>13.486771075165279</v>
      </c>
      <c r="I26" s="344">
        <v>107.63067755482672</v>
      </c>
      <c r="J26" s="478">
        <v>13.486771075165279</v>
      </c>
      <c r="K26" s="344">
        <v>2.113188212683347</v>
      </c>
      <c r="L26" s="478">
        <v>13.486771075165281</v>
      </c>
      <c r="M26" s="544">
        <f t="shared" si="0"/>
        <v>2724.8245289091692</v>
      </c>
      <c r="N26" s="544">
        <f t="shared" si="3"/>
        <v>13.486771075165283</v>
      </c>
      <c r="O26" s="427">
        <f t="shared" si="1"/>
        <v>1.0254399539073946E-2</v>
      </c>
      <c r="P26" s="428">
        <f t="shared" si="2"/>
        <v>13.486771075165283</v>
      </c>
    </row>
    <row r="27" spans="1:17" ht="17.45" customHeight="1" x14ac:dyDescent="0.25">
      <c r="A27" s="414" t="s">
        <v>68</v>
      </c>
      <c r="B27" s="424" t="s">
        <v>68</v>
      </c>
      <c r="C27" s="425" t="s">
        <v>69</v>
      </c>
      <c r="D27" s="426"/>
      <c r="E27" s="344">
        <v>505.75435903346619</v>
      </c>
      <c r="F27" s="478">
        <v>2.967089636536361</v>
      </c>
      <c r="G27" s="345">
        <v>69.563386857698617</v>
      </c>
      <c r="H27" s="477">
        <v>2.967089636536361</v>
      </c>
      <c r="I27" s="344">
        <v>23.678749062061872</v>
      </c>
      <c r="J27" s="478">
        <v>2.967089636536361</v>
      </c>
      <c r="K27" s="344">
        <v>0.46490140679033615</v>
      </c>
      <c r="L27" s="478">
        <v>2.9670896365363606</v>
      </c>
      <c r="M27" s="544">
        <f t="shared" si="0"/>
        <v>599.46139636001703</v>
      </c>
      <c r="N27" s="544">
        <f t="shared" si="3"/>
        <v>2.9670896365363615</v>
      </c>
      <c r="O27" s="427">
        <f t="shared" si="1"/>
        <v>2.2559678985962675E-3</v>
      </c>
      <c r="P27" s="428">
        <f t="shared" si="2"/>
        <v>2.9670896365363615</v>
      </c>
    </row>
    <row r="28" spans="1:17" ht="16.149999999999999" customHeight="1" x14ac:dyDescent="0.25">
      <c r="A28" s="414" t="s">
        <v>70</v>
      </c>
      <c r="B28" s="424" t="s">
        <v>70</v>
      </c>
      <c r="C28" s="425" t="s">
        <v>71</v>
      </c>
      <c r="D28" s="426"/>
      <c r="E28" s="344">
        <v>736.70065968839356</v>
      </c>
      <c r="F28" s="478">
        <v>4.3219734116939028</v>
      </c>
      <c r="G28" s="345">
        <v>101.32862341742944</v>
      </c>
      <c r="H28" s="477">
        <v>4.3219734116939028</v>
      </c>
      <c r="I28" s="344">
        <v>34.491348899006951</v>
      </c>
      <c r="J28" s="478">
        <v>4.3219734116939028</v>
      </c>
      <c r="K28" s="344">
        <v>0.67719272598467084</v>
      </c>
      <c r="L28" s="478">
        <v>4.3219734116939037</v>
      </c>
      <c r="M28" s="614">
        <f t="shared" si="0"/>
        <v>873.19782473081466</v>
      </c>
      <c r="N28" s="544">
        <f t="shared" si="3"/>
        <v>4.3219734116939037</v>
      </c>
      <c r="O28" s="427">
        <f t="shared" si="1"/>
        <v>3.2861269694399908E-3</v>
      </c>
      <c r="P28" s="428">
        <f t="shared" si="2"/>
        <v>4.3219734116939037</v>
      </c>
    </row>
    <row r="29" spans="1:17" ht="15.75" x14ac:dyDescent="0.25">
      <c r="A29" s="414">
        <v>2</v>
      </c>
      <c r="B29" s="415">
        <v>2</v>
      </c>
      <c r="C29" s="416" t="s">
        <v>322</v>
      </c>
      <c r="D29" s="417"/>
      <c r="E29" s="479">
        <v>355.65126251128697</v>
      </c>
      <c r="F29" s="468">
        <v>2.086485576189538</v>
      </c>
      <c r="G29" s="480">
        <v>48.917633468907965</v>
      </c>
      <c r="H29" s="470">
        <v>2.08</v>
      </c>
      <c r="I29" s="479">
        <v>16.651120940814291</v>
      </c>
      <c r="J29" s="468">
        <v>2.08</v>
      </c>
      <c r="K29" s="479">
        <v>0.32692307899083395</v>
      </c>
      <c r="L29" s="468">
        <v>2.086485576189538</v>
      </c>
      <c r="M29" s="541">
        <f>E29+G29+I29+K29</f>
        <v>421.54694000000006</v>
      </c>
      <c r="N29" s="541">
        <f t="shared" si="3"/>
        <v>2.0864855761895389</v>
      </c>
      <c r="O29" s="430">
        <f t="shared" si="1"/>
        <v>1.586418024857016E-3</v>
      </c>
      <c r="P29" s="428">
        <f t="shared" si="2"/>
        <v>2.0864855761895389</v>
      </c>
      <c r="Q29" s="419"/>
    </row>
    <row r="30" spans="1:17" ht="15.75" x14ac:dyDescent="0.25">
      <c r="A30" s="414" t="s">
        <v>73</v>
      </c>
      <c r="B30" s="424" t="s">
        <v>73</v>
      </c>
      <c r="C30" s="425" t="s">
        <v>67</v>
      </c>
      <c r="D30" s="426"/>
      <c r="E30" s="344">
        <v>255.05077343257662</v>
      </c>
      <c r="F30" s="478">
        <v>1.4962965580536027</v>
      </c>
      <c r="G30" s="345">
        <v>35.080657840601141</v>
      </c>
      <c r="H30" s="477">
        <v>1.496296558053603</v>
      </c>
      <c r="I30" s="344">
        <v>11.941139318574129</v>
      </c>
      <c r="J30" s="478">
        <v>1.49</v>
      </c>
      <c r="K30" s="344">
        <v>0.23444872249518678</v>
      </c>
      <c r="L30" s="478">
        <v>1.4962965580536027</v>
      </c>
      <c r="M30" s="544">
        <f t="shared" si="0"/>
        <v>302.3070193142471</v>
      </c>
      <c r="N30" s="544">
        <f t="shared" si="3"/>
        <v>1.4962965580536032</v>
      </c>
      <c r="O30" s="427">
        <f t="shared" si="1"/>
        <v>1.1376794823393086E-3</v>
      </c>
      <c r="P30" s="428">
        <f t="shared" si="2"/>
        <v>1.4962965580536032</v>
      </c>
    </row>
    <row r="31" spans="1:17" ht="15.75" x14ac:dyDescent="0.25">
      <c r="A31" s="414" t="s">
        <v>74</v>
      </c>
      <c r="B31" s="424" t="s">
        <v>74</v>
      </c>
      <c r="C31" s="425" t="s">
        <v>75</v>
      </c>
      <c r="D31" s="426"/>
      <c r="E31" s="344">
        <v>56.111170155166867</v>
      </c>
      <c r="F31" s="478">
        <v>0.32918524277179262</v>
      </c>
      <c r="G31" s="345">
        <v>7.7177447249322508</v>
      </c>
      <c r="H31" s="477">
        <v>0.32918524277179262</v>
      </c>
      <c r="I31" s="344">
        <v>2.6270506500863084</v>
      </c>
      <c r="J31" s="478">
        <v>0.32918524277179262</v>
      </c>
      <c r="K31" s="625">
        <v>5.1578718948941095E-2</v>
      </c>
      <c r="L31" s="478">
        <v>0.32918524277179262</v>
      </c>
      <c r="M31" s="544">
        <f t="shared" si="0"/>
        <v>66.507544249134369</v>
      </c>
      <c r="N31" s="544">
        <f t="shared" si="3"/>
        <v>0.32918524277179273</v>
      </c>
      <c r="O31" s="427">
        <f t="shared" si="1"/>
        <v>2.5028948611464794E-4</v>
      </c>
      <c r="P31" s="428">
        <f t="shared" si="2"/>
        <v>0.32918524277179273</v>
      </c>
    </row>
    <row r="32" spans="1:17" ht="15.75" x14ac:dyDescent="0.25">
      <c r="A32" s="414" t="s">
        <v>76</v>
      </c>
      <c r="B32" s="424" t="s">
        <v>76</v>
      </c>
      <c r="C32" s="425" t="s">
        <v>71</v>
      </c>
      <c r="D32" s="426"/>
      <c r="E32" s="344">
        <v>44.489318923543458</v>
      </c>
      <c r="F32" s="478">
        <v>0.26100377536414271</v>
      </c>
      <c r="G32" s="345">
        <v>6.1192309033745733</v>
      </c>
      <c r="H32" s="477">
        <v>0.25</v>
      </c>
      <c r="I32" s="344">
        <v>2.0829309721538523</v>
      </c>
      <c r="J32" s="478">
        <v>0.26100377536414271</v>
      </c>
      <c r="K32" s="625">
        <v>4.0895637546706068E-2</v>
      </c>
      <c r="L32" s="478">
        <v>0.26100377536414276</v>
      </c>
      <c r="M32" s="544">
        <f t="shared" si="0"/>
        <v>52.732376436618587</v>
      </c>
      <c r="N32" s="544">
        <f t="shared" si="3"/>
        <v>0.26100377536414276</v>
      </c>
      <c r="O32" s="427">
        <f t="shared" si="1"/>
        <v>1.984490564030594E-4</v>
      </c>
      <c r="P32" s="428">
        <f t="shared" si="2"/>
        <v>0.26100377536414276</v>
      </c>
    </row>
    <row r="33" spans="1:19" s="433" customFormat="1" ht="15.75" x14ac:dyDescent="0.25">
      <c r="A33" s="431">
        <v>6</v>
      </c>
      <c r="B33" s="415">
        <v>6</v>
      </c>
      <c r="C33" s="416" t="s">
        <v>87</v>
      </c>
      <c r="D33" s="417"/>
      <c r="E33" s="479">
        <v>215395.10614478617</v>
      </c>
      <c r="F33" s="468">
        <v>1263.6501807403201</v>
      </c>
      <c r="G33" s="469">
        <v>29652.941008058264</v>
      </c>
      <c r="H33" s="470">
        <v>1264.78</v>
      </c>
      <c r="I33" s="467">
        <v>10042.682707029928</v>
      </c>
      <c r="J33" s="468">
        <v>1258.4000000000001</v>
      </c>
      <c r="K33" s="467">
        <v>197.3751498689677</v>
      </c>
      <c r="L33" s="468">
        <v>1259.6859315380293</v>
      </c>
      <c r="M33" s="541">
        <f t="shared" si="0"/>
        <v>255288.10500974333</v>
      </c>
      <c r="N33" s="541">
        <f t="shared" si="3"/>
        <v>1263.5720920559634</v>
      </c>
      <c r="O33" s="427">
        <f t="shared" si="1"/>
        <v>0.96073203928143203</v>
      </c>
      <c r="P33" s="419">
        <f t="shared" si="2"/>
        <v>1263.5720920559634</v>
      </c>
      <c r="Q33" s="432"/>
    </row>
    <row r="34" spans="1:19" s="433" customFormat="1" ht="15.6" customHeight="1" x14ac:dyDescent="0.25">
      <c r="A34" s="431">
        <v>7</v>
      </c>
      <c r="B34" s="415">
        <v>7</v>
      </c>
      <c r="C34" s="416" t="s">
        <v>323</v>
      </c>
      <c r="D34" s="417"/>
      <c r="E34" s="481">
        <v>5400.4973341817067</v>
      </c>
      <c r="F34" s="482">
        <v>31.682889897410611</v>
      </c>
      <c r="G34" s="483">
        <v>3761.5050983121946</v>
      </c>
      <c r="H34" s="484">
        <v>160.43961197305669</v>
      </c>
      <c r="I34" s="481">
        <v>1260.0186155841466</v>
      </c>
      <c r="J34" s="482">
        <v>157.88790895768159</v>
      </c>
      <c r="K34" s="481">
        <v>12.359059551219513</v>
      </c>
      <c r="L34" s="482">
        <v>78.877880290641883</v>
      </c>
      <c r="M34" s="541">
        <f t="shared" si="0"/>
        <v>10434.380107629268</v>
      </c>
      <c r="N34" s="541">
        <f t="shared" si="3"/>
        <v>51.645929611178083</v>
      </c>
      <c r="O34" s="427">
        <f t="shared" si="1"/>
        <v>3.9267960718568043E-2</v>
      </c>
      <c r="P34" s="419">
        <f t="shared" si="2"/>
        <v>51.645929611178083</v>
      </c>
      <c r="Q34" s="434"/>
    </row>
    <row r="35" spans="1:19" ht="15.75" x14ac:dyDescent="0.25">
      <c r="A35" s="414" t="s">
        <v>152</v>
      </c>
      <c r="B35" s="424" t="s">
        <v>152</v>
      </c>
      <c r="C35" s="425" t="s">
        <v>29</v>
      </c>
      <c r="D35" s="426"/>
      <c r="E35" s="485">
        <v>972.08952015270722</v>
      </c>
      <c r="F35" s="486">
        <v>5.7029201815339103</v>
      </c>
      <c r="G35" s="345">
        <v>677.07091769619501</v>
      </c>
      <c r="H35" s="347">
        <v>28.879130155150204</v>
      </c>
      <c r="I35" s="485">
        <v>226.80335080514635</v>
      </c>
      <c r="J35" s="486">
        <v>28.419823612382686</v>
      </c>
      <c r="K35" s="485">
        <v>2.2246307192195123</v>
      </c>
      <c r="L35" s="478">
        <v>14.198018452315539</v>
      </c>
      <c r="M35" s="544">
        <f t="shared" si="0"/>
        <v>1878.1884193732681</v>
      </c>
      <c r="N35" s="544">
        <f t="shared" si="3"/>
        <v>9.2962673300120553</v>
      </c>
      <c r="O35" s="427">
        <f t="shared" si="1"/>
        <v>7.0682329293422471E-3</v>
      </c>
      <c r="P35" s="419">
        <f t="shared" si="2"/>
        <v>9.2962673300120553</v>
      </c>
    </row>
    <row r="36" spans="1:19" ht="15.75" x14ac:dyDescent="0.25">
      <c r="A36" s="414" t="s">
        <v>154</v>
      </c>
      <c r="B36" s="424" t="s">
        <v>154</v>
      </c>
      <c r="C36" s="425" t="s">
        <v>201</v>
      </c>
      <c r="D36" s="426"/>
      <c r="E36" s="485">
        <v>0</v>
      </c>
      <c r="F36" s="487">
        <v>0</v>
      </c>
      <c r="G36" s="488">
        <v>0</v>
      </c>
      <c r="H36" s="489">
        <v>0</v>
      </c>
      <c r="I36" s="485">
        <v>0</v>
      </c>
      <c r="J36" s="487">
        <v>0</v>
      </c>
      <c r="K36" s="485">
        <v>0</v>
      </c>
      <c r="L36" s="478">
        <v>0</v>
      </c>
      <c r="M36" s="544">
        <f t="shared" si="0"/>
        <v>0</v>
      </c>
      <c r="N36" s="544">
        <f t="shared" si="3"/>
        <v>0</v>
      </c>
      <c r="O36" s="427">
        <f t="shared" si="1"/>
        <v>0</v>
      </c>
      <c r="P36" s="419">
        <f t="shared" si="2"/>
        <v>0</v>
      </c>
    </row>
    <row r="37" spans="1:19" ht="15.75" x14ac:dyDescent="0.25">
      <c r="A37" s="414" t="s">
        <v>202</v>
      </c>
      <c r="B37" s="424" t="s">
        <v>202</v>
      </c>
      <c r="C37" s="425" t="s">
        <v>203</v>
      </c>
      <c r="D37" s="426"/>
      <c r="E37" s="485">
        <v>0</v>
      </c>
      <c r="F37" s="487">
        <v>0</v>
      </c>
      <c r="G37" s="488">
        <v>0</v>
      </c>
      <c r="H37" s="489">
        <v>0</v>
      </c>
      <c r="I37" s="485">
        <v>0</v>
      </c>
      <c r="J37" s="487">
        <v>0</v>
      </c>
      <c r="K37" s="485">
        <v>0</v>
      </c>
      <c r="L37" s="478">
        <v>0</v>
      </c>
      <c r="M37" s="544">
        <f t="shared" si="0"/>
        <v>0</v>
      </c>
      <c r="N37" s="544">
        <f t="shared" si="3"/>
        <v>0</v>
      </c>
      <c r="O37" s="427">
        <f t="shared" si="1"/>
        <v>0</v>
      </c>
      <c r="P37" s="419">
        <f t="shared" si="2"/>
        <v>0</v>
      </c>
    </row>
    <row r="38" spans="1:19" ht="16.899999999999999" customHeight="1" x14ac:dyDescent="0.25">
      <c r="A38" s="414" t="s">
        <v>204</v>
      </c>
      <c r="B38" s="424" t="s">
        <v>204</v>
      </c>
      <c r="C38" s="425" t="s">
        <v>100</v>
      </c>
      <c r="D38" s="426"/>
      <c r="E38" s="485">
        <v>4428.4078140289994</v>
      </c>
      <c r="F38" s="486">
        <v>25.979969715876702</v>
      </c>
      <c r="G38" s="345">
        <v>3084.4341806159996</v>
      </c>
      <c r="H38" s="490">
        <v>131.56048181790649</v>
      </c>
      <c r="I38" s="485">
        <v>1033.2152647790001</v>
      </c>
      <c r="J38" s="486">
        <v>129.4680853452989</v>
      </c>
      <c r="K38" s="485">
        <v>10.134428832000001</v>
      </c>
      <c r="L38" s="478">
        <v>64.679861838326346</v>
      </c>
      <c r="M38" s="544">
        <f t="shared" si="0"/>
        <v>8556.1916882559999</v>
      </c>
      <c r="N38" s="544">
        <f t="shared" si="3"/>
        <v>42.349662281166033</v>
      </c>
      <c r="O38" s="427">
        <f t="shared" si="1"/>
        <v>3.2199727789225793E-2</v>
      </c>
      <c r="P38" s="419">
        <f t="shared" si="2"/>
        <v>42.349662281166033</v>
      </c>
    </row>
    <row r="39" spans="1:19" s="433" customFormat="1" ht="31.5" x14ac:dyDescent="0.25">
      <c r="A39" s="431">
        <v>8</v>
      </c>
      <c r="B39" s="435">
        <v>8</v>
      </c>
      <c r="C39" s="436" t="s">
        <v>207</v>
      </c>
      <c r="D39" s="437"/>
      <c r="E39" s="491">
        <v>220795.60347896788</v>
      </c>
      <c r="F39" s="492">
        <v>1295.3330706377308</v>
      </c>
      <c r="G39" s="493">
        <v>33414.446106370458</v>
      </c>
      <c r="H39" s="494">
        <f>H33+H34</f>
        <v>1425.2196119730565</v>
      </c>
      <c r="I39" s="495">
        <v>11302.701322614073</v>
      </c>
      <c r="J39" s="492">
        <f>J33+J34</f>
        <v>1416.2879089576818</v>
      </c>
      <c r="K39" s="495">
        <v>209.7342094201872</v>
      </c>
      <c r="L39" s="492">
        <v>1338.5638118286711</v>
      </c>
      <c r="M39" s="615">
        <f>E39+G39+I39+K39</f>
        <v>265722.48511737259</v>
      </c>
      <c r="N39" s="546">
        <f t="shared" si="3"/>
        <v>1315.2180216671413</v>
      </c>
      <c r="O39" s="427">
        <f t="shared" si="1"/>
        <v>1</v>
      </c>
      <c r="P39" s="419">
        <f t="shared" si="2"/>
        <v>1315.2180216671413</v>
      </c>
      <c r="Q39" s="432"/>
    </row>
    <row r="40" spans="1:19" s="433" customFormat="1" ht="34.15" hidden="1" customHeight="1" x14ac:dyDescent="0.25">
      <c r="A40" s="431">
        <v>9</v>
      </c>
      <c r="B40" s="438">
        <v>9</v>
      </c>
      <c r="C40" s="439" t="s">
        <v>324</v>
      </c>
      <c r="D40" s="440"/>
      <c r="E40" s="496"/>
      <c r="F40" s="497"/>
      <c r="G40" s="498"/>
      <c r="H40" s="499"/>
      <c r="I40" s="496"/>
      <c r="J40" s="497"/>
      <c r="K40" s="606"/>
      <c r="L40" s="497"/>
      <c r="M40" s="616">
        <f t="shared" si="0"/>
        <v>0</v>
      </c>
      <c r="N40" s="545"/>
      <c r="O40" s="427">
        <f t="shared" si="1"/>
        <v>0</v>
      </c>
      <c r="P40" s="419">
        <f t="shared" si="2"/>
        <v>0</v>
      </c>
    </row>
    <row r="41" spans="1:19" s="433" customFormat="1" ht="30.75" customHeight="1" x14ac:dyDescent="0.25">
      <c r="A41" s="431">
        <v>10</v>
      </c>
      <c r="B41" s="441">
        <v>10</v>
      </c>
      <c r="C41" s="442" t="s">
        <v>325</v>
      </c>
      <c r="D41" s="443"/>
      <c r="E41" s="348">
        <v>170454.69499999998</v>
      </c>
      <c r="F41" s="349"/>
      <c r="G41" s="350">
        <v>23444.99</v>
      </c>
      <c r="H41" s="351"/>
      <c r="I41" s="348">
        <v>7980.4629999999988</v>
      </c>
      <c r="J41" s="352"/>
      <c r="K41" s="348">
        <v>156.68599999999998</v>
      </c>
      <c r="L41" s="607"/>
      <c r="M41" s="547">
        <f>E41+G41+I41+K41</f>
        <v>202036.83399999994</v>
      </c>
      <c r="N41" s="547"/>
      <c r="O41" s="427"/>
    </row>
    <row r="42" spans="1:19" s="433" customFormat="1" ht="16.899999999999999" hidden="1" customHeight="1" x14ac:dyDescent="0.25">
      <c r="A42" s="444"/>
      <c r="B42" s="441"/>
      <c r="C42" s="442"/>
      <c r="D42" s="443"/>
      <c r="E42" s="500"/>
      <c r="F42" s="501"/>
      <c r="G42" s="502"/>
      <c r="H42" s="503"/>
      <c r="I42" s="500"/>
      <c r="J42" s="501"/>
      <c r="K42" s="500"/>
      <c r="L42" s="608"/>
      <c r="M42" s="617"/>
      <c r="N42" s="548"/>
      <c r="O42" s="427"/>
    </row>
    <row r="43" spans="1:19" ht="15.75" thickBot="1" x14ac:dyDescent="0.3">
      <c r="B43" s="446" t="s">
        <v>107</v>
      </c>
      <c r="C43" s="447" t="s">
        <v>306</v>
      </c>
      <c r="D43" s="448"/>
      <c r="E43" s="609">
        <v>2.507251641338335</v>
      </c>
      <c r="F43" s="610"/>
      <c r="G43" s="611">
        <v>12.685099589665395</v>
      </c>
      <c r="H43" s="612"/>
      <c r="I43" s="609">
        <v>12.54663372622233</v>
      </c>
      <c r="J43" s="613"/>
      <c r="K43" s="609">
        <v>6.2617100763647668</v>
      </c>
      <c r="L43" s="610"/>
      <c r="M43" s="618"/>
      <c r="N43" s="549"/>
      <c r="O43" s="413"/>
      <c r="Q43" s="429"/>
      <c r="S43" s="429"/>
    </row>
    <row r="44" spans="1:19" hidden="1" x14ac:dyDescent="0.25">
      <c r="B44" s="449"/>
      <c r="C44" s="450" t="s">
        <v>326</v>
      </c>
      <c r="D44" s="451"/>
      <c r="E44" s="452">
        <f>E20+E26+E30+E22+E27+E31</f>
        <v>19979.43662476616</v>
      </c>
      <c r="F44" s="452"/>
      <c r="G44" s="452">
        <f>G20+G26+G30+G22+G27+G31</f>
        <v>2748.0480480357346</v>
      </c>
      <c r="H44" s="452"/>
      <c r="I44" s="452">
        <f>I20+I26+I30+I22+I27+I31</f>
        <v>935.41075383574048</v>
      </c>
      <c r="J44" s="452"/>
      <c r="K44" s="452">
        <f>K20+K26+K30+K22+K27+K31</f>
        <v>18.365572194934909</v>
      </c>
      <c r="L44" s="452"/>
      <c r="M44" s="452">
        <f>M20+M26+M30+M22+M27+M31</f>
        <v>23681.260998832571</v>
      </c>
      <c r="N44" s="452"/>
      <c r="O44" s="453">
        <f>M44/$M$39%/100</f>
        <v>8.9120275193769527E-2</v>
      </c>
      <c r="P44" s="454">
        <v>2.3099999999999999E-2</v>
      </c>
    </row>
    <row r="45" spans="1:19" hidden="1" x14ac:dyDescent="0.25">
      <c r="C45" s="456" t="s">
        <v>327</v>
      </c>
      <c r="D45" s="456"/>
      <c r="E45" s="456"/>
      <c r="F45" s="456"/>
      <c r="G45" s="456"/>
      <c r="H45" s="456"/>
      <c r="I45" s="456"/>
      <c r="J45" s="456"/>
      <c r="K45" s="456"/>
      <c r="L45" s="456"/>
      <c r="M45" s="457">
        <f>('[5]1_Структура по елементах'!AL15+'[5]1_Структура по елементах'!AL16+'[5]1_Структура по елементах'!AM34)/1000</f>
        <v>2904.96783</v>
      </c>
      <c r="N45" s="457"/>
      <c r="O45" s="456"/>
    </row>
    <row r="46" spans="1:19" hidden="1" x14ac:dyDescent="0.25">
      <c r="C46" s="456" t="s">
        <v>328</v>
      </c>
      <c r="D46" s="456"/>
      <c r="E46" s="456"/>
      <c r="F46" s="456"/>
      <c r="G46" s="456"/>
      <c r="H46" s="456"/>
      <c r="I46" s="456"/>
      <c r="J46" s="456"/>
      <c r="K46" s="456"/>
      <c r="L46" s="456"/>
      <c r="M46" s="457">
        <f>M44+M45</f>
        <v>26586.228828832573</v>
      </c>
      <c r="N46" s="457"/>
      <c r="O46" s="456"/>
    </row>
    <row r="47" spans="1:19" hidden="1" x14ac:dyDescent="0.25">
      <c r="M47" s="458"/>
      <c r="N47" s="458"/>
    </row>
    <row r="48" spans="1:19" hidden="1" x14ac:dyDescent="0.25">
      <c r="M48" s="458"/>
      <c r="N48" s="458"/>
    </row>
    <row r="49" spans="1:22" s="433" customFormat="1" ht="31.5" hidden="1" x14ac:dyDescent="0.25">
      <c r="A49" s="431">
        <v>8</v>
      </c>
      <c r="B49" s="435">
        <v>8</v>
      </c>
      <c r="C49" s="436" t="s">
        <v>207</v>
      </c>
      <c r="D49" s="437"/>
      <c r="E49" s="508">
        <v>217374.95009763178</v>
      </c>
      <c r="F49" s="509">
        <v>1337.659485185633</v>
      </c>
      <c r="G49" s="510">
        <v>33105.380436333209</v>
      </c>
      <c r="H49" s="511">
        <v>1429.3593485258839</v>
      </c>
      <c r="I49" s="512">
        <v>11358.320391982912</v>
      </c>
      <c r="J49" s="509">
        <v>1427.3616673827044</v>
      </c>
      <c r="K49" s="512">
        <v>224.0107596653383</v>
      </c>
      <c r="L49" s="509">
        <v>1429.6794842253826</v>
      </c>
      <c r="M49" s="513">
        <v>262062.66168561325</v>
      </c>
      <c r="N49" s="539"/>
      <c r="O49" s="427">
        <v>1</v>
      </c>
      <c r="P49" s="419">
        <v>1352.3777260769621</v>
      </c>
      <c r="Q49" s="432"/>
    </row>
    <row r="50" spans="1:22" s="518" customFormat="1" ht="18.75" hidden="1" x14ac:dyDescent="0.25">
      <c r="A50" s="514"/>
      <c r="B50" s="519"/>
      <c r="C50" s="520"/>
      <c r="D50" s="521"/>
      <c r="E50" s="522"/>
      <c r="F50" s="523"/>
      <c r="G50" s="522"/>
      <c r="H50" s="523"/>
      <c r="I50" s="522"/>
      <c r="J50" s="523"/>
      <c r="K50" s="522"/>
      <c r="L50" s="523"/>
      <c r="M50" s="524"/>
      <c r="N50" s="524"/>
      <c r="O50" s="515"/>
      <c r="P50" s="516"/>
      <c r="Q50" s="517"/>
    </row>
    <row r="51" spans="1:22" s="518" customFormat="1" ht="18.75" hidden="1" x14ac:dyDescent="0.25">
      <c r="A51" s="514"/>
      <c r="B51" s="519"/>
      <c r="C51" s="520"/>
      <c r="D51" s="521"/>
      <c r="E51" s="522"/>
      <c r="F51" s="525">
        <f>F39-F49</f>
        <v>-42.326414547902232</v>
      </c>
      <c r="G51" s="525"/>
      <c r="H51" s="525">
        <f t="shared" ref="H51:U51" si="4">H39-H49</f>
        <v>-4.139736552827344</v>
      </c>
      <c r="I51" s="525"/>
      <c r="J51" s="525">
        <f t="shared" si="4"/>
        <v>-11.073758425022561</v>
      </c>
      <c r="K51" s="525"/>
      <c r="L51" s="525">
        <f t="shared" si="4"/>
        <v>-91.115672396711489</v>
      </c>
      <c r="M51" s="525"/>
      <c r="N51" s="525"/>
      <c r="O51" s="525">
        <f t="shared" si="4"/>
        <v>0</v>
      </c>
      <c r="P51" s="525">
        <f t="shared" si="4"/>
        <v>-37.159704409820733</v>
      </c>
      <c r="Q51" s="525">
        <f t="shared" si="4"/>
        <v>0</v>
      </c>
      <c r="R51" s="525">
        <f t="shared" si="4"/>
        <v>0</v>
      </c>
      <c r="S51" s="525">
        <f t="shared" si="4"/>
        <v>0</v>
      </c>
      <c r="T51" s="525">
        <f t="shared" si="4"/>
        <v>0</v>
      </c>
      <c r="U51" s="525">
        <f t="shared" si="4"/>
        <v>0</v>
      </c>
      <c r="V51" s="525"/>
    </row>
    <row r="52" spans="1:22" s="518" customFormat="1" ht="18.75" x14ac:dyDescent="0.25">
      <c r="A52" s="514"/>
      <c r="B52" s="519"/>
      <c r="C52" s="520"/>
      <c r="D52" s="521"/>
      <c r="E52" s="522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</row>
    <row r="53" spans="1:22" s="518" customFormat="1" ht="18.75" x14ac:dyDescent="0.25">
      <c r="A53" s="514"/>
      <c r="B53" s="519"/>
      <c r="C53" s="520"/>
      <c r="D53" s="521"/>
      <c r="E53" s="522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</row>
    <row r="54" spans="1:22" ht="31.15" customHeight="1" x14ac:dyDescent="0.25">
      <c r="C54" s="459" t="s">
        <v>119</v>
      </c>
      <c r="D54" s="460"/>
      <c r="E54" s="461"/>
      <c r="F54" s="461"/>
      <c r="G54" s="715" t="s">
        <v>37</v>
      </c>
      <c r="H54" s="715"/>
      <c r="M54" s="458"/>
      <c r="N54" s="458"/>
    </row>
  </sheetData>
  <mergeCells count="17">
    <mergeCell ref="A8:A9"/>
    <mergeCell ref="B8:B9"/>
    <mergeCell ref="C8:C9"/>
    <mergeCell ref="T6:U6"/>
    <mergeCell ref="D8:D9"/>
    <mergeCell ref="E8:F8"/>
    <mergeCell ref="G8:H8"/>
    <mergeCell ref="I8:J8"/>
    <mergeCell ref="K8:L8"/>
    <mergeCell ref="M8:M9"/>
    <mergeCell ref="O8:O9"/>
    <mergeCell ref="N8:N9"/>
    <mergeCell ref="L2:M2"/>
    <mergeCell ref="G54:H54"/>
    <mergeCell ref="C5:H5"/>
    <mergeCell ref="C4:H4"/>
    <mergeCell ref="C6:H6"/>
  </mergeCells>
  <conditionalFormatting sqref="O5:Q5">
    <cfRule type="cellIs" dxfId="0" priority="1" operator="equal">
      <formula>0</formula>
    </cfRule>
  </conditionalFormatting>
  <pageMargins left="0.9055118110236221" right="0.70866141732283472" top="0.55118110236220474" bottom="0.35433070866141736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51"/>
  <sheetViews>
    <sheetView workbookViewId="0">
      <selection activeCell="C1" sqref="C1"/>
    </sheetView>
  </sheetViews>
  <sheetFormatPr defaultColWidth="8.140625" defaultRowHeight="12.75" x14ac:dyDescent="0.2"/>
  <cols>
    <col min="1" max="1" width="8.28515625" style="275" customWidth="1"/>
    <col min="2" max="2" width="75.5703125" style="275" customWidth="1"/>
    <col min="3" max="3" width="13.5703125" style="275" customWidth="1"/>
    <col min="4" max="4" width="16.5703125" style="275" bestFit="1" customWidth="1"/>
    <col min="5" max="5" width="13.7109375" style="275" customWidth="1"/>
    <col min="6" max="6" width="13.28515625" style="275" customWidth="1"/>
    <col min="7" max="7" width="14.5703125" style="275" customWidth="1"/>
    <col min="8" max="8" width="13" style="275" customWidth="1"/>
    <col min="9" max="9" width="12.5703125" style="275" customWidth="1"/>
    <col min="10" max="10" width="11.7109375" style="275" customWidth="1"/>
    <col min="11" max="212" width="11.5703125" style="275" customWidth="1"/>
    <col min="213" max="213" width="6.42578125" style="275" customWidth="1"/>
    <col min="214" max="214" width="65.7109375" style="275" customWidth="1"/>
    <col min="215" max="218" width="11.5703125" style="275" hidden="1" customWidth="1"/>
    <col min="219" max="219" width="14.85546875" style="275" customWidth="1"/>
    <col min="220" max="220" width="13.28515625" style="275" customWidth="1"/>
    <col min="221" max="221" width="14.5703125" style="275" customWidth="1"/>
    <col min="222" max="222" width="13" style="275" customWidth="1"/>
    <col min="223" max="232" width="11.5703125" style="275" hidden="1" customWidth="1"/>
    <col min="233" max="16384" width="8.140625" style="275"/>
  </cols>
  <sheetData>
    <row r="1" spans="1:56" ht="15" x14ac:dyDescent="0.25">
      <c r="C1" s="377">
        <v>5</v>
      </c>
      <c r="I1" s="533" t="s">
        <v>164</v>
      </c>
      <c r="J1" s="402"/>
    </row>
    <row r="2" spans="1:56" ht="30.75" customHeight="1" x14ac:dyDescent="0.25">
      <c r="I2" s="714" t="s">
        <v>371</v>
      </c>
      <c r="J2" s="714"/>
    </row>
    <row r="3" spans="1:56" ht="18" customHeight="1" x14ac:dyDescent="0.3">
      <c r="A3" s="320"/>
      <c r="B3" s="321"/>
      <c r="C3" s="321"/>
      <c r="D3" s="321"/>
      <c r="E3" s="321"/>
      <c r="F3" s="322"/>
      <c r="I3" s="533" t="s">
        <v>373</v>
      </c>
      <c r="J3" s="629"/>
    </row>
    <row r="4" spans="1:56" ht="19.899999999999999" customHeight="1" x14ac:dyDescent="0.2">
      <c r="A4" s="735" t="s">
        <v>262</v>
      </c>
      <c r="B4" s="735"/>
      <c r="C4" s="735"/>
      <c r="D4" s="735"/>
      <c r="E4" s="735"/>
      <c r="F4" s="735"/>
      <c r="G4" s="735"/>
      <c r="H4" s="735"/>
      <c r="I4" s="735"/>
      <c r="J4" s="273"/>
    </row>
    <row r="5" spans="1:56" ht="24.95" customHeight="1" x14ac:dyDescent="0.2">
      <c r="A5" s="735" t="s">
        <v>263</v>
      </c>
      <c r="B5" s="735"/>
      <c r="C5" s="735"/>
      <c r="D5" s="735"/>
      <c r="E5" s="735"/>
      <c r="F5" s="735"/>
      <c r="G5" s="735"/>
      <c r="H5" s="735"/>
      <c r="I5" s="735"/>
      <c r="J5" s="273"/>
    </row>
    <row r="6" spans="1:56" ht="15.75" customHeight="1" x14ac:dyDescent="0.25">
      <c r="A6" s="274"/>
      <c r="B6" s="739"/>
      <c r="C6" s="739"/>
      <c r="D6" s="739"/>
      <c r="E6" s="739"/>
      <c r="F6" s="739"/>
      <c r="H6" s="276"/>
      <c r="J6" s="277" t="s">
        <v>42</v>
      </c>
    </row>
    <row r="7" spans="1:56" ht="33.75" customHeight="1" x14ac:dyDescent="0.2">
      <c r="A7" s="740" t="s">
        <v>264</v>
      </c>
      <c r="B7" s="740" t="s">
        <v>265</v>
      </c>
      <c r="C7" s="736" t="s">
        <v>266</v>
      </c>
      <c r="D7" s="737"/>
      <c r="E7" s="736" t="s">
        <v>267</v>
      </c>
      <c r="F7" s="737"/>
      <c r="G7" s="736" t="s">
        <v>268</v>
      </c>
      <c r="H7" s="737"/>
      <c r="I7" s="736" t="s">
        <v>269</v>
      </c>
      <c r="J7" s="737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</row>
    <row r="8" spans="1:56" ht="22.15" customHeight="1" x14ac:dyDescent="0.2">
      <c r="A8" s="741"/>
      <c r="B8" s="741"/>
      <c r="C8" s="278" t="s">
        <v>270</v>
      </c>
      <c r="D8" s="278" t="s">
        <v>9</v>
      </c>
      <c r="E8" s="278" t="s">
        <v>270</v>
      </c>
      <c r="F8" s="278" t="s">
        <v>9</v>
      </c>
      <c r="G8" s="278" t="s">
        <v>270</v>
      </c>
      <c r="H8" s="278" t="s">
        <v>9</v>
      </c>
      <c r="I8" s="278" t="s">
        <v>270</v>
      </c>
      <c r="J8" s="278" t="s">
        <v>9</v>
      </c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</row>
    <row r="9" spans="1:56" ht="15.75" customHeight="1" x14ac:dyDescent="0.25">
      <c r="A9" s="279">
        <v>1</v>
      </c>
      <c r="B9" s="279">
        <v>2</v>
      </c>
      <c r="C9" s="280">
        <v>3</v>
      </c>
      <c r="D9" s="280">
        <v>4</v>
      </c>
      <c r="E9" s="280">
        <v>5</v>
      </c>
      <c r="F9" s="280">
        <v>6</v>
      </c>
      <c r="G9" s="280">
        <v>7</v>
      </c>
      <c r="H9" s="280">
        <v>8</v>
      </c>
      <c r="I9" s="281">
        <v>9</v>
      </c>
      <c r="J9" s="281">
        <v>10</v>
      </c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</row>
    <row r="10" spans="1:56" s="324" customFormat="1" ht="15.75" customHeight="1" x14ac:dyDescent="0.25">
      <c r="A10" s="282">
        <v>1</v>
      </c>
      <c r="B10" s="283" t="s">
        <v>271</v>
      </c>
      <c r="C10" s="284">
        <v>201569.37626413495</v>
      </c>
      <c r="D10" s="284">
        <v>1182.5393032684431</v>
      </c>
      <c r="E10" s="284">
        <v>27751.297296838879</v>
      </c>
      <c r="F10" s="284">
        <v>1183.6770797018416</v>
      </c>
      <c r="G10" s="284">
        <v>9395.3803504680764</v>
      </c>
      <c r="H10" s="284">
        <v>1177.2976518365008</v>
      </c>
      <c r="I10" s="284">
        <v>184.66621092140915</v>
      </c>
      <c r="J10" s="284">
        <v>1178.575054066152</v>
      </c>
    </row>
    <row r="11" spans="1:56" s="324" customFormat="1" ht="20.45" customHeight="1" x14ac:dyDescent="0.25">
      <c r="A11" s="282" t="s">
        <v>52</v>
      </c>
      <c r="B11" s="283" t="s">
        <v>272</v>
      </c>
      <c r="C11" s="284">
        <v>174497.663387821</v>
      </c>
      <c r="D11" s="284">
        <v>1023.7187270659867</v>
      </c>
      <c r="E11" s="284">
        <v>24027.750475978053</v>
      </c>
      <c r="F11" s="284">
        <v>1024.8565034993853</v>
      </c>
      <c r="G11" s="284">
        <v>8127.9186184456948</v>
      </c>
      <c r="H11" s="284">
        <v>1018.4770756340446</v>
      </c>
      <c r="I11" s="284">
        <v>159.78125011855107</v>
      </c>
      <c r="J11" s="284">
        <v>1019.7544778636959</v>
      </c>
    </row>
    <row r="12" spans="1:56" s="326" customFormat="1" ht="15.75" x14ac:dyDescent="0.25">
      <c r="A12" s="285" t="s">
        <v>178</v>
      </c>
      <c r="B12" s="283" t="s">
        <v>273</v>
      </c>
      <c r="C12" s="286">
        <v>84278.44699841</v>
      </c>
      <c r="D12" s="287">
        <v>494.43312194134643</v>
      </c>
      <c r="E12" s="287">
        <v>20595.486743360001</v>
      </c>
      <c r="F12" s="288">
        <v>878.46003531500764</v>
      </c>
      <c r="G12" s="287">
        <v>7061.868326490001</v>
      </c>
      <c r="H12" s="287">
        <v>884.8945639482323</v>
      </c>
      <c r="I12" s="287">
        <v>139.37510931</v>
      </c>
      <c r="J12" s="287">
        <v>889.51858691906114</v>
      </c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</row>
    <row r="13" spans="1:56" s="326" customFormat="1" ht="15.75" customHeight="1" x14ac:dyDescent="0.25">
      <c r="A13" s="289" t="s">
        <v>180</v>
      </c>
      <c r="B13" s="290" t="s">
        <v>274</v>
      </c>
      <c r="C13" s="286">
        <v>19495.065669131272</v>
      </c>
      <c r="D13" s="287">
        <v>114.37095158412195</v>
      </c>
      <c r="E13" s="291">
        <v>2681.4258161802236</v>
      </c>
      <c r="F13" s="292">
        <v>114.37095158412195</v>
      </c>
      <c r="G13" s="291">
        <v>912.73314739187651</v>
      </c>
      <c r="H13" s="291">
        <v>114.37095158412195</v>
      </c>
      <c r="I13" s="291">
        <v>17.92032691990973</v>
      </c>
      <c r="J13" s="291">
        <v>114.37095158412195</v>
      </c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</row>
    <row r="14" spans="1:56" s="326" customFormat="1" ht="18" customHeight="1" x14ac:dyDescent="0.25">
      <c r="A14" s="293" t="s">
        <v>182</v>
      </c>
      <c r="B14" s="294" t="s">
        <v>275</v>
      </c>
      <c r="C14" s="295">
        <v>57876.098327040003</v>
      </c>
      <c r="D14" s="287">
        <v>339.53947896266516</v>
      </c>
      <c r="E14" s="291">
        <v>0</v>
      </c>
      <c r="F14" s="292">
        <v>0</v>
      </c>
      <c r="G14" s="291">
        <v>0</v>
      </c>
      <c r="H14" s="291">
        <v>0</v>
      </c>
      <c r="I14" s="291">
        <v>0</v>
      </c>
      <c r="J14" s="291">
        <v>0</v>
      </c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</row>
    <row r="15" spans="1:56" s="326" customFormat="1" ht="31.5" hidden="1" customHeight="1" x14ac:dyDescent="0.25">
      <c r="A15" s="296" t="s">
        <v>276</v>
      </c>
      <c r="B15" s="297" t="s">
        <v>277</v>
      </c>
      <c r="C15" s="298"/>
      <c r="D15" s="287">
        <v>0</v>
      </c>
      <c r="E15" s="291">
        <v>0</v>
      </c>
      <c r="F15" s="292">
        <v>0</v>
      </c>
      <c r="G15" s="291">
        <v>0</v>
      </c>
      <c r="H15" s="291">
        <v>0</v>
      </c>
      <c r="I15" s="291">
        <v>0</v>
      </c>
      <c r="J15" s="291">
        <v>0</v>
      </c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</row>
    <row r="16" spans="1:56" s="326" customFormat="1" ht="16.899999999999999" customHeight="1" x14ac:dyDescent="0.25">
      <c r="A16" s="285" t="s">
        <v>184</v>
      </c>
      <c r="B16" s="283" t="s">
        <v>278</v>
      </c>
      <c r="C16" s="284">
        <v>10143.798993349999</v>
      </c>
      <c r="D16" s="287">
        <v>59.510235217340309</v>
      </c>
      <c r="E16" s="291">
        <v>378.88457177999993</v>
      </c>
      <c r="F16" s="292">
        <v>16.160577239742903</v>
      </c>
      <c r="G16" s="291">
        <v>26.707583</v>
      </c>
      <c r="H16" s="291">
        <v>3.3466207411775488</v>
      </c>
      <c r="I16" s="291">
        <v>0</v>
      </c>
      <c r="J16" s="291">
        <v>0</v>
      </c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</row>
    <row r="17" spans="1:56" s="328" customFormat="1" ht="31.5" hidden="1" customHeight="1" x14ac:dyDescent="0.25">
      <c r="A17" s="289" t="s">
        <v>186</v>
      </c>
      <c r="B17" s="290" t="s">
        <v>279</v>
      </c>
      <c r="C17" s="299"/>
      <c r="D17" s="287">
        <v>0</v>
      </c>
      <c r="E17" s="291">
        <v>0</v>
      </c>
      <c r="F17" s="292">
        <v>0</v>
      </c>
      <c r="G17" s="291">
        <v>0</v>
      </c>
      <c r="H17" s="291">
        <v>0</v>
      </c>
      <c r="I17" s="291">
        <v>0</v>
      </c>
      <c r="J17" s="291">
        <v>0</v>
      </c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</row>
    <row r="18" spans="1:56" s="326" customFormat="1" ht="15.75" x14ac:dyDescent="0.25">
      <c r="A18" s="289" t="s">
        <v>190</v>
      </c>
      <c r="B18" s="290" t="s">
        <v>280</v>
      </c>
      <c r="C18" s="286">
        <v>1798.3791825931562</v>
      </c>
      <c r="D18" s="287">
        <v>10.550481948257023</v>
      </c>
      <c r="E18" s="291">
        <v>247.35594377206641</v>
      </c>
      <c r="F18" s="292">
        <v>10.550481948257023</v>
      </c>
      <c r="G18" s="291">
        <v>84.197730820233062</v>
      </c>
      <c r="H18" s="291">
        <v>10.550481948257023</v>
      </c>
      <c r="I18" s="291">
        <v>1.6531128145445995</v>
      </c>
      <c r="J18" s="291">
        <v>10.550481948257023</v>
      </c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</row>
    <row r="19" spans="1:56" s="326" customFormat="1" ht="15.75" x14ac:dyDescent="0.25">
      <c r="A19" s="289" t="s">
        <v>192</v>
      </c>
      <c r="B19" s="290" t="s">
        <v>281</v>
      </c>
      <c r="C19" s="286">
        <v>905.87421729655637</v>
      </c>
      <c r="D19" s="287">
        <v>5.3144574122558286</v>
      </c>
      <c r="E19" s="291">
        <v>124.59740088576378</v>
      </c>
      <c r="F19" s="292">
        <v>5.3144574122558286</v>
      </c>
      <c r="G19" s="291">
        <v>42.41183074358338</v>
      </c>
      <c r="H19" s="291">
        <v>5.3144574122558286</v>
      </c>
      <c r="I19" s="291">
        <v>0.83270107409671656</v>
      </c>
      <c r="J19" s="291">
        <v>5.3144574122558286</v>
      </c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</row>
    <row r="20" spans="1:56" s="324" customFormat="1" ht="15.75" x14ac:dyDescent="0.25">
      <c r="A20" s="282" t="s">
        <v>54</v>
      </c>
      <c r="B20" s="283" t="s">
        <v>282</v>
      </c>
      <c r="C20" s="284">
        <v>15312.659775465789</v>
      </c>
      <c r="D20" s="300">
        <v>89.834191868201643</v>
      </c>
      <c r="E20" s="300">
        <v>2106.1617300080688</v>
      </c>
      <c r="F20" s="300">
        <v>89.834191868201643</v>
      </c>
      <c r="G20" s="300">
        <v>716.91844433908398</v>
      </c>
      <c r="H20" s="300">
        <v>89.834191868201643</v>
      </c>
      <c r="I20" s="300">
        <v>14.075760187061039</v>
      </c>
      <c r="J20" s="300">
        <v>89.834191868201628</v>
      </c>
    </row>
    <row r="21" spans="1:56" s="324" customFormat="1" ht="15.75" customHeight="1" x14ac:dyDescent="0.25">
      <c r="A21" s="282" t="s">
        <v>56</v>
      </c>
      <c r="B21" s="283" t="s">
        <v>283</v>
      </c>
      <c r="C21" s="301">
        <v>8439.5579251393465</v>
      </c>
      <c r="D21" s="284">
        <v>49.512029722263435</v>
      </c>
      <c r="E21" s="284">
        <v>1160.8090417181691</v>
      </c>
      <c r="F21" s="292">
        <v>49.512029722263435</v>
      </c>
      <c r="G21" s="300">
        <v>395.12892125342353</v>
      </c>
      <c r="H21" s="292">
        <v>49.512029722263428</v>
      </c>
      <c r="I21" s="300">
        <v>7.7578418890625667</v>
      </c>
      <c r="J21" s="291">
        <v>49.512029722263428</v>
      </c>
    </row>
    <row r="22" spans="1:56" s="326" customFormat="1" ht="15.75" customHeight="1" x14ac:dyDescent="0.25">
      <c r="A22" s="289" t="s">
        <v>58</v>
      </c>
      <c r="B22" s="290" t="s">
        <v>232</v>
      </c>
      <c r="C22" s="286">
        <v>1380.9243768482925</v>
      </c>
      <c r="D22" s="287">
        <v>8.1014159032010973</v>
      </c>
      <c r="E22" s="291">
        <v>189.93761483639074</v>
      </c>
      <c r="F22" s="292">
        <v>8.1014159032010973</v>
      </c>
      <c r="G22" s="302">
        <v>64.653049863107938</v>
      </c>
      <c r="H22" s="291">
        <v>8.1014159032010973</v>
      </c>
      <c r="I22" s="291">
        <v>1.2693784522089671</v>
      </c>
      <c r="J22" s="291">
        <v>8.1014159032010973</v>
      </c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</row>
    <row r="23" spans="1:56" s="326" customFormat="1" ht="15.75" customHeight="1" x14ac:dyDescent="0.25">
      <c r="A23" s="289" t="s">
        <v>60</v>
      </c>
      <c r="B23" s="290" t="s">
        <v>284</v>
      </c>
      <c r="C23" s="286">
        <v>7058.6335482910536</v>
      </c>
      <c r="D23" s="287">
        <v>41.410613819062334</v>
      </c>
      <c r="E23" s="291">
        <v>970.87142688177823</v>
      </c>
      <c r="F23" s="292">
        <v>41.41</v>
      </c>
      <c r="G23" s="302">
        <v>330.4758713903156</v>
      </c>
      <c r="H23" s="291">
        <v>41.410613819062334</v>
      </c>
      <c r="I23" s="291">
        <v>6.4884634368535998</v>
      </c>
      <c r="J23" s="291">
        <v>41.410613819062334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</row>
    <row r="24" spans="1:56" s="324" customFormat="1" ht="15.75" customHeight="1" x14ac:dyDescent="0.25">
      <c r="A24" s="282" t="s">
        <v>64</v>
      </c>
      <c r="B24" s="283" t="s">
        <v>285</v>
      </c>
      <c r="C24" s="303">
        <v>3319.4951757088033</v>
      </c>
      <c r="D24" s="300">
        <v>19.474354611991203</v>
      </c>
      <c r="E24" s="300">
        <v>456.57604913458766</v>
      </c>
      <c r="F24" s="292">
        <v>19.474354611991203</v>
      </c>
      <c r="G24" s="300">
        <v>155.41436642987514</v>
      </c>
      <c r="H24" s="291">
        <v>19.474354611991203</v>
      </c>
      <c r="I24" s="300">
        <v>3.0513587267344531</v>
      </c>
      <c r="J24" s="291">
        <v>19.474354611991203</v>
      </c>
    </row>
    <row r="25" spans="1:56" s="326" customFormat="1" ht="15.75" x14ac:dyDescent="0.25">
      <c r="A25" s="289" t="s">
        <v>66</v>
      </c>
      <c r="B25" s="290" t="s">
        <v>15</v>
      </c>
      <c r="C25" s="286">
        <v>2628.944328268627</v>
      </c>
      <c r="D25" s="287">
        <v>15.42312652795294</v>
      </c>
      <c r="E25" s="291">
        <v>361.59504721659141</v>
      </c>
      <c r="F25" s="292">
        <v>15.423126527952938</v>
      </c>
      <c r="G25" s="302">
        <v>123.08369060064689</v>
      </c>
      <c r="H25" s="291">
        <v>15.42312652795294</v>
      </c>
      <c r="I25" s="291">
        <v>2.416588003158834</v>
      </c>
      <c r="J25" s="291">
        <v>15.42312652795294</v>
      </c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</row>
    <row r="26" spans="1:56" s="326" customFormat="1" ht="15.75" customHeight="1" x14ac:dyDescent="0.25">
      <c r="A26" s="289" t="s">
        <v>68</v>
      </c>
      <c r="B26" s="290" t="s">
        <v>286</v>
      </c>
      <c r="C26" s="286">
        <v>690.55084744017643</v>
      </c>
      <c r="D26" s="287">
        <v>4.0512280840382626</v>
      </c>
      <c r="E26" s="291">
        <v>94.981001917996238</v>
      </c>
      <c r="F26" s="292">
        <v>4.0512280840382626</v>
      </c>
      <c r="G26" s="302">
        <v>32.330675829228241</v>
      </c>
      <c r="H26" s="291">
        <v>4.0512280840382626</v>
      </c>
      <c r="I26" s="291">
        <v>0.63477072357561914</v>
      </c>
      <c r="J26" s="291">
        <v>4.0512280840382626</v>
      </c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</row>
    <row r="27" spans="1:56" s="324" customFormat="1" ht="15.75" customHeight="1" x14ac:dyDescent="0.25">
      <c r="A27" s="282" t="s">
        <v>287</v>
      </c>
      <c r="B27" s="283" t="s">
        <v>288</v>
      </c>
      <c r="C27" s="300">
        <v>333.37187562479357</v>
      </c>
      <c r="D27" s="300">
        <v>1.9557799544611758</v>
      </c>
      <c r="E27" s="300">
        <v>45.85324147454272</v>
      </c>
      <c r="F27" s="292">
        <v>1.95</v>
      </c>
      <c r="G27" s="300">
        <v>15.608029562719095</v>
      </c>
      <c r="H27" s="292">
        <v>1.95</v>
      </c>
      <c r="I27" s="300">
        <v>0.30644333794470369</v>
      </c>
      <c r="J27" s="292">
        <v>1.95</v>
      </c>
    </row>
    <row r="28" spans="1:56" s="326" customFormat="1" ht="15.75" x14ac:dyDescent="0.25">
      <c r="A28" s="289" t="s">
        <v>73</v>
      </c>
      <c r="B28" s="290" t="s">
        <v>15</v>
      </c>
      <c r="C28" s="286">
        <v>291.66954252760036</v>
      </c>
      <c r="D28" s="287">
        <v>1.7111264816002891</v>
      </c>
      <c r="E28" s="291">
        <v>40.11734324985396</v>
      </c>
      <c r="F28" s="292">
        <v>1.7111264816002889</v>
      </c>
      <c r="G28" s="302">
        <v>13.655581574731285</v>
      </c>
      <c r="H28" s="291">
        <v>1.7111264816002889</v>
      </c>
      <c r="I28" s="291">
        <v>0.26810956389602281</v>
      </c>
      <c r="J28" s="291">
        <v>1.7111264816002889</v>
      </c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</row>
    <row r="29" spans="1:56" s="326" customFormat="1" ht="15.75" customHeight="1" x14ac:dyDescent="0.25">
      <c r="A29" s="289" t="s">
        <v>76</v>
      </c>
      <c r="B29" s="290" t="s">
        <v>286</v>
      </c>
      <c r="C29" s="286">
        <v>41.702333097193204</v>
      </c>
      <c r="D29" s="287">
        <v>0.25</v>
      </c>
      <c r="E29" s="291">
        <v>5.7358982246887589</v>
      </c>
      <c r="F29" s="292">
        <v>0.25</v>
      </c>
      <c r="G29" s="302">
        <v>1.9524479879878096</v>
      </c>
      <c r="H29" s="291">
        <v>0.24465347286088701</v>
      </c>
      <c r="I29" s="291">
        <v>3.833377404868088E-2</v>
      </c>
      <c r="J29" s="291">
        <v>0.24465347286088662</v>
      </c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</row>
    <row r="30" spans="1:56" s="324" customFormat="1" ht="15.75" customHeight="1" x14ac:dyDescent="0.25">
      <c r="A30" s="282">
        <v>3</v>
      </c>
      <c r="B30" s="283" t="s">
        <v>289</v>
      </c>
      <c r="C30" s="282">
        <v>0</v>
      </c>
      <c r="D30" s="287">
        <v>0</v>
      </c>
      <c r="E30" s="304">
        <v>0</v>
      </c>
      <c r="F30" s="292">
        <v>0</v>
      </c>
      <c r="G30" s="304">
        <v>0</v>
      </c>
      <c r="H30" s="291">
        <v>0</v>
      </c>
      <c r="I30" s="304">
        <v>0</v>
      </c>
      <c r="J30" s="291">
        <v>0</v>
      </c>
    </row>
    <row r="31" spans="1:56" s="324" customFormat="1" ht="15.75" customHeight="1" x14ac:dyDescent="0.25">
      <c r="A31" s="282">
        <v>4</v>
      </c>
      <c r="B31" s="283" t="s">
        <v>290</v>
      </c>
      <c r="C31" s="282">
        <v>0</v>
      </c>
      <c r="D31" s="287">
        <v>0</v>
      </c>
      <c r="E31" s="304">
        <v>0</v>
      </c>
      <c r="F31" s="292">
        <v>0</v>
      </c>
      <c r="G31" s="304">
        <v>0</v>
      </c>
      <c r="H31" s="291">
        <v>0</v>
      </c>
      <c r="I31" s="304">
        <v>0</v>
      </c>
      <c r="J31" s="291">
        <v>0</v>
      </c>
    </row>
    <row r="32" spans="1:56" s="324" customFormat="1" ht="15.75" customHeight="1" x14ac:dyDescent="0.25">
      <c r="A32" s="282">
        <v>5</v>
      </c>
      <c r="B32" s="283" t="s">
        <v>291</v>
      </c>
      <c r="C32" s="284">
        <v>201902.74813975973</v>
      </c>
      <c r="D32" s="305">
        <v>1184.4950832229042</v>
      </c>
      <c r="E32" s="306">
        <v>27797.150538313421</v>
      </c>
      <c r="F32" s="292">
        <v>1185.6328596563026</v>
      </c>
      <c r="G32" s="304">
        <v>9410.9883800307962</v>
      </c>
      <c r="H32" s="307">
        <v>1179.2534317909622</v>
      </c>
      <c r="I32" s="304">
        <v>184.97265425935385</v>
      </c>
      <c r="J32" s="292">
        <v>1180.5308340206138</v>
      </c>
    </row>
    <row r="33" spans="1:56" s="324" customFormat="1" ht="15.75" customHeight="1" x14ac:dyDescent="0.25">
      <c r="A33" s="282">
        <v>6</v>
      </c>
      <c r="B33" s="283" t="s">
        <v>89</v>
      </c>
      <c r="C33" s="282">
        <v>0</v>
      </c>
      <c r="D33" s="288">
        <v>0</v>
      </c>
      <c r="E33" s="304"/>
      <c r="F33" s="292">
        <v>0</v>
      </c>
      <c r="G33" s="304">
        <v>0</v>
      </c>
      <c r="H33" s="291">
        <v>0</v>
      </c>
      <c r="I33" s="304">
        <v>0</v>
      </c>
      <c r="J33" s="291">
        <v>0</v>
      </c>
    </row>
    <row r="34" spans="1:56" s="324" customFormat="1" ht="15.75" customHeight="1" x14ac:dyDescent="0.25">
      <c r="A34" s="282">
        <v>7</v>
      </c>
      <c r="B34" s="308" t="s">
        <v>292</v>
      </c>
      <c r="C34" s="300">
        <v>5400.4973341817067</v>
      </c>
      <c r="D34" s="622">
        <v>31.682889897410618</v>
      </c>
      <c r="E34" s="306">
        <v>3761.5050983121946</v>
      </c>
      <c r="F34" s="292">
        <v>160.43961197305671</v>
      </c>
      <c r="G34" s="304">
        <v>1260.0186155841466</v>
      </c>
      <c r="H34" s="292">
        <v>157.88790895768162</v>
      </c>
      <c r="I34" s="304">
        <v>12.359059551219513</v>
      </c>
      <c r="J34" s="292">
        <v>78.877880290641883</v>
      </c>
    </row>
    <row r="35" spans="1:56" ht="15.75" customHeight="1" x14ac:dyDescent="0.25">
      <c r="A35" s="289" t="s">
        <v>152</v>
      </c>
      <c r="B35" s="290" t="s">
        <v>293</v>
      </c>
      <c r="C35" s="506">
        <v>972.08952015270722</v>
      </c>
      <c r="D35" s="622">
        <v>5.7029201815339103</v>
      </c>
      <c r="E35" s="291">
        <v>677.07091769619501</v>
      </c>
      <c r="F35" s="291">
        <v>28.879130155150204</v>
      </c>
      <c r="G35" s="291">
        <v>226.80335080514635</v>
      </c>
      <c r="H35" s="291">
        <v>28.419823612382686</v>
      </c>
      <c r="I35" s="302">
        <v>2.2246307192195123</v>
      </c>
      <c r="J35" s="291">
        <v>14.198018452315539</v>
      </c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</row>
    <row r="36" spans="1:56" ht="15.75" customHeight="1" x14ac:dyDescent="0.25">
      <c r="A36" s="289" t="s">
        <v>154</v>
      </c>
      <c r="B36" s="290" t="s">
        <v>294</v>
      </c>
      <c r="C36" s="507"/>
      <c r="D36" s="622">
        <v>0</v>
      </c>
      <c r="E36" s="291"/>
      <c r="F36" s="291">
        <v>0</v>
      </c>
      <c r="G36" s="291"/>
      <c r="H36" s="291">
        <v>0</v>
      </c>
      <c r="I36" s="302"/>
      <c r="J36" s="291">
        <v>0</v>
      </c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</row>
    <row r="37" spans="1:56" ht="15.75" customHeight="1" x14ac:dyDescent="0.25">
      <c r="A37" s="289" t="s">
        <v>202</v>
      </c>
      <c r="B37" s="290" t="s">
        <v>295</v>
      </c>
      <c r="C37" s="506">
        <v>4428.4078140289994</v>
      </c>
      <c r="D37" s="622">
        <v>25.979969715876702</v>
      </c>
      <c r="E37" s="291">
        <v>3084.4341806159996</v>
      </c>
      <c r="F37" s="291">
        <v>131.56048181790649</v>
      </c>
      <c r="G37" s="291">
        <v>1033.2152647790001</v>
      </c>
      <c r="H37" s="291">
        <v>129.4680853452989</v>
      </c>
      <c r="I37" s="302">
        <v>10.134428832000001</v>
      </c>
      <c r="J37" s="291">
        <v>64.679861838326346</v>
      </c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</row>
    <row r="38" spans="1:56" ht="15.75" customHeight="1" x14ac:dyDescent="0.25">
      <c r="A38" s="289" t="s">
        <v>204</v>
      </c>
      <c r="B38" s="290" t="s">
        <v>296</v>
      </c>
      <c r="C38" s="299"/>
      <c r="D38" s="288">
        <v>0</v>
      </c>
      <c r="E38" s="291"/>
      <c r="F38" s="291">
        <v>0</v>
      </c>
      <c r="G38" s="291"/>
      <c r="H38" s="291">
        <v>0</v>
      </c>
      <c r="I38" s="302"/>
      <c r="J38" s="291">
        <v>0</v>
      </c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</row>
    <row r="39" spans="1:56" s="324" customFormat="1" ht="15.75" customHeight="1" x14ac:dyDescent="0.25">
      <c r="A39" s="309">
        <v>8</v>
      </c>
      <c r="B39" s="283" t="s">
        <v>297</v>
      </c>
      <c r="C39" s="284">
        <v>207303.24547394144</v>
      </c>
      <c r="D39" s="310">
        <v>1216.1779731203148</v>
      </c>
      <c r="E39" s="311">
        <v>31558.655636625615</v>
      </c>
      <c r="F39" s="312">
        <v>1346.0724716293594</v>
      </c>
      <c r="G39" s="313">
        <v>10671.006995614942</v>
      </c>
      <c r="H39" s="314">
        <v>1337.1413407486436</v>
      </c>
      <c r="I39" s="313">
        <v>197.33171381057335</v>
      </c>
      <c r="J39" s="312">
        <v>1259.4087143112556</v>
      </c>
    </row>
    <row r="40" spans="1:56" s="324" customFormat="1" ht="15.75" customHeight="1" x14ac:dyDescent="0.25">
      <c r="A40" s="282">
        <v>9</v>
      </c>
      <c r="B40" s="283" t="s">
        <v>298</v>
      </c>
      <c r="C40" s="301">
        <v>1216.1779731203148</v>
      </c>
      <c r="D40" s="288"/>
      <c r="E40" s="306">
        <v>1346.0724716293594</v>
      </c>
      <c r="F40" s="292"/>
      <c r="G40" s="306">
        <v>1337.1413407486436</v>
      </c>
      <c r="H40" s="291"/>
      <c r="I40" s="304">
        <v>1259.4087143112556</v>
      </c>
      <c r="J40" s="304"/>
    </row>
    <row r="41" spans="1:56" s="324" customFormat="1" ht="15.75" customHeight="1" x14ac:dyDescent="0.25">
      <c r="A41" s="282" t="s">
        <v>299</v>
      </c>
      <c r="B41" s="283" t="s">
        <v>300</v>
      </c>
      <c r="C41" s="282"/>
      <c r="D41" s="284">
        <v>494.43312194134643</v>
      </c>
      <c r="E41" s="284"/>
      <c r="F41" s="315">
        <v>878.46003531500764</v>
      </c>
      <c r="G41" s="284"/>
      <c r="H41" s="284">
        <v>884.8945639482323</v>
      </c>
      <c r="I41" s="284"/>
      <c r="J41" s="284">
        <v>889.51858691906114</v>
      </c>
    </row>
    <row r="42" spans="1:56" s="324" customFormat="1" ht="15.75" customHeight="1" x14ac:dyDescent="0.25">
      <c r="A42" s="282" t="s">
        <v>301</v>
      </c>
      <c r="B42" s="283" t="s">
        <v>302</v>
      </c>
      <c r="C42" s="282"/>
      <c r="D42" s="284">
        <v>721.74485117896847</v>
      </c>
      <c r="E42" s="316"/>
      <c r="F42" s="316">
        <v>467.61243631435173</v>
      </c>
      <c r="G42" s="316"/>
      <c r="H42" s="316">
        <v>452.24677680041134</v>
      </c>
      <c r="I42" s="316"/>
      <c r="J42" s="316">
        <v>369.89012739219447</v>
      </c>
    </row>
    <row r="43" spans="1:56" s="324" customFormat="1" ht="15.75" customHeight="1" x14ac:dyDescent="0.25">
      <c r="A43" s="282" t="s">
        <v>105</v>
      </c>
      <c r="B43" s="283" t="s">
        <v>303</v>
      </c>
      <c r="C43" s="282"/>
      <c r="D43" s="284">
        <v>40.654668384824696</v>
      </c>
      <c r="E43" s="316"/>
      <c r="F43" s="316">
        <v>65.260976197787613</v>
      </c>
      <c r="G43" s="316"/>
      <c r="H43" s="316">
        <v>66.178087310709742</v>
      </c>
      <c r="I43" s="316"/>
      <c r="J43" s="316">
        <v>70.629858028695665</v>
      </c>
    </row>
    <row r="44" spans="1:56" s="324" customFormat="1" ht="15.75" customHeight="1" x14ac:dyDescent="0.25">
      <c r="A44" s="282" t="s">
        <v>107</v>
      </c>
      <c r="B44" s="283" t="s">
        <v>304</v>
      </c>
      <c r="C44" s="282"/>
      <c r="D44" s="284">
        <v>59.345331615175304</v>
      </c>
      <c r="E44" s="316"/>
      <c r="F44" s="316">
        <v>34.739023802212387</v>
      </c>
      <c r="G44" s="316"/>
      <c r="H44" s="316">
        <v>33.821912689290258</v>
      </c>
      <c r="I44" s="316"/>
      <c r="J44" s="316">
        <v>29.370141971304335</v>
      </c>
    </row>
    <row r="45" spans="1:56" s="324" customFormat="1" ht="15.75" customHeight="1" x14ac:dyDescent="0.25">
      <c r="A45" s="282">
        <v>12</v>
      </c>
      <c r="B45" s="283" t="s">
        <v>305</v>
      </c>
      <c r="C45" s="305">
        <v>170454.69499999998</v>
      </c>
      <c r="D45" s="282"/>
      <c r="E45" s="306">
        <v>23444.99</v>
      </c>
      <c r="F45" s="304"/>
      <c r="G45" s="304">
        <v>7980.4629999999988</v>
      </c>
      <c r="H45" s="304"/>
      <c r="I45" s="304">
        <v>156.68599999999998</v>
      </c>
      <c r="J45" s="304"/>
    </row>
    <row r="46" spans="1:56" ht="15.75" customHeight="1" x14ac:dyDescent="0.25">
      <c r="A46" s="282">
        <v>13</v>
      </c>
      <c r="B46" s="317" t="s">
        <v>306</v>
      </c>
      <c r="C46" s="304">
        <v>2.6748013011041749</v>
      </c>
      <c r="D46" s="318"/>
      <c r="E46" s="304">
        <v>13.53198088975723</v>
      </c>
      <c r="F46" s="304"/>
      <c r="G46" s="304">
        <v>13.388802161632562</v>
      </c>
      <c r="H46" s="304"/>
      <c r="I46" s="304">
        <v>6.6815605427733669</v>
      </c>
      <c r="J46" s="313"/>
    </row>
    <row r="47" spans="1:56" ht="15.75" customHeight="1" x14ac:dyDescent="0.25">
      <c r="A47" s="331"/>
      <c r="B47" s="332"/>
      <c r="C47" s="333"/>
      <c r="D47" s="333"/>
      <c r="E47" s="334"/>
      <c r="F47" s="334"/>
      <c r="G47" s="335"/>
      <c r="H47" s="335"/>
      <c r="I47" s="334"/>
      <c r="J47" s="336"/>
    </row>
    <row r="48" spans="1:56" ht="15.75" customHeight="1" x14ac:dyDescent="0.25">
      <c r="A48" s="340"/>
      <c r="B48" s="341"/>
      <c r="C48" s="333"/>
      <c r="D48" s="333"/>
      <c r="E48" s="334"/>
      <c r="F48" s="334"/>
      <c r="G48" s="334"/>
      <c r="H48" s="334"/>
      <c r="I48" s="334"/>
      <c r="J48" s="336"/>
    </row>
    <row r="49" spans="1:10" s="329" customFormat="1" ht="18.75" x14ac:dyDescent="0.3">
      <c r="A49" s="738" t="s">
        <v>119</v>
      </c>
      <c r="B49" s="738"/>
      <c r="C49" s="738"/>
      <c r="D49" s="272"/>
      <c r="E49" s="337"/>
      <c r="G49" s="738" t="s">
        <v>37</v>
      </c>
      <c r="H49" s="738"/>
      <c r="I49" s="338"/>
      <c r="J49" s="339"/>
    </row>
    <row r="50" spans="1:10" ht="24" customHeight="1" x14ac:dyDescent="0.2"/>
    <row r="51" spans="1:10" ht="20.25" x14ac:dyDescent="0.3">
      <c r="A51" s="330"/>
      <c r="B51" s="330"/>
      <c r="C51" s="330"/>
      <c r="D51" s="330"/>
      <c r="E51" s="330"/>
      <c r="F51" s="330"/>
      <c r="G51" s="330"/>
      <c r="H51" s="330"/>
      <c r="I51" s="330"/>
      <c r="J51" s="330"/>
    </row>
  </sheetData>
  <mergeCells count="12">
    <mergeCell ref="I2:J2"/>
    <mergeCell ref="A4:I4"/>
    <mergeCell ref="I7:J7"/>
    <mergeCell ref="G49:H49"/>
    <mergeCell ref="A49:C49"/>
    <mergeCell ref="A5:I5"/>
    <mergeCell ref="B6:F6"/>
    <mergeCell ref="A7:A8"/>
    <mergeCell ref="B7:B8"/>
    <mergeCell ref="C7:D7"/>
    <mergeCell ref="E7:F7"/>
    <mergeCell ref="G7:H7"/>
  </mergeCells>
  <pageMargins left="0.70866141732283472" right="0.51181102362204722" top="0.55118110236220474" bottom="0.35433070866141736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2" max="2" width="77.42578125" customWidth="1"/>
    <col min="3" max="3" width="15.42578125" bestFit="1" customWidth="1"/>
    <col min="4" max="4" width="13.7109375" customWidth="1"/>
    <col min="5" max="5" width="14.28515625" customWidth="1"/>
    <col min="6" max="6" width="13" customWidth="1"/>
    <col min="7" max="7" width="13.42578125" customWidth="1"/>
    <col min="8" max="8" width="13" customWidth="1"/>
    <col min="9" max="9" width="12.7109375" customWidth="1"/>
    <col min="10" max="10" width="12" customWidth="1"/>
  </cols>
  <sheetData>
    <row r="1" spans="1:10" ht="15.75" x14ac:dyDescent="0.25">
      <c r="A1" s="353"/>
      <c r="B1" s="354"/>
      <c r="C1" s="377">
        <v>6</v>
      </c>
      <c r="D1" s="354"/>
      <c r="E1" s="355"/>
      <c r="F1" s="321"/>
      <c r="G1" s="321"/>
      <c r="I1" s="533" t="s">
        <v>223</v>
      </c>
      <c r="J1" s="605"/>
    </row>
    <row r="2" spans="1:10" ht="27" customHeight="1" x14ac:dyDescent="0.25">
      <c r="A2" s="353"/>
      <c r="B2" s="354"/>
      <c r="C2" s="354"/>
      <c r="D2" s="354"/>
      <c r="E2" s="355"/>
      <c r="F2" s="321"/>
      <c r="G2" s="321"/>
      <c r="I2" s="714" t="s">
        <v>371</v>
      </c>
      <c r="J2" s="714"/>
    </row>
    <row r="3" spans="1:10" ht="15.75" x14ac:dyDescent="0.25">
      <c r="A3" s="353"/>
      <c r="B3" s="354"/>
      <c r="C3" s="354"/>
      <c r="D3" s="354"/>
      <c r="E3" s="355"/>
      <c r="F3" s="321"/>
      <c r="G3" s="321"/>
      <c r="I3" s="533" t="s">
        <v>373</v>
      </c>
      <c r="J3" s="629"/>
    </row>
    <row r="4" spans="1:10" ht="20.25" customHeight="1" x14ac:dyDescent="0.25">
      <c r="A4" s="743" t="s">
        <v>329</v>
      </c>
      <c r="B4" s="743"/>
      <c r="C4" s="743"/>
      <c r="D4" s="743"/>
      <c r="E4" s="743"/>
      <c r="F4" s="743"/>
      <c r="G4" s="743"/>
      <c r="H4" s="743"/>
      <c r="I4" s="743"/>
      <c r="J4" s="321"/>
    </row>
    <row r="5" spans="1:10" ht="20.25" customHeight="1" x14ac:dyDescent="0.25">
      <c r="A5" s="743" t="s">
        <v>263</v>
      </c>
      <c r="B5" s="743"/>
      <c r="C5" s="743"/>
      <c r="D5" s="743"/>
      <c r="E5" s="743"/>
      <c r="F5" s="743"/>
      <c r="G5" s="743"/>
      <c r="H5" s="743"/>
      <c r="I5" s="743"/>
      <c r="J5" s="321"/>
    </row>
    <row r="6" spans="1:10" ht="20.25" customHeight="1" x14ac:dyDescent="0.25">
      <c r="A6" s="627"/>
      <c r="B6" s="627"/>
      <c r="C6" s="627"/>
      <c r="D6" s="627"/>
      <c r="E6" s="627"/>
      <c r="F6" s="627"/>
      <c r="G6" s="627"/>
      <c r="H6" s="627"/>
      <c r="I6" s="627"/>
      <c r="J6" s="321"/>
    </row>
    <row r="7" spans="1:10" ht="18.75" x14ac:dyDescent="0.3">
      <c r="A7" s="321"/>
      <c r="B7" s="744"/>
      <c r="C7" s="744"/>
      <c r="D7" s="744"/>
      <c r="E7" s="744"/>
      <c r="F7" s="744"/>
      <c r="G7" s="321"/>
      <c r="H7" s="321"/>
      <c r="I7" s="750" t="s">
        <v>372</v>
      </c>
      <c r="J7" s="750"/>
    </row>
    <row r="8" spans="1:10" ht="15" customHeight="1" x14ac:dyDescent="0.25">
      <c r="A8" s="745" t="s">
        <v>264</v>
      </c>
      <c r="B8" s="745" t="s">
        <v>265</v>
      </c>
      <c r="C8" s="746" t="s">
        <v>266</v>
      </c>
      <c r="D8" s="747"/>
      <c r="E8" s="745" t="s">
        <v>331</v>
      </c>
      <c r="F8" s="745"/>
      <c r="G8" s="745" t="s">
        <v>268</v>
      </c>
      <c r="H8" s="745"/>
      <c r="I8" s="745" t="s">
        <v>332</v>
      </c>
      <c r="J8" s="745"/>
    </row>
    <row r="9" spans="1:10" ht="15" customHeight="1" x14ac:dyDescent="0.25">
      <c r="A9" s="745"/>
      <c r="B9" s="745"/>
      <c r="C9" s="748"/>
      <c r="D9" s="749"/>
      <c r="E9" s="745"/>
      <c r="F9" s="745"/>
      <c r="G9" s="745"/>
      <c r="H9" s="745"/>
      <c r="I9" s="745"/>
      <c r="J9" s="745"/>
    </row>
    <row r="10" spans="1:10" ht="18" customHeight="1" x14ac:dyDescent="0.25">
      <c r="A10" s="745"/>
      <c r="B10" s="745"/>
      <c r="C10" s="356" t="s">
        <v>270</v>
      </c>
      <c r="D10" s="356" t="s">
        <v>9</v>
      </c>
      <c r="E10" s="356" t="s">
        <v>270</v>
      </c>
      <c r="F10" s="356" t="s">
        <v>9</v>
      </c>
      <c r="G10" s="356" t="s">
        <v>270</v>
      </c>
      <c r="H10" s="356" t="s">
        <v>9</v>
      </c>
      <c r="I10" s="356" t="s">
        <v>270</v>
      </c>
      <c r="J10" s="356" t="s">
        <v>9</v>
      </c>
    </row>
    <row r="11" spans="1:10" x14ac:dyDescent="0.25">
      <c r="A11" s="357">
        <v>1</v>
      </c>
      <c r="B11" s="357">
        <v>2</v>
      </c>
      <c r="C11" s="280">
        <v>3</v>
      </c>
      <c r="D11" s="280">
        <v>4</v>
      </c>
      <c r="E11" s="280">
        <v>5</v>
      </c>
      <c r="F11" s="358">
        <v>6</v>
      </c>
      <c r="G11" s="359">
        <v>7</v>
      </c>
      <c r="H11" s="358">
        <v>8</v>
      </c>
      <c r="I11" s="358">
        <v>9</v>
      </c>
      <c r="J11" s="358">
        <v>10</v>
      </c>
    </row>
    <row r="12" spans="1:10" ht="15.75" x14ac:dyDescent="0.25">
      <c r="A12" s="282">
        <v>1</v>
      </c>
      <c r="B12" s="283" t="s">
        <v>271</v>
      </c>
      <c r="C12" s="301">
        <v>11883.796716595847</v>
      </c>
      <c r="D12" s="300">
        <v>69.718212904583524</v>
      </c>
      <c r="E12" s="301">
        <v>1634.5428043658317</v>
      </c>
      <c r="F12" s="300">
        <v>69.718212904583524</v>
      </c>
      <c r="G12" s="300">
        <v>556.38361851115121</v>
      </c>
      <c r="H12" s="300">
        <v>69.718212904583524</v>
      </c>
      <c r="I12" s="300">
        <v>10.923867907167571</v>
      </c>
      <c r="J12" s="301">
        <v>69.718212904583524</v>
      </c>
    </row>
    <row r="13" spans="1:10" ht="15.75" x14ac:dyDescent="0.25">
      <c r="A13" s="285" t="s">
        <v>52</v>
      </c>
      <c r="B13" s="283" t="s">
        <v>272</v>
      </c>
      <c r="C13" s="301">
        <v>11688.078436149997</v>
      </c>
      <c r="D13" s="300">
        <v>68.569999999999993</v>
      </c>
      <c r="E13" s="301">
        <v>1607.6229642999999</v>
      </c>
      <c r="F13" s="300">
        <v>68.569999999999993</v>
      </c>
      <c r="G13" s="300">
        <v>547.22034790999987</v>
      </c>
      <c r="H13" s="300">
        <v>68.569999999999993</v>
      </c>
      <c r="I13" s="300">
        <v>10.743959019999997</v>
      </c>
      <c r="J13" s="301">
        <v>68.569999999999993</v>
      </c>
    </row>
    <row r="14" spans="1:10" ht="15.75" x14ac:dyDescent="0.25">
      <c r="A14" s="296" t="s">
        <v>178</v>
      </c>
      <c r="B14" s="297" t="s">
        <v>333</v>
      </c>
      <c r="C14" s="360">
        <v>0</v>
      </c>
      <c r="D14" s="298"/>
      <c r="E14" s="361"/>
      <c r="F14" s="361"/>
      <c r="G14" s="361"/>
      <c r="H14" s="361"/>
      <c r="I14" s="361"/>
      <c r="J14" s="362"/>
    </row>
    <row r="15" spans="1:10" ht="15.75" x14ac:dyDescent="0.25">
      <c r="A15" s="296" t="s">
        <v>180</v>
      </c>
      <c r="B15" s="297" t="s">
        <v>334</v>
      </c>
      <c r="C15" s="360">
        <v>11688.078436149997</v>
      </c>
      <c r="D15" s="363">
        <v>68.569999999999993</v>
      </c>
      <c r="E15" s="360">
        <v>1607.6229642999999</v>
      </c>
      <c r="F15" s="363">
        <v>68.569999999999993</v>
      </c>
      <c r="G15" s="363">
        <v>547.22034790999987</v>
      </c>
      <c r="H15" s="363">
        <v>68.569999999999993</v>
      </c>
      <c r="I15" s="363">
        <v>10.743959019999997</v>
      </c>
      <c r="J15" s="360">
        <v>68.569999999999993</v>
      </c>
    </row>
    <row r="16" spans="1:10" ht="15.75" x14ac:dyDescent="0.25">
      <c r="A16" s="296" t="s">
        <v>182</v>
      </c>
      <c r="B16" s="297" t="s">
        <v>280</v>
      </c>
      <c r="C16" s="364">
        <v>0</v>
      </c>
      <c r="D16" s="363">
        <v>0</v>
      </c>
      <c r="E16" s="361"/>
      <c r="F16" s="361">
        <v>0</v>
      </c>
      <c r="G16" s="361"/>
      <c r="H16" s="361">
        <v>0</v>
      </c>
      <c r="I16" s="361"/>
      <c r="J16" s="365">
        <v>0</v>
      </c>
    </row>
    <row r="17" spans="1:10" ht="15.75" x14ac:dyDescent="0.25">
      <c r="A17" s="296" t="s">
        <v>184</v>
      </c>
      <c r="B17" s="297" t="s">
        <v>281</v>
      </c>
      <c r="C17" s="364">
        <v>0</v>
      </c>
      <c r="D17" s="363">
        <v>0</v>
      </c>
      <c r="E17" s="361"/>
      <c r="F17" s="361">
        <v>0</v>
      </c>
      <c r="G17" s="361"/>
      <c r="H17" s="361">
        <v>0</v>
      </c>
      <c r="I17" s="361"/>
      <c r="J17" s="365">
        <v>0</v>
      </c>
    </row>
    <row r="18" spans="1:10" ht="15.75" x14ac:dyDescent="0.25">
      <c r="A18" s="293" t="s">
        <v>54</v>
      </c>
      <c r="B18" s="283" t="s">
        <v>282</v>
      </c>
      <c r="C18" s="284">
        <v>0</v>
      </c>
      <c r="D18" s="363">
        <v>0</v>
      </c>
      <c r="E18" s="292"/>
      <c r="F18" s="361">
        <v>0</v>
      </c>
      <c r="G18" s="292"/>
      <c r="H18" s="361">
        <v>0</v>
      </c>
      <c r="I18" s="292"/>
      <c r="J18" s="365">
        <v>0</v>
      </c>
    </row>
    <row r="19" spans="1:10" ht="15.75" x14ac:dyDescent="0.25">
      <c r="A19" s="285" t="s">
        <v>56</v>
      </c>
      <c r="B19" s="283" t="s">
        <v>283</v>
      </c>
      <c r="C19" s="282">
        <v>0</v>
      </c>
      <c r="D19" s="363">
        <v>0</v>
      </c>
      <c r="E19" s="282">
        <v>0</v>
      </c>
      <c r="F19" s="361">
        <v>0</v>
      </c>
      <c r="G19" s="282">
        <v>0</v>
      </c>
      <c r="H19" s="361">
        <v>0</v>
      </c>
      <c r="I19" s="300">
        <v>0</v>
      </c>
      <c r="J19" s="365">
        <v>0</v>
      </c>
    </row>
    <row r="20" spans="1:10" ht="15.75" x14ac:dyDescent="0.25">
      <c r="A20" s="296" t="s">
        <v>58</v>
      </c>
      <c r="B20" s="366" t="s">
        <v>232</v>
      </c>
      <c r="C20" s="298">
        <v>0</v>
      </c>
      <c r="D20" s="363">
        <v>0</v>
      </c>
      <c r="E20" s="361"/>
      <c r="F20" s="361">
        <v>0</v>
      </c>
      <c r="G20" s="361"/>
      <c r="H20" s="361">
        <v>0</v>
      </c>
      <c r="I20" s="361"/>
      <c r="J20" s="365">
        <v>0</v>
      </c>
    </row>
    <row r="21" spans="1:10" ht="15.75" x14ac:dyDescent="0.25">
      <c r="A21" s="296" t="s">
        <v>60</v>
      </c>
      <c r="B21" s="297" t="s">
        <v>284</v>
      </c>
      <c r="C21" s="298">
        <v>0</v>
      </c>
      <c r="D21" s="363">
        <v>0</v>
      </c>
      <c r="E21" s="361"/>
      <c r="F21" s="361">
        <v>0</v>
      </c>
      <c r="G21" s="361"/>
      <c r="H21" s="361">
        <v>0</v>
      </c>
      <c r="I21" s="361"/>
      <c r="J21" s="365">
        <v>0</v>
      </c>
    </row>
    <row r="22" spans="1:10" ht="15.75" x14ac:dyDescent="0.25">
      <c r="A22" s="285" t="s">
        <v>64</v>
      </c>
      <c r="B22" s="283" t="s">
        <v>285</v>
      </c>
      <c r="C22" s="300">
        <v>195.7182804458493</v>
      </c>
      <c r="D22" s="367">
        <v>1.1482129045835276</v>
      </c>
      <c r="E22" s="300">
        <v>26.919840065831767</v>
      </c>
      <c r="F22" s="368">
        <v>1.1482129045835279</v>
      </c>
      <c r="G22" s="300">
        <v>9.1632706011513729</v>
      </c>
      <c r="H22" s="368">
        <v>1.1482129045835279</v>
      </c>
      <c r="I22" s="300">
        <v>0.17990888716757464</v>
      </c>
      <c r="J22" s="369">
        <v>1.1482129045835279</v>
      </c>
    </row>
    <row r="23" spans="1:10" ht="15.75" x14ac:dyDescent="0.25">
      <c r="A23" s="296" t="s">
        <v>66</v>
      </c>
      <c r="B23" s="297" t="s">
        <v>15</v>
      </c>
      <c r="C23" s="364">
        <v>155.00322384872439</v>
      </c>
      <c r="D23" s="363">
        <v>0.90935144877484553</v>
      </c>
      <c r="E23" s="361">
        <v>21.319735623011766</v>
      </c>
      <c r="F23" s="361">
        <v>0.90935144877484553</v>
      </c>
      <c r="G23" s="361">
        <v>7.2570455909440481</v>
      </c>
      <c r="H23" s="361">
        <v>0.90935144877484542</v>
      </c>
      <c r="I23" s="361">
        <v>0.14248264110273542</v>
      </c>
      <c r="J23" s="365">
        <v>0.90935144877484553</v>
      </c>
    </row>
    <row r="24" spans="1:10" ht="15.75" x14ac:dyDescent="0.25">
      <c r="A24" s="296" t="s">
        <v>68</v>
      </c>
      <c r="B24" s="297" t="s">
        <v>286</v>
      </c>
      <c r="C24" s="364">
        <v>40.715056597124928</v>
      </c>
      <c r="D24" s="363">
        <v>0.23886145580868237</v>
      </c>
      <c r="E24" s="361">
        <v>5.6001044428200011</v>
      </c>
      <c r="F24" s="361">
        <v>0.2388614558086824</v>
      </c>
      <c r="G24" s="361">
        <v>1.9</v>
      </c>
      <c r="H24" s="361">
        <v>0.2388614558086824</v>
      </c>
      <c r="I24" s="361">
        <v>3.7426246064839207E-2</v>
      </c>
      <c r="J24" s="365">
        <v>0.2388614558086824</v>
      </c>
    </row>
    <row r="25" spans="1:10" ht="15.75" x14ac:dyDescent="0.25">
      <c r="A25" s="285">
        <v>2</v>
      </c>
      <c r="B25" s="283" t="s">
        <v>288</v>
      </c>
      <c r="C25" s="300">
        <v>19.655689963956526</v>
      </c>
      <c r="D25" s="367">
        <v>0.11</v>
      </c>
      <c r="E25" s="300">
        <v>2.71</v>
      </c>
      <c r="F25" s="368">
        <v>0.11</v>
      </c>
      <c r="G25" s="300">
        <v>0.92025336407909675</v>
      </c>
      <c r="H25" s="368">
        <v>0.11</v>
      </c>
      <c r="I25" s="300">
        <v>1.8067976582824496E-2</v>
      </c>
      <c r="J25" s="369">
        <v>0.11</v>
      </c>
    </row>
    <row r="26" spans="1:10" ht="15.75" x14ac:dyDescent="0.25">
      <c r="A26" s="296" t="s">
        <v>73</v>
      </c>
      <c r="B26" s="297" t="s">
        <v>15</v>
      </c>
      <c r="C26" s="364">
        <v>17.196910150557578</v>
      </c>
      <c r="D26" s="363">
        <v>0.10088845103713676</v>
      </c>
      <c r="E26" s="361">
        <v>2.3653287256811613</v>
      </c>
      <c r="F26" s="361">
        <v>0.10088845103713677</v>
      </c>
      <c r="G26" s="361">
        <v>0.8</v>
      </c>
      <c r="H26" s="361">
        <v>0.10088845103713676</v>
      </c>
      <c r="I26" s="361">
        <v>1.5807807839204806E-2</v>
      </c>
      <c r="J26" s="365">
        <v>0.10088845103713674</v>
      </c>
    </row>
    <row r="27" spans="1:10" ht="15.75" x14ac:dyDescent="0.25">
      <c r="A27" s="296" t="s">
        <v>74</v>
      </c>
      <c r="B27" s="297" t="s">
        <v>286</v>
      </c>
      <c r="C27" s="364">
        <v>2.4587798133989476</v>
      </c>
      <c r="D27" s="363">
        <v>1.4424828916557258E-2</v>
      </c>
      <c r="E27" s="361">
        <v>0.33818996970039578</v>
      </c>
      <c r="F27" s="361">
        <v>1.4424828916557258E-2</v>
      </c>
      <c r="G27" s="361">
        <v>0.11511681344991527</v>
      </c>
      <c r="H27" s="361">
        <v>1.4424828916557258E-2</v>
      </c>
      <c r="I27" s="361">
        <v>2.2601687436196905E-3</v>
      </c>
      <c r="J27" s="365">
        <v>1.442482891655726E-2</v>
      </c>
    </row>
    <row r="28" spans="1:10" ht="15.75" x14ac:dyDescent="0.25">
      <c r="A28" s="285" t="s">
        <v>77</v>
      </c>
      <c r="B28" s="283" t="s">
        <v>289</v>
      </c>
      <c r="C28" s="282">
        <v>0</v>
      </c>
      <c r="D28" s="363">
        <v>0</v>
      </c>
      <c r="E28" s="292"/>
      <c r="F28" s="361">
        <v>0</v>
      </c>
      <c r="G28" s="292"/>
      <c r="H28" s="361">
        <v>0</v>
      </c>
      <c r="I28" s="292"/>
      <c r="J28" s="365">
        <v>0</v>
      </c>
    </row>
    <row r="29" spans="1:10" ht="15.75" x14ac:dyDescent="0.25">
      <c r="A29" s="285" t="s">
        <v>82</v>
      </c>
      <c r="B29" s="283" t="s">
        <v>290</v>
      </c>
      <c r="C29" s="282">
        <v>0</v>
      </c>
      <c r="D29" s="363">
        <v>0</v>
      </c>
      <c r="E29" s="292"/>
      <c r="F29" s="361">
        <v>0</v>
      </c>
      <c r="G29" s="292"/>
      <c r="H29" s="292"/>
      <c r="I29" s="292"/>
      <c r="J29" s="365">
        <v>0</v>
      </c>
    </row>
    <row r="30" spans="1:10" ht="15.75" x14ac:dyDescent="0.25">
      <c r="A30" s="285" t="s">
        <v>84</v>
      </c>
      <c r="B30" s="283" t="s">
        <v>335</v>
      </c>
      <c r="C30" s="301">
        <v>11903.452406559803</v>
      </c>
      <c r="D30" s="300">
        <v>69.83352618453722</v>
      </c>
      <c r="E30" s="300">
        <v>1637.2463230612132</v>
      </c>
      <c r="F30" s="300">
        <v>69.83352618453722</v>
      </c>
      <c r="G30" s="300">
        <v>557.30387187523036</v>
      </c>
      <c r="H30" s="300">
        <v>69.83352618453722</v>
      </c>
      <c r="I30" s="300">
        <v>10.941935883750395</v>
      </c>
      <c r="J30" s="301">
        <v>69.83352618453722</v>
      </c>
    </row>
    <row r="31" spans="1:10" ht="15.75" x14ac:dyDescent="0.25">
      <c r="A31" s="285" t="s">
        <v>86</v>
      </c>
      <c r="B31" s="283" t="s">
        <v>89</v>
      </c>
      <c r="C31" s="282"/>
      <c r="D31" s="282"/>
      <c r="E31" s="292"/>
      <c r="F31" s="292"/>
      <c r="G31" s="292"/>
      <c r="H31" s="292"/>
      <c r="I31" s="292"/>
      <c r="J31" s="370"/>
    </row>
    <row r="32" spans="1:10" ht="15.75" x14ac:dyDescent="0.25">
      <c r="A32" s="285">
        <v>7</v>
      </c>
      <c r="B32" s="283" t="s">
        <v>336</v>
      </c>
      <c r="C32" s="282">
        <v>0</v>
      </c>
      <c r="D32" s="282">
        <v>0</v>
      </c>
      <c r="E32" s="282">
        <v>0</v>
      </c>
      <c r="F32" s="282">
        <v>0</v>
      </c>
      <c r="G32" s="282">
        <v>0</v>
      </c>
      <c r="H32" s="623">
        <v>0</v>
      </c>
      <c r="I32" s="623">
        <v>0</v>
      </c>
      <c r="J32" s="301">
        <v>0</v>
      </c>
    </row>
    <row r="33" spans="1:10" ht="15.75" x14ac:dyDescent="0.25">
      <c r="A33" s="296" t="s">
        <v>152</v>
      </c>
      <c r="B33" s="297" t="s">
        <v>293</v>
      </c>
      <c r="C33" s="298"/>
      <c r="D33" s="298"/>
      <c r="E33" s="361"/>
      <c r="F33" s="361"/>
      <c r="G33" s="361"/>
      <c r="H33" s="361"/>
      <c r="I33" s="361"/>
      <c r="J33" s="362"/>
    </row>
    <row r="34" spans="1:10" ht="15.75" x14ac:dyDescent="0.25">
      <c r="A34" s="296" t="s">
        <v>154</v>
      </c>
      <c r="B34" s="297" t="s">
        <v>294</v>
      </c>
      <c r="C34" s="298"/>
      <c r="D34" s="298"/>
      <c r="E34" s="361"/>
      <c r="F34" s="361"/>
      <c r="G34" s="361"/>
      <c r="H34" s="361"/>
      <c r="I34" s="361"/>
      <c r="J34" s="362"/>
    </row>
    <row r="35" spans="1:10" ht="15.75" x14ac:dyDescent="0.25">
      <c r="A35" s="296" t="s">
        <v>202</v>
      </c>
      <c r="B35" s="297" t="s">
        <v>295</v>
      </c>
      <c r="C35" s="298"/>
      <c r="D35" s="298"/>
      <c r="E35" s="361"/>
      <c r="F35" s="361"/>
      <c r="G35" s="361"/>
      <c r="H35" s="361"/>
      <c r="I35" s="361"/>
      <c r="J35" s="371"/>
    </row>
    <row r="36" spans="1:10" ht="15.75" x14ac:dyDescent="0.25">
      <c r="A36" s="296" t="s">
        <v>204</v>
      </c>
      <c r="B36" s="297" t="s">
        <v>337</v>
      </c>
      <c r="C36" s="298"/>
      <c r="D36" s="298"/>
      <c r="E36" s="361"/>
      <c r="F36" s="361"/>
      <c r="G36" s="361"/>
      <c r="H36" s="361"/>
      <c r="I36" s="361"/>
      <c r="J36" s="362"/>
    </row>
    <row r="37" spans="1:10" ht="23.25" customHeight="1" x14ac:dyDescent="0.25">
      <c r="A37" s="293">
        <v>8</v>
      </c>
      <c r="B37" s="283" t="s">
        <v>338</v>
      </c>
      <c r="C37" s="301">
        <v>11903.452406559803</v>
      </c>
      <c r="D37" s="300">
        <v>69.83352618453722</v>
      </c>
      <c r="E37" s="300">
        <v>1637.2463230612132</v>
      </c>
      <c r="F37" s="300">
        <v>69.83352618453722</v>
      </c>
      <c r="G37" s="300">
        <v>557.30387187523036</v>
      </c>
      <c r="H37" s="300">
        <v>69.83352618453722</v>
      </c>
      <c r="I37" s="300">
        <v>10.941935883750395</v>
      </c>
      <c r="J37" s="301">
        <v>69.83352618453722</v>
      </c>
    </row>
    <row r="38" spans="1:10" ht="21" customHeight="1" x14ac:dyDescent="0.25">
      <c r="A38" s="285">
        <v>9</v>
      </c>
      <c r="B38" s="283" t="s">
        <v>339</v>
      </c>
      <c r="C38" s="301">
        <v>69.833526184537206</v>
      </c>
      <c r="D38" s="282"/>
      <c r="E38" s="300">
        <v>69.833526184537206</v>
      </c>
      <c r="F38" s="282"/>
      <c r="G38" s="300">
        <v>69.833526184537206</v>
      </c>
      <c r="H38" s="300"/>
      <c r="I38" s="300">
        <v>69.833526184537192</v>
      </c>
      <c r="J38" s="301"/>
    </row>
    <row r="39" spans="1:10" ht="24.75" customHeight="1" x14ac:dyDescent="0.25">
      <c r="A39" s="372">
        <v>10</v>
      </c>
      <c r="B39" s="283" t="s">
        <v>340</v>
      </c>
      <c r="C39" s="373">
        <v>170454.69499999998</v>
      </c>
      <c r="D39" s="282"/>
      <c r="E39" s="373">
        <v>23444.99</v>
      </c>
      <c r="F39" s="292"/>
      <c r="G39" s="373">
        <v>7980.4629999999988</v>
      </c>
      <c r="H39" s="292"/>
      <c r="I39" s="373">
        <v>156.68599999999998</v>
      </c>
      <c r="J39" s="370"/>
    </row>
    <row r="40" spans="1:10" ht="24.75" customHeight="1" x14ac:dyDescent="0.25">
      <c r="A40" s="318">
        <v>11</v>
      </c>
      <c r="B40" s="374" t="s">
        <v>306</v>
      </c>
      <c r="C40" s="374"/>
      <c r="D40" s="375"/>
      <c r="E40" s="313"/>
      <c r="F40" s="313"/>
      <c r="G40" s="313"/>
      <c r="H40" s="313"/>
      <c r="I40" s="291"/>
      <c r="J40" s="376"/>
    </row>
    <row r="41" spans="1:10" ht="15.75" x14ac:dyDescent="0.25">
      <c r="A41" s="321"/>
      <c r="B41" s="751"/>
      <c r="C41" s="751"/>
      <c r="D41" s="319"/>
      <c r="E41" s="319"/>
      <c r="F41" s="742"/>
      <c r="G41" s="742"/>
      <c r="H41" s="321"/>
      <c r="I41" s="321"/>
      <c r="J41" s="377"/>
    </row>
    <row r="42" spans="1:10" ht="15.75" x14ac:dyDescent="0.25">
      <c r="A42" s="321"/>
      <c r="B42" s="626"/>
      <c r="C42" s="626"/>
      <c r="D42" s="319"/>
      <c r="E42" s="319"/>
      <c r="F42" s="626"/>
      <c r="G42" s="626"/>
      <c r="H42" s="321"/>
      <c r="I42" s="321"/>
      <c r="J42" s="377"/>
    </row>
    <row r="43" spans="1:10" ht="15.75" x14ac:dyDescent="0.25">
      <c r="A43" s="333"/>
      <c r="B43" s="380"/>
      <c r="C43" s="380"/>
      <c r="D43" s="378"/>
      <c r="E43" s="336"/>
      <c r="F43" s="336"/>
      <c r="G43" s="336"/>
      <c r="H43" s="336"/>
      <c r="I43" s="379"/>
    </row>
    <row r="44" spans="1:10" ht="15.75" x14ac:dyDescent="0.25">
      <c r="A44" s="321"/>
      <c r="B44" s="742" t="s">
        <v>119</v>
      </c>
      <c r="C44" s="742"/>
      <c r="D44" s="319"/>
      <c r="E44" s="319"/>
      <c r="F44" s="742" t="s">
        <v>37</v>
      </c>
      <c r="G44" s="742"/>
      <c r="H44" s="321"/>
      <c r="I44" s="321"/>
    </row>
  </sheetData>
  <mergeCells count="15">
    <mergeCell ref="I2:J2"/>
    <mergeCell ref="B44:C44"/>
    <mergeCell ref="F44:G44"/>
    <mergeCell ref="A4:I4"/>
    <mergeCell ref="A5:I5"/>
    <mergeCell ref="B7:F7"/>
    <mergeCell ref="A8:A10"/>
    <mergeCell ref="B8:B10"/>
    <mergeCell ref="C8:D9"/>
    <mergeCell ref="E8:F9"/>
    <mergeCell ref="G8:H9"/>
    <mergeCell ref="I7:J7"/>
    <mergeCell ref="I8:J9"/>
    <mergeCell ref="B41:C41"/>
    <mergeCell ref="F41:G41"/>
  </mergeCells>
  <pageMargins left="0.70866141732283472" right="0.70866141732283472" top="0.59055118110236227" bottom="0.19685039370078741" header="0.31496062992125984" footer="0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D1" sqref="D1"/>
    </sheetView>
  </sheetViews>
  <sheetFormatPr defaultRowHeight="15" x14ac:dyDescent="0.25"/>
  <cols>
    <col min="2" max="2" width="65.7109375" customWidth="1"/>
    <col min="3" max="3" width="13.7109375" customWidth="1"/>
    <col min="5" max="5" width="13.5703125" customWidth="1"/>
    <col min="6" max="6" width="10.28515625" customWidth="1"/>
    <col min="7" max="7" width="11.85546875" customWidth="1"/>
    <col min="8" max="8" width="12.140625" customWidth="1"/>
    <col min="9" max="9" width="13.5703125" customWidth="1"/>
    <col min="10" max="10" width="10" customWidth="1"/>
    <col min="11" max="11" width="0" hidden="1" customWidth="1"/>
  </cols>
  <sheetData>
    <row r="1" spans="1:11" ht="18" x14ac:dyDescent="0.25">
      <c r="A1" s="353"/>
      <c r="B1" s="323"/>
      <c r="C1" s="323"/>
      <c r="D1" s="377">
        <v>7</v>
      </c>
      <c r="E1" s="275"/>
      <c r="F1" s="381"/>
      <c r="G1" s="382"/>
      <c r="H1" s="619"/>
      <c r="I1" s="533" t="s">
        <v>38</v>
      </c>
      <c r="J1" s="605"/>
    </row>
    <row r="2" spans="1:11" ht="27" customHeight="1" x14ac:dyDescent="0.25">
      <c r="A2" s="353"/>
      <c r="B2" s="323"/>
      <c r="C2" s="323"/>
      <c r="D2" s="323"/>
      <c r="E2" s="275"/>
      <c r="F2" s="381"/>
      <c r="G2" s="382"/>
      <c r="H2" s="620"/>
      <c r="I2" s="714" t="s">
        <v>371</v>
      </c>
      <c r="J2" s="714"/>
    </row>
    <row r="3" spans="1:11" ht="18" x14ac:dyDescent="0.25">
      <c r="A3" s="353"/>
      <c r="B3" s="323"/>
      <c r="C3" s="323"/>
      <c r="D3" s="323"/>
      <c r="E3" s="275"/>
      <c r="F3" s="381"/>
      <c r="G3" s="382"/>
      <c r="H3" s="619"/>
      <c r="I3" s="533" t="s">
        <v>373</v>
      </c>
      <c r="J3" s="629"/>
    </row>
    <row r="4" spans="1:11" ht="21.75" customHeight="1" x14ac:dyDescent="0.25">
      <c r="A4" s="752" t="s">
        <v>341</v>
      </c>
      <c r="B4" s="752"/>
      <c r="C4" s="752"/>
      <c r="D4" s="752"/>
      <c r="E4" s="752"/>
      <c r="F4" s="752"/>
      <c r="G4" s="752"/>
      <c r="H4" s="752"/>
      <c r="I4" s="752"/>
      <c r="J4" s="275"/>
    </row>
    <row r="5" spans="1:11" ht="20.25" customHeight="1" x14ac:dyDescent="0.25">
      <c r="A5" s="735" t="s">
        <v>263</v>
      </c>
      <c r="B5" s="735"/>
      <c r="C5" s="735"/>
      <c r="D5" s="735"/>
      <c r="E5" s="735"/>
      <c r="F5" s="735"/>
      <c r="G5" s="735"/>
      <c r="H5" s="735"/>
      <c r="I5" s="735"/>
      <c r="J5" s="275"/>
    </row>
    <row r="6" spans="1:11" ht="18.75" x14ac:dyDescent="0.3">
      <c r="A6" s="321"/>
      <c r="B6" s="744"/>
      <c r="C6" s="744"/>
      <c r="D6" s="744"/>
      <c r="E6" s="744"/>
      <c r="F6" s="744"/>
      <c r="G6" s="275"/>
      <c r="H6" s="275"/>
      <c r="I6" s="275"/>
      <c r="J6" s="383" t="s">
        <v>330</v>
      </c>
    </row>
    <row r="7" spans="1:11" ht="61.5" customHeight="1" x14ac:dyDescent="0.25">
      <c r="A7" s="753" t="s">
        <v>264</v>
      </c>
      <c r="B7" s="753" t="s">
        <v>265</v>
      </c>
      <c r="C7" s="755" t="s">
        <v>266</v>
      </c>
      <c r="D7" s="755"/>
      <c r="E7" s="755" t="s">
        <v>308</v>
      </c>
      <c r="F7" s="755"/>
      <c r="G7" s="755" t="s">
        <v>268</v>
      </c>
      <c r="H7" s="755"/>
      <c r="I7" s="755" t="s">
        <v>332</v>
      </c>
      <c r="J7" s="755"/>
    </row>
    <row r="8" spans="1:11" ht="15" customHeight="1" x14ac:dyDescent="0.25">
      <c r="A8" s="754"/>
      <c r="B8" s="754"/>
      <c r="C8" s="384" t="s">
        <v>270</v>
      </c>
      <c r="D8" s="384" t="s">
        <v>9</v>
      </c>
      <c r="E8" s="384" t="s">
        <v>270</v>
      </c>
      <c r="F8" s="384" t="s">
        <v>9</v>
      </c>
      <c r="G8" s="384" t="s">
        <v>270</v>
      </c>
      <c r="H8" s="385" t="s">
        <v>9</v>
      </c>
      <c r="I8" s="384" t="s">
        <v>270</v>
      </c>
      <c r="J8" s="384" t="s">
        <v>9</v>
      </c>
    </row>
    <row r="9" spans="1:11" ht="18.75" x14ac:dyDescent="0.3">
      <c r="A9" s="386">
        <v>1</v>
      </c>
      <c r="B9" s="386">
        <v>2</v>
      </c>
      <c r="C9" s="386">
        <v>3</v>
      </c>
      <c r="D9" s="386">
        <v>4</v>
      </c>
      <c r="E9" s="386">
        <v>5</v>
      </c>
      <c r="F9" s="386">
        <v>6</v>
      </c>
      <c r="G9" s="386">
        <v>7</v>
      </c>
      <c r="H9" s="386">
        <v>8</v>
      </c>
      <c r="I9" s="386">
        <v>9</v>
      </c>
      <c r="J9" s="386">
        <v>10</v>
      </c>
    </row>
    <row r="10" spans="1:11" ht="15.75" x14ac:dyDescent="0.25">
      <c r="A10" s="282">
        <v>1</v>
      </c>
      <c r="B10" s="283" t="s">
        <v>271</v>
      </c>
      <c r="C10" s="373">
        <v>1586.2819015440687</v>
      </c>
      <c r="D10" s="300">
        <v>9.3061789911041686</v>
      </c>
      <c r="E10" s="300">
        <v>218.18327338464735</v>
      </c>
      <c r="F10" s="300">
        <v>9.3061789911041686</v>
      </c>
      <c r="G10" s="300">
        <v>74.267617109884128</v>
      </c>
      <c r="H10" s="300">
        <v>9.3061789911041686</v>
      </c>
      <c r="I10" s="300">
        <v>1.4581479614001476</v>
      </c>
      <c r="J10" s="300">
        <v>9.3061789911041686</v>
      </c>
      <c r="K10">
        <v>9.3061789911041686</v>
      </c>
    </row>
    <row r="11" spans="1:11" ht="15.75" x14ac:dyDescent="0.25">
      <c r="A11" s="387" t="s">
        <v>52</v>
      </c>
      <c r="B11" s="388" t="s">
        <v>53</v>
      </c>
      <c r="C11" s="389">
        <v>0</v>
      </c>
      <c r="D11" s="390">
        <v>0</v>
      </c>
      <c r="E11" s="391">
        <v>0</v>
      </c>
      <c r="F11" s="391">
        <v>0</v>
      </c>
      <c r="G11" s="391">
        <v>0</v>
      </c>
      <c r="H11" s="391">
        <v>0</v>
      </c>
      <c r="I11" s="391">
        <v>0</v>
      </c>
      <c r="J11" s="391">
        <v>0</v>
      </c>
      <c r="K11">
        <v>0</v>
      </c>
    </row>
    <row r="12" spans="1:11" ht="31.5" x14ac:dyDescent="0.25">
      <c r="A12" s="392" t="s">
        <v>54</v>
      </c>
      <c r="B12" s="283" t="s">
        <v>282</v>
      </c>
      <c r="C12" s="373">
        <v>1550.9770965270422</v>
      </c>
      <c r="D12" s="300">
        <v>9.099057650052071</v>
      </c>
      <c r="E12" s="391">
        <v>213.32731561489433</v>
      </c>
      <c r="F12" s="391">
        <v>9.099057650052071</v>
      </c>
      <c r="G12" s="391">
        <v>72.614692911107483</v>
      </c>
      <c r="H12" s="313">
        <v>9.099057650052071</v>
      </c>
      <c r="I12" s="391">
        <v>1.4256949469560587</v>
      </c>
      <c r="J12" s="391">
        <v>9.099057650052071</v>
      </c>
      <c r="K12">
        <v>9.099057650052071</v>
      </c>
    </row>
    <row r="13" spans="1:11" ht="15.75" x14ac:dyDescent="0.25">
      <c r="A13" s="282" t="s">
        <v>56</v>
      </c>
      <c r="B13" s="283" t="s">
        <v>283</v>
      </c>
      <c r="C13" s="373">
        <v>9.1797922976995388</v>
      </c>
      <c r="D13" s="300">
        <v>5.3854734231283813E-2</v>
      </c>
      <c r="E13" s="300">
        <v>1.2626237055051066</v>
      </c>
      <c r="F13" s="300">
        <v>5.3854734231283813E-2</v>
      </c>
      <c r="G13" s="300">
        <v>0.42978571390759379</v>
      </c>
      <c r="H13" s="300">
        <v>5.3854734231283813E-2</v>
      </c>
      <c r="I13" s="300">
        <v>8.4382828877629344E-3</v>
      </c>
      <c r="J13" s="300">
        <v>5.3854734231283813E-2</v>
      </c>
      <c r="K13">
        <v>5.3854734231283813E-2</v>
      </c>
    </row>
    <row r="14" spans="1:11" ht="15.75" x14ac:dyDescent="0.25">
      <c r="A14" s="296" t="s">
        <v>58</v>
      </c>
      <c r="B14" s="297" t="s">
        <v>232</v>
      </c>
      <c r="C14" s="393">
        <v>2.4852825715097087</v>
      </c>
      <c r="D14" s="363">
        <v>1.4580311627730226E-2</v>
      </c>
      <c r="E14" s="394">
        <v>0.3418352603090189</v>
      </c>
      <c r="F14" s="394">
        <v>1.4580311627730226E-2</v>
      </c>
      <c r="G14" s="394">
        <v>0.11635763747357082</v>
      </c>
      <c r="H14" s="394">
        <v>1.4580311627730226E-2</v>
      </c>
      <c r="I14" s="394">
        <v>2.284530707702538E-3</v>
      </c>
      <c r="J14" s="394">
        <v>1.4580311627730227E-2</v>
      </c>
      <c r="K14">
        <v>1.4580311627730227E-2</v>
      </c>
    </row>
    <row r="15" spans="1:11" ht="15.75" x14ac:dyDescent="0.25">
      <c r="A15" s="296" t="s">
        <v>60</v>
      </c>
      <c r="B15" s="297" t="s">
        <v>284</v>
      </c>
      <c r="C15" s="393">
        <v>6.694509726189831</v>
      </c>
      <c r="D15" s="363">
        <v>3.9274422603553585E-2</v>
      </c>
      <c r="E15" s="394">
        <v>0.92078844519608771</v>
      </c>
      <c r="F15" s="394">
        <v>3.9274422603553585E-2</v>
      </c>
      <c r="G15" s="394">
        <v>0.31342807643402298</v>
      </c>
      <c r="H15" s="394">
        <v>3.9274422603553585E-2</v>
      </c>
      <c r="I15" s="394">
        <v>6.1537521800603956E-3</v>
      </c>
      <c r="J15" s="394">
        <v>3.9274422603553585E-2</v>
      </c>
      <c r="K15">
        <v>3.9274422603553585E-2</v>
      </c>
    </row>
    <row r="16" spans="1:11" ht="15.75" x14ac:dyDescent="0.25">
      <c r="A16" s="282" t="s">
        <v>64</v>
      </c>
      <c r="B16" s="283" t="s">
        <v>285</v>
      </c>
      <c r="C16" s="373">
        <v>26.125012719326719</v>
      </c>
      <c r="D16" s="300">
        <v>0.15326660682081372</v>
      </c>
      <c r="E16" s="300">
        <v>3.5933340642479097</v>
      </c>
      <c r="F16" s="300">
        <v>0.15326660682081372</v>
      </c>
      <c r="G16" s="300">
        <v>1.2231384848690512</v>
      </c>
      <c r="H16" s="300">
        <v>0.15326660682081372</v>
      </c>
      <c r="I16" s="300">
        <v>2.4014731556326014E-2</v>
      </c>
      <c r="J16" s="300">
        <v>0.15326660682081372</v>
      </c>
      <c r="K16">
        <v>0.15326660682081372</v>
      </c>
    </row>
    <row r="17" spans="1:11" ht="15.75" x14ac:dyDescent="0.25">
      <c r="A17" s="296" t="s">
        <v>66</v>
      </c>
      <c r="B17" s="297" t="s">
        <v>15</v>
      </c>
      <c r="C17" s="393">
        <v>20.69025706823442</v>
      </c>
      <c r="D17" s="363">
        <v>0.12138273497385579</v>
      </c>
      <c r="E17" s="394">
        <v>2.8458170076346994</v>
      </c>
      <c r="F17" s="394">
        <v>0.12138273497385578</v>
      </c>
      <c r="G17" s="394">
        <v>0.96869042529766192</v>
      </c>
      <c r="H17" s="394">
        <v>0.12138273497385578</v>
      </c>
      <c r="I17" s="394">
        <v>1.9018975212113563E-2</v>
      </c>
      <c r="J17" s="394">
        <v>0.12138273497385578</v>
      </c>
      <c r="K17">
        <v>0.12138273497385578</v>
      </c>
    </row>
    <row r="18" spans="1:11" ht="15.75" x14ac:dyDescent="0.25">
      <c r="A18" s="296" t="s">
        <v>68</v>
      </c>
      <c r="B18" s="297" t="s">
        <v>286</v>
      </c>
      <c r="C18" s="393">
        <v>5.4347556510923001</v>
      </c>
      <c r="D18" s="363">
        <v>3.1883871846957929E-2</v>
      </c>
      <c r="E18" s="394">
        <v>0.74</v>
      </c>
      <c r="F18" s="394">
        <v>3.1883871846957929E-2</v>
      </c>
      <c r="G18" s="394">
        <v>0.25444805957138938</v>
      </c>
      <c r="H18" s="394">
        <v>3.1883871846957929E-2</v>
      </c>
      <c r="I18" s="394">
        <v>4.9957563442124498E-3</v>
      </c>
      <c r="J18" s="394">
        <v>3.1883871846957929E-2</v>
      </c>
      <c r="K18">
        <v>3.1883871846957929E-2</v>
      </c>
    </row>
    <row r="19" spans="1:11" ht="15.75" x14ac:dyDescent="0.25">
      <c r="A19" s="282">
        <v>2</v>
      </c>
      <c r="B19" s="283" t="s">
        <v>288</v>
      </c>
      <c r="C19" s="373">
        <v>2.6236969225369076</v>
      </c>
      <c r="D19" s="300">
        <v>0.01</v>
      </c>
      <c r="E19" s="300">
        <v>0.37</v>
      </c>
      <c r="F19" s="300">
        <v>0.01</v>
      </c>
      <c r="G19" s="300">
        <v>0.1228380140160977</v>
      </c>
      <c r="H19" s="300">
        <v>0.01</v>
      </c>
      <c r="I19" s="300">
        <v>2.4117644633057361E-3</v>
      </c>
      <c r="J19" s="300">
        <v>0.01</v>
      </c>
      <c r="K19">
        <v>1.5392341774668677E-2</v>
      </c>
    </row>
    <row r="20" spans="1:11" ht="15.75" x14ac:dyDescent="0.25">
      <c r="A20" s="296" t="s">
        <v>73</v>
      </c>
      <c r="B20" s="297" t="s">
        <v>15</v>
      </c>
      <c r="C20" s="393">
        <v>2.2954909095855989</v>
      </c>
      <c r="D20" s="363">
        <v>1.3466868187969825E-2</v>
      </c>
      <c r="E20" s="394">
        <v>0.31573058999827075</v>
      </c>
      <c r="F20" s="394">
        <v>1.3466868187969827E-2</v>
      </c>
      <c r="G20" s="394">
        <v>0.10747184329997023</v>
      </c>
      <c r="H20" s="394">
        <v>1.3466868187969825E-2</v>
      </c>
      <c r="I20" s="394">
        <v>2.1100697089002397E-3</v>
      </c>
      <c r="J20" s="394">
        <v>1.3466868187969825E-2</v>
      </c>
      <c r="K20">
        <v>1.3466868187969825E-2</v>
      </c>
    </row>
    <row r="21" spans="1:11" ht="15.75" x14ac:dyDescent="0.25">
      <c r="A21" s="296" t="s">
        <v>74</v>
      </c>
      <c r="B21" s="297" t="s">
        <v>286</v>
      </c>
      <c r="C21" s="393">
        <v>0.3282060129513088</v>
      </c>
      <c r="D21" s="363">
        <v>1.9254735866988519E-3</v>
      </c>
      <c r="E21" s="394">
        <v>4.5142708985418716E-2</v>
      </c>
      <c r="F21" s="394">
        <v>1.9254735866988519E-3</v>
      </c>
      <c r="G21" s="394">
        <v>1.5366170716127477E-2</v>
      </c>
      <c r="H21" s="394">
        <v>1.9254735866988519E-3</v>
      </c>
      <c r="I21" s="394">
        <v>3.0169475440549627E-4</v>
      </c>
      <c r="J21" s="394">
        <v>1.9254735866988519E-3</v>
      </c>
      <c r="K21">
        <v>1.9254735866988519E-3</v>
      </c>
    </row>
    <row r="22" spans="1:11" ht="15.75" x14ac:dyDescent="0.25">
      <c r="A22" s="282">
        <v>3</v>
      </c>
      <c r="B22" s="283" t="s">
        <v>342</v>
      </c>
      <c r="C22" s="373"/>
      <c r="D22" s="300"/>
      <c r="E22" s="313"/>
      <c r="F22" s="313"/>
      <c r="G22" s="313"/>
      <c r="H22" s="313"/>
      <c r="I22" s="313"/>
      <c r="J22" s="374"/>
    </row>
    <row r="23" spans="1:11" ht="15.75" x14ac:dyDescent="0.25">
      <c r="A23" s="282">
        <v>4</v>
      </c>
      <c r="B23" s="283" t="s">
        <v>290</v>
      </c>
      <c r="C23" s="373"/>
      <c r="D23" s="300"/>
      <c r="E23" s="313"/>
      <c r="F23" s="313"/>
      <c r="G23" s="313"/>
      <c r="H23" s="313"/>
      <c r="I23" s="313"/>
      <c r="J23" s="374"/>
    </row>
    <row r="24" spans="1:11" ht="15.75" x14ac:dyDescent="0.25">
      <c r="A24" s="282">
        <v>5</v>
      </c>
      <c r="B24" s="283" t="s">
        <v>335</v>
      </c>
      <c r="C24" s="373">
        <v>1588.9055984666056</v>
      </c>
      <c r="D24" s="300">
        <v>9.3215713328788379</v>
      </c>
      <c r="E24" s="300">
        <v>218.55</v>
      </c>
      <c r="F24" s="300">
        <v>9.3215713328788379</v>
      </c>
      <c r="G24" s="300">
        <v>74.390455123900225</v>
      </c>
      <c r="H24" s="300">
        <v>9.3215713328788379</v>
      </c>
      <c r="I24" s="300">
        <v>1.4605597258634533</v>
      </c>
      <c r="J24" s="300">
        <v>9.3215713328788379</v>
      </c>
      <c r="K24">
        <v>9.3215713328788379</v>
      </c>
    </row>
    <row r="25" spans="1:11" ht="15.75" x14ac:dyDescent="0.25">
      <c r="A25" s="282">
        <v>6</v>
      </c>
      <c r="B25" s="283" t="s">
        <v>89</v>
      </c>
      <c r="C25" s="373"/>
      <c r="D25" s="300"/>
      <c r="E25" s="313"/>
      <c r="F25" s="313"/>
      <c r="G25" s="313"/>
      <c r="H25" s="313"/>
      <c r="I25" s="313"/>
      <c r="J25" s="374"/>
    </row>
    <row r="26" spans="1:11" ht="15.75" x14ac:dyDescent="0.25">
      <c r="A26" s="282">
        <v>7</v>
      </c>
      <c r="B26" s="283" t="s">
        <v>292</v>
      </c>
      <c r="C26" s="373">
        <v>0</v>
      </c>
      <c r="D26" s="624">
        <v>0</v>
      </c>
      <c r="E26" s="282">
        <v>0</v>
      </c>
      <c r="F26" s="624">
        <v>0</v>
      </c>
      <c r="G26" s="282">
        <v>0</v>
      </c>
      <c r="H26" s="282">
        <v>0</v>
      </c>
      <c r="I26" s="282">
        <v>0</v>
      </c>
      <c r="J26" s="282">
        <v>0</v>
      </c>
      <c r="K26">
        <v>0</v>
      </c>
    </row>
    <row r="27" spans="1:11" ht="15.75" x14ac:dyDescent="0.25">
      <c r="A27" s="296" t="s">
        <v>152</v>
      </c>
      <c r="B27" s="297" t="s">
        <v>293</v>
      </c>
      <c r="C27" s="393"/>
      <c r="D27" s="363"/>
      <c r="E27" s="394"/>
      <c r="F27" s="394"/>
      <c r="G27" s="394"/>
      <c r="H27" s="394"/>
      <c r="I27" s="394"/>
      <c r="J27" s="395"/>
    </row>
    <row r="28" spans="1:11" ht="15.75" x14ac:dyDescent="0.25">
      <c r="A28" s="296" t="s">
        <v>154</v>
      </c>
      <c r="B28" s="297" t="s">
        <v>294</v>
      </c>
      <c r="C28" s="393"/>
      <c r="D28" s="363"/>
      <c r="E28" s="394"/>
      <c r="F28" s="394"/>
      <c r="G28" s="394"/>
      <c r="H28" s="394"/>
      <c r="I28" s="394"/>
      <c r="J28" s="395"/>
    </row>
    <row r="29" spans="1:11" ht="15.75" x14ac:dyDescent="0.25">
      <c r="A29" s="296" t="s">
        <v>202</v>
      </c>
      <c r="B29" s="297" t="s">
        <v>295</v>
      </c>
      <c r="C29" s="393"/>
      <c r="D29" s="363"/>
      <c r="E29" s="394"/>
      <c r="F29" s="394"/>
      <c r="G29" s="394"/>
      <c r="H29" s="394"/>
      <c r="I29" s="394"/>
      <c r="J29" s="396"/>
    </row>
    <row r="30" spans="1:11" ht="15.75" x14ac:dyDescent="0.25">
      <c r="A30" s="296" t="s">
        <v>204</v>
      </c>
      <c r="B30" s="297" t="s">
        <v>337</v>
      </c>
      <c r="C30" s="393"/>
      <c r="D30" s="363"/>
      <c r="E30" s="394"/>
      <c r="F30" s="394"/>
      <c r="G30" s="394"/>
      <c r="H30" s="394"/>
      <c r="I30" s="394"/>
      <c r="J30" s="396"/>
    </row>
    <row r="31" spans="1:11" ht="17.25" customHeight="1" x14ac:dyDescent="0.25">
      <c r="A31" s="282">
        <v>8</v>
      </c>
      <c r="B31" s="283" t="s">
        <v>343</v>
      </c>
      <c r="C31" s="373">
        <v>1588.9055984666056</v>
      </c>
      <c r="D31" s="300">
        <v>9.3215713328788379</v>
      </c>
      <c r="E31" s="300">
        <v>218.54414668363103</v>
      </c>
      <c r="F31" s="300">
        <v>9.3215713328788379</v>
      </c>
      <c r="G31" s="300">
        <v>74.390455123900225</v>
      </c>
      <c r="H31" s="300">
        <v>9.3215713328788379</v>
      </c>
      <c r="I31" s="300">
        <v>1.4605597258634533</v>
      </c>
      <c r="J31" s="300">
        <v>9.3215713328788379</v>
      </c>
      <c r="K31">
        <v>9.3215713328788379</v>
      </c>
    </row>
    <row r="32" spans="1:11" ht="15.75" x14ac:dyDescent="0.25">
      <c r="A32" s="282">
        <v>9</v>
      </c>
      <c r="B32" s="283" t="s">
        <v>344</v>
      </c>
      <c r="C32" s="373"/>
      <c r="D32" s="300"/>
      <c r="E32" s="312"/>
      <c r="F32" s="312"/>
      <c r="G32" s="312"/>
      <c r="H32" s="312"/>
      <c r="I32" s="312"/>
      <c r="J32" s="374"/>
    </row>
    <row r="33" spans="1:10" ht="18" customHeight="1" x14ac:dyDescent="0.25">
      <c r="A33" s="282">
        <v>10</v>
      </c>
      <c r="B33" s="283" t="s">
        <v>345</v>
      </c>
      <c r="C33" s="315">
        <v>170454.69499999998</v>
      </c>
      <c r="D33" s="284"/>
      <c r="E33" s="504">
        <v>23444.99</v>
      </c>
      <c r="F33" s="505"/>
      <c r="G33" s="504">
        <v>7980.4629999999988</v>
      </c>
      <c r="H33" s="505"/>
      <c r="I33" s="505">
        <v>156.68599999999998</v>
      </c>
      <c r="J33" s="374"/>
    </row>
    <row r="34" spans="1:10" ht="15.75" x14ac:dyDescent="0.25">
      <c r="A34" s="318">
        <v>11</v>
      </c>
      <c r="B34" s="374" t="s">
        <v>306</v>
      </c>
      <c r="C34" s="397"/>
      <c r="D34" s="375"/>
      <c r="E34" s="313"/>
      <c r="F34" s="313"/>
      <c r="G34" s="313"/>
      <c r="H34" s="313"/>
      <c r="I34" s="313"/>
      <c r="J34" s="398"/>
    </row>
    <row r="35" spans="1:10" ht="15.75" x14ac:dyDescent="0.25">
      <c r="A35" s="333"/>
      <c r="B35" s="380"/>
      <c r="C35" s="528"/>
      <c r="D35" s="378"/>
      <c r="E35" s="336"/>
      <c r="F35" s="336"/>
      <c r="G35" s="336"/>
      <c r="H35" s="336"/>
      <c r="I35" s="336"/>
      <c r="J35" s="529"/>
    </row>
    <row r="36" spans="1:10" ht="15.75" x14ac:dyDescent="0.25">
      <c r="A36" s="333"/>
      <c r="B36" s="380"/>
      <c r="C36" s="528"/>
      <c r="D36" s="378"/>
      <c r="E36" s="336"/>
      <c r="F36" s="336"/>
      <c r="G36" s="336"/>
      <c r="H36" s="336"/>
      <c r="I36" s="336"/>
      <c r="J36" s="529"/>
    </row>
    <row r="37" spans="1:10" x14ac:dyDescent="0.25">
      <c r="A37" s="321"/>
      <c r="B37" s="321"/>
      <c r="C37" s="321"/>
      <c r="D37" s="321"/>
      <c r="E37" s="321"/>
      <c r="F37" s="321"/>
      <c r="G37" s="321"/>
      <c r="H37" s="275"/>
      <c r="I37" s="275"/>
      <c r="J37" s="275"/>
    </row>
    <row r="38" spans="1:10" ht="15.75" x14ac:dyDescent="0.25">
      <c r="A38" s="321"/>
      <c r="B38" s="742" t="s">
        <v>119</v>
      </c>
      <c r="C38" s="742"/>
      <c r="D38" s="319"/>
      <c r="E38" s="319"/>
      <c r="F38" s="742" t="s">
        <v>37</v>
      </c>
      <c r="G38" s="742"/>
      <c r="H38" s="275"/>
      <c r="I38" s="275"/>
      <c r="J38" s="275"/>
    </row>
  </sheetData>
  <mergeCells count="12">
    <mergeCell ref="I2:J2"/>
    <mergeCell ref="B38:C38"/>
    <mergeCell ref="F38:G38"/>
    <mergeCell ref="A4:I4"/>
    <mergeCell ref="A5:I5"/>
    <mergeCell ref="B6:F6"/>
    <mergeCell ref="A7:A8"/>
    <mergeCell ref="B7:B8"/>
    <mergeCell ref="C7:D7"/>
    <mergeCell ref="E7:F7"/>
    <mergeCell ref="G7:H7"/>
    <mergeCell ref="I7:J7"/>
  </mergeCells>
  <pageMargins left="0.70866141732283472" right="0.70866141732283472" top="0.55118110236220474" bottom="0.35433070866141736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>
      <selection activeCell="P11" sqref="P11"/>
    </sheetView>
  </sheetViews>
  <sheetFormatPr defaultRowHeight="15" x14ac:dyDescent="0.25"/>
  <cols>
    <col min="2" max="2" width="51.85546875" customWidth="1"/>
    <col min="3" max="4" width="16.42578125" customWidth="1"/>
    <col min="5" max="5" width="17.28515625" customWidth="1"/>
    <col min="6" max="6" width="17.7109375" customWidth="1"/>
  </cols>
  <sheetData>
    <row r="1" spans="1:6" x14ac:dyDescent="0.25">
      <c r="A1" s="1"/>
      <c r="B1" s="2"/>
      <c r="C1" s="789">
        <v>8</v>
      </c>
      <c r="D1" s="2"/>
      <c r="E1" s="533" t="s">
        <v>122</v>
      </c>
      <c r="F1" s="628"/>
    </row>
    <row r="2" spans="1:6" ht="15.75" customHeight="1" x14ac:dyDescent="0.25">
      <c r="A2" s="1"/>
      <c r="B2" s="2"/>
      <c r="C2" s="3"/>
      <c r="D2" s="2"/>
      <c r="E2" s="714" t="s">
        <v>371</v>
      </c>
      <c r="F2" s="714"/>
    </row>
    <row r="3" spans="1:6" x14ac:dyDescent="0.25">
      <c r="A3" s="1"/>
      <c r="B3" s="2"/>
      <c r="C3" s="3"/>
      <c r="D3" s="2"/>
      <c r="E3" s="533" t="s">
        <v>373</v>
      </c>
      <c r="F3" s="629"/>
    </row>
    <row r="4" spans="1:6" ht="72" customHeight="1" x14ac:dyDescent="0.25">
      <c r="A4" s="756" t="s">
        <v>0</v>
      </c>
      <c r="B4" s="756"/>
      <c r="C4" s="756"/>
      <c r="D4" s="756"/>
      <c r="E4" s="756"/>
      <c r="F4" s="756"/>
    </row>
    <row r="5" spans="1:6" ht="15.75" thickBot="1" x14ac:dyDescent="0.3">
      <c r="A5" s="3"/>
      <c r="B5" s="757"/>
      <c r="C5" s="757"/>
      <c r="D5" s="757"/>
      <c r="E5" s="757"/>
      <c r="F5" s="757"/>
    </row>
    <row r="6" spans="1:6" ht="34.5" customHeight="1" thickBot="1" x14ac:dyDescent="0.3">
      <c r="A6" s="758" t="s">
        <v>1</v>
      </c>
      <c r="B6" s="761" t="s">
        <v>2</v>
      </c>
      <c r="C6" s="764" t="s">
        <v>3</v>
      </c>
      <c r="D6" s="765"/>
      <c r="E6" s="766" t="s">
        <v>4</v>
      </c>
      <c r="F6" s="767"/>
    </row>
    <row r="7" spans="1:6" ht="84.75" customHeight="1" x14ac:dyDescent="0.25">
      <c r="A7" s="759"/>
      <c r="B7" s="762"/>
      <c r="C7" s="768" t="s">
        <v>5</v>
      </c>
      <c r="D7" s="771" t="s">
        <v>6</v>
      </c>
      <c r="E7" s="771" t="s">
        <v>7</v>
      </c>
      <c r="F7" s="774" t="s">
        <v>8</v>
      </c>
    </row>
    <row r="8" spans="1:6" x14ac:dyDescent="0.25">
      <c r="A8" s="759"/>
      <c r="B8" s="762"/>
      <c r="C8" s="769"/>
      <c r="D8" s="772"/>
      <c r="E8" s="772"/>
      <c r="F8" s="775"/>
    </row>
    <row r="9" spans="1:6" x14ac:dyDescent="0.25">
      <c r="A9" s="759"/>
      <c r="B9" s="762"/>
      <c r="C9" s="769"/>
      <c r="D9" s="773"/>
      <c r="E9" s="773"/>
      <c r="F9" s="776"/>
    </row>
    <row r="10" spans="1:6" ht="21.75" customHeight="1" x14ac:dyDescent="0.25">
      <c r="A10" s="760"/>
      <c r="B10" s="763"/>
      <c r="C10" s="6" t="s">
        <v>9</v>
      </c>
      <c r="D10" s="4" t="s">
        <v>10</v>
      </c>
      <c r="E10" s="4" t="s">
        <v>11</v>
      </c>
      <c r="F10" s="5" t="s">
        <v>11</v>
      </c>
    </row>
    <row r="11" spans="1:6" ht="20.25" customHeight="1" x14ac:dyDescent="0.25">
      <c r="A11" s="7">
        <v>1</v>
      </c>
      <c r="B11" s="7">
        <v>2</v>
      </c>
      <c r="C11" s="8">
        <v>3</v>
      </c>
      <c r="D11" s="9">
        <v>4</v>
      </c>
      <c r="E11" s="9">
        <v>5</v>
      </c>
      <c r="F11" s="10">
        <v>6</v>
      </c>
    </row>
    <row r="12" spans="1:6" ht="49.5" customHeight="1" x14ac:dyDescent="0.25">
      <c r="A12" s="11">
        <v>1</v>
      </c>
      <c r="B12" s="12" t="s">
        <v>12</v>
      </c>
      <c r="C12" s="13">
        <v>1263.6501807412815</v>
      </c>
      <c r="D12" s="14">
        <v>216.90915211301726</v>
      </c>
      <c r="E12" s="14">
        <v>63.182509037064086</v>
      </c>
      <c r="F12" s="15">
        <v>60.655208675581505</v>
      </c>
    </row>
    <row r="13" spans="1:6" ht="31.5" x14ac:dyDescent="0.25">
      <c r="A13" s="11">
        <v>2</v>
      </c>
      <c r="B13" s="12" t="s">
        <v>13</v>
      </c>
      <c r="C13" s="16">
        <v>61.228740693776473</v>
      </c>
      <c r="D13" s="17">
        <v>10.511080983908318</v>
      </c>
      <c r="E13" s="17">
        <v>3.3166305061941364</v>
      </c>
      <c r="F13" s="18">
        <v>3.191133787801486</v>
      </c>
    </row>
    <row r="14" spans="1:6" ht="31.5" x14ac:dyDescent="0.25">
      <c r="A14" s="11" t="s">
        <v>14</v>
      </c>
      <c r="B14" s="12" t="s">
        <v>15</v>
      </c>
      <c r="C14" s="19">
        <v>19.494402434102341</v>
      </c>
      <c r="D14" s="20">
        <v>3.347262971716551</v>
      </c>
      <c r="E14" s="20">
        <v>0.97593740097926418</v>
      </c>
      <c r="F14" s="21">
        <v>0.93390935910596273</v>
      </c>
    </row>
    <row r="15" spans="1:6" ht="18.75" x14ac:dyDescent="0.25">
      <c r="A15" s="11" t="s">
        <v>16</v>
      </c>
      <c r="B15" s="12" t="s">
        <v>17</v>
      </c>
      <c r="C15" s="19">
        <v>41.734338259674132</v>
      </c>
      <c r="D15" s="20">
        <v>7.1638180121917667</v>
      </c>
      <c r="E15" s="20">
        <v>2.3406931052148723</v>
      </c>
      <c r="F15" s="21">
        <v>2.2572244286955234</v>
      </c>
    </row>
    <row r="16" spans="1:6" ht="63" x14ac:dyDescent="0.25">
      <c r="A16" s="11">
        <v>3</v>
      </c>
      <c r="B16" s="12" t="s">
        <v>18</v>
      </c>
      <c r="C16" s="19">
        <v>0</v>
      </c>
      <c r="D16" s="20" t="s">
        <v>19</v>
      </c>
      <c r="E16" s="20">
        <v>0</v>
      </c>
      <c r="F16" s="21">
        <v>0</v>
      </c>
    </row>
    <row r="17" spans="1:6" ht="31.5" x14ac:dyDescent="0.25">
      <c r="A17" s="11">
        <v>4</v>
      </c>
      <c r="B17" s="12" t="s">
        <v>20</v>
      </c>
      <c r="C17" s="19" t="s">
        <v>19</v>
      </c>
      <c r="D17" s="20" t="s">
        <v>19</v>
      </c>
      <c r="E17" s="20">
        <v>7.6899999999999995</v>
      </c>
      <c r="F17" s="21">
        <v>7.69</v>
      </c>
    </row>
    <row r="18" spans="1:6" ht="18.75" x14ac:dyDescent="0.25">
      <c r="A18" s="11">
        <v>5</v>
      </c>
      <c r="B18" s="12" t="s">
        <v>21</v>
      </c>
      <c r="C18" s="19">
        <v>3.4690582722332</v>
      </c>
      <c r="D18" s="20">
        <v>0.59547373151906513</v>
      </c>
      <c r="E18" s="20">
        <v>0.1945640237274549</v>
      </c>
      <c r="F18" s="21">
        <v>0.18762590718298847</v>
      </c>
    </row>
    <row r="19" spans="1:6" ht="18.75" x14ac:dyDescent="0.25">
      <c r="A19" s="11">
        <v>6</v>
      </c>
      <c r="B19" s="12" t="s">
        <v>22</v>
      </c>
      <c r="C19" s="19">
        <v>1328.347979707291</v>
      </c>
      <c r="D19" s="20">
        <v>228.01570682844462</v>
      </c>
      <c r="E19" s="20">
        <v>74.383703566985673</v>
      </c>
      <c r="F19" s="21">
        <v>71.72396837056597</v>
      </c>
    </row>
    <row r="20" spans="1:6" ht="18.75" x14ac:dyDescent="0.25">
      <c r="A20" s="11">
        <v>7</v>
      </c>
      <c r="B20" s="12" t="s">
        <v>23</v>
      </c>
      <c r="C20" s="19">
        <v>10.849175440075419</v>
      </c>
      <c r="D20" s="20">
        <v>1.8622997838106163</v>
      </c>
      <c r="E20" s="20">
        <v>0.60600720898903193</v>
      </c>
      <c r="F20" s="21">
        <v>0.58428461364781081</v>
      </c>
    </row>
    <row r="21" spans="1:6" ht="34.5" customHeight="1" x14ac:dyDescent="0.25">
      <c r="A21" s="11">
        <v>8</v>
      </c>
      <c r="B21" s="12" t="s">
        <v>24</v>
      </c>
      <c r="C21" s="19">
        <v>1339.1971551473664</v>
      </c>
      <c r="D21" s="20">
        <v>229.87800661225521</v>
      </c>
      <c r="E21" s="20">
        <v>74.9897107759747</v>
      </c>
      <c r="F21" s="21">
        <v>72.308252984213794</v>
      </c>
    </row>
    <row r="22" spans="1:6" ht="18.75" x14ac:dyDescent="0.25">
      <c r="A22" s="11">
        <v>9</v>
      </c>
      <c r="B22" s="12" t="s">
        <v>25</v>
      </c>
      <c r="C22" s="22">
        <v>25.979969715876706</v>
      </c>
      <c r="D22" s="23">
        <v>4.459535786784687</v>
      </c>
      <c r="E22" s="23">
        <v>1.2989984857938355</v>
      </c>
      <c r="F22" s="24">
        <v>1.2470385463620817</v>
      </c>
    </row>
    <row r="23" spans="1:6" ht="18.75" x14ac:dyDescent="0.25">
      <c r="A23" s="11" t="s">
        <v>26</v>
      </c>
      <c r="B23" s="12" t="s">
        <v>27</v>
      </c>
      <c r="C23" s="22">
        <v>0</v>
      </c>
      <c r="D23" s="23">
        <v>0</v>
      </c>
      <c r="E23" s="23">
        <v>0</v>
      </c>
      <c r="F23" s="24">
        <v>0</v>
      </c>
    </row>
    <row r="24" spans="1:6" ht="18.75" x14ac:dyDescent="0.25">
      <c r="A24" s="11" t="s">
        <v>28</v>
      </c>
      <c r="B24" s="12" t="s">
        <v>29</v>
      </c>
      <c r="C24" s="22">
        <v>5.7029201815339121</v>
      </c>
      <c r="D24" s="23">
        <v>0.97892248978200447</v>
      </c>
      <c r="E24" s="23">
        <v>0.28514600907669563</v>
      </c>
      <c r="F24" s="24">
        <v>0.27374016871362766</v>
      </c>
    </row>
    <row r="25" spans="1:6" ht="24.75" customHeight="1" x14ac:dyDescent="0.25">
      <c r="A25" s="25">
        <v>10</v>
      </c>
      <c r="B25" s="26" t="s">
        <v>30</v>
      </c>
      <c r="C25" s="27">
        <v>1370.880045044777</v>
      </c>
      <c r="D25" s="28">
        <v>235.31646488882191</v>
      </c>
      <c r="E25" s="28">
        <v>76.573855270845229</v>
      </c>
      <c r="F25" s="29">
        <v>73.829031699289501</v>
      </c>
    </row>
    <row r="26" spans="1:6" ht="24" customHeight="1" x14ac:dyDescent="0.25">
      <c r="A26" s="11">
        <v>11</v>
      </c>
      <c r="B26" s="12" t="s">
        <v>31</v>
      </c>
      <c r="C26" s="30">
        <v>274.17600900895542</v>
      </c>
      <c r="D26" s="31">
        <v>47.063292977764384</v>
      </c>
      <c r="E26" s="31">
        <v>15.314771054169046</v>
      </c>
      <c r="F26" s="32">
        <v>14.765806339857901</v>
      </c>
    </row>
    <row r="27" spans="1:6" ht="28.5" customHeight="1" x14ac:dyDescent="0.25">
      <c r="A27" s="25">
        <v>12</v>
      </c>
      <c r="B27" s="26" t="s">
        <v>32</v>
      </c>
      <c r="C27" s="27">
        <v>1645.0560540537324</v>
      </c>
      <c r="D27" s="28">
        <v>282.37975786658632</v>
      </c>
      <c r="E27" s="28">
        <v>91.888626325014272</v>
      </c>
      <c r="F27" s="29">
        <v>88.594838039147405</v>
      </c>
    </row>
    <row r="28" spans="1:6" ht="50.25" x14ac:dyDescent="0.25">
      <c r="A28" s="11">
        <v>13</v>
      </c>
      <c r="B28" s="33" t="s">
        <v>33</v>
      </c>
      <c r="C28" s="30" t="s">
        <v>34</v>
      </c>
      <c r="D28" s="34">
        <v>45.897063908099135</v>
      </c>
      <c r="E28" s="31" t="s">
        <v>34</v>
      </c>
      <c r="F28" s="32" t="s">
        <v>34</v>
      </c>
    </row>
    <row r="29" spans="1:6" ht="42" customHeight="1" thickBot="1" x14ac:dyDescent="0.3">
      <c r="A29" s="35">
        <v>14</v>
      </c>
      <c r="B29" s="36" t="s">
        <v>35</v>
      </c>
      <c r="C29" s="37">
        <v>187</v>
      </c>
      <c r="D29" s="38">
        <v>187</v>
      </c>
      <c r="E29" s="39" t="s">
        <v>34</v>
      </c>
      <c r="F29" s="40" t="s">
        <v>34</v>
      </c>
    </row>
    <row r="30" spans="1:6" x14ac:dyDescent="0.25">
      <c r="A30" s="1"/>
      <c r="B30" s="2"/>
      <c r="C30" s="3"/>
      <c r="D30" s="2"/>
      <c r="E30" s="2"/>
      <c r="F30" s="2"/>
    </row>
    <row r="31" spans="1:6" ht="18.75" hidden="1" x14ac:dyDescent="0.25">
      <c r="A31" s="25">
        <v>10</v>
      </c>
      <c r="B31" s="26" t="s">
        <v>30</v>
      </c>
      <c r="C31" s="27">
        <v>1377.1054308704845</v>
      </c>
      <c r="D31" s="28">
        <v>236.39504584222584</v>
      </c>
      <c r="E31" s="28">
        <v>76.663542795306753</v>
      </c>
      <c r="F31" s="29">
        <v>73.906152220437107</v>
      </c>
    </row>
    <row r="32" spans="1:6" ht="18.75" hidden="1" x14ac:dyDescent="0.25">
      <c r="A32" s="11">
        <v>11</v>
      </c>
      <c r="B32" s="12" t="s">
        <v>31</v>
      </c>
      <c r="C32" s="30">
        <v>275.4210861740969</v>
      </c>
      <c r="D32" s="31">
        <v>47.279009168445171</v>
      </c>
      <c r="E32" s="31">
        <v>15.332708559061352</v>
      </c>
      <c r="F32" s="32">
        <v>14.781230444087422</v>
      </c>
    </row>
    <row r="33" spans="1:6" ht="18.75" hidden="1" x14ac:dyDescent="0.25">
      <c r="A33" s="25">
        <v>12</v>
      </c>
      <c r="B33" s="26" t="s">
        <v>32</v>
      </c>
      <c r="C33" s="27">
        <v>1652.5265170445814</v>
      </c>
      <c r="D33" s="28">
        <v>283.674055010671</v>
      </c>
      <c r="E33" s="28">
        <v>91.996251354368098</v>
      </c>
      <c r="F33" s="29">
        <v>88.687382664524534</v>
      </c>
    </row>
    <row r="34" spans="1:6" ht="47.25" hidden="1" x14ac:dyDescent="0.25">
      <c r="A34" s="11">
        <v>13</v>
      </c>
      <c r="B34" s="33" t="s">
        <v>348</v>
      </c>
      <c r="C34" s="30" t="s">
        <v>34</v>
      </c>
      <c r="D34" s="34">
        <v>46.10548982554382</v>
      </c>
      <c r="E34" s="31" t="s">
        <v>34</v>
      </c>
      <c r="F34" s="32" t="s">
        <v>34</v>
      </c>
    </row>
    <row r="35" spans="1:6" ht="32.25" hidden="1" thickBot="1" x14ac:dyDescent="0.3">
      <c r="A35" s="35">
        <v>14</v>
      </c>
      <c r="B35" s="36" t="s">
        <v>35</v>
      </c>
      <c r="C35" s="37">
        <v>187</v>
      </c>
      <c r="D35" s="38">
        <v>187</v>
      </c>
      <c r="E35" s="39" t="s">
        <v>34</v>
      </c>
      <c r="F35" s="40" t="s">
        <v>34</v>
      </c>
    </row>
    <row r="36" spans="1:6" ht="18.75" hidden="1" x14ac:dyDescent="0.3">
      <c r="A36" s="1"/>
      <c r="B36" s="41"/>
      <c r="C36" s="42"/>
      <c r="D36" s="43"/>
      <c r="E36" s="770"/>
      <c r="F36" s="770"/>
    </row>
    <row r="37" spans="1:6" ht="18.75" hidden="1" x14ac:dyDescent="0.3">
      <c r="A37" s="1"/>
      <c r="B37" s="41"/>
      <c r="C37" s="526">
        <f>C27-C33</f>
        <v>-7.4704629908490006</v>
      </c>
      <c r="D37" s="526">
        <f t="shared" ref="D37:F37" si="0">D27-D33</f>
        <v>-1.2942971440846804</v>
      </c>
      <c r="E37" s="526">
        <f t="shared" si="0"/>
        <v>-0.10762502935382656</v>
      </c>
      <c r="F37" s="526">
        <f t="shared" si="0"/>
        <v>-9.2544625377129819E-2</v>
      </c>
    </row>
    <row r="38" spans="1:6" ht="18.75" x14ac:dyDescent="0.3">
      <c r="A38" s="1"/>
      <c r="B38" s="41"/>
      <c r="C38" s="526"/>
      <c r="D38" s="526"/>
      <c r="E38" s="526"/>
      <c r="F38" s="526"/>
    </row>
    <row r="39" spans="1:6" ht="18.75" x14ac:dyDescent="0.3">
      <c r="A39" s="1"/>
      <c r="B39" s="41"/>
      <c r="C39" s="42"/>
      <c r="D39" s="43"/>
      <c r="E39" s="466"/>
      <c r="F39" s="466"/>
    </row>
    <row r="40" spans="1:6" ht="18.75" x14ac:dyDescent="0.3">
      <c r="A40" s="1"/>
      <c r="B40" s="41"/>
      <c r="C40" s="42"/>
      <c r="D40" s="43"/>
      <c r="E40" s="466"/>
      <c r="F40" s="466"/>
    </row>
    <row r="41" spans="1:6" ht="18.75" x14ac:dyDescent="0.25">
      <c r="A41" s="738" t="s">
        <v>119</v>
      </c>
      <c r="B41" s="738"/>
      <c r="C41" s="271"/>
      <c r="D41" s="272"/>
      <c r="E41" s="738" t="s">
        <v>37</v>
      </c>
      <c r="F41" s="738"/>
    </row>
    <row r="42" spans="1:6" x14ac:dyDescent="0.25">
      <c r="A42" s="1"/>
      <c r="B42" s="2"/>
      <c r="C42" s="3"/>
      <c r="D42" s="2"/>
      <c r="E42" s="2"/>
      <c r="F42" s="2"/>
    </row>
  </sheetData>
  <mergeCells count="14">
    <mergeCell ref="A41:B41"/>
    <mergeCell ref="E2:F2"/>
    <mergeCell ref="A4:F4"/>
    <mergeCell ref="B5:F5"/>
    <mergeCell ref="A6:A10"/>
    <mergeCell ref="B6:B10"/>
    <mergeCell ref="C6:D6"/>
    <mergeCell ref="E6:F6"/>
    <mergeCell ref="C7:C9"/>
    <mergeCell ref="E36:F36"/>
    <mergeCell ref="E41:F41"/>
    <mergeCell ref="D7:D9"/>
    <mergeCell ref="E7:E9"/>
    <mergeCell ref="F7:F9"/>
  </mergeCells>
  <pageMargins left="0.70866141732283472" right="0.31496062992125984" top="0.74803149606299213" bottom="0.35433070866141736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тариф общий</vt:lpstr>
      <vt:lpstr>виробництво</vt:lpstr>
      <vt:lpstr>транспортування</vt:lpstr>
      <vt:lpstr>постачання</vt:lpstr>
      <vt:lpstr>структура тарифа</vt:lpstr>
      <vt:lpstr>вир-во</vt:lpstr>
      <vt:lpstr>трансп</vt:lpstr>
      <vt:lpstr>постач</vt:lpstr>
      <vt:lpstr>послуга</vt:lpstr>
      <vt:lpstr>Лист2</vt:lpstr>
      <vt:lpstr>'вир-во'!Область_печати</vt:lpstr>
      <vt:lpstr>послуга!Область_печати</vt:lpstr>
      <vt:lpstr>'структура тарифа'!Область_печати</vt:lpstr>
      <vt:lpstr>трансп!Область_печати</vt:lpstr>
    </vt:vector>
  </TitlesOfParts>
  <Company>PAO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Виктория Геннадьевна</dc:creator>
  <cp:lastModifiedBy>Волкова Юлія Володимирівна</cp:lastModifiedBy>
  <cp:lastPrinted>2019-07-25T05:10:45Z</cp:lastPrinted>
  <dcterms:created xsi:type="dcterms:W3CDTF">2019-06-21T07:02:09Z</dcterms:created>
  <dcterms:modified xsi:type="dcterms:W3CDTF">2019-07-30T05:57:47Z</dcterms:modified>
</cp:coreProperties>
</file>