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11340" tabRatio="579"/>
  </bookViews>
  <sheets>
    <sheet name="звіт" sheetId="21" r:id="rId1"/>
    <sheet name="додаток до звіту" sheetId="24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звіт!$31:$33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'додаток до звіту'!$A$1:$G$95</definedName>
    <definedName name="_xlnm.Print_Area" localSheetId="0">звіт!$A$1:$G$208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E161" i="21" l="1"/>
  <c r="E162" i="21"/>
  <c r="D162" i="21"/>
  <c r="E172" i="21"/>
  <c r="D161" i="21"/>
  <c r="D204" i="21"/>
  <c r="F204" i="21" s="1"/>
  <c r="D203" i="21"/>
  <c r="F203" i="21" s="1"/>
  <c r="D202" i="21"/>
  <c r="F202" i="21" s="1"/>
  <c r="D201" i="21"/>
  <c r="F201" i="21" s="1"/>
  <c r="D200" i="21"/>
  <c r="F200" i="21" s="1"/>
  <c r="D199" i="21"/>
  <c r="F199" i="21" s="1"/>
  <c r="E58" i="21"/>
  <c r="D58" i="21"/>
  <c r="F122" i="21"/>
  <c r="F121" i="21"/>
  <c r="C132" i="21"/>
  <c r="C128" i="21" s="1"/>
  <c r="F57" i="21"/>
  <c r="E123" i="21"/>
  <c r="E120" i="21"/>
  <c r="E132" i="21"/>
  <c r="E128" i="21" s="1"/>
  <c r="G203" i="21"/>
  <c r="G200" i="21"/>
  <c r="F138" i="21"/>
  <c r="G138" i="21"/>
  <c r="F127" i="21"/>
  <c r="F101" i="21"/>
  <c r="D100" i="21"/>
  <c r="E92" i="21"/>
  <c r="E90" i="21" s="1"/>
  <c r="D92" i="21"/>
  <c r="D90" i="21" s="1"/>
  <c r="F99" i="21"/>
  <c r="F98" i="21"/>
  <c r="F97" i="21"/>
  <c r="D51" i="21"/>
  <c r="F53" i="21"/>
  <c r="E46" i="21"/>
  <c r="D46" i="21"/>
  <c r="D38" i="21"/>
  <c r="F50" i="21"/>
  <c r="F49" i="21"/>
  <c r="F136" i="21"/>
  <c r="F135" i="21"/>
  <c r="F137" i="21"/>
  <c r="E100" i="21"/>
  <c r="F100" i="21" s="1"/>
  <c r="C36" i="21"/>
  <c r="D172" i="21"/>
  <c r="F172" i="21" s="1"/>
  <c r="E51" i="21"/>
  <c r="F111" i="21"/>
  <c r="G111" i="21"/>
  <c r="F96" i="21"/>
  <c r="F95" i="21"/>
  <c r="F37" i="21"/>
  <c r="D36" i="21"/>
  <c r="E36" i="21"/>
  <c r="F36" i="21" s="1"/>
  <c r="D159" i="21"/>
  <c r="C172" i="21"/>
  <c r="F93" i="21"/>
  <c r="F94" i="21"/>
  <c r="F133" i="21"/>
  <c r="F134" i="21"/>
  <c r="F124" i="21"/>
  <c r="F125" i="21"/>
  <c r="F126" i="21"/>
  <c r="C120" i="21"/>
  <c r="C123" i="21"/>
  <c r="D112" i="21"/>
  <c r="E112" i="21"/>
  <c r="F112" i="21" s="1"/>
  <c r="C112" i="21"/>
  <c r="D108" i="21"/>
  <c r="E108" i="21"/>
  <c r="F108" i="21" s="1"/>
  <c r="C108" i="21"/>
  <c r="D106" i="21"/>
  <c r="E106" i="21"/>
  <c r="C106" i="21"/>
  <c r="C115" i="21" s="1"/>
  <c r="C92" i="21"/>
  <c r="C90" i="21"/>
  <c r="C51" i="21"/>
  <c r="F47" i="21"/>
  <c r="F48" i="21"/>
  <c r="C46" i="21"/>
  <c r="C38" i="21" s="1"/>
  <c r="G42" i="21"/>
  <c r="F42" i="21"/>
  <c r="D90" i="24"/>
  <c r="C51" i="24"/>
  <c r="C50" i="24" s="1"/>
  <c r="D37" i="24"/>
  <c r="E37" i="24"/>
  <c r="E30" i="24" s="1"/>
  <c r="C37" i="24"/>
  <c r="C30" i="24" s="1"/>
  <c r="D30" i="24"/>
  <c r="F28" i="24"/>
  <c r="G28" i="24"/>
  <c r="D17" i="24"/>
  <c r="G17" i="24" s="1"/>
  <c r="E17" i="24"/>
  <c r="E10" i="24" s="1"/>
  <c r="C17" i="24"/>
  <c r="C10" i="24" s="1"/>
  <c r="D10" i="24"/>
  <c r="D51" i="24"/>
  <c r="D50" i="24" s="1"/>
  <c r="E51" i="24"/>
  <c r="E50" i="24" s="1"/>
  <c r="F70" i="24"/>
  <c r="G70" i="24"/>
  <c r="D72" i="24"/>
  <c r="D65" i="24" s="1"/>
  <c r="E72" i="24"/>
  <c r="E65" i="24" s="1"/>
  <c r="C72" i="24"/>
  <c r="C65" i="24" s="1"/>
  <c r="E90" i="24"/>
  <c r="F90" i="24" s="1"/>
  <c r="C90" i="24"/>
  <c r="F48" i="24"/>
  <c r="G48" i="24"/>
  <c r="F88" i="24"/>
  <c r="F86" i="24"/>
  <c r="F84" i="24"/>
  <c r="G83" i="24"/>
  <c r="F83" i="24"/>
  <c r="F82" i="24"/>
  <c r="G81" i="24"/>
  <c r="F81" i="24"/>
  <c r="G79" i="24"/>
  <c r="F79" i="24"/>
  <c r="F78" i="24"/>
  <c r="G77" i="24"/>
  <c r="F77" i="24"/>
  <c r="F76" i="24"/>
  <c r="G75" i="24"/>
  <c r="F75" i="24"/>
  <c r="F74" i="24"/>
  <c r="F71" i="24"/>
  <c r="G69" i="24"/>
  <c r="F69" i="24"/>
  <c r="G68" i="24"/>
  <c r="F68" i="24"/>
  <c r="G67" i="24"/>
  <c r="F67" i="24"/>
  <c r="G66" i="24"/>
  <c r="F66" i="24"/>
  <c r="G63" i="24"/>
  <c r="F63" i="24"/>
  <c r="G61" i="24"/>
  <c r="F61" i="24"/>
  <c r="G59" i="24"/>
  <c r="G56" i="24"/>
  <c r="F56" i="24"/>
  <c r="G55" i="24"/>
  <c r="F55" i="24"/>
  <c r="G54" i="24"/>
  <c r="F54" i="24"/>
  <c r="G53" i="24"/>
  <c r="F53" i="24"/>
  <c r="G46" i="24"/>
  <c r="F46" i="24"/>
  <c r="G45" i="24"/>
  <c r="F45" i="24"/>
  <c r="G44" i="24"/>
  <c r="F44" i="24"/>
  <c r="G43" i="24"/>
  <c r="F43" i="24"/>
  <c r="G42" i="24"/>
  <c r="F42" i="24"/>
  <c r="G41" i="24"/>
  <c r="F41" i="24"/>
  <c r="G40" i="24"/>
  <c r="F40" i="24"/>
  <c r="G39" i="24"/>
  <c r="F39" i="24"/>
  <c r="G38" i="24"/>
  <c r="G37" i="24"/>
  <c r="G36" i="24"/>
  <c r="F36" i="24"/>
  <c r="G35" i="24"/>
  <c r="F35" i="24"/>
  <c r="G34" i="24"/>
  <c r="F34" i="24"/>
  <c r="G33" i="24"/>
  <c r="F33" i="24"/>
  <c r="G32" i="24"/>
  <c r="F32" i="24"/>
  <c r="F31" i="24"/>
  <c r="G26" i="24"/>
  <c r="F26" i="24"/>
  <c r="G25" i="24"/>
  <c r="F25" i="24"/>
  <c r="G24" i="24"/>
  <c r="F24" i="24"/>
  <c r="G23" i="24"/>
  <c r="F23" i="24"/>
  <c r="G22" i="24"/>
  <c r="F22" i="24"/>
  <c r="G21" i="24"/>
  <c r="F21" i="24"/>
  <c r="G20" i="24"/>
  <c r="F20" i="24"/>
  <c r="G19" i="24"/>
  <c r="F19" i="24"/>
  <c r="G18" i="24"/>
  <c r="F18" i="24"/>
  <c r="G16" i="24"/>
  <c r="F16" i="24"/>
  <c r="G15" i="24"/>
  <c r="F15" i="24"/>
  <c r="G14" i="24"/>
  <c r="F14" i="24"/>
  <c r="G13" i="24"/>
  <c r="F13" i="24"/>
  <c r="G12" i="24"/>
  <c r="F12" i="24"/>
  <c r="G11" i="24"/>
  <c r="F11" i="24"/>
  <c r="G8" i="24"/>
  <c r="F8" i="24"/>
  <c r="E159" i="21"/>
  <c r="D145" i="21"/>
  <c r="D160" i="21"/>
  <c r="E145" i="21"/>
  <c r="E160" i="21" s="1"/>
  <c r="C145" i="21"/>
  <c r="F178" i="21"/>
  <c r="G178" i="21"/>
  <c r="F179" i="21"/>
  <c r="G179" i="21"/>
  <c r="F180" i="21"/>
  <c r="G180" i="21"/>
  <c r="F181" i="21"/>
  <c r="G181" i="21"/>
  <c r="F182" i="21"/>
  <c r="G182" i="21"/>
  <c r="F183" i="21"/>
  <c r="G183" i="21"/>
  <c r="F185" i="21"/>
  <c r="G185" i="21"/>
  <c r="F186" i="21"/>
  <c r="G186" i="21"/>
  <c r="F187" i="21"/>
  <c r="G187" i="21"/>
  <c r="F188" i="21"/>
  <c r="G188" i="21"/>
  <c r="F189" i="21"/>
  <c r="G189" i="21"/>
  <c r="F190" i="21"/>
  <c r="G190" i="21"/>
  <c r="F192" i="21"/>
  <c r="G192" i="21"/>
  <c r="F193" i="21"/>
  <c r="G193" i="21"/>
  <c r="F194" i="21"/>
  <c r="G194" i="21"/>
  <c r="F195" i="21"/>
  <c r="G195" i="21"/>
  <c r="F196" i="21"/>
  <c r="G196" i="21"/>
  <c r="F197" i="21"/>
  <c r="G197" i="21"/>
  <c r="F205" i="21"/>
  <c r="G205" i="21"/>
  <c r="F167" i="21"/>
  <c r="G167" i="21"/>
  <c r="F168" i="21"/>
  <c r="G168" i="21"/>
  <c r="F170" i="21"/>
  <c r="G170" i="21"/>
  <c r="F171" i="21"/>
  <c r="G171" i="21"/>
  <c r="F173" i="21"/>
  <c r="G173" i="21"/>
  <c r="F174" i="21"/>
  <c r="G174" i="21"/>
  <c r="F175" i="21"/>
  <c r="G175" i="21"/>
  <c r="G166" i="21"/>
  <c r="F166" i="21"/>
  <c r="F146" i="21"/>
  <c r="G146" i="21"/>
  <c r="F147" i="21"/>
  <c r="G147" i="21"/>
  <c r="F148" i="21"/>
  <c r="G148" i="21"/>
  <c r="F149" i="21"/>
  <c r="G149" i="21"/>
  <c r="F150" i="21"/>
  <c r="G150" i="21"/>
  <c r="F151" i="21"/>
  <c r="F152" i="21"/>
  <c r="G152" i="21"/>
  <c r="F153" i="21"/>
  <c r="G153" i="21"/>
  <c r="F119" i="21"/>
  <c r="G119" i="21"/>
  <c r="F123" i="21"/>
  <c r="F129" i="21"/>
  <c r="G129" i="21"/>
  <c r="F130" i="21"/>
  <c r="G130" i="21"/>
  <c r="F131" i="21"/>
  <c r="G131" i="21"/>
  <c r="F140" i="21"/>
  <c r="G140" i="21"/>
  <c r="F141" i="21"/>
  <c r="G141" i="21"/>
  <c r="G117" i="21"/>
  <c r="F117" i="21"/>
  <c r="F107" i="21"/>
  <c r="G107" i="21"/>
  <c r="F109" i="21"/>
  <c r="G109" i="21"/>
  <c r="F110" i="21"/>
  <c r="F113" i="21"/>
  <c r="G113" i="21"/>
  <c r="F114" i="21"/>
  <c r="F39" i="21"/>
  <c r="G39" i="21"/>
  <c r="F40" i="21"/>
  <c r="F41" i="21"/>
  <c r="G41" i="21"/>
  <c r="F43" i="21"/>
  <c r="G43" i="21"/>
  <c r="F44" i="21"/>
  <c r="G44" i="21"/>
  <c r="F45" i="21"/>
  <c r="F52" i="21"/>
  <c r="G52" i="21"/>
  <c r="F54" i="21"/>
  <c r="G54" i="21"/>
  <c r="G57" i="21"/>
  <c r="F59" i="21"/>
  <c r="G59" i="21"/>
  <c r="F60" i="21"/>
  <c r="G60" i="21"/>
  <c r="F61" i="21"/>
  <c r="G61" i="21"/>
  <c r="F62" i="21"/>
  <c r="G62" i="21"/>
  <c r="F63" i="21"/>
  <c r="G63" i="21"/>
  <c r="F64" i="21"/>
  <c r="G64" i="21"/>
  <c r="F65" i="21"/>
  <c r="G65" i="21"/>
  <c r="F66" i="21"/>
  <c r="G66" i="21"/>
  <c r="F67" i="21"/>
  <c r="G67" i="21"/>
  <c r="F69" i="21"/>
  <c r="F70" i="21"/>
  <c r="G70" i="21"/>
  <c r="F71" i="21"/>
  <c r="G71" i="21"/>
  <c r="F72" i="21"/>
  <c r="G72" i="21"/>
  <c r="F77" i="21"/>
  <c r="G77" i="21"/>
  <c r="F78" i="21"/>
  <c r="F79" i="21"/>
  <c r="G79" i="21"/>
  <c r="F80" i="21"/>
  <c r="G80" i="21"/>
  <c r="F81" i="21"/>
  <c r="G81" i="21"/>
  <c r="F83" i="21"/>
  <c r="G83" i="21"/>
  <c r="F84" i="21"/>
  <c r="G84" i="21"/>
  <c r="F85" i="21"/>
  <c r="G85" i="21"/>
  <c r="F86" i="21"/>
  <c r="G86" i="21"/>
  <c r="F87" i="21"/>
  <c r="G87" i="21"/>
  <c r="F88" i="21"/>
  <c r="G88" i="21"/>
  <c r="F89" i="21"/>
  <c r="G89" i="21"/>
  <c r="F91" i="21"/>
  <c r="D142" i="21"/>
  <c r="E142" i="21"/>
  <c r="G142" i="21" s="1"/>
  <c r="C142" i="21"/>
  <c r="D115" i="21"/>
  <c r="D68" i="21"/>
  <c r="E68" i="21"/>
  <c r="G68" i="21" s="1"/>
  <c r="C68" i="21"/>
  <c r="C56" i="21" s="1"/>
  <c r="C74" i="21" s="1"/>
  <c r="D82" i="21"/>
  <c r="D76" i="21" s="1"/>
  <c r="E82" i="21"/>
  <c r="C82" i="21"/>
  <c r="C76" i="21" s="1"/>
  <c r="D191" i="21"/>
  <c r="F191" i="21" s="1"/>
  <c r="E191" i="21"/>
  <c r="C191" i="21"/>
  <c r="C184" i="21"/>
  <c r="E184" i="21"/>
  <c r="F184" i="21" s="1"/>
  <c r="D184" i="21"/>
  <c r="D177" i="21"/>
  <c r="E177" i="21"/>
  <c r="C177" i="21"/>
  <c r="D169" i="21"/>
  <c r="E169" i="21"/>
  <c r="C169" i="21"/>
  <c r="F37" i="24"/>
  <c r="F51" i="24"/>
  <c r="F52" i="24"/>
  <c r="G73" i="24"/>
  <c r="F73" i="24"/>
  <c r="F17" i="24"/>
  <c r="G31" i="24"/>
  <c r="F38" i="24"/>
  <c r="G52" i="24"/>
  <c r="F59" i="24"/>
  <c r="G71" i="24"/>
  <c r="G74" i="24"/>
  <c r="G76" i="24"/>
  <c r="G78" i="24"/>
  <c r="G82" i="24"/>
  <c r="G84" i="24"/>
  <c r="G86" i="24"/>
  <c r="G88" i="24"/>
  <c r="G90" i="24"/>
  <c r="F80" i="24"/>
  <c r="G80" i="24"/>
  <c r="F72" i="24"/>
  <c r="G72" i="24"/>
  <c r="F120" i="21"/>
  <c r="F92" i="21"/>
  <c r="F46" i="21"/>
  <c r="F142" i="21"/>
  <c r="G132" i="21"/>
  <c r="D128" i="21"/>
  <c r="F132" i="21"/>
  <c r="G201" i="21"/>
  <c r="G172" i="21"/>
  <c r="G123" i="21"/>
  <c r="D118" i="21"/>
  <c r="G112" i="21"/>
  <c r="G108" i="21"/>
  <c r="F82" i="21"/>
  <c r="D56" i="21"/>
  <c r="D74" i="21" s="1"/>
  <c r="E38" i="21"/>
  <c r="F38" i="21" s="1"/>
  <c r="G51" i="24" l="1"/>
  <c r="E118" i="21"/>
  <c r="C102" i="21"/>
  <c r="D92" i="24"/>
  <c r="G106" i="21"/>
  <c r="C118" i="21"/>
  <c r="C139" i="21" s="1"/>
  <c r="C143" i="21" s="1"/>
  <c r="F51" i="21"/>
  <c r="G38" i="21"/>
  <c r="F169" i="21"/>
  <c r="G145" i="21"/>
  <c r="F145" i="21"/>
  <c r="G120" i="21"/>
  <c r="E115" i="21"/>
  <c r="G115" i="21" s="1"/>
  <c r="F106" i="21"/>
  <c r="F115" i="21"/>
  <c r="F68" i="21"/>
  <c r="E56" i="21"/>
  <c r="G56" i="21" s="1"/>
  <c r="G51" i="21"/>
  <c r="E155" i="21"/>
  <c r="G177" i="21"/>
  <c r="G199" i="21"/>
  <c r="G202" i="21"/>
  <c r="G204" i="21"/>
  <c r="G191" i="21"/>
  <c r="G184" i="21"/>
  <c r="F177" i="21"/>
  <c r="D198" i="21"/>
  <c r="F198" i="21" s="1"/>
  <c r="G169" i="21"/>
  <c r="D143" i="21"/>
  <c r="F118" i="21"/>
  <c r="G118" i="21"/>
  <c r="G82" i="21"/>
  <c r="E74" i="21"/>
  <c r="G74" i="21" s="1"/>
  <c r="F58" i="21"/>
  <c r="G58" i="21"/>
  <c r="D158" i="21"/>
  <c r="D155" i="21"/>
  <c r="F65" i="24"/>
  <c r="G65" i="24"/>
  <c r="F30" i="24"/>
  <c r="G30" i="24"/>
  <c r="F90" i="21"/>
  <c r="F128" i="21"/>
  <c r="G128" i="21"/>
  <c r="C92" i="24"/>
  <c r="D102" i="21"/>
  <c r="D104" i="21" s="1"/>
  <c r="G139" i="21"/>
  <c r="E143" i="21"/>
  <c r="F139" i="21"/>
  <c r="F50" i="24"/>
  <c r="G50" i="24"/>
  <c r="G10" i="24"/>
  <c r="E92" i="24"/>
  <c r="F10" i="24"/>
  <c r="D157" i="21"/>
  <c r="D156" i="21"/>
  <c r="E76" i="21"/>
  <c r="G198" i="21" l="1"/>
  <c r="G104" i="21"/>
  <c r="F56" i="21"/>
  <c r="F74" i="21"/>
  <c r="G92" i="24"/>
  <c r="F92" i="24"/>
  <c r="F76" i="21"/>
  <c r="E157" i="21"/>
  <c r="G76" i="21"/>
  <c r="E158" i="21"/>
  <c r="E156" i="21"/>
  <c r="E102" i="21"/>
  <c r="G143" i="21"/>
  <c r="F143" i="21"/>
  <c r="F102" i="21" l="1"/>
</calcChain>
</file>

<file path=xl/sharedStrings.xml><?xml version="1.0" encoding="utf-8"?>
<sst xmlns="http://schemas.openxmlformats.org/spreadsheetml/2006/main" count="344" uniqueCount="254">
  <si>
    <t>придбання (виготовлення) основних засобів</t>
  </si>
  <si>
    <t>Відрахування на соціальні заходи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</si>
  <si>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</si>
  <si>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</si>
  <si>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</si>
  <si>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</si>
  <si>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</si>
  <si>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</si>
  <si>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</si>
  <si>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</si>
  <si>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</si>
  <si>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</si>
  <si>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</si>
  <si>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службові відрядження</t>
  </si>
  <si>
    <t>модернізація, модифікація (добудова, дообладнання, реконструкція) основних засобів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</si>
  <si>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</si>
  <si>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         (ініціали, прізвище)    </t>
  </si>
  <si>
    <t>Середньооблікова кількість штатних працівників</t>
  </si>
  <si>
    <t>за КОАТУУ</t>
  </si>
  <si>
    <t>за КОПФГ</t>
  </si>
  <si>
    <t xml:space="preserve">за ЄДРПОУ </t>
  </si>
  <si>
    <t>Стандарти звітності П(с)БОУ</t>
  </si>
  <si>
    <t>Стандарти звітності МСФЗ</t>
  </si>
  <si>
    <t>Адміністративні витрати, у тому числі:</t>
  </si>
  <si>
    <t xml:space="preserve">                                (посада)</t>
  </si>
  <si>
    <t>_________________________</t>
  </si>
  <si>
    <t>Коди</t>
  </si>
  <si>
    <t>Найменування показника</t>
  </si>
  <si>
    <t xml:space="preserve">               (підпис)</t>
  </si>
  <si>
    <t>капітальний ремонт</t>
  </si>
  <si>
    <t>тис. грн.</t>
  </si>
  <si>
    <t>Амортизація</t>
  </si>
  <si>
    <t>витрати на оплату праці</t>
  </si>
  <si>
    <t>відрахування на соціальні заходи</t>
  </si>
  <si>
    <t>Капітальні інвестиції, усього, у тому числі:</t>
  </si>
  <si>
    <t>Інші надходження (розшифрувати)</t>
  </si>
  <si>
    <t>Заборгованість перед працівниками за заробітною платою</t>
  </si>
  <si>
    <t>ЗАТВЕРДЖЕНО</t>
  </si>
  <si>
    <t xml:space="preserve">Прізвище та ініціали керівника  </t>
  </si>
  <si>
    <t>Назва підприємства</t>
  </si>
  <si>
    <t>I. Формування фінансових результатів</t>
  </si>
  <si>
    <t>Доходи і витрати (деталізація)</t>
  </si>
  <si>
    <t>Собівартість реалізованої продукції (товарів, робіт, послуг) (розшифрувати)</t>
  </si>
  <si>
    <t>Чистий дохід від реалізації продукції (товарів, робіт, послуг) (розшифрувати):</t>
  </si>
  <si>
    <t>оплата інших енергоносіїв та інших комунальних послуг</t>
  </si>
  <si>
    <t>витрати, що здійснюються для підтримання об’єкта в робочому стані (проведення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</si>
  <si>
    <t>витрати на відрядження</t>
  </si>
  <si>
    <t xml:space="preserve">витрати на підвищення кваліфікації та перепідготовку кадрів </t>
  </si>
  <si>
    <t>амортизація основних засобів і нематеріальних активів</t>
  </si>
  <si>
    <t>виплата пенсій і допомоги</t>
  </si>
  <si>
    <t>Валовий прибуток (збиток)</t>
  </si>
  <si>
    <t xml:space="preserve">відшкодування витрат балансоутримувача та комунальних послуг орендарями </t>
  </si>
  <si>
    <t>кошти міського бюджету</t>
  </si>
  <si>
    <t>дотація з МБ на здійснення переданих з ДБ видатків з утримання закладів охорони здоровя за рахунок відповідної додаткової дотації з ДБ</t>
  </si>
  <si>
    <t>Інші операційні доходи (розшифрувати), у тому числі:</t>
  </si>
  <si>
    <t>інші операційні доходи (розшифрувати):</t>
  </si>
  <si>
    <t>амортизація основних засобів і нематеріальних активів загальногосподарського призначення</t>
  </si>
  <si>
    <t>1047.1</t>
  </si>
  <si>
    <t>1047.2</t>
  </si>
  <si>
    <t>1047.4</t>
  </si>
  <si>
    <t>Інші операційні витрати, усього, у тому числі:</t>
  </si>
  <si>
    <t>інші операційні витрати (розшифрувати):</t>
  </si>
  <si>
    <t>збиток</t>
  </si>
  <si>
    <t>Чистий  фінансовий результат, у тому числі:</t>
  </si>
  <si>
    <t xml:space="preserve">прибуток </t>
  </si>
  <si>
    <t>IІ. Розрахунки з бюджетом</t>
  </si>
  <si>
    <t>Усього виплат на користь держави</t>
  </si>
  <si>
    <t>Сплата податків та зборів до Державного бюджету України (податкові платежі), усього, у тому числі:</t>
  </si>
  <si>
    <t>інші податки та збори (військовий збір)</t>
  </si>
  <si>
    <t>Сплата податків та зборів до місцевих бюджетів (податкові платежі), усього, у тому числі:</t>
  </si>
  <si>
    <t>податок на доходи фізичних осіб</t>
  </si>
  <si>
    <t xml:space="preserve">Інші податки, збори та платежі на користь держави, усього, у тому числі:
</t>
  </si>
  <si>
    <t>ІІІ. Рух грошових коштів (за прямим методом)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</si>
  <si>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</si>
  <si>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</si>
  <si>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Цільове фінансування  (розшифрувати)</t>
  </si>
  <si>
    <t>Витрачання грошових коштів від операційної діяльності</t>
  </si>
  <si>
    <t>Розрахунки за продукцію (товари, роботи та послуги)</t>
  </si>
  <si>
    <t>Чистий рух коштів від операційної діяльності</t>
  </si>
  <si>
    <t>Надходження грошових коштів від інвестиційної діяльності</t>
  </si>
  <si>
    <t>Витрачання грошових коштів від інвестиційної діяльності</t>
  </si>
  <si>
    <t>V. Коефіцієнтний аналіз</t>
  </si>
  <si>
    <t>VI. Звіт про фінансовий стан</t>
  </si>
  <si>
    <t>Необоротні активи</t>
  </si>
  <si>
    <t>Оборотні активи</t>
  </si>
  <si>
    <t>у тому числі грошові кошти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</si>
  <si>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</si>
  <si>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</si>
  <si>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</si>
  <si>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</si>
  <si>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фінансові запозичення</t>
  </si>
  <si>
    <t>Власний капітал</t>
  </si>
  <si>
    <t>Середньооблікова чисельність осіб, у тому числі:</t>
  </si>
  <si>
    <t xml:space="preserve"> VIІ. Додаткова інформація</t>
  </si>
  <si>
    <t>керівник</t>
  </si>
  <si>
    <t>адміністративно-управлінський персонал</t>
  </si>
  <si>
    <t>лікарі</t>
  </si>
  <si>
    <t>середній медичний персонал</t>
  </si>
  <si>
    <t>молодший медичний персонал</t>
  </si>
  <si>
    <t>Фонд оплати праці, тис. гривень,                                                 у тому числі:</t>
  </si>
  <si>
    <t>Витрати на оплату праці, тис. гривень,                                 у тому числі:</t>
  </si>
  <si>
    <t>витрати на сировину та основні матеріали (медикаменти та перев’язувальні матеріали, предмети, матеріали, обладнання та інвентар у т. ч. м'який інвентар, запасні частини до транспортних засобів, витрати на паливо)</t>
  </si>
  <si>
    <t>предмети, матеріали, обладнання та інвентар у т. ч. офісне приладдя та устаткування, витрати на канцтовари, запасні частини до транспортних засобів  тощо</t>
  </si>
  <si>
    <t>інші адміністративні витрати (проведення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праці, витрати на страхові послуги, витрати на послуги зв'язку тощо)</t>
  </si>
  <si>
    <t>Інші фінансові доходи (розшифрувати)</t>
  </si>
  <si>
    <t>Інші доходи (розшифрувати):</t>
  </si>
  <si>
    <t>1042.1</t>
  </si>
  <si>
    <t>1042.2</t>
  </si>
  <si>
    <t>1042.3</t>
  </si>
  <si>
    <t>1042.4</t>
  </si>
  <si>
    <t>1042.5</t>
  </si>
  <si>
    <t>1047.3</t>
  </si>
  <si>
    <t>1066.1</t>
  </si>
  <si>
    <t>1066.2</t>
  </si>
  <si>
    <t>1066.3</t>
  </si>
  <si>
    <t>1066.4</t>
  </si>
  <si>
    <t>1066.5</t>
  </si>
  <si>
    <t>Інші витрати (розшифрувати):</t>
  </si>
  <si>
    <t>інші витрати (розшифрувати):</t>
  </si>
  <si>
    <t>земельний податок</t>
  </si>
  <si>
    <t>Податкова заборгованість</t>
  </si>
  <si>
    <t>Грошові кошти на початок періоду</t>
  </si>
  <si>
    <t xml:space="preserve">Зобов’язання з податків, зборів та інших обов’язкових платежів
</t>
  </si>
  <si>
    <t>Інші платежі (розшифрувати)</t>
  </si>
  <si>
    <t>Грошові кошти на кінець періоду</t>
  </si>
  <si>
    <t>ІV. Капітальні інвестиції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</si>
  <si>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</si>
  <si>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</si>
  <si>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у тому числі гранти і субсидії</t>
  </si>
  <si>
    <t>інший персонал</t>
  </si>
  <si>
    <t>кошти медичної субвенції</t>
  </si>
  <si>
    <t>Чистий рух коштів від інвестиційної діяльності</t>
  </si>
  <si>
    <t>Додаток 1</t>
  </si>
  <si>
    <t>Медична субвенція</t>
  </si>
  <si>
    <t xml:space="preserve">     надходження коштів (розшифрувати)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</si>
  <si>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</si>
  <si>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</si>
  <si>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</si>
  <si>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</si>
  <si>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</si>
  <si>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</si>
  <si>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</si>
  <si>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</si>
  <si>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</si>
  <si>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</si>
  <si>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 xml:space="preserve">Виплата пенсій і допомоги </t>
  </si>
  <si>
    <t>Інші виплати населенню</t>
  </si>
  <si>
    <t>Інші поточні видатки</t>
  </si>
  <si>
    <t xml:space="preserve">     використання коштів (розшифрувати)</t>
  </si>
  <si>
    <t>Кошти міського бюджету</t>
  </si>
  <si>
    <t>Усього</t>
  </si>
  <si>
    <r>
      <t>Керівник ______________________________________</t>
    </r>
    <r>
      <rPr>
        <sz val="14"/>
        <rFont val="Times New Roman"/>
        <family val="1"/>
        <charset val="204"/>
      </rPr>
      <t xml:space="preserve"> </t>
    </r>
  </si>
  <si>
    <t>(підпис)</t>
  </si>
  <si>
    <t>Міський бюджет</t>
  </si>
  <si>
    <t>Оплата за природний газ</t>
  </si>
  <si>
    <t>Оплата інших енергоносіїв та інших комунальних послуг</t>
  </si>
  <si>
    <t>Оплата комунальних послуг:</t>
  </si>
  <si>
    <t>Кошти медичної субвенції</t>
  </si>
  <si>
    <t>ЗВІТ</t>
  </si>
  <si>
    <t xml:space="preserve">ПРО ВИКОНАННЯ ФІНАНСОВОГО ПЛАНУ ПІДПРИЄМСТВА </t>
  </si>
  <si>
    <t>(квартал, рік)</t>
  </si>
  <si>
    <t>інші виплати населенню</t>
  </si>
  <si>
    <t>план</t>
  </si>
  <si>
    <t>факт</t>
  </si>
  <si>
    <t>відхилення, +/-</t>
  </si>
  <si>
    <t>виконання, %</t>
  </si>
  <si>
    <t>Факт використання бюджетних коштів</t>
  </si>
  <si>
    <t>Факт минулого року</t>
  </si>
  <si>
    <t>Факт нарастаючим підсумком з початку року</t>
  </si>
  <si>
    <t>інші (розшифрувати)</t>
  </si>
  <si>
    <t>Факт минулого року (касові видатки)</t>
  </si>
  <si>
    <t>Факт нарастаючим підсумком з початку року (касові видатки)</t>
  </si>
  <si>
    <t>Коефіцієнт фінансової стійкості</t>
  </si>
  <si>
    <t>Коефіцієнт поточної ліквідності (покриття)</t>
  </si>
  <si>
    <t>Коефіцієнт зносу основних засобів</t>
  </si>
  <si>
    <t>Коефіцієнт рентабельності діяльності</t>
  </si>
  <si>
    <t>Коефіцієнт оновлення основних засобів і інших необоротних матеріальних активів</t>
  </si>
  <si>
    <t xml:space="preserve">єдиний  внесок на загальнообов'язкове державне соціальне страхування                              </t>
  </si>
  <si>
    <t>оплата комунальних послуг та енергоносіїв, в т.ч.: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</si>
  <si>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</si>
  <si>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</si>
  <si>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</si>
  <si>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</si>
  <si>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капітальне будівництво</t>
  </si>
  <si>
    <t>№ з/п</t>
  </si>
  <si>
    <t>Оплата природного газу</t>
  </si>
  <si>
    <t>Медична субвенція (Н. Сироватка, Миколаївка та інш.)</t>
  </si>
  <si>
    <t>Дотація з місцевого бюджету на здійснення переданих  видатків з утримання закладів освіти та охорони здоров'я за рахунок відповідної додаткової дотації державного бюджету</t>
  </si>
  <si>
    <t>Державний бюджет</t>
  </si>
  <si>
    <t>Виконання інвестиційних проектів в рамках здійснення заходів щодо соціально - економічного розвитку окремих теріторій</t>
  </si>
  <si>
    <t>Капітальні видатки</t>
  </si>
  <si>
    <t>Заходи з енергозбреження</t>
  </si>
  <si>
    <t>Виконання інвестиційних проектів в рамках здійснення заходів щодо соціально - економічного розвитку окремих теріторій (співфінансування)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</si>
  <si>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</si>
  <si>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Валова рентабельність (%)</t>
  </si>
  <si>
    <t>Питома вага доходу з місцевого бюджету у загальних доходах підприємства (%)</t>
  </si>
  <si>
    <t>Питома вага комунальних витрат у загальних видатках підприємства (%)</t>
  </si>
  <si>
    <t>Питома вага в капітальних видатків у загальних видатках підприємства (%)</t>
  </si>
  <si>
    <t>кошти державного бюджету</t>
  </si>
  <si>
    <t>Комунальне підприємство</t>
  </si>
  <si>
    <t>м. Суми</t>
  </si>
  <si>
    <t>Сумська міська рада</t>
  </si>
  <si>
    <t>Охорона здоров'я</t>
  </si>
  <si>
    <t>Комунальна</t>
  </si>
  <si>
    <t>1018.2</t>
  </si>
  <si>
    <t>1018.1</t>
  </si>
  <si>
    <t>1072.1</t>
  </si>
  <si>
    <t>1072.2</t>
  </si>
  <si>
    <t>1072.3</t>
  </si>
  <si>
    <t>1072.4</t>
  </si>
  <si>
    <t>3120.1</t>
  </si>
  <si>
    <t>3130.1</t>
  </si>
  <si>
    <t>3031.2</t>
  </si>
  <si>
    <t>3031.3</t>
  </si>
  <si>
    <t>3240.1</t>
  </si>
  <si>
    <t>3240.2</t>
  </si>
  <si>
    <t>3240.3</t>
  </si>
  <si>
    <t xml:space="preserve">Середньомісячні витрати на оплату праці одного працівника (грн.), усього, у тому числі:
</t>
  </si>
  <si>
    <t>Питома вага сумарного ФОП з нарахуваннями у загальних видатках підприємства (%)</t>
  </si>
  <si>
    <t>1018.3</t>
  </si>
  <si>
    <t>1072.5</t>
  </si>
  <si>
    <t>3031.4</t>
  </si>
  <si>
    <t>дохід від операційної курсові різниці</t>
  </si>
  <si>
    <r>
      <t>за</t>
    </r>
    <r>
      <rPr>
        <b/>
        <u/>
        <sz val="14"/>
        <rFont val="Times New Roman"/>
        <family val="1"/>
        <charset val="204"/>
      </rPr>
      <t xml:space="preserve"> 2019 рік</t>
    </r>
  </si>
  <si>
    <t>списання благодійно отриманих виробів</t>
  </si>
  <si>
    <t>1072.6</t>
  </si>
  <si>
    <t>1080.1</t>
  </si>
  <si>
    <t>3120.2</t>
  </si>
  <si>
    <t>Вартість основних засобів (первісна)</t>
  </si>
  <si>
    <t>благодійна допомога (в т.ч. безкоштовно передані медикаменти та вакцини)</t>
  </si>
  <si>
    <t>1018.4</t>
  </si>
  <si>
    <t>1072.7</t>
  </si>
  <si>
    <t>3240.4</t>
  </si>
  <si>
    <t>3240.5</t>
  </si>
  <si>
    <t>Комунальне некомерційне підприємство "Клінічна стоматологічна поліклініка" СМР</t>
  </si>
  <si>
    <t>03395111</t>
  </si>
  <si>
    <t>Стоматологічна практика</t>
  </si>
  <si>
    <t>86.23</t>
  </si>
  <si>
    <t>Одиниця виміру,                                                             тис.грн.</t>
  </si>
  <si>
    <t>тис.грн.</t>
  </si>
  <si>
    <t>40007, Сумська область, м.Суми, вулиця Паркова, 2/1</t>
  </si>
  <si>
    <t>(0542) 66-36-36</t>
  </si>
  <si>
    <t>Сметанін М.О.</t>
  </si>
  <si>
    <t>Дохід від платних послуг</t>
  </si>
  <si>
    <t>кошти ФСС</t>
  </si>
  <si>
    <t>заробітна плата працівників</t>
  </si>
  <si>
    <t>інші витрачання (комісія банку, виконавчі листи)</t>
  </si>
  <si>
    <t>інші витрачання (пільгова пенсія, ПДВ)</t>
  </si>
  <si>
    <t>Директор</t>
  </si>
  <si>
    <t>М.О.Сметанін</t>
  </si>
  <si>
    <t xml:space="preserve">до рішення </t>
  </si>
  <si>
    <t>виконавчого комітету</t>
  </si>
  <si>
    <t>рішенням виконавчого комітету</t>
  </si>
  <si>
    <t xml:space="preserve">          від  26.05.2020 № 272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</si>
</sst>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(* #,##0.00_);_(* \(#,##0.00\);_(* &quot;-&quot;_);_(@_)"/>
    <numFmt numFmtId="181" formatCode="0.0%"/>
    <numFmt numFmtId="182" formatCode="_-* #,##0.0\ _₽_-;\-* #,##0.0\ _₽_-;_-* &quot;-&quot;?\ _₽_-;_-@_-"/>
    <numFmt numFmtId="183" formatCode="_-* #,##0.0_₴_-;\-* #,##0.0_₴_-;_-* &quot;-&quot;?_₴_-;_-@_-"/>
  </numFmts>
  <fonts count="7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777777"/>
      <name val="Georgia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u/>
      <sz val="14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2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8" fillId="0" borderId="0" applyFont="0" applyFill="0" applyBorder="0" applyAlignment="0" applyProtection="0"/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8" fillId="0" borderId="0"/>
    <xf numFmtId="0" fontId="8" fillId="0" borderId="0"/>
    <xf numFmtId="0" fontId="2" fillId="24" borderId="9" applyNumberFormat="0" applyFont="0" applyAlignment="0" applyProtection="0"/>
    <xf numFmtId="4" fontId="44" fillId="25" borderId="3">
      <alignment horizontal="right" vertical="center"/>
      <protection locked="0"/>
    </xf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8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8" fillId="0" borderId="0"/>
    <xf numFmtId="0" fontId="2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4" borderId="9" applyNumberFormat="0" applyFont="0" applyAlignment="0" applyProtection="0"/>
    <xf numFmtId="0" fontId="8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215">
    <xf numFmtId="0" fontId="0" fillId="0" borderId="0" xfId="0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64" fillId="0" borderId="3" xfId="0" applyFont="1" applyFill="1" applyBorder="1" applyAlignment="1">
      <alignment horizontal="center" vertical="center" wrapText="1" shrinkToFit="1"/>
    </xf>
    <xf numFmtId="179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top"/>
    </xf>
    <xf numFmtId="0" fontId="72" fillId="0" borderId="0" xfId="0" applyFont="1"/>
    <xf numFmtId="0" fontId="4" fillId="0" borderId="3" xfId="0" applyFont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179" fontId="73" fillId="0" borderId="3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top"/>
    </xf>
    <xf numFmtId="0" fontId="3" fillId="29" borderId="3" xfId="0" quotePrefix="1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left" vertical="center" wrapText="1"/>
    </xf>
    <xf numFmtId="0" fontId="3" fillId="29" borderId="0" xfId="0" applyFont="1" applyFill="1" applyBorder="1" applyAlignment="1">
      <alignment vertical="center"/>
    </xf>
    <xf numFmtId="0" fontId="4" fillId="29" borderId="3" xfId="0" applyFont="1" applyFill="1" applyBorder="1" applyAlignment="1">
      <alignment horizontal="left" vertical="center" wrapText="1"/>
    </xf>
    <xf numFmtId="0" fontId="3" fillId="29" borderId="3" xfId="0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4" xfId="244" applyFont="1" applyFill="1" applyBorder="1" applyAlignment="1">
      <alignment horizontal="center" vertical="center" wrapText="1"/>
    </xf>
    <xf numFmtId="3" fontId="4" fillId="28" borderId="3" xfId="0" applyNumberFormat="1" applyFont="1" applyFill="1" applyBorder="1" applyAlignment="1">
      <alignment horizontal="center" vertical="center" wrapText="1"/>
    </xf>
    <xf numFmtId="178" fontId="4" fillId="28" borderId="14" xfId="0" applyNumberFormat="1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49" fontId="3" fillId="28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3" fontId="3" fillId="28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178" fontId="4" fillId="29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3" fontId="4" fillId="29" borderId="14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49" fontId="3" fillId="28" borderId="14" xfId="0" applyNumberFormat="1" applyFont="1" applyFill="1" applyBorder="1" applyAlignment="1">
      <alignment horizontal="left" vertical="center" wrapText="1"/>
    </xf>
    <xf numFmtId="3" fontId="3" fillId="29" borderId="3" xfId="0" applyNumberFormat="1" applyFont="1" applyFill="1" applyBorder="1" applyAlignment="1">
      <alignment horizontal="center" vertical="center" wrapText="1"/>
    </xf>
    <xf numFmtId="49" fontId="4" fillId="29" borderId="14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3" fontId="4" fillId="28" borderId="14" xfId="0" applyNumberFormat="1" applyFont="1" applyFill="1" applyBorder="1" applyAlignment="1">
      <alignment horizontal="center" vertical="center" wrapText="1"/>
    </xf>
    <xf numFmtId="49" fontId="3" fillId="28" borderId="3" xfId="0" applyNumberFormat="1" applyFont="1" applyFill="1" applyBorder="1" applyAlignment="1">
      <alignment horizontal="left" vertical="center" wrapText="1"/>
    </xf>
    <xf numFmtId="49" fontId="4" fillId="29" borderId="3" xfId="0" applyNumberFormat="1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center" vertical="center" wrapText="1"/>
    </xf>
    <xf numFmtId="49" fontId="5" fillId="29" borderId="14" xfId="0" applyNumberFormat="1" applyFont="1" applyFill="1" applyBorder="1" applyAlignment="1">
      <alignment horizontal="left" vertical="center" wrapText="1"/>
    </xf>
    <xf numFmtId="49" fontId="4" fillId="29" borderId="0" xfId="0" applyNumberFormat="1" applyFont="1" applyFill="1" applyBorder="1" applyAlignment="1">
      <alignment horizontal="center" vertical="center" wrapText="1"/>
    </xf>
    <xf numFmtId="0" fontId="68" fillId="29" borderId="0" xfId="0" applyFont="1" applyFill="1"/>
    <xf numFmtId="178" fontId="3" fillId="29" borderId="14" xfId="0" applyNumberFormat="1" applyFont="1" applyFill="1" applyBorder="1" applyAlignment="1">
      <alignment horizontal="center" vertical="center" wrapText="1"/>
    </xf>
    <xf numFmtId="0" fontId="69" fillId="0" borderId="3" xfId="244" applyFont="1" applyFill="1" applyBorder="1" applyAlignment="1">
      <alignment horizontal="center" vertical="center" wrapText="1"/>
    </xf>
    <xf numFmtId="169" fontId="5" fillId="28" borderId="3" xfId="0" applyNumberFormat="1" applyFont="1" applyFill="1" applyBorder="1" applyAlignment="1">
      <alignment horizontal="center"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177" fontId="4" fillId="28" borderId="3" xfId="0" applyNumberFormat="1" applyFont="1" applyFill="1" applyBorder="1" applyAlignment="1">
      <alignment horizontal="center" vertical="center" wrapText="1"/>
    </xf>
    <xf numFmtId="178" fontId="4" fillId="28" borderId="3" xfId="0" applyNumberFormat="1" applyFont="1" applyFill="1" applyBorder="1" applyAlignment="1">
      <alignment horizontal="center" vertical="center" wrapText="1"/>
    </xf>
    <xf numFmtId="177" fontId="5" fillId="28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7" fontId="5" fillId="29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3" fillId="29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 shrinkToFit="1"/>
    </xf>
    <xf numFmtId="182" fontId="4" fillId="0" borderId="3" xfId="0" applyNumberFormat="1" applyFont="1" applyFill="1" applyBorder="1" applyAlignment="1"/>
    <xf numFmtId="179" fontId="4" fillId="0" borderId="3" xfId="0" applyNumberFormat="1" applyFont="1" applyFill="1" applyBorder="1" applyAlignment="1">
      <alignment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29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183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79" fontId="73" fillId="29" borderId="3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vertical="center"/>
    </xf>
    <xf numFmtId="0" fontId="66" fillId="29" borderId="0" xfId="0" applyFont="1" applyFill="1" applyBorder="1" applyAlignment="1">
      <alignment vertical="center"/>
    </xf>
    <xf numFmtId="0" fontId="4" fillId="29" borderId="0" xfId="0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vertical="center"/>
    </xf>
    <xf numFmtId="0" fontId="4" fillId="29" borderId="13" xfId="0" applyFont="1" applyFill="1" applyBorder="1" applyAlignment="1">
      <alignment vertical="center"/>
    </xf>
    <xf numFmtId="0" fontId="4" fillId="29" borderId="3" xfId="0" applyFont="1" applyFill="1" applyBorder="1" applyAlignment="1">
      <alignment vertical="center"/>
    </xf>
    <xf numFmtId="0" fontId="4" fillId="29" borderId="3" xfId="0" applyFont="1" applyFill="1" applyBorder="1" applyAlignment="1">
      <alignment vertical="center" wrapText="1"/>
    </xf>
    <xf numFmtId="0" fontId="4" fillId="29" borderId="18" xfId="0" applyFont="1" applyFill="1" applyBorder="1" applyAlignment="1">
      <alignment vertical="center"/>
    </xf>
    <xf numFmtId="0" fontId="4" fillId="29" borderId="13" xfId="0" applyFont="1" applyFill="1" applyBorder="1" applyAlignment="1">
      <alignment vertical="center" wrapText="1"/>
    </xf>
    <xf numFmtId="0" fontId="3" fillId="29" borderId="0" xfId="0" applyFont="1" applyFill="1" applyBorder="1" applyAlignment="1">
      <alignment horizontal="center" vertical="center" wrapText="1"/>
    </xf>
    <xf numFmtId="0" fontId="64" fillId="29" borderId="3" xfId="0" applyFont="1" applyFill="1" applyBorder="1" applyAlignment="1">
      <alignment horizontal="center" vertical="center" wrapText="1" shrinkToFit="1"/>
    </xf>
    <xf numFmtId="0" fontId="4" fillId="29" borderId="3" xfId="0" applyFont="1" applyFill="1" applyBorder="1" applyAlignment="1">
      <alignment horizontal="center" vertical="center" wrapText="1"/>
    </xf>
    <xf numFmtId="179" fontId="4" fillId="29" borderId="3" xfId="0" applyNumberFormat="1" applyFont="1" applyFill="1" applyBorder="1" applyAlignment="1">
      <alignment vertical="center"/>
    </xf>
    <xf numFmtId="173" fontId="4" fillId="29" borderId="0" xfId="0" applyNumberFormat="1" applyFont="1" applyFill="1" applyBorder="1" applyAlignment="1">
      <alignment horizontal="center" vertical="center" wrapText="1"/>
    </xf>
    <xf numFmtId="170" fontId="5" fillId="29" borderId="0" xfId="0" applyNumberFormat="1" applyFont="1" applyFill="1" applyBorder="1" applyAlignment="1">
      <alignment vertical="center"/>
    </xf>
    <xf numFmtId="0" fontId="65" fillId="29" borderId="0" xfId="0" applyFont="1" applyFill="1" applyAlignment="1">
      <alignment horizontal="left" vertical="center"/>
    </xf>
    <xf numFmtId="170" fontId="4" fillId="29" borderId="0" xfId="0" applyNumberFormat="1" applyFont="1" applyFill="1" applyBorder="1" applyAlignment="1">
      <alignment horizontal="right" vertical="center" wrapText="1"/>
    </xf>
    <xf numFmtId="179" fontId="74" fillId="29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vertical="center"/>
    </xf>
    <xf numFmtId="0" fontId="75" fillId="29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vertical="center" wrapText="1"/>
    </xf>
    <xf numFmtId="179" fontId="4" fillId="0" borderId="3" xfId="0" applyNumberFormat="1" applyFont="1" applyFill="1" applyBorder="1" applyAlignment="1">
      <alignment vertical="center" wrapText="1"/>
    </xf>
    <xf numFmtId="179" fontId="4" fillId="29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179" fontId="74" fillId="0" borderId="3" xfId="0" applyNumberFormat="1" applyFont="1" applyFill="1" applyBorder="1" applyAlignment="1">
      <alignment vertical="center" wrapText="1"/>
    </xf>
    <xf numFmtId="0" fontId="3" fillId="29" borderId="3" xfId="0" applyFont="1" applyFill="1" applyBorder="1" applyAlignment="1">
      <alignment vertical="center" wrapText="1"/>
    </xf>
    <xf numFmtId="0" fontId="4" fillId="29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8" borderId="3" xfId="0" applyFont="1" applyFill="1" applyBorder="1" applyAlignment="1">
      <alignment vertical="center" wrapText="1" shrinkToFit="1"/>
    </xf>
    <xf numFmtId="169" fontId="4" fillId="29" borderId="3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7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3" fillId="28" borderId="3" xfId="0" applyFont="1" applyFill="1" applyBorder="1" applyAlignment="1" applyProtection="1">
      <alignment vertical="center" wrapText="1"/>
      <protection locked="0"/>
    </xf>
    <xf numFmtId="169" fontId="3" fillId="0" borderId="3" xfId="0" applyNumberFormat="1" applyFont="1" applyFill="1" applyBorder="1" applyAlignment="1">
      <alignment vertical="center" wrapText="1"/>
    </xf>
    <xf numFmtId="169" fontId="3" fillId="29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169" fontId="4" fillId="0" borderId="3" xfId="0" applyNumberFormat="1" applyFont="1" applyFill="1" applyBorder="1" applyAlignment="1">
      <alignment vertical="top" wrapText="1"/>
    </xf>
    <xf numFmtId="179" fontId="4" fillId="0" borderId="3" xfId="0" applyNumberFormat="1" applyFont="1" applyFill="1" applyBorder="1" applyAlignment="1">
      <alignment vertical="top" wrapText="1"/>
    </xf>
    <xf numFmtId="0" fontId="3" fillId="28" borderId="3" xfId="0" applyFont="1" applyFill="1" applyBorder="1" applyAlignment="1" applyProtection="1">
      <alignment vertical="top" wrapText="1"/>
      <protection locked="0"/>
    </xf>
    <xf numFmtId="0" fontId="4" fillId="29" borderId="3" xfId="0" applyFont="1" applyFill="1" applyBorder="1" applyAlignment="1" applyProtection="1">
      <alignment vertical="center" wrapText="1"/>
      <protection locked="0"/>
    </xf>
    <xf numFmtId="181" fontId="4" fillId="0" borderId="3" xfId="0" applyNumberFormat="1" applyFont="1" applyFill="1" applyBorder="1" applyAlignment="1">
      <alignment vertical="center" wrapText="1"/>
    </xf>
    <xf numFmtId="181" fontId="4" fillId="29" borderId="3" xfId="0" applyNumberFormat="1" applyFont="1" applyFill="1" applyBorder="1" applyAlignment="1">
      <alignment vertical="center" wrapText="1"/>
    </xf>
    <xf numFmtId="1" fontId="4" fillId="29" borderId="3" xfId="0" applyNumberFormat="1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vertical="center" wrapText="1"/>
    </xf>
    <xf numFmtId="173" fontId="4" fillId="0" borderId="3" xfId="0" applyNumberFormat="1" applyFont="1" applyFill="1" applyBorder="1" applyAlignment="1">
      <alignment vertical="center" wrapText="1"/>
    </xf>
    <xf numFmtId="173" fontId="4" fillId="29" borderId="3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173" fontId="73" fillId="0" borderId="3" xfId="0" applyNumberFormat="1" applyFont="1" applyFill="1" applyBorder="1" applyAlignment="1">
      <alignment vertical="center" wrapText="1"/>
    </xf>
    <xf numFmtId="173" fontId="73" fillId="29" borderId="3" xfId="0" applyNumberFormat="1" applyFont="1" applyFill="1" applyBorder="1" applyAlignment="1">
      <alignment vertical="center" wrapText="1"/>
    </xf>
    <xf numFmtId="179" fontId="73" fillId="0" borderId="3" xfId="0" applyNumberFormat="1" applyFont="1" applyFill="1" applyBorder="1" applyAlignment="1">
      <alignment vertical="center" wrapText="1"/>
    </xf>
    <xf numFmtId="179" fontId="73" fillId="29" borderId="3" xfId="0" applyNumberFormat="1" applyFont="1" applyFill="1" applyBorder="1" applyAlignment="1">
      <alignment vertical="center" wrapText="1"/>
    </xf>
    <xf numFmtId="0" fontId="3" fillId="28" borderId="3" xfId="0" applyFont="1" applyFill="1" applyBorder="1" applyAlignment="1">
      <alignment vertical="top" wrapText="1"/>
    </xf>
    <xf numFmtId="180" fontId="73" fillId="0" borderId="3" xfId="0" applyNumberFormat="1" applyFont="1" applyFill="1" applyBorder="1" applyAlignment="1">
      <alignment vertical="center" wrapText="1"/>
    </xf>
    <xf numFmtId="2" fontId="4" fillId="29" borderId="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3" fillId="28" borderId="14" xfId="0" applyNumberFormat="1" applyFont="1" applyFill="1" applyBorder="1" applyAlignment="1">
      <alignment horizontal="left" vertical="center" wrapText="1"/>
    </xf>
    <xf numFmtId="3" fontId="3" fillId="28" borderId="1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 textRotation="180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16"/>
  <sheetViews>
    <sheetView tabSelected="1" zoomScaleSheetLayoutView="100" workbookViewId="0">
      <selection activeCell="G8" sqref="G8"/>
    </sheetView>
  </sheetViews>
  <sheetFormatPr defaultRowHeight="18.75"/>
  <cols>
    <col min="1" max="1" width="63.42578125" style="3" customWidth="1"/>
    <col min="2" max="2" width="10.85546875" style="10" customWidth="1"/>
    <col min="3" max="3" width="16" style="10" customWidth="1"/>
    <col min="4" max="4" width="16" style="119" customWidth="1"/>
    <col min="5" max="5" width="17.28515625" style="119" customWidth="1"/>
    <col min="6" max="6" width="18.140625" style="3" customWidth="1"/>
    <col min="7" max="7" width="18.28515625" style="3" customWidth="1"/>
    <col min="8" max="8" width="14.7109375" style="3" customWidth="1"/>
    <col min="9" max="9" width="16.140625" style="3" customWidth="1"/>
    <col min="10" max="10" width="14.5703125" style="3" customWidth="1"/>
    <col min="11" max="11" width="16.140625" style="3" customWidth="1"/>
    <col min="12" max="12" width="14.140625" style="3" customWidth="1"/>
    <col min="13" max="16384" width="9.140625" style="3"/>
  </cols>
  <sheetData>
    <row r="1" spans="1:11" ht="23.25" customHeight="1">
      <c r="D1" s="121"/>
      <c r="E1" s="120"/>
      <c r="F1" s="3" t="s">
        <v>132</v>
      </c>
      <c r="G1" s="137"/>
      <c r="H1" s="79"/>
    </row>
    <row r="2" spans="1:11">
      <c r="D2" s="121"/>
      <c r="F2" s="3" t="s">
        <v>250</v>
      </c>
      <c r="G2" s="137"/>
      <c r="H2" s="79"/>
    </row>
    <row r="3" spans="1:11">
      <c r="D3" s="121"/>
      <c r="F3" s="3" t="s">
        <v>251</v>
      </c>
    </row>
    <row r="4" spans="1:11">
      <c r="B4" s="3"/>
      <c r="C4" s="3"/>
      <c r="E4" s="121"/>
      <c r="F4" s="177" t="s">
        <v>253</v>
      </c>
      <c r="G4" s="177"/>
      <c r="H4" s="10"/>
      <c r="I4" s="138"/>
    </row>
    <row r="5" spans="1:11">
      <c r="A5" s="28"/>
      <c r="B5" s="3"/>
      <c r="C5" s="3"/>
      <c r="E5" s="120"/>
    </row>
    <row r="6" spans="1:11">
      <c r="B6" s="3"/>
      <c r="C6" s="3"/>
      <c r="F6" s="4" t="s">
        <v>37</v>
      </c>
      <c r="K6" s="28"/>
    </row>
    <row r="7" spans="1:11">
      <c r="A7" s="28"/>
      <c r="B7" s="3"/>
      <c r="C7" s="3"/>
      <c r="E7" s="120"/>
      <c r="F7" s="3" t="s">
        <v>252</v>
      </c>
      <c r="H7" s="28"/>
    </row>
    <row r="8" spans="1:11">
      <c r="B8" s="3"/>
      <c r="C8" s="3"/>
      <c r="D8" s="139"/>
      <c r="E8" s="139"/>
      <c r="F8" s="177" t="s">
        <v>253</v>
      </c>
      <c r="G8" s="138"/>
      <c r="H8" s="138"/>
      <c r="I8" s="138"/>
    </row>
    <row r="9" spans="1:11" ht="12" customHeight="1">
      <c r="A9" s="28"/>
      <c r="B9" s="3"/>
      <c r="C9" s="3"/>
      <c r="E9" s="120"/>
      <c r="F9" s="28"/>
      <c r="G9" s="28"/>
      <c r="H9" s="28"/>
    </row>
    <row r="10" spans="1:11" hidden="1"/>
    <row r="11" spans="1:11">
      <c r="B11" s="178"/>
      <c r="C11" s="178"/>
      <c r="D11" s="122"/>
      <c r="E11" s="123"/>
      <c r="F11" s="179" t="s">
        <v>26</v>
      </c>
      <c r="G11" s="180"/>
    </row>
    <row r="12" spans="1:11" ht="129" customHeight="1">
      <c r="A12" s="19" t="s">
        <v>39</v>
      </c>
      <c r="B12" s="190" t="s">
        <v>234</v>
      </c>
      <c r="C12" s="190"/>
      <c r="D12" s="124" t="s">
        <v>20</v>
      </c>
      <c r="E12" s="44"/>
      <c r="F12" s="181" t="s">
        <v>235</v>
      </c>
      <c r="G12" s="181"/>
    </row>
    <row r="13" spans="1:11" ht="44.25" customHeight="1">
      <c r="A13" s="19" t="s">
        <v>7</v>
      </c>
      <c r="B13" s="182" t="s">
        <v>199</v>
      </c>
      <c r="C13" s="182"/>
      <c r="D13" s="124" t="s">
        <v>19</v>
      </c>
      <c r="E13" s="124"/>
      <c r="F13" s="184">
        <v>150</v>
      </c>
      <c r="G13" s="184"/>
    </row>
    <row r="14" spans="1:11" ht="18.75" customHeight="1">
      <c r="A14" s="19" t="s">
        <v>11</v>
      </c>
      <c r="B14" s="182" t="s">
        <v>200</v>
      </c>
      <c r="C14" s="182"/>
      <c r="D14" s="124" t="s">
        <v>18</v>
      </c>
      <c r="E14" s="124"/>
      <c r="F14" s="184">
        <v>5910136300</v>
      </c>
      <c r="G14" s="184"/>
    </row>
    <row r="15" spans="1:11">
      <c r="A15" s="19" t="s">
        <v>15</v>
      </c>
      <c r="B15" s="182" t="s">
        <v>201</v>
      </c>
      <c r="C15" s="182"/>
      <c r="D15" s="124" t="s">
        <v>3</v>
      </c>
      <c r="E15" s="125"/>
      <c r="F15" s="184"/>
      <c r="G15" s="184"/>
    </row>
    <row r="16" spans="1:11">
      <c r="A16" s="19" t="s">
        <v>9</v>
      </c>
      <c r="B16" s="182" t="s">
        <v>202</v>
      </c>
      <c r="C16" s="182"/>
      <c r="D16" s="124" t="s">
        <v>2</v>
      </c>
      <c r="E16" s="125"/>
      <c r="F16" s="184">
        <v>17184</v>
      </c>
      <c r="G16" s="184"/>
    </row>
    <row r="17" spans="1:7" ht="39.75" customHeight="1">
      <c r="A17" s="19" t="s">
        <v>8</v>
      </c>
      <c r="B17" s="182" t="s">
        <v>236</v>
      </c>
      <c r="C17" s="182"/>
      <c r="D17" s="126" t="s">
        <v>4</v>
      </c>
      <c r="E17" s="125"/>
      <c r="F17" s="184" t="s">
        <v>237</v>
      </c>
      <c r="G17" s="184"/>
    </row>
    <row r="18" spans="1:7" ht="18.75" customHeight="1">
      <c r="A18" s="19" t="s">
        <v>238</v>
      </c>
      <c r="B18" s="182" t="s">
        <v>239</v>
      </c>
      <c r="C18" s="182"/>
      <c r="D18" s="185" t="s">
        <v>21</v>
      </c>
      <c r="E18" s="185"/>
      <c r="F18" s="185"/>
      <c r="G18" s="6"/>
    </row>
    <row r="19" spans="1:7" ht="18.75" customHeight="1">
      <c r="A19" s="19" t="s">
        <v>12</v>
      </c>
      <c r="B19" s="182" t="s">
        <v>203</v>
      </c>
      <c r="C19" s="182"/>
      <c r="D19" s="185" t="s">
        <v>22</v>
      </c>
      <c r="E19" s="185"/>
      <c r="F19" s="185"/>
      <c r="G19" s="9"/>
    </row>
    <row r="20" spans="1:7" ht="23.25" customHeight="1">
      <c r="A20" s="29" t="s">
        <v>17</v>
      </c>
      <c r="B20" s="186">
        <v>133</v>
      </c>
      <c r="C20" s="186"/>
      <c r="D20" s="127"/>
      <c r="E20" s="127"/>
      <c r="F20" s="16"/>
      <c r="G20" s="21"/>
    </row>
    <row r="21" spans="1:7" ht="18.75" customHeight="1">
      <c r="A21" s="19" t="s">
        <v>5</v>
      </c>
      <c r="B21" s="182" t="s">
        <v>240</v>
      </c>
      <c r="C21" s="182"/>
      <c r="D21" s="182"/>
      <c r="E21" s="182"/>
      <c r="F21" s="182"/>
      <c r="G21" s="183"/>
    </row>
    <row r="22" spans="1:7" ht="18.75" customHeight="1">
      <c r="A22" s="19" t="s">
        <v>6</v>
      </c>
      <c r="B22" s="200" t="s">
        <v>241</v>
      </c>
      <c r="C22" s="200"/>
      <c r="D22" s="200"/>
      <c r="E22" s="127"/>
      <c r="F22" s="16"/>
      <c r="G22" s="21"/>
    </row>
    <row r="23" spans="1:7" ht="18.75" customHeight="1">
      <c r="A23" s="19" t="s">
        <v>38</v>
      </c>
      <c r="B23" s="182" t="s">
        <v>242</v>
      </c>
      <c r="C23" s="182"/>
      <c r="D23" s="182"/>
      <c r="E23" s="182"/>
      <c r="F23" s="15"/>
      <c r="G23" s="20"/>
    </row>
    <row r="24" spans="1:7" ht="14.25" customHeight="1"/>
    <row r="25" spans="1:7">
      <c r="A25" s="191" t="s">
        <v>158</v>
      </c>
      <c r="B25" s="192"/>
      <c r="C25" s="192"/>
      <c r="D25" s="192"/>
      <c r="E25" s="192"/>
      <c r="F25" s="192"/>
      <c r="G25" s="192"/>
    </row>
    <row r="26" spans="1:7">
      <c r="A26" s="191" t="s">
        <v>159</v>
      </c>
      <c r="B26" s="191"/>
      <c r="C26" s="191"/>
      <c r="D26" s="191"/>
      <c r="E26" s="191"/>
      <c r="F26" s="191"/>
      <c r="G26" s="191"/>
    </row>
    <row r="27" spans="1:7">
      <c r="A27" s="199" t="s">
        <v>223</v>
      </c>
      <c r="B27" s="199"/>
      <c r="C27" s="199"/>
      <c r="D27" s="199"/>
      <c r="E27" s="199"/>
      <c r="F27" s="199"/>
      <c r="G27" s="199"/>
    </row>
    <row r="28" spans="1:7">
      <c r="A28" s="196" t="s">
        <v>160</v>
      </c>
      <c r="B28" s="196"/>
      <c r="C28" s="196"/>
      <c r="D28" s="196"/>
      <c r="E28" s="196"/>
      <c r="F28" s="196"/>
      <c r="G28" s="196"/>
    </row>
    <row r="29" spans="1:7" ht="12.75" customHeight="1">
      <c r="A29" s="196"/>
      <c r="B29" s="196"/>
      <c r="C29" s="196"/>
      <c r="D29" s="196"/>
      <c r="E29" s="196"/>
      <c r="F29" s="196"/>
      <c r="G29" s="196"/>
    </row>
    <row r="30" spans="1:7">
      <c r="A30" s="14"/>
      <c r="B30" s="18"/>
      <c r="C30" s="14"/>
      <c r="D30" s="128"/>
      <c r="E30" s="128"/>
      <c r="F30" s="14"/>
      <c r="G30" s="14" t="s">
        <v>30</v>
      </c>
    </row>
    <row r="31" spans="1:7" s="27" customFormat="1" ht="18.75" customHeight="1">
      <c r="A31" s="197" t="s">
        <v>27</v>
      </c>
      <c r="B31" s="198" t="s">
        <v>10</v>
      </c>
      <c r="C31" s="198" t="s">
        <v>167</v>
      </c>
      <c r="D31" s="198" t="s">
        <v>168</v>
      </c>
      <c r="E31" s="198"/>
      <c r="F31" s="198"/>
      <c r="G31" s="198"/>
    </row>
    <row r="32" spans="1:7" s="27" customFormat="1" ht="29.25" customHeight="1">
      <c r="A32" s="197"/>
      <c r="B32" s="198"/>
      <c r="C32" s="198"/>
      <c r="D32" s="129" t="s">
        <v>162</v>
      </c>
      <c r="E32" s="129" t="s">
        <v>163</v>
      </c>
      <c r="F32" s="30" t="s">
        <v>164</v>
      </c>
      <c r="G32" s="30" t="s">
        <v>165</v>
      </c>
    </row>
    <row r="33" spans="1:7">
      <c r="A33" s="5">
        <v>1</v>
      </c>
      <c r="B33" s="6">
        <v>2</v>
      </c>
      <c r="C33" s="6">
        <v>3</v>
      </c>
      <c r="D33" s="130">
        <v>5</v>
      </c>
      <c r="E33" s="130">
        <v>6</v>
      </c>
      <c r="F33" s="6">
        <v>7</v>
      </c>
      <c r="G33" s="6">
        <v>8</v>
      </c>
    </row>
    <row r="34" spans="1:7">
      <c r="A34" s="187" t="s">
        <v>40</v>
      </c>
      <c r="B34" s="187"/>
      <c r="C34" s="187"/>
      <c r="D34" s="187"/>
      <c r="E34" s="187"/>
      <c r="F34" s="187"/>
      <c r="G34" s="187"/>
    </row>
    <row r="35" spans="1:7" s="4" customFormat="1" ht="18.75" customHeight="1">
      <c r="A35" s="189" t="s">
        <v>41</v>
      </c>
      <c r="B35" s="189"/>
      <c r="C35" s="189"/>
      <c r="D35" s="189"/>
      <c r="E35" s="189"/>
      <c r="F35" s="189"/>
      <c r="G35" s="189"/>
    </row>
    <row r="36" spans="1:7" s="4" customFormat="1" ht="42" customHeight="1">
      <c r="A36" s="142" t="s">
        <v>43</v>
      </c>
      <c r="B36" s="39">
        <v>1000</v>
      </c>
      <c r="C36" s="143">
        <f>C37</f>
        <v>0</v>
      </c>
      <c r="D36" s="144">
        <f>D37</f>
        <v>0</v>
      </c>
      <c r="E36" s="144">
        <f>E37</f>
        <v>5019.3</v>
      </c>
      <c r="F36" s="143">
        <f>E36-D36</f>
        <v>5019.3</v>
      </c>
      <c r="G36" s="143"/>
    </row>
    <row r="37" spans="1:7" ht="23.25" customHeight="1">
      <c r="A37" s="9"/>
      <c r="B37" s="8">
        <v>1001</v>
      </c>
      <c r="C37" s="143"/>
      <c r="D37" s="143"/>
      <c r="E37" s="144">
        <v>5019.3</v>
      </c>
      <c r="F37" s="143">
        <f>E37-D37</f>
        <v>5019.3</v>
      </c>
      <c r="G37" s="143"/>
    </row>
    <row r="38" spans="1:7" s="4" customFormat="1" ht="37.5">
      <c r="A38" s="142" t="s">
        <v>54</v>
      </c>
      <c r="B38" s="39">
        <v>1010</v>
      </c>
      <c r="C38" s="143">
        <f>SUM(C39:C46)</f>
        <v>0</v>
      </c>
      <c r="D38" s="143">
        <f>SUM(D39:D46)</f>
        <v>6552.2000000000007</v>
      </c>
      <c r="E38" s="144">
        <f>SUM(E39:E46)</f>
        <v>6070.9</v>
      </c>
      <c r="F38" s="145">
        <f t="shared" ref="F38:F101" si="0">E38-D38</f>
        <v>-481.30000000000109</v>
      </c>
      <c r="G38" s="143">
        <f t="shared" ref="G38:G104" si="1">E38*100/D38</f>
        <v>92.654375629559524</v>
      </c>
    </row>
    <row r="39" spans="1:7" s="4" customFormat="1">
      <c r="A39" s="9" t="s">
        <v>222</v>
      </c>
      <c r="B39" s="8">
        <v>1011</v>
      </c>
      <c r="C39" s="143"/>
      <c r="D39" s="143"/>
      <c r="E39" s="144"/>
      <c r="F39" s="145">
        <f t="shared" si="0"/>
        <v>0</v>
      </c>
      <c r="G39" s="146" t="e">
        <f t="shared" si="1"/>
        <v>#DIV/0!</v>
      </c>
    </row>
    <row r="40" spans="1:7" s="4" customFormat="1" ht="37.5">
      <c r="A40" s="9" t="s">
        <v>51</v>
      </c>
      <c r="B40" s="8">
        <v>1012</v>
      </c>
      <c r="C40" s="143"/>
      <c r="D40" s="143"/>
      <c r="E40" s="144"/>
      <c r="F40" s="145">
        <f t="shared" si="0"/>
        <v>0</v>
      </c>
      <c r="G40" s="143"/>
    </row>
    <row r="41" spans="1:7" s="4" customFormat="1">
      <c r="A41" s="9" t="s">
        <v>130</v>
      </c>
      <c r="B41" s="8">
        <v>1013</v>
      </c>
      <c r="C41" s="143"/>
      <c r="D41" s="143">
        <v>2944.4</v>
      </c>
      <c r="E41" s="144">
        <v>2944.4</v>
      </c>
      <c r="F41" s="145">
        <f t="shared" si="0"/>
        <v>0</v>
      </c>
      <c r="G41" s="146">
        <f t="shared" si="1"/>
        <v>100</v>
      </c>
    </row>
    <row r="42" spans="1:7" s="4" customFormat="1">
      <c r="A42" s="9" t="s">
        <v>198</v>
      </c>
      <c r="B42" s="8">
        <v>1014</v>
      </c>
      <c r="C42" s="143"/>
      <c r="D42" s="143"/>
      <c r="E42" s="144"/>
      <c r="F42" s="145">
        <f t="shared" si="0"/>
        <v>0</v>
      </c>
      <c r="G42" s="146" t="e">
        <f t="shared" si="1"/>
        <v>#DIV/0!</v>
      </c>
    </row>
    <row r="43" spans="1:7" s="4" customFormat="1">
      <c r="A43" s="9" t="s">
        <v>52</v>
      </c>
      <c r="B43" s="8">
        <v>1015</v>
      </c>
      <c r="C43" s="143"/>
      <c r="D43" s="143">
        <v>3607.8</v>
      </c>
      <c r="E43" s="144">
        <v>3126.5</v>
      </c>
      <c r="F43" s="145">
        <f t="shared" si="0"/>
        <v>-481.30000000000018</v>
      </c>
      <c r="G43" s="143">
        <f t="shared" si="1"/>
        <v>86.659460058761567</v>
      </c>
    </row>
    <row r="44" spans="1:7" s="4" customFormat="1" ht="56.25">
      <c r="A44" s="9" t="s">
        <v>53</v>
      </c>
      <c r="B44" s="8">
        <v>1016</v>
      </c>
      <c r="C44" s="143"/>
      <c r="D44" s="144"/>
      <c r="E44" s="144"/>
      <c r="F44" s="145">
        <f t="shared" si="0"/>
        <v>0</v>
      </c>
      <c r="G44" s="146" t="e">
        <f t="shared" si="1"/>
        <v>#DIV/0!</v>
      </c>
    </row>
    <row r="45" spans="1:7" s="4" customFormat="1" ht="37.5">
      <c r="A45" s="125" t="s">
        <v>229</v>
      </c>
      <c r="B45" s="8">
        <v>1017</v>
      </c>
      <c r="C45" s="143"/>
      <c r="D45" s="143"/>
      <c r="E45" s="144"/>
      <c r="F45" s="143">
        <f t="shared" si="0"/>
        <v>0</v>
      </c>
      <c r="G45" s="143"/>
    </row>
    <row r="46" spans="1:7" s="4" customFormat="1">
      <c r="A46" s="9" t="s">
        <v>55</v>
      </c>
      <c r="B46" s="8">
        <v>1018</v>
      </c>
      <c r="C46" s="143">
        <f>C47+C48</f>
        <v>0</v>
      </c>
      <c r="D46" s="143">
        <f>D47+D48+D49+D50</f>
        <v>0</v>
      </c>
      <c r="E46" s="144">
        <f>E47+E48+E49+E50</f>
        <v>0</v>
      </c>
      <c r="F46" s="145">
        <f>E46-D46</f>
        <v>0</v>
      </c>
      <c r="G46" s="143"/>
    </row>
    <row r="47" spans="1:7" s="4" customFormat="1" hidden="1">
      <c r="A47" s="9"/>
      <c r="B47" s="110" t="s">
        <v>205</v>
      </c>
      <c r="C47" s="143"/>
      <c r="D47" s="143"/>
      <c r="E47" s="144"/>
      <c r="F47" s="145">
        <f>E47-D47</f>
        <v>0</v>
      </c>
      <c r="G47" s="143"/>
    </row>
    <row r="48" spans="1:7" s="4" customFormat="1" hidden="1">
      <c r="A48" s="9"/>
      <c r="B48" s="110" t="s">
        <v>204</v>
      </c>
      <c r="C48" s="143"/>
      <c r="D48" s="144"/>
      <c r="E48" s="144"/>
      <c r="F48" s="145">
        <f>E48-D48</f>
        <v>0</v>
      </c>
      <c r="G48" s="143"/>
    </row>
    <row r="49" spans="1:7" s="4" customFormat="1" hidden="1">
      <c r="A49" s="9"/>
      <c r="B49" s="110" t="s">
        <v>219</v>
      </c>
      <c r="C49" s="143"/>
      <c r="D49" s="144"/>
      <c r="E49" s="144"/>
      <c r="F49" s="145">
        <f>E49-D49</f>
        <v>0</v>
      </c>
      <c r="G49" s="143"/>
    </row>
    <row r="50" spans="1:7" s="4" customFormat="1" hidden="1">
      <c r="A50" s="9"/>
      <c r="B50" s="110" t="s">
        <v>230</v>
      </c>
      <c r="C50" s="143"/>
      <c r="D50" s="144"/>
      <c r="E50" s="144"/>
      <c r="F50" s="145">
        <f>E50-D50</f>
        <v>0</v>
      </c>
      <c r="G50" s="143"/>
    </row>
    <row r="51" spans="1:7" s="4" customFormat="1" ht="24" customHeight="1">
      <c r="A51" s="142" t="s">
        <v>105</v>
      </c>
      <c r="B51" s="39">
        <v>1020</v>
      </c>
      <c r="C51" s="143">
        <f>C52</f>
        <v>0</v>
      </c>
      <c r="D51" s="144">
        <f>D52+D53</f>
        <v>4948.1000000000004</v>
      </c>
      <c r="E51" s="144">
        <f>E52+E53</f>
        <v>0</v>
      </c>
      <c r="F51" s="145">
        <f t="shared" si="0"/>
        <v>-4948.1000000000004</v>
      </c>
      <c r="G51" s="143">
        <f t="shared" si="1"/>
        <v>0</v>
      </c>
    </row>
    <row r="52" spans="1:7" s="43" customFormat="1" ht="16.5" customHeight="1">
      <c r="A52" s="125" t="s">
        <v>243</v>
      </c>
      <c r="B52" s="111">
        <v>1021</v>
      </c>
      <c r="C52" s="144"/>
      <c r="D52" s="143">
        <v>4948.1000000000004</v>
      </c>
      <c r="E52" s="144">
        <v>0</v>
      </c>
      <c r="F52" s="145">
        <f t="shared" si="0"/>
        <v>-4948.1000000000004</v>
      </c>
      <c r="G52" s="143">
        <f t="shared" si="1"/>
        <v>0</v>
      </c>
    </row>
    <row r="53" spans="1:7" s="43" customFormat="1" ht="12" customHeight="1">
      <c r="A53" s="125"/>
      <c r="B53" s="111">
        <v>1022</v>
      </c>
      <c r="C53" s="144"/>
      <c r="D53" s="144"/>
      <c r="E53" s="144"/>
      <c r="F53" s="145">
        <f t="shared" si="0"/>
        <v>0</v>
      </c>
      <c r="G53" s="143"/>
    </row>
    <row r="54" spans="1:7" s="4" customFormat="1" ht="28.5" customHeight="1">
      <c r="A54" s="142" t="s">
        <v>104</v>
      </c>
      <c r="B54" s="41">
        <v>1030</v>
      </c>
      <c r="C54" s="143"/>
      <c r="D54" s="144"/>
      <c r="E54" s="144"/>
      <c r="F54" s="145">
        <f t="shared" si="0"/>
        <v>0</v>
      </c>
      <c r="G54" s="146" t="e">
        <f t="shared" si="1"/>
        <v>#DIV/0!</v>
      </c>
    </row>
    <row r="55" spans="1:7" s="4" customFormat="1" ht="19.5" customHeight="1">
      <c r="A55" s="147"/>
      <c r="B55" s="41"/>
      <c r="C55" s="143"/>
      <c r="D55" s="144"/>
      <c r="E55" s="144"/>
      <c r="F55" s="145"/>
      <c r="G55" s="143"/>
    </row>
    <row r="56" spans="1:7" ht="37.5" customHeight="1">
      <c r="A56" s="142" t="s">
        <v>42</v>
      </c>
      <c r="B56" s="39">
        <v>1040</v>
      </c>
      <c r="C56" s="143">
        <f>C57+C58+C64+C65+C66+C67+C68</f>
        <v>0</v>
      </c>
      <c r="D56" s="144">
        <f>D57+D58+D64+D65+D66+D67+D68</f>
        <v>10504.6</v>
      </c>
      <c r="E56" s="144">
        <f>E57+E58+E64+E65+E66+E67+E68</f>
        <v>8996.7000000000007</v>
      </c>
      <c r="F56" s="145">
        <f t="shared" si="0"/>
        <v>-1507.8999999999996</v>
      </c>
      <c r="G56" s="143">
        <f t="shared" si="1"/>
        <v>85.645336328846412</v>
      </c>
    </row>
    <row r="57" spans="1:7" s="2" customFormat="1" ht="93.75">
      <c r="A57" s="9" t="s">
        <v>101</v>
      </c>
      <c r="B57" s="6">
        <v>1041</v>
      </c>
      <c r="C57" s="143"/>
      <c r="D57" s="143">
        <v>107</v>
      </c>
      <c r="E57" s="144">
        <v>617.4</v>
      </c>
      <c r="F57" s="145">
        <f>E57-D57</f>
        <v>510.4</v>
      </c>
      <c r="G57" s="143">
        <f t="shared" si="1"/>
        <v>577.00934579439252</v>
      </c>
    </row>
    <row r="58" spans="1:7" s="2" customFormat="1">
      <c r="A58" s="9" t="s">
        <v>178</v>
      </c>
      <c r="B58" s="8">
        <v>1042</v>
      </c>
      <c r="C58" s="143"/>
      <c r="D58" s="144">
        <f>D59+D60+D61+D62+D63</f>
        <v>448.2</v>
      </c>
      <c r="E58" s="144">
        <f>E59+E60+E61+E62+E63</f>
        <v>320.90000000000003</v>
      </c>
      <c r="F58" s="145">
        <f t="shared" si="0"/>
        <v>-127.29999999999995</v>
      </c>
      <c r="G58" s="143">
        <f t="shared" si="1"/>
        <v>71.597501115573408</v>
      </c>
    </row>
    <row r="59" spans="1:7" s="2" customFormat="1">
      <c r="A59" s="9" t="s">
        <v>179</v>
      </c>
      <c r="B59" s="23" t="s">
        <v>106</v>
      </c>
      <c r="C59" s="143"/>
      <c r="D59" s="143">
        <v>240.6</v>
      </c>
      <c r="E59" s="144">
        <v>136.6</v>
      </c>
      <c r="F59" s="145">
        <f t="shared" si="0"/>
        <v>-104</v>
      </c>
      <c r="G59" s="143">
        <f t="shared" si="1"/>
        <v>56.774729842061511</v>
      </c>
    </row>
    <row r="60" spans="1:7" s="2" customFormat="1">
      <c r="A60" s="9" t="s">
        <v>180</v>
      </c>
      <c r="B60" s="23" t="s">
        <v>107</v>
      </c>
      <c r="C60" s="143"/>
      <c r="D60" s="143">
        <v>19</v>
      </c>
      <c r="E60" s="144">
        <v>18.3</v>
      </c>
      <c r="F60" s="145">
        <f t="shared" si="0"/>
        <v>-0.69999999999999929</v>
      </c>
      <c r="G60" s="143">
        <f t="shared" si="1"/>
        <v>96.315789473684205</v>
      </c>
    </row>
    <row r="61" spans="1:7" s="2" customFormat="1">
      <c r="A61" s="9" t="s">
        <v>181</v>
      </c>
      <c r="B61" s="23" t="s">
        <v>108</v>
      </c>
      <c r="C61" s="143"/>
      <c r="D61" s="143">
        <v>184.2</v>
      </c>
      <c r="E61" s="144">
        <v>161.69999999999999</v>
      </c>
      <c r="F61" s="145">
        <f t="shared" si="0"/>
        <v>-22.5</v>
      </c>
      <c r="G61" s="143">
        <f t="shared" si="1"/>
        <v>87.785016286644947</v>
      </c>
    </row>
    <row r="62" spans="1:7" s="2" customFormat="1">
      <c r="A62" s="9" t="s">
        <v>182</v>
      </c>
      <c r="B62" s="23" t="s">
        <v>109</v>
      </c>
      <c r="C62" s="143"/>
      <c r="D62" s="143"/>
      <c r="E62" s="144"/>
      <c r="F62" s="145">
        <f t="shared" si="0"/>
        <v>0</v>
      </c>
      <c r="G62" s="146" t="e">
        <f t="shared" si="1"/>
        <v>#DIV/0!</v>
      </c>
    </row>
    <row r="63" spans="1:7" s="2" customFormat="1" ht="37.5">
      <c r="A63" s="9" t="s">
        <v>44</v>
      </c>
      <c r="B63" s="23" t="s">
        <v>110</v>
      </c>
      <c r="C63" s="143"/>
      <c r="D63" s="143">
        <v>4.4000000000000004</v>
      </c>
      <c r="E63" s="144">
        <v>4.3</v>
      </c>
      <c r="F63" s="145">
        <f t="shared" si="0"/>
        <v>-0.10000000000000053</v>
      </c>
      <c r="G63" s="143">
        <f t="shared" si="1"/>
        <v>97.72727272727272</v>
      </c>
    </row>
    <row r="64" spans="1:7" s="2" customFormat="1">
      <c r="A64" s="9" t="s">
        <v>32</v>
      </c>
      <c r="B64" s="6">
        <v>1043</v>
      </c>
      <c r="C64" s="143"/>
      <c r="D64" s="143">
        <v>5638.7</v>
      </c>
      <c r="E64" s="144">
        <v>5675.4</v>
      </c>
      <c r="F64" s="145">
        <f t="shared" si="0"/>
        <v>36.699999999999818</v>
      </c>
      <c r="G64" s="143">
        <f t="shared" si="1"/>
        <v>100.6508592406051</v>
      </c>
    </row>
    <row r="65" spans="1:7" s="2" customFormat="1">
      <c r="A65" s="9" t="s">
        <v>33</v>
      </c>
      <c r="B65" s="6">
        <v>1044</v>
      </c>
      <c r="C65" s="143"/>
      <c r="D65" s="143">
        <v>1281.3</v>
      </c>
      <c r="E65" s="144">
        <v>1279.3</v>
      </c>
      <c r="F65" s="145">
        <f t="shared" si="0"/>
        <v>-2</v>
      </c>
      <c r="G65" s="143">
        <f t="shared" si="1"/>
        <v>99.843908530398821</v>
      </c>
    </row>
    <row r="66" spans="1:7" s="2" customFormat="1" ht="131.25">
      <c r="A66" s="9" t="s">
        <v>45</v>
      </c>
      <c r="B66" s="6">
        <v>1045</v>
      </c>
      <c r="C66" s="143"/>
      <c r="D66" s="143">
        <v>168</v>
      </c>
      <c r="E66" s="144">
        <v>224.6</v>
      </c>
      <c r="F66" s="145">
        <f t="shared" si="0"/>
        <v>56.599999999999994</v>
      </c>
      <c r="G66" s="143">
        <f t="shared" si="1"/>
        <v>133.6904761904762</v>
      </c>
    </row>
    <row r="67" spans="1:7" s="2" customFormat="1" ht="37.5">
      <c r="A67" s="9" t="s">
        <v>48</v>
      </c>
      <c r="B67" s="6">
        <v>1046</v>
      </c>
      <c r="C67" s="143"/>
      <c r="D67" s="143">
        <v>2842.7</v>
      </c>
      <c r="E67" s="144">
        <v>860.5</v>
      </c>
      <c r="F67" s="145">
        <f t="shared" si="0"/>
        <v>-1982.1999999999998</v>
      </c>
      <c r="G67" s="143">
        <f t="shared" si="1"/>
        <v>30.270517465789567</v>
      </c>
    </row>
    <row r="68" spans="1:7" s="2" customFormat="1">
      <c r="A68" s="9" t="s">
        <v>118</v>
      </c>
      <c r="B68" s="6">
        <v>1047</v>
      </c>
      <c r="C68" s="143">
        <f>C69+C70+C71+C72</f>
        <v>0</v>
      </c>
      <c r="D68" s="144">
        <f>D69+D70+D71+D72</f>
        <v>18.7</v>
      </c>
      <c r="E68" s="144">
        <f>E69+E70+E71+E72</f>
        <v>18.600000000000001</v>
      </c>
      <c r="F68" s="145">
        <f t="shared" si="0"/>
        <v>-9.9999999999997868E-2</v>
      </c>
      <c r="G68" s="143">
        <f t="shared" si="1"/>
        <v>99.465240641711247</v>
      </c>
    </row>
    <row r="69" spans="1:7" s="2" customFormat="1">
      <c r="A69" s="9" t="s">
        <v>46</v>
      </c>
      <c r="B69" s="23" t="s">
        <v>57</v>
      </c>
      <c r="C69" s="143"/>
      <c r="D69" s="143"/>
      <c r="E69" s="144"/>
      <c r="F69" s="145">
        <f t="shared" si="0"/>
        <v>0</v>
      </c>
      <c r="G69" s="143"/>
    </row>
    <row r="70" spans="1:7" s="2" customFormat="1" ht="36" customHeight="1">
      <c r="A70" s="9" t="s">
        <v>47</v>
      </c>
      <c r="B70" s="23" t="s">
        <v>58</v>
      </c>
      <c r="C70" s="143"/>
      <c r="D70" s="144"/>
      <c r="E70" s="144"/>
      <c r="F70" s="145">
        <f t="shared" si="0"/>
        <v>0</v>
      </c>
      <c r="G70" s="146" t="e">
        <f t="shared" si="1"/>
        <v>#DIV/0!</v>
      </c>
    </row>
    <row r="71" spans="1:7" s="2" customFormat="1">
      <c r="A71" s="9" t="s">
        <v>49</v>
      </c>
      <c r="B71" s="23" t="s">
        <v>111</v>
      </c>
      <c r="C71" s="143"/>
      <c r="D71" s="143">
        <v>18.2</v>
      </c>
      <c r="E71" s="144">
        <v>18.100000000000001</v>
      </c>
      <c r="F71" s="145">
        <f t="shared" si="0"/>
        <v>-9.9999999999997868E-2</v>
      </c>
      <c r="G71" s="143">
        <f t="shared" si="1"/>
        <v>99.450549450549474</v>
      </c>
    </row>
    <row r="72" spans="1:7" s="2" customFormat="1">
      <c r="A72" s="9" t="s">
        <v>161</v>
      </c>
      <c r="B72" s="23" t="s">
        <v>59</v>
      </c>
      <c r="C72" s="143"/>
      <c r="D72" s="143">
        <v>0.5</v>
      </c>
      <c r="E72" s="144">
        <v>0.5</v>
      </c>
      <c r="F72" s="145">
        <f t="shared" si="0"/>
        <v>0</v>
      </c>
      <c r="G72" s="143">
        <f t="shared" si="1"/>
        <v>100</v>
      </c>
    </row>
    <row r="73" spans="1:7" s="2" customFormat="1" ht="19.5" hidden="1" customHeight="1">
      <c r="A73" s="9"/>
      <c r="B73" s="8"/>
      <c r="C73" s="143"/>
      <c r="D73" s="144"/>
      <c r="E73" s="144"/>
      <c r="F73" s="145"/>
      <c r="G73" s="143"/>
    </row>
    <row r="74" spans="1:7" s="2" customFormat="1" ht="21.75" customHeight="1">
      <c r="A74" s="142" t="s">
        <v>50</v>
      </c>
      <c r="B74" s="39">
        <v>1050</v>
      </c>
      <c r="C74" s="143">
        <f>C36-C56</f>
        <v>0</v>
      </c>
      <c r="D74" s="148">
        <f>D36-D56</f>
        <v>-10504.6</v>
      </c>
      <c r="E74" s="148">
        <f>E36-E56</f>
        <v>-3977.4000000000005</v>
      </c>
      <c r="F74" s="145">
        <f t="shared" si="0"/>
        <v>6527.2</v>
      </c>
      <c r="G74" s="143">
        <f t="shared" si="1"/>
        <v>37.863412219408644</v>
      </c>
    </row>
    <row r="75" spans="1:7" s="2" customFormat="1" ht="16.5" customHeight="1">
      <c r="A75" s="149"/>
      <c r="B75" s="8"/>
      <c r="C75" s="143"/>
      <c r="D75" s="144"/>
      <c r="E75" s="144"/>
      <c r="F75" s="145"/>
      <c r="G75" s="143"/>
    </row>
    <row r="76" spans="1:7" ht="24.75" customHeight="1">
      <c r="A76" s="142" t="s">
        <v>23</v>
      </c>
      <c r="B76" s="39">
        <v>1060</v>
      </c>
      <c r="C76" s="143">
        <f>C77+C78+C79+C80+C81+C82+C88+C89</f>
        <v>0</v>
      </c>
      <c r="D76" s="144">
        <f>D77+D78+D79+D80+D81+D82+D88+D89</f>
        <v>1805</v>
      </c>
      <c r="E76" s="144">
        <f>E77+E78+E79+E80+E81+E82+E88+E89</f>
        <v>1801.5000000000002</v>
      </c>
      <c r="F76" s="145">
        <f t="shared" si="0"/>
        <v>-3.4999999999997726</v>
      </c>
      <c r="G76" s="143">
        <f t="shared" si="1"/>
        <v>99.806094182825504</v>
      </c>
    </row>
    <row r="77" spans="1:7" ht="75.75" customHeight="1">
      <c r="A77" s="9" t="s">
        <v>102</v>
      </c>
      <c r="B77" s="8">
        <v>1061</v>
      </c>
      <c r="C77" s="143"/>
      <c r="D77" s="143">
        <v>15</v>
      </c>
      <c r="E77" s="144">
        <v>30.9</v>
      </c>
      <c r="F77" s="145">
        <f t="shared" si="0"/>
        <v>15.899999999999999</v>
      </c>
      <c r="G77" s="143">
        <f t="shared" si="1"/>
        <v>206</v>
      </c>
    </row>
    <row r="78" spans="1:7">
      <c r="A78" s="9" t="s">
        <v>13</v>
      </c>
      <c r="B78" s="8">
        <v>1062</v>
      </c>
      <c r="C78" s="143"/>
      <c r="D78" s="143"/>
      <c r="E78" s="144"/>
      <c r="F78" s="145">
        <f t="shared" si="0"/>
        <v>0</v>
      </c>
      <c r="G78" s="143"/>
    </row>
    <row r="79" spans="1:7" s="2" customFormat="1">
      <c r="A79" s="9" t="s">
        <v>32</v>
      </c>
      <c r="B79" s="8">
        <v>1063</v>
      </c>
      <c r="C79" s="143"/>
      <c r="D79" s="143">
        <v>1291.5999999999999</v>
      </c>
      <c r="E79" s="144">
        <v>1293.7</v>
      </c>
      <c r="F79" s="145">
        <f t="shared" si="0"/>
        <v>2.1000000000001364</v>
      </c>
      <c r="G79" s="143">
        <f t="shared" si="1"/>
        <v>100.16258903685352</v>
      </c>
    </row>
    <row r="80" spans="1:7" s="2" customFormat="1">
      <c r="A80" s="9" t="s">
        <v>33</v>
      </c>
      <c r="B80" s="8">
        <v>1064</v>
      </c>
      <c r="C80" s="143"/>
      <c r="D80" s="143">
        <v>301.5</v>
      </c>
      <c r="E80" s="144">
        <v>300.10000000000002</v>
      </c>
      <c r="F80" s="145">
        <f t="shared" si="0"/>
        <v>-1.3999999999999773</v>
      </c>
      <c r="G80" s="143">
        <f t="shared" si="1"/>
        <v>99.535655058043133</v>
      </c>
    </row>
    <row r="81" spans="1:7" s="2" customFormat="1" ht="37.5">
      <c r="A81" s="9" t="s">
        <v>56</v>
      </c>
      <c r="B81" s="8">
        <v>1065</v>
      </c>
      <c r="C81" s="143"/>
      <c r="D81" s="143">
        <v>73.8</v>
      </c>
      <c r="E81" s="144">
        <v>72</v>
      </c>
      <c r="F81" s="145">
        <f t="shared" si="0"/>
        <v>-1.7999999999999972</v>
      </c>
      <c r="G81" s="143">
        <f t="shared" si="1"/>
        <v>97.560975609756099</v>
      </c>
    </row>
    <row r="82" spans="1:7" s="2" customFormat="1">
      <c r="A82" s="9" t="s">
        <v>178</v>
      </c>
      <c r="B82" s="8">
        <v>1066</v>
      </c>
      <c r="C82" s="143">
        <f>C83+C84+C85+C86+C87</f>
        <v>0</v>
      </c>
      <c r="D82" s="143">
        <f>D83+D84+D85+D86+D87</f>
        <v>74.7</v>
      </c>
      <c r="E82" s="144">
        <f>E83+E84+E85+E86+E87</f>
        <v>52.100000000000009</v>
      </c>
      <c r="F82" s="145">
        <f t="shared" si="0"/>
        <v>-22.599999999999994</v>
      </c>
      <c r="G82" s="143">
        <f t="shared" si="1"/>
        <v>69.74564926372156</v>
      </c>
    </row>
    <row r="83" spans="1:7" s="2" customFormat="1">
      <c r="A83" s="9" t="s">
        <v>179</v>
      </c>
      <c r="B83" s="23" t="s">
        <v>112</v>
      </c>
      <c r="C83" s="143"/>
      <c r="D83" s="143">
        <v>41.1</v>
      </c>
      <c r="E83" s="144">
        <v>24.1</v>
      </c>
      <c r="F83" s="145">
        <f t="shared" si="0"/>
        <v>-17</v>
      </c>
      <c r="G83" s="143">
        <f t="shared" si="1"/>
        <v>58.637469586374692</v>
      </c>
    </row>
    <row r="84" spans="1:7" s="2" customFormat="1">
      <c r="A84" s="9" t="s">
        <v>180</v>
      </c>
      <c r="B84" s="23" t="s">
        <v>113</v>
      </c>
      <c r="C84" s="143"/>
      <c r="D84" s="143">
        <v>3.8</v>
      </c>
      <c r="E84" s="144">
        <v>3.2</v>
      </c>
      <c r="F84" s="145">
        <f t="shared" si="0"/>
        <v>-0.59999999999999964</v>
      </c>
      <c r="G84" s="143">
        <f t="shared" si="1"/>
        <v>84.21052631578948</v>
      </c>
    </row>
    <row r="85" spans="1:7" s="2" customFormat="1">
      <c r="A85" s="9" t="s">
        <v>181</v>
      </c>
      <c r="B85" s="23" t="s">
        <v>114</v>
      </c>
      <c r="C85" s="143"/>
      <c r="D85" s="143">
        <v>29.1</v>
      </c>
      <c r="E85" s="144">
        <v>24.1</v>
      </c>
      <c r="F85" s="145">
        <f t="shared" si="0"/>
        <v>-5</v>
      </c>
      <c r="G85" s="143">
        <f t="shared" si="1"/>
        <v>82.81786941580755</v>
      </c>
    </row>
    <row r="86" spans="1:7" s="2" customFormat="1">
      <c r="A86" s="9" t="s">
        <v>182</v>
      </c>
      <c r="B86" s="23" t="s">
        <v>115</v>
      </c>
      <c r="C86" s="143"/>
      <c r="D86" s="143"/>
      <c r="E86" s="144"/>
      <c r="F86" s="145">
        <f t="shared" si="0"/>
        <v>0</v>
      </c>
      <c r="G86" s="146" t="e">
        <f t="shared" si="1"/>
        <v>#DIV/0!</v>
      </c>
    </row>
    <row r="87" spans="1:7" s="2" customFormat="1" ht="37.5">
      <c r="A87" s="9" t="s">
        <v>44</v>
      </c>
      <c r="B87" s="23" t="s">
        <v>116</v>
      </c>
      <c r="C87" s="143"/>
      <c r="D87" s="143">
        <v>0.7</v>
      </c>
      <c r="E87" s="144">
        <v>0.7</v>
      </c>
      <c r="F87" s="145">
        <f t="shared" si="0"/>
        <v>0</v>
      </c>
      <c r="G87" s="143">
        <f t="shared" si="1"/>
        <v>100</v>
      </c>
    </row>
    <row r="88" spans="1:7" s="2" customFormat="1" ht="37.5">
      <c r="A88" s="9" t="s">
        <v>47</v>
      </c>
      <c r="B88" s="8">
        <v>1067</v>
      </c>
      <c r="C88" s="143"/>
      <c r="D88" s="143">
        <v>3.2</v>
      </c>
      <c r="E88" s="144">
        <v>3.4</v>
      </c>
      <c r="F88" s="143">
        <f t="shared" si="0"/>
        <v>0.19999999999999973</v>
      </c>
      <c r="G88" s="143">
        <f t="shared" si="1"/>
        <v>106.25</v>
      </c>
    </row>
    <row r="89" spans="1:7" s="2" customFormat="1" ht="112.5">
      <c r="A89" s="125" t="s">
        <v>103</v>
      </c>
      <c r="B89" s="8">
        <v>1068</v>
      </c>
      <c r="C89" s="143"/>
      <c r="D89" s="143">
        <v>45.2</v>
      </c>
      <c r="E89" s="144">
        <v>49.3</v>
      </c>
      <c r="F89" s="143">
        <f t="shared" si="0"/>
        <v>4.0999999999999943</v>
      </c>
      <c r="G89" s="143">
        <f t="shared" si="1"/>
        <v>109.07079646017698</v>
      </c>
    </row>
    <row r="90" spans="1:7" s="2" customFormat="1" ht="31.5" customHeight="1">
      <c r="A90" s="150" t="s">
        <v>60</v>
      </c>
      <c r="B90" s="39">
        <v>1070</v>
      </c>
      <c r="C90" s="143">
        <f>C91+C92</f>
        <v>0</v>
      </c>
      <c r="D90" s="144">
        <f>D91+D92</f>
        <v>0</v>
      </c>
      <c r="E90" s="144">
        <f>E91+E92</f>
        <v>0</v>
      </c>
      <c r="F90" s="143">
        <f t="shared" si="0"/>
        <v>0</v>
      </c>
      <c r="G90" s="143"/>
    </row>
    <row r="91" spans="1:7" s="2" customFormat="1">
      <c r="A91" s="9" t="s">
        <v>224</v>
      </c>
      <c r="B91" s="8">
        <v>1071</v>
      </c>
      <c r="C91" s="143"/>
      <c r="D91" s="143"/>
      <c r="E91" s="144"/>
      <c r="F91" s="143">
        <f t="shared" si="0"/>
        <v>0</v>
      </c>
      <c r="G91" s="143"/>
    </row>
    <row r="92" spans="1:7" s="2" customFormat="1">
      <c r="A92" s="9" t="s">
        <v>61</v>
      </c>
      <c r="B92" s="8">
        <v>1072</v>
      </c>
      <c r="C92" s="143">
        <f>C93+C94+C95+C96</f>
        <v>0</v>
      </c>
      <c r="D92" s="143">
        <f>D93+D94+D95+D96+D97+D98+D99</f>
        <v>0</v>
      </c>
      <c r="E92" s="144">
        <f>E93+E94+E95+E96+E97+E98+E99</f>
        <v>0</v>
      </c>
      <c r="F92" s="143">
        <f t="shared" ref="F92:F99" si="2">E92-D92</f>
        <v>0</v>
      </c>
      <c r="G92" s="143"/>
    </row>
    <row r="93" spans="1:7" s="2" customFormat="1" hidden="1">
      <c r="A93" s="9"/>
      <c r="B93" s="110" t="s">
        <v>206</v>
      </c>
      <c r="C93" s="143"/>
      <c r="D93" s="143"/>
      <c r="E93" s="144"/>
      <c r="F93" s="143">
        <f t="shared" si="2"/>
        <v>0</v>
      </c>
      <c r="G93" s="143"/>
    </row>
    <row r="94" spans="1:7" s="2" customFormat="1" hidden="1">
      <c r="A94" s="9"/>
      <c r="B94" s="110" t="s">
        <v>207</v>
      </c>
      <c r="C94" s="143"/>
      <c r="D94" s="143"/>
      <c r="E94" s="144"/>
      <c r="F94" s="143">
        <f t="shared" si="2"/>
        <v>0</v>
      </c>
      <c r="G94" s="143"/>
    </row>
    <row r="95" spans="1:7" s="2" customFormat="1" hidden="1">
      <c r="A95" s="9"/>
      <c r="B95" s="110" t="s">
        <v>208</v>
      </c>
      <c r="C95" s="143"/>
      <c r="D95" s="143"/>
      <c r="E95" s="144"/>
      <c r="F95" s="143">
        <f t="shared" si="2"/>
        <v>0</v>
      </c>
      <c r="G95" s="143"/>
    </row>
    <row r="96" spans="1:7" s="2" customFormat="1" hidden="1">
      <c r="A96" s="9"/>
      <c r="B96" s="110" t="s">
        <v>209</v>
      </c>
      <c r="C96" s="143"/>
      <c r="D96" s="143"/>
      <c r="E96" s="144"/>
      <c r="F96" s="143">
        <f t="shared" si="2"/>
        <v>0</v>
      </c>
      <c r="G96" s="143"/>
    </row>
    <row r="97" spans="1:14" s="2" customFormat="1" hidden="1">
      <c r="A97" s="9"/>
      <c r="B97" s="110" t="s">
        <v>220</v>
      </c>
      <c r="C97" s="143"/>
      <c r="D97" s="144"/>
      <c r="E97" s="144"/>
      <c r="F97" s="143">
        <f t="shared" si="2"/>
        <v>0</v>
      </c>
      <c r="G97" s="143"/>
    </row>
    <row r="98" spans="1:14" s="2" customFormat="1" hidden="1">
      <c r="A98" s="9"/>
      <c r="B98" s="110" t="s">
        <v>225</v>
      </c>
      <c r="C98" s="143"/>
      <c r="D98" s="144"/>
      <c r="E98" s="144"/>
      <c r="F98" s="143">
        <f t="shared" si="2"/>
        <v>0</v>
      </c>
      <c r="G98" s="143"/>
    </row>
    <row r="99" spans="1:14" s="2" customFormat="1" hidden="1">
      <c r="A99" s="9"/>
      <c r="B99" s="110" t="s">
        <v>231</v>
      </c>
      <c r="C99" s="143"/>
      <c r="D99" s="144"/>
      <c r="E99" s="144"/>
      <c r="F99" s="143">
        <f t="shared" si="2"/>
        <v>0</v>
      </c>
      <c r="G99" s="143"/>
    </row>
    <row r="100" spans="1:14" s="2" customFormat="1" ht="21" customHeight="1">
      <c r="A100" s="142" t="s">
        <v>117</v>
      </c>
      <c r="B100" s="39">
        <v>1080</v>
      </c>
      <c r="C100" s="143"/>
      <c r="D100" s="144">
        <f>D101</f>
        <v>0</v>
      </c>
      <c r="E100" s="144">
        <f>E101</f>
        <v>0</v>
      </c>
      <c r="F100" s="143">
        <f t="shared" si="0"/>
        <v>0</v>
      </c>
      <c r="G100" s="143"/>
    </row>
    <row r="101" spans="1:14" s="2" customFormat="1" ht="19.5" customHeight="1">
      <c r="A101" s="9"/>
      <c r="B101" s="110" t="s">
        <v>226</v>
      </c>
      <c r="C101" s="143"/>
      <c r="D101" s="144"/>
      <c r="E101" s="144"/>
      <c r="F101" s="143">
        <f t="shared" si="0"/>
        <v>0</v>
      </c>
      <c r="G101" s="143"/>
    </row>
    <row r="102" spans="1:14" s="2" customFormat="1" ht="22.5" customHeight="1">
      <c r="A102" s="142" t="s">
        <v>63</v>
      </c>
      <c r="B102" s="40">
        <v>1100</v>
      </c>
      <c r="C102" s="143">
        <f>C74+C38+C51+C54-C76-C90-C100</f>
        <v>0</v>
      </c>
      <c r="D102" s="151">
        <f>D74+D38+D51+D54-D76-D90-D100</f>
        <v>-809.29999999999927</v>
      </c>
      <c r="E102" s="151">
        <f>E74+E38+E51+E54-E76-E90-E100</f>
        <v>291.99999999999886</v>
      </c>
      <c r="F102" s="152">
        <f>E102-D102</f>
        <v>1101.2999999999981</v>
      </c>
      <c r="G102" s="152">
        <v>36.1</v>
      </c>
      <c r="H102" s="114"/>
      <c r="I102" s="114"/>
      <c r="J102" s="114"/>
      <c r="K102" s="114"/>
      <c r="L102" s="114"/>
      <c r="M102" s="114"/>
      <c r="N102" s="114"/>
    </row>
    <row r="103" spans="1:14" s="2" customFormat="1" ht="21" customHeight="1">
      <c r="A103" s="9" t="s">
        <v>64</v>
      </c>
      <c r="B103" s="32">
        <v>1101</v>
      </c>
      <c r="C103" s="143"/>
      <c r="D103" s="151"/>
      <c r="E103" s="151">
        <v>292</v>
      </c>
      <c r="F103" s="152">
        <v>292</v>
      </c>
      <c r="G103" s="152"/>
    </row>
    <row r="104" spans="1:14" s="2" customFormat="1" ht="20.25" customHeight="1">
      <c r="A104" s="9" t="s">
        <v>62</v>
      </c>
      <c r="B104" s="32">
        <v>1102</v>
      </c>
      <c r="C104" s="143"/>
      <c r="D104" s="151">
        <f>D102</f>
        <v>-809.29999999999927</v>
      </c>
      <c r="E104" s="151"/>
      <c r="F104" s="152"/>
      <c r="G104" s="153">
        <f t="shared" si="1"/>
        <v>0</v>
      </c>
    </row>
    <row r="105" spans="1:14" s="2" customFormat="1" ht="33" customHeight="1">
      <c r="A105" s="188" t="s">
        <v>65</v>
      </c>
      <c r="B105" s="188"/>
      <c r="C105" s="188"/>
      <c r="D105" s="188"/>
      <c r="E105" s="188"/>
      <c r="F105" s="188"/>
      <c r="G105" s="188"/>
    </row>
    <row r="106" spans="1:14" s="2" customFormat="1" ht="37.5">
      <c r="A106" s="9" t="s">
        <v>67</v>
      </c>
      <c r="B106" s="6">
        <v>2010</v>
      </c>
      <c r="C106" s="143">
        <f>C107</f>
        <v>0</v>
      </c>
      <c r="D106" s="144">
        <f>D107</f>
        <v>112</v>
      </c>
      <c r="E106" s="144">
        <f>E107</f>
        <v>104.8</v>
      </c>
      <c r="F106" s="145">
        <f>E106-D106</f>
        <v>-7.2000000000000028</v>
      </c>
      <c r="G106" s="143">
        <f>E106*100/D106</f>
        <v>93.571428571428569</v>
      </c>
    </row>
    <row r="107" spans="1:14" s="2" customFormat="1">
      <c r="A107" s="9" t="s">
        <v>68</v>
      </c>
      <c r="B107" s="6">
        <v>2011</v>
      </c>
      <c r="C107" s="143"/>
      <c r="D107" s="143">
        <v>112</v>
      </c>
      <c r="E107" s="144">
        <v>104.8</v>
      </c>
      <c r="F107" s="145">
        <f t="shared" ref="F107:F115" si="3">E107-D107</f>
        <v>-7.2000000000000028</v>
      </c>
      <c r="G107" s="143">
        <f t="shared" ref="G107:G115" si="4">E107*100/D107</f>
        <v>93.571428571428569</v>
      </c>
    </row>
    <row r="108" spans="1:14" s="2" customFormat="1" ht="36.75" customHeight="1">
      <c r="A108" s="80" t="s">
        <v>69</v>
      </c>
      <c r="B108" s="5">
        <v>2020</v>
      </c>
      <c r="C108" s="143">
        <f>C109+C110+C111</f>
        <v>0</v>
      </c>
      <c r="D108" s="143">
        <f>D109+D110+D111</f>
        <v>1242</v>
      </c>
      <c r="E108" s="144">
        <f>E109+E110+E111</f>
        <v>1249.8</v>
      </c>
      <c r="F108" s="145">
        <f t="shared" si="3"/>
        <v>7.7999999999999545</v>
      </c>
      <c r="G108" s="143">
        <f t="shared" si="4"/>
        <v>100.6280193236715</v>
      </c>
      <c r="H108" s="33"/>
    </row>
    <row r="109" spans="1:14" s="2" customFormat="1" ht="25.5" customHeight="1">
      <c r="A109" s="34" t="s">
        <v>70</v>
      </c>
      <c r="B109" s="5">
        <v>2021</v>
      </c>
      <c r="C109" s="143"/>
      <c r="D109" s="143">
        <v>1242</v>
      </c>
      <c r="E109" s="144">
        <v>1249.8</v>
      </c>
      <c r="F109" s="145">
        <f t="shared" si="3"/>
        <v>7.7999999999999545</v>
      </c>
      <c r="G109" s="143">
        <f t="shared" si="4"/>
        <v>100.6280193236715</v>
      </c>
      <c r="H109" s="33"/>
    </row>
    <row r="110" spans="1:14" s="2" customFormat="1" ht="25.5" customHeight="1">
      <c r="A110" s="34" t="s">
        <v>119</v>
      </c>
      <c r="B110" s="5">
        <v>2022</v>
      </c>
      <c r="C110" s="143"/>
      <c r="D110" s="143"/>
      <c r="E110" s="144"/>
      <c r="F110" s="145">
        <f t="shared" si="3"/>
        <v>0</v>
      </c>
      <c r="G110" s="143"/>
      <c r="H110" s="33"/>
    </row>
    <row r="111" spans="1:14" s="2" customFormat="1" ht="25.5" customHeight="1">
      <c r="A111" s="34" t="s">
        <v>169</v>
      </c>
      <c r="B111" s="5">
        <v>2023</v>
      </c>
      <c r="C111" s="143"/>
      <c r="D111" s="144"/>
      <c r="E111" s="144"/>
      <c r="F111" s="145">
        <f>E111-D111</f>
        <v>0</v>
      </c>
      <c r="G111" s="146" t="e">
        <f>E111*100/D111</f>
        <v>#DIV/0!</v>
      </c>
      <c r="H111" s="33"/>
    </row>
    <row r="112" spans="1:14" s="2" customFormat="1" ht="43.5" customHeight="1">
      <c r="A112" s="34" t="s">
        <v>71</v>
      </c>
      <c r="B112" s="5">
        <v>2030</v>
      </c>
      <c r="C112" s="143">
        <f>C113</f>
        <v>0</v>
      </c>
      <c r="D112" s="144">
        <f>D113</f>
        <v>1566</v>
      </c>
      <c r="E112" s="144">
        <f>E113</f>
        <v>1579.4</v>
      </c>
      <c r="F112" s="145">
        <f t="shared" si="3"/>
        <v>13.400000000000091</v>
      </c>
      <c r="G112" s="143">
        <f t="shared" si="4"/>
        <v>100.85568326947637</v>
      </c>
      <c r="H112" s="33"/>
    </row>
    <row r="113" spans="1:7" s="2" customFormat="1" ht="37.5">
      <c r="A113" s="154" t="s">
        <v>177</v>
      </c>
      <c r="B113" s="5">
        <v>2031</v>
      </c>
      <c r="C113" s="143"/>
      <c r="D113" s="143">
        <v>1566</v>
      </c>
      <c r="E113" s="144">
        <v>1579.4</v>
      </c>
      <c r="F113" s="145">
        <f t="shared" si="3"/>
        <v>13.400000000000091</v>
      </c>
      <c r="G113" s="143">
        <f t="shared" si="4"/>
        <v>100.85568326947637</v>
      </c>
    </row>
    <row r="114" spans="1:7" s="2" customFormat="1">
      <c r="A114" s="154" t="s">
        <v>120</v>
      </c>
      <c r="B114" s="5">
        <v>2040</v>
      </c>
      <c r="C114" s="143"/>
      <c r="D114" s="144"/>
      <c r="E114" s="144"/>
      <c r="F114" s="145">
        <f t="shared" si="3"/>
        <v>0</v>
      </c>
      <c r="G114" s="143"/>
    </row>
    <row r="115" spans="1:7" s="2" customFormat="1" ht="27.75" customHeight="1">
      <c r="A115" s="155" t="s">
        <v>66</v>
      </c>
      <c r="B115" s="45">
        <v>2050</v>
      </c>
      <c r="C115" s="109">
        <f>C106+C108+C112+C114</f>
        <v>0</v>
      </c>
      <c r="D115" s="131">
        <f>D106+D108+D112+D114</f>
        <v>2920</v>
      </c>
      <c r="E115" s="131">
        <f>E106+E108+E112+E114</f>
        <v>2934</v>
      </c>
      <c r="F115" s="145">
        <f t="shared" si="3"/>
        <v>14</v>
      </c>
      <c r="G115" s="143">
        <f t="shared" si="4"/>
        <v>100.47945205479452</v>
      </c>
    </row>
    <row r="116" spans="1:7" s="2" customFormat="1" ht="30" customHeight="1">
      <c r="A116" s="188" t="s">
        <v>72</v>
      </c>
      <c r="B116" s="188"/>
      <c r="C116" s="188"/>
      <c r="D116" s="188"/>
      <c r="E116" s="188"/>
      <c r="F116" s="188"/>
      <c r="G116" s="188"/>
    </row>
    <row r="117" spans="1:7" s="2" customFormat="1">
      <c r="A117" s="142" t="s">
        <v>121</v>
      </c>
      <c r="B117" s="46">
        <v>3000</v>
      </c>
      <c r="C117" s="156"/>
      <c r="D117" s="157">
        <v>363.1</v>
      </c>
      <c r="E117" s="157">
        <v>363.1</v>
      </c>
      <c r="F117" s="152">
        <f>E117-D117</f>
        <v>0</v>
      </c>
      <c r="G117" s="143">
        <f>E117*100/D117</f>
        <v>100</v>
      </c>
    </row>
    <row r="118" spans="1:7" s="2" customFormat="1" ht="37.5">
      <c r="A118" s="155" t="s">
        <v>73</v>
      </c>
      <c r="B118" s="141">
        <v>3100</v>
      </c>
      <c r="C118" s="152">
        <f>C119+C120+C123</f>
        <v>0</v>
      </c>
      <c r="D118" s="151">
        <f>D119+D120+D123</f>
        <v>11534.599999999999</v>
      </c>
      <c r="E118" s="151">
        <f>E119+E120+E123</f>
        <v>11523.7</v>
      </c>
      <c r="F118" s="152">
        <f t="shared" ref="F118:F143" si="5">E118-D118</f>
        <v>-10.899999999997817</v>
      </c>
      <c r="G118" s="143">
        <f t="shared" ref="G118:G143" si="6">E118*100/D118</f>
        <v>99.905501707904918</v>
      </c>
    </row>
    <row r="119" spans="1:7" s="2" customFormat="1" ht="37.5">
      <c r="A119" s="154" t="s">
        <v>74</v>
      </c>
      <c r="B119" s="5">
        <v>3110</v>
      </c>
      <c r="C119" s="152"/>
      <c r="D119" s="152">
        <v>4948.1000000000004</v>
      </c>
      <c r="E119" s="151">
        <v>5019.3</v>
      </c>
      <c r="F119" s="152">
        <f t="shared" si="5"/>
        <v>71.199999999999818</v>
      </c>
      <c r="G119" s="143">
        <f t="shared" si="6"/>
        <v>101.4389361573129</v>
      </c>
    </row>
    <row r="120" spans="1:7" s="2" customFormat="1">
      <c r="A120" s="154" t="s">
        <v>75</v>
      </c>
      <c r="B120" s="5">
        <v>3120</v>
      </c>
      <c r="C120" s="152">
        <f>C121</f>
        <v>0</v>
      </c>
      <c r="D120" s="151">
        <v>6552.2</v>
      </c>
      <c r="E120" s="151">
        <f>E121+E122</f>
        <v>6469.4</v>
      </c>
      <c r="F120" s="152">
        <f t="shared" si="5"/>
        <v>-82.800000000000182</v>
      </c>
      <c r="G120" s="143">
        <f t="shared" si="6"/>
        <v>98.736302310674276</v>
      </c>
    </row>
    <row r="121" spans="1:7" s="2" customFormat="1">
      <c r="A121" s="9" t="s">
        <v>130</v>
      </c>
      <c r="B121" s="112" t="s">
        <v>210</v>
      </c>
      <c r="C121" s="152"/>
      <c r="D121" s="152"/>
      <c r="E121" s="151">
        <v>2944.4</v>
      </c>
      <c r="F121" s="152">
        <f t="shared" si="5"/>
        <v>2944.4</v>
      </c>
      <c r="G121" s="143"/>
    </row>
    <row r="122" spans="1:7" s="2" customFormat="1">
      <c r="A122" s="9" t="s">
        <v>52</v>
      </c>
      <c r="B122" s="112" t="s">
        <v>227</v>
      </c>
      <c r="C122" s="152"/>
      <c r="D122" s="152"/>
      <c r="E122" s="151">
        <v>3525</v>
      </c>
      <c r="F122" s="152">
        <f t="shared" si="5"/>
        <v>3525</v>
      </c>
      <c r="G122" s="143"/>
    </row>
    <row r="123" spans="1:7" s="2" customFormat="1">
      <c r="A123" s="154" t="s">
        <v>35</v>
      </c>
      <c r="B123" s="5">
        <v>3130</v>
      </c>
      <c r="C123" s="152">
        <f>C124+C125+C126</f>
        <v>0</v>
      </c>
      <c r="D123" s="151">
        <v>34.299999999999997</v>
      </c>
      <c r="E123" s="151">
        <f>E124+E125+E126+E127</f>
        <v>35</v>
      </c>
      <c r="F123" s="152">
        <f t="shared" si="5"/>
        <v>0.70000000000000284</v>
      </c>
      <c r="G123" s="143">
        <f t="shared" si="6"/>
        <v>102.04081632653062</v>
      </c>
    </row>
    <row r="124" spans="1:7" s="2" customFormat="1">
      <c r="A124" s="154" t="s">
        <v>244</v>
      </c>
      <c r="B124" s="112" t="s">
        <v>211</v>
      </c>
      <c r="C124" s="152"/>
      <c r="D124" s="152"/>
      <c r="E124" s="151">
        <v>35</v>
      </c>
      <c r="F124" s="152">
        <f>E124-D124</f>
        <v>35</v>
      </c>
      <c r="G124" s="143"/>
    </row>
    <row r="125" spans="1:7" s="2" customFormat="1">
      <c r="A125" s="9"/>
      <c r="B125" s="112" t="s">
        <v>212</v>
      </c>
      <c r="C125" s="152"/>
      <c r="D125" s="152"/>
      <c r="E125" s="151"/>
      <c r="F125" s="152">
        <f>E125-D125</f>
        <v>0</v>
      </c>
      <c r="G125" s="143"/>
    </row>
    <row r="126" spans="1:7" s="2" customFormat="1">
      <c r="A126" s="9"/>
      <c r="B126" s="112" t="s">
        <v>213</v>
      </c>
      <c r="C126" s="152"/>
      <c r="D126" s="152"/>
      <c r="E126" s="151"/>
      <c r="F126" s="152">
        <f>E126-D126</f>
        <v>0</v>
      </c>
      <c r="G126" s="143"/>
    </row>
    <row r="127" spans="1:7" s="2" customFormat="1">
      <c r="A127" s="9"/>
      <c r="B127" s="112" t="s">
        <v>221</v>
      </c>
      <c r="C127" s="152"/>
      <c r="D127" s="151"/>
      <c r="E127" s="151"/>
      <c r="F127" s="152">
        <f>E127-D127</f>
        <v>0</v>
      </c>
      <c r="G127" s="143"/>
    </row>
    <row r="128" spans="1:7" s="2" customFormat="1" ht="37.5">
      <c r="A128" s="155" t="s">
        <v>76</v>
      </c>
      <c r="B128" s="141">
        <v>3200</v>
      </c>
      <c r="C128" s="152">
        <f>C129+C130+C131+C132</f>
        <v>0</v>
      </c>
      <c r="D128" s="151">
        <f>D129+D130+D131+D132</f>
        <v>11747.699999999999</v>
      </c>
      <c r="E128" s="151">
        <f>E129+E130+E131+E132</f>
        <v>11830.7</v>
      </c>
      <c r="F128" s="152">
        <f t="shared" si="5"/>
        <v>83.000000000001819</v>
      </c>
      <c r="G128" s="143">
        <f t="shared" si="6"/>
        <v>100.7065212765052</v>
      </c>
    </row>
    <row r="129" spans="1:9" s="2" customFormat="1" ht="27" customHeight="1">
      <c r="A129" s="154" t="s">
        <v>77</v>
      </c>
      <c r="B129" s="5">
        <v>3210</v>
      </c>
      <c r="C129" s="152"/>
      <c r="D129" s="152">
        <v>8792.4</v>
      </c>
      <c r="E129" s="152">
        <v>3255.3</v>
      </c>
      <c r="F129" s="152">
        <f t="shared" si="5"/>
        <v>-5537.0999999999995</v>
      </c>
      <c r="G129" s="143">
        <f t="shared" si="6"/>
        <v>37.024020745189027</v>
      </c>
    </row>
    <row r="130" spans="1:9" s="2" customFormat="1">
      <c r="A130" s="154" t="s">
        <v>1</v>
      </c>
      <c r="B130" s="5">
        <v>3220</v>
      </c>
      <c r="C130" s="152"/>
      <c r="D130" s="152">
        <v>1582.8</v>
      </c>
      <c r="E130" s="152">
        <v>1579.4</v>
      </c>
      <c r="F130" s="152">
        <f t="shared" si="5"/>
        <v>-3.3999999999998636</v>
      </c>
      <c r="G130" s="143">
        <f t="shared" si="6"/>
        <v>99.785190801111952</v>
      </c>
      <c r="I130" s="116"/>
    </row>
    <row r="131" spans="1:9" s="2" customFormat="1" ht="40.5" customHeight="1">
      <c r="A131" s="158" t="s">
        <v>122</v>
      </c>
      <c r="B131" s="5">
        <v>3230</v>
      </c>
      <c r="C131" s="152"/>
      <c r="D131" s="152">
        <v>1338.2</v>
      </c>
      <c r="E131" s="151">
        <v>1354.6</v>
      </c>
      <c r="F131" s="152">
        <f t="shared" si="5"/>
        <v>16.399999999999864</v>
      </c>
      <c r="G131" s="143">
        <f t="shared" si="6"/>
        <v>101.22552682708115</v>
      </c>
    </row>
    <row r="132" spans="1:9" s="2" customFormat="1">
      <c r="A132" s="158" t="s">
        <v>123</v>
      </c>
      <c r="B132" s="5">
        <v>3240</v>
      </c>
      <c r="C132" s="152">
        <f>C133+C134+C138+C135</f>
        <v>0</v>
      </c>
      <c r="D132" s="152">
        <v>34.299999999999997</v>
      </c>
      <c r="E132" s="151">
        <f>E133+E134+E138+E135+E137+E136</f>
        <v>5641.4</v>
      </c>
      <c r="F132" s="152">
        <f t="shared" si="5"/>
        <v>5607.0999999999995</v>
      </c>
      <c r="G132" s="143">
        <f t="shared" si="6"/>
        <v>16447.230320699709</v>
      </c>
    </row>
    <row r="133" spans="1:9" s="2" customFormat="1">
      <c r="A133" s="158" t="s">
        <v>245</v>
      </c>
      <c r="B133" s="112" t="s">
        <v>214</v>
      </c>
      <c r="C133" s="152"/>
      <c r="D133" s="152"/>
      <c r="E133" s="151">
        <v>5610</v>
      </c>
      <c r="F133" s="152">
        <f t="shared" ref="F133:F138" si="7">E133-D133</f>
        <v>5610</v>
      </c>
      <c r="G133" s="143"/>
    </row>
    <row r="134" spans="1:9" s="2" customFormat="1" ht="23.25" customHeight="1">
      <c r="A134" s="158" t="s">
        <v>246</v>
      </c>
      <c r="B134" s="113" t="s">
        <v>215</v>
      </c>
      <c r="C134" s="152"/>
      <c r="D134" s="152"/>
      <c r="E134" s="151">
        <v>5.2</v>
      </c>
      <c r="F134" s="159">
        <f t="shared" si="7"/>
        <v>5.2</v>
      </c>
      <c r="G134" s="160"/>
    </row>
    <row r="135" spans="1:9" s="2" customFormat="1" ht="19.5" customHeight="1">
      <c r="A135" s="158" t="s">
        <v>247</v>
      </c>
      <c r="B135" s="113" t="s">
        <v>216</v>
      </c>
      <c r="C135" s="152"/>
      <c r="D135" s="152"/>
      <c r="E135" s="151">
        <v>26.2</v>
      </c>
      <c r="F135" s="159">
        <f t="shared" si="7"/>
        <v>26.2</v>
      </c>
      <c r="G135" s="160"/>
    </row>
    <row r="136" spans="1:9" s="2" customFormat="1" ht="37.5" customHeight="1">
      <c r="A136" s="158"/>
      <c r="B136" s="113" t="s">
        <v>232</v>
      </c>
      <c r="C136" s="152"/>
      <c r="D136" s="152"/>
      <c r="E136" s="151"/>
      <c r="F136" s="159">
        <f t="shared" si="7"/>
        <v>0</v>
      </c>
      <c r="G136" s="160"/>
    </row>
    <row r="137" spans="1:9" s="2" customFormat="1" ht="16.5" customHeight="1">
      <c r="A137" s="158"/>
      <c r="B137" s="113" t="s">
        <v>233</v>
      </c>
      <c r="C137" s="152"/>
      <c r="D137" s="152"/>
      <c r="E137" s="151"/>
      <c r="F137" s="159">
        <f t="shared" si="7"/>
        <v>0</v>
      </c>
      <c r="G137" s="160"/>
    </row>
    <row r="138" spans="1:9" s="2" customFormat="1" hidden="1">
      <c r="A138" s="9"/>
      <c r="B138" s="112"/>
      <c r="C138" s="152"/>
      <c r="D138" s="151"/>
      <c r="E138" s="151"/>
      <c r="F138" s="152">
        <f t="shared" si="7"/>
        <v>0</v>
      </c>
      <c r="G138" s="143" t="e">
        <f t="shared" ref="G138" si="8">E138*100/D138</f>
        <v>#DIV/0!</v>
      </c>
    </row>
    <row r="139" spans="1:9" s="2" customFormat="1" ht="30.75" customHeight="1">
      <c r="A139" s="161" t="s">
        <v>78</v>
      </c>
      <c r="B139" s="141">
        <v>3300</v>
      </c>
      <c r="C139" s="152">
        <f>C118-C128</f>
        <v>0</v>
      </c>
      <c r="D139" s="176">
        <v>-213.1</v>
      </c>
      <c r="E139" s="176">
        <v>-307</v>
      </c>
      <c r="F139" s="152">
        <f t="shared" si="5"/>
        <v>-93.9</v>
      </c>
      <c r="G139" s="143">
        <f t="shared" si="6"/>
        <v>144.06381980290945</v>
      </c>
    </row>
    <row r="140" spans="1:9" s="2" customFormat="1" ht="37.5">
      <c r="A140" s="162" t="s">
        <v>79</v>
      </c>
      <c r="B140" s="141">
        <v>3500</v>
      </c>
      <c r="C140" s="152"/>
      <c r="D140" s="151"/>
      <c r="E140" s="151"/>
      <c r="F140" s="152">
        <f t="shared" si="5"/>
        <v>0</v>
      </c>
      <c r="G140" s="146" t="e">
        <f t="shared" si="6"/>
        <v>#DIV/0!</v>
      </c>
    </row>
    <row r="141" spans="1:9" s="2" customFormat="1" ht="37.5">
      <c r="A141" s="162" t="s">
        <v>80</v>
      </c>
      <c r="B141" s="141">
        <v>3600</v>
      </c>
      <c r="C141" s="152"/>
      <c r="D141" s="151"/>
      <c r="E141" s="151"/>
      <c r="F141" s="152">
        <f t="shared" si="5"/>
        <v>0</v>
      </c>
      <c r="G141" s="146" t="e">
        <f t="shared" si="6"/>
        <v>#DIV/0!</v>
      </c>
    </row>
    <row r="142" spans="1:9" s="2" customFormat="1" ht="31.5" customHeight="1">
      <c r="A142" s="155" t="s">
        <v>131</v>
      </c>
      <c r="B142" s="141">
        <v>3700</v>
      </c>
      <c r="C142" s="152">
        <f>C140-C141</f>
        <v>0</v>
      </c>
      <c r="D142" s="151">
        <f>D140-D141</f>
        <v>0</v>
      </c>
      <c r="E142" s="151">
        <f>E140-E141</f>
        <v>0</v>
      </c>
      <c r="F142" s="152">
        <f t="shared" si="5"/>
        <v>0</v>
      </c>
      <c r="G142" s="146" t="e">
        <f t="shared" si="6"/>
        <v>#DIV/0!</v>
      </c>
    </row>
    <row r="143" spans="1:9" s="2" customFormat="1" ht="27.75" customHeight="1">
      <c r="A143" s="142" t="s">
        <v>124</v>
      </c>
      <c r="B143" s="141">
        <v>3800</v>
      </c>
      <c r="C143" s="152">
        <f>C117+C139+C142</f>
        <v>0</v>
      </c>
      <c r="D143" s="151">
        <f>D117+D139+D142</f>
        <v>150.00000000000003</v>
      </c>
      <c r="E143" s="151">
        <f>E117+E139+E142</f>
        <v>56.100000000000023</v>
      </c>
      <c r="F143" s="152">
        <f t="shared" si="5"/>
        <v>-93.9</v>
      </c>
      <c r="G143" s="143">
        <f t="shared" si="6"/>
        <v>37.400000000000006</v>
      </c>
    </row>
    <row r="144" spans="1:9" s="2" customFormat="1" ht="32.25" customHeight="1">
      <c r="A144" s="188" t="s">
        <v>125</v>
      </c>
      <c r="B144" s="188"/>
      <c r="C144" s="188"/>
      <c r="D144" s="188"/>
      <c r="E144" s="188"/>
      <c r="F144" s="188"/>
      <c r="G144" s="188"/>
    </row>
    <row r="145" spans="1:7" s="2" customFormat="1" ht="27" customHeight="1">
      <c r="A145" s="142" t="s">
        <v>34</v>
      </c>
      <c r="B145" s="140">
        <v>4000</v>
      </c>
      <c r="C145" s="143">
        <f>SUM(C146:C151)</f>
        <v>0</v>
      </c>
      <c r="D145" s="144">
        <f>SUM(D146:D151)</f>
        <v>562.70000000000005</v>
      </c>
      <c r="E145" s="144">
        <f>SUM(E146:E151)</f>
        <v>561.5</v>
      </c>
      <c r="F145" s="145">
        <f>E145-D145</f>
        <v>-1.2000000000000455</v>
      </c>
      <c r="G145" s="143">
        <f>E145*100/D145</f>
        <v>99.786742491558556</v>
      </c>
    </row>
    <row r="146" spans="1:7" s="2" customFormat="1">
      <c r="A146" s="9" t="s">
        <v>183</v>
      </c>
      <c r="B146" s="6">
        <v>4010</v>
      </c>
      <c r="C146" s="143"/>
      <c r="D146" s="144"/>
      <c r="E146" s="144"/>
      <c r="F146" s="145">
        <f t="shared" ref="F146:F153" si="9">E146-D146</f>
        <v>0</v>
      </c>
      <c r="G146" s="146" t="e">
        <f t="shared" ref="G146:G153" si="10">E146*100/D146</f>
        <v>#DIV/0!</v>
      </c>
    </row>
    <row r="147" spans="1:7" s="2" customFormat="1">
      <c r="A147" s="9" t="s">
        <v>0</v>
      </c>
      <c r="B147" s="35">
        <v>4020</v>
      </c>
      <c r="C147" s="143"/>
      <c r="D147" s="143">
        <v>544.70000000000005</v>
      </c>
      <c r="E147" s="144">
        <v>543.5</v>
      </c>
      <c r="F147" s="145">
        <f t="shared" si="9"/>
        <v>-1.2000000000000455</v>
      </c>
      <c r="G147" s="143">
        <f t="shared" si="10"/>
        <v>99.77969524508903</v>
      </c>
    </row>
    <row r="148" spans="1:7" s="2" customFormat="1" ht="37.5">
      <c r="A148" s="9" t="s">
        <v>126</v>
      </c>
      <c r="B148" s="6">
        <v>4030</v>
      </c>
      <c r="C148" s="143"/>
      <c r="D148" s="144">
        <v>18</v>
      </c>
      <c r="E148" s="144">
        <v>18</v>
      </c>
      <c r="F148" s="145">
        <f t="shared" si="9"/>
        <v>0</v>
      </c>
      <c r="G148" s="146">
        <f t="shared" si="10"/>
        <v>100</v>
      </c>
    </row>
    <row r="149" spans="1:7" s="2" customFormat="1">
      <c r="A149" s="9" t="s">
        <v>127</v>
      </c>
      <c r="B149" s="35">
        <v>4040</v>
      </c>
      <c r="C149" s="143"/>
      <c r="D149" s="144"/>
      <c r="E149" s="144"/>
      <c r="F149" s="145">
        <f t="shared" si="9"/>
        <v>0</v>
      </c>
      <c r="G149" s="146" t="e">
        <f t="shared" si="10"/>
        <v>#DIV/0!</v>
      </c>
    </row>
    <row r="150" spans="1:7" s="2" customFormat="1" ht="37.5">
      <c r="A150" s="9" t="s">
        <v>14</v>
      </c>
      <c r="B150" s="6">
        <v>4050</v>
      </c>
      <c r="C150" s="143"/>
      <c r="D150" s="144"/>
      <c r="E150" s="144"/>
      <c r="F150" s="145">
        <f t="shared" si="9"/>
        <v>0</v>
      </c>
      <c r="G150" s="146" t="e">
        <f t="shared" si="10"/>
        <v>#DIV/0!</v>
      </c>
    </row>
    <row r="151" spans="1:7" s="2" customFormat="1">
      <c r="A151" s="9" t="s">
        <v>29</v>
      </c>
      <c r="B151" s="35">
        <v>4060</v>
      </c>
      <c r="C151" s="143"/>
      <c r="D151" s="143"/>
      <c r="E151" s="144"/>
      <c r="F151" s="143">
        <f t="shared" si="9"/>
        <v>0</v>
      </c>
      <c r="G151" s="143"/>
    </row>
    <row r="152" spans="1:7" s="2" customFormat="1">
      <c r="A152" s="9" t="s">
        <v>228</v>
      </c>
      <c r="B152" s="6">
        <v>4100</v>
      </c>
      <c r="C152" s="143"/>
      <c r="D152" s="143">
        <v>5524.4</v>
      </c>
      <c r="E152" s="144">
        <v>5698.1</v>
      </c>
      <c r="F152" s="143">
        <f t="shared" si="9"/>
        <v>173.70000000000073</v>
      </c>
      <c r="G152" s="143">
        <f t="shared" si="10"/>
        <v>103.14423285786692</v>
      </c>
    </row>
    <row r="153" spans="1:7" s="2" customFormat="1">
      <c r="A153" s="9" t="s">
        <v>31</v>
      </c>
      <c r="B153" s="35">
        <v>4200</v>
      </c>
      <c r="C153" s="143"/>
      <c r="D153" s="143">
        <v>2916.5</v>
      </c>
      <c r="E153" s="144">
        <v>2920</v>
      </c>
      <c r="F153" s="143">
        <f t="shared" si="9"/>
        <v>3.5</v>
      </c>
      <c r="G153" s="143">
        <f t="shared" si="10"/>
        <v>100.12000685753472</v>
      </c>
    </row>
    <row r="154" spans="1:7" s="2" customFormat="1" ht="31.5" customHeight="1">
      <c r="A154" s="188" t="s">
        <v>81</v>
      </c>
      <c r="B154" s="188"/>
      <c r="C154" s="188"/>
      <c r="D154" s="188"/>
      <c r="E154" s="188"/>
      <c r="F154" s="188"/>
      <c r="G154" s="188"/>
    </row>
    <row r="155" spans="1:7" s="2" customFormat="1" ht="37.5">
      <c r="A155" s="154" t="s">
        <v>195</v>
      </c>
      <c r="B155" s="6">
        <v>5010</v>
      </c>
      <c r="C155" s="163"/>
      <c r="D155" s="164">
        <f>D43/(D36+D38+D51+D54)</f>
        <v>0.31371355529855743</v>
      </c>
      <c r="E155" s="164">
        <f>E43/(E36+E38+E51+E54)</f>
        <v>0.28191556509350596</v>
      </c>
      <c r="F155" s="149"/>
      <c r="G155" s="149"/>
    </row>
    <row r="156" spans="1:7" s="2" customFormat="1" ht="37.5">
      <c r="A156" s="9" t="s">
        <v>196</v>
      </c>
      <c r="B156" s="6">
        <v>5020</v>
      </c>
      <c r="C156" s="163"/>
      <c r="D156" s="164">
        <f>(D82+D58)/(D56+D76+D90+D100)</f>
        <v>4.2479040748683951E-2</v>
      </c>
      <c r="E156" s="164">
        <f>(E82+E58)/(E56+E76+E90+E100)</f>
        <v>3.4542794169398608E-2</v>
      </c>
      <c r="F156" s="149"/>
      <c r="G156" s="149"/>
    </row>
    <row r="157" spans="1:7" s="2" customFormat="1" ht="37.5">
      <c r="A157" s="9" t="s">
        <v>197</v>
      </c>
      <c r="B157" s="6">
        <v>5030</v>
      </c>
      <c r="C157" s="163"/>
      <c r="D157" s="164">
        <f>D145/(D56+D76+D90+D100)</f>
        <v>4.5712289595112761E-2</v>
      </c>
      <c r="E157" s="164">
        <f>E145/(E56+E76+E90+E100)</f>
        <v>5.1999407308625512E-2</v>
      </c>
      <c r="F157" s="149"/>
      <c r="G157" s="149"/>
    </row>
    <row r="158" spans="1:7" s="2" customFormat="1" ht="37.5">
      <c r="A158" s="9" t="s">
        <v>218</v>
      </c>
      <c r="B158" s="6">
        <v>5040</v>
      </c>
      <c r="C158" s="163"/>
      <c r="D158" s="163">
        <f>D184/(D56+D76+D90+D100)</f>
        <v>0.69158217976213687</v>
      </c>
      <c r="E158" s="164">
        <f>E184/(E56+E76+E90+E100)</f>
        <v>0.79165972106462179</v>
      </c>
      <c r="F158" s="149"/>
      <c r="G158" s="149"/>
    </row>
    <row r="159" spans="1:7" s="2" customFormat="1" ht="27.75" customHeight="1">
      <c r="A159" s="154" t="s">
        <v>174</v>
      </c>
      <c r="B159" s="6">
        <v>5050</v>
      </c>
      <c r="C159" s="152"/>
      <c r="D159" s="151">
        <f>ROUND(D153/D152,1)</f>
        <v>0.5</v>
      </c>
      <c r="E159" s="151">
        <f>E153/E152</f>
        <v>0.51245151892736174</v>
      </c>
      <c r="F159" s="143"/>
      <c r="G159" s="143"/>
    </row>
    <row r="160" spans="1:7" s="2" customFormat="1" ht="37.5">
      <c r="A160" s="154" t="s">
        <v>176</v>
      </c>
      <c r="B160" s="6">
        <v>5060</v>
      </c>
      <c r="C160" s="152"/>
      <c r="D160" s="151">
        <f>ROUND((D147+D148)/D145,1)</f>
        <v>1</v>
      </c>
      <c r="E160" s="151">
        <f>(E147+E148)/E145</f>
        <v>1</v>
      </c>
      <c r="F160" s="143"/>
      <c r="G160" s="143"/>
    </row>
    <row r="161" spans="1:7" s="2" customFormat="1">
      <c r="A161" s="154" t="s">
        <v>172</v>
      </c>
      <c r="B161" s="6">
        <v>5070</v>
      </c>
      <c r="C161" s="152"/>
      <c r="D161" s="151">
        <f>D175/(D170+D171)</f>
        <v>1.4737031700288183</v>
      </c>
      <c r="E161" s="151">
        <f>E175/E171</f>
        <v>8.6607319485657772</v>
      </c>
      <c r="F161" s="143"/>
      <c r="G161" s="143"/>
    </row>
    <row r="162" spans="1:7" s="2" customFormat="1">
      <c r="A162" s="154" t="s">
        <v>173</v>
      </c>
      <c r="B162" s="6">
        <v>5080</v>
      </c>
      <c r="C162" s="152"/>
      <c r="D162" s="151">
        <f>D167/D171</f>
        <v>0.37175792507204614</v>
      </c>
      <c r="E162" s="151">
        <f>E167/E171</f>
        <v>2.4579624134520279</v>
      </c>
      <c r="F162" s="143"/>
      <c r="G162" s="143"/>
    </row>
    <row r="163" spans="1:7" s="2" customFormat="1">
      <c r="A163" s="154" t="s">
        <v>175</v>
      </c>
      <c r="B163" s="6">
        <v>5090</v>
      </c>
      <c r="C163" s="152"/>
      <c r="D163" s="165"/>
      <c r="E163" s="151"/>
      <c r="F163" s="143"/>
      <c r="G163" s="143"/>
    </row>
    <row r="164" spans="1:7" s="2" customFormat="1">
      <c r="A164" s="154" t="s">
        <v>194</v>
      </c>
      <c r="B164" s="6">
        <v>5100</v>
      </c>
      <c r="C164" s="166"/>
      <c r="D164" s="164"/>
      <c r="E164" s="164"/>
      <c r="F164" s="143"/>
      <c r="G164" s="143"/>
    </row>
    <row r="165" spans="1:7" s="2" customFormat="1" ht="29.25" customHeight="1">
      <c r="A165" s="195" t="s">
        <v>82</v>
      </c>
      <c r="B165" s="195"/>
      <c r="C165" s="195"/>
      <c r="D165" s="195"/>
      <c r="E165" s="195"/>
      <c r="F165" s="195"/>
      <c r="G165" s="195"/>
    </row>
    <row r="166" spans="1:7" s="2" customFormat="1">
      <c r="A166" s="154" t="s">
        <v>83</v>
      </c>
      <c r="B166" s="35">
        <v>6010</v>
      </c>
      <c r="C166" s="143"/>
      <c r="D166" s="143">
        <v>5835</v>
      </c>
      <c r="E166" s="144">
        <v>2912.8</v>
      </c>
      <c r="F166" s="145">
        <f>E166-D166</f>
        <v>-2922.2</v>
      </c>
      <c r="G166" s="143">
        <f>E166*100/D166</f>
        <v>49.919451585261356</v>
      </c>
    </row>
    <row r="167" spans="1:7" s="2" customFormat="1">
      <c r="A167" s="154" t="s">
        <v>84</v>
      </c>
      <c r="B167" s="35">
        <v>6020</v>
      </c>
      <c r="C167" s="143"/>
      <c r="D167" s="143">
        <v>1032</v>
      </c>
      <c r="E167" s="144">
        <v>994</v>
      </c>
      <c r="F167" s="145">
        <f t="shared" ref="F167:F175" si="11">E167-D167</f>
        <v>-38</v>
      </c>
      <c r="G167" s="143">
        <f t="shared" ref="G167:G175" si="12">E167*100/D167</f>
        <v>96.31782945736434</v>
      </c>
    </row>
    <row r="168" spans="1:7" s="2" customFormat="1">
      <c r="A168" s="154" t="s">
        <v>85</v>
      </c>
      <c r="B168" s="35">
        <v>6021</v>
      </c>
      <c r="C168" s="143"/>
      <c r="D168" s="143">
        <v>150</v>
      </c>
      <c r="E168" s="144">
        <v>56.1</v>
      </c>
      <c r="F168" s="145">
        <f t="shared" si="11"/>
        <v>-93.9</v>
      </c>
      <c r="G168" s="143">
        <f t="shared" si="12"/>
        <v>37.4</v>
      </c>
    </row>
    <row r="169" spans="1:7" s="2" customFormat="1">
      <c r="A169" s="142" t="s">
        <v>86</v>
      </c>
      <c r="B169" s="47">
        <v>6030</v>
      </c>
      <c r="C169" s="143">
        <f>C166+C167</f>
        <v>0</v>
      </c>
      <c r="D169" s="144">
        <f>D166+D167</f>
        <v>6867</v>
      </c>
      <c r="E169" s="144">
        <f>E166+E167</f>
        <v>3906.8</v>
      </c>
      <c r="F169" s="145">
        <f t="shared" si="11"/>
        <v>-2960.2</v>
      </c>
      <c r="G169" s="143">
        <f t="shared" si="12"/>
        <v>56.892383864860932</v>
      </c>
    </row>
    <row r="170" spans="1:7" s="2" customFormat="1">
      <c r="A170" s="154" t="s">
        <v>87</v>
      </c>
      <c r="B170" s="35">
        <v>6040</v>
      </c>
      <c r="C170" s="143"/>
      <c r="D170" s="144"/>
      <c r="E170" s="144"/>
      <c r="F170" s="145">
        <f t="shared" si="11"/>
        <v>0</v>
      </c>
      <c r="G170" s="146" t="e">
        <f t="shared" si="12"/>
        <v>#DIV/0!</v>
      </c>
    </row>
    <row r="171" spans="1:7" s="2" customFormat="1">
      <c r="A171" s="154" t="s">
        <v>88</v>
      </c>
      <c r="B171" s="35">
        <v>6050</v>
      </c>
      <c r="C171" s="143"/>
      <c r="D171" s="143">
        <v>2776</v>
      </c>
      <c r="E171" s="144">
        <v>404.4</v>
      </c>
      <c r="F171" s="145">
        <f t="shared" si="11"/>
        <v>-2371.6</v>
      </c>
      <c r="G171" s="143">
        <f t="shared" si="12"/>
        <v>14.567723342939482</v>
      </c>
    </row>
    <row r="172" spans="1:7" s="2" customFormat="1">
      <c r="A172" s="155" t="s">
        <v>89</v>
      </c>
      <c r="B172" s="47">
        <v>6060</v>
      </c>
      <c r="C172" s="143">
        <f>C171</f>
        <v>0</v>
      </c>
      <c r="D172" s="144">
        <f>D171</f>
        <v>2776</v>
      </c>
      <c r="E172" s="144">
        <f>E171</f>
        <v>404.4</v>
      </c>
      <c r="F172" s="145">
        <f t="shared" si="11"/>
        <v>-2371.6</v>
      </c>
      <c r="G172" s="143">
        <f t="shared" si="12"/>
        <v>14.567723342939482</v>
      </c>
    </row>
    <row r="173" spans="1:7" s="2" customFormat="1">
      <c r="A173" s="154" t="s">
        <v>128</v>
      </c>
      <c r="B173" s="35">
        <v>6070</v>
      </c>
      <c r="C173" s="143"/>
      <c r="D173" s="144"/>
      <c r="E173" s="144"/>
      <c r="F173" s="145">
        <f t="shared" si="11"/>
        <v>0</v>
      </c>
      <c r="G173" s="146" t="e">
        <f t="shared" si="12"/>
        <v>#DIV/0!</v>
      </c>
    </row>
    <row r="174" spans="1:7" s="2" customFormat="1">
      <c r="A174" s="154" t="s">
        <v>90</v>
      </c>
      <c r="B174" s="35">
        <v>6080</v>
      </c>
      <c r="C174" s="143"/>
      <c r="D174" s="144"/>
      <c r="E174" s="144"/>
      <c r="F174" s="145">
        <f t="shared" si="11"/>
        <v>0</v>
      </c>
      <c r="G174" s="146" t="e">
        <f t="shared" si="12"/>
        <v>#DIV/0!</v>
      </c>
    </row>
    <row r="175" spans="1:7" s="2" customFormat="1">
      <c r="A175" s="155" t="s">
        <v>91</v>
      </c>
      <c r="B175" s="47">
        <v>6090</v>
      </c>
      <c r="C175" s="143"/>
      <c r="D175" s="143">
        <v>4091</v>
      </c>
      <c r="E175" s="144">
        <v>3502.4</v>
      </c>
      <c r="F175" s="145">
        <f t="shared" si="11"/>
        <v>-588.59999999999991</v>
      </c>
      <c r="G175" s="143">
        <f t="shared" si="12"/>
        <v>85.612319726228307</v>
      </c>
    </row>
    <row r="176" spans="1:7" ht="36.75" customHeight="1">
      <c r="A176" s="188" t="s">
        <v>93</v>
      </c>
      <c r="B176" s="188"/>
      <c r="C176" s="188"/>
      <c r="D176" s="188"/>
      <c r="E176" s="188"/>
      <c r="F176" s="188"/>
      <c r="G176" s="188"/>
    </row>
    <row r="177" spans="1:10" ht="37.5">
      <c r="A177" s="142" t="s">
        <v>92</v>
      </c>
      <c r="B177" s="39">
        <v>7000</v>
      </c>
      <c r="C177" s="167">
        <f>SUM(C178:C183)</f>
        <v>0</v>
      </c>
      <c r="D177" s="168">
        <f>SUM(D178:D183)</f>
        <v>133</v>
      </c>
      <c r="E177" s="168">
        <f>SUM(E178:E183)</f>
        <v>133</v>
      </c>
      <c r="F177" s="169">
        <f>E177-D177</f>
        <v>0</v>
      </c>
      <c r="G177" s="143">
        <f>E177*100/D177</f>
        <v>100</v>
      </c>
    </row>
    <row r="178" spans="1:10">
      <c r="A178" s="9" t="s">
        <v>94</v>
      </c>
      <c r="B178" s="8">
        <v>7010</v>
      </c>
      <c r="C178" s="170"/>
      <c r="D178" s="171">
        <v>1</v>
      </c>
      <c r="E178" s="168">
        <v>1</v>
      </c>
      <c r="F178" s="169">
        <f t="shared" ref="F178:F205" si="13">E178-D178</f>
        <v>0</v>
      </c>
      <c r="G178" s="143">
        <f t="shared" ref="G178:G205" si="14">E178*100/D178</f>
        <v>100</v>
      </c>
    </row>
    <row r="179" spans="1:10">
      <c r="A179" s="9" t="s">
        <v>95</v>
      </c>
      <c r="B179" s="8">
        <v>7020</v>
      </c>
      <c r="C179" s="170"/>
      <c r="D179" s="171">
        <v>14</v>
      </c>
      <c r="E179" s="168">
        <v>14</v>
      </c>
      <c r="F179" s="169">
        <f t="shared" si="13"/>
        <v>0</v>
      </c>
      <c r="G179" s="143">
        <f t="shared" si="14"/>
        <v>100</v>
      </c>
    </row>
    <row r="180" spans="1:10">
      <c r="A180" s="9" t="s">
        <v>96</v>
      </c>
      <c r="B180" s="8">
        <v>7030</v>
      </c>
      <c r="C180" s="170"/>
      <c r="D180" s="171">
        <v>36</v>
      </c>
      <c r="E180" s="168">
        <v>36</v>
      </c>
      <c r="F180" s="169">
        <f t="shared" si="13"/>
        <v>0</v>
      </c>
      <c r="G180" s="143">
        <f t="shared" si="14"/>
        <v>100</v>
      </c>
    </row>
    <row r="181" spans="1:10">
      <c r="A181" s="9" t="s">
        <v>97</v>
      </c>
      <c r="B181" s="8">
        <v>7040</v>
      </c>
      <c r="C181" s="170"/>
      <c r="D181" s="171">
        <v>44</v>
      </c>
      <c r="E181" s="168">
        <v>44</v>
      </c>
      <c r="F181" s="169">
        <f t="shared" si="13"/>
        <v>0</v>
      </c>
      <c r="G181" s="143">
        <f t="shared" si="14"/>
        <v>100</v>
      </c>
    </row>
    <row r="182" spans="1:10">
      <c r="A182" s="9" t="s">
        <v>98</v>
      </c>
      <c r="B182" s="8">
        <v>7050</v>
      </c>
      <c r="C182" s="170"/>
      <c r="D182" s="171">
        <v>15</v>
      </c>
      <c r="E182" s="168">
        <v>15</v>
      </c>
      <c r="F182" s="169">
        <f t="shared" si="13"/>
        <v>0</v>
      </c>
      <c r="G182" s="143">
        <f t="shared" si="14"/>
        <v>100</v>
      </c>
    </row>
    <row r="183" spans="1:10">
      <c r="A183" s="9" t="s">
        <v>129</v>
      </c>
      <c r="B183" s="8">
        <v>7060</v>
      </c>
      <c r="C183" s="170"/>
      <c r="D183" s="171">
        <v>23</v>
      </c>
      <c r="E183" s="168">
        <v>23</v>
      </c>
      <c r="F183" s="169">
        <f t="shared" si="13"/>
        <v>0</v>
      </c>
      <c r="G183" s="143">
        <f t="shared" si="14"/>
        <v>100</v>
      </c>
    </row>
    <row r="184" spans="1:10" ht="37.5">
      <c r="A184" s="142" t="s">
        <v>99</v>
      </c>
      <c r="B184" s="39">
        <v>7100</v>
      </c>
      <c r="C184" s="143">
        <f>SUM(C185:C190)</f>
        <v>0</v>
      </c>
      <c r="D184" s="144">
        <f>SUM(D185:D190)</f>
        <v>8513.1</v>
      </c>
      <c r="E184" s="144">
        <f>SUM(E185:E190)</f>
        <v>8548.5</v>
      </c>
      <c r="F184" s="152">
        <f t="shared" si="13"/>
        <v>35.399999999999636</v>
      </c>
      <c r="G184" s="143">
        <f t="shared" si="14"/>
        <v>100.41582972125312</v>
      </c>
      <c r="H184" s="115"/>
    </row>
    <row r="185" spans="1:10">
      <c r="A185" s="9" t="s">
        <v>94</v>
      </c>
      <c r="B185" s="8">
        <v>7110</v>
      </c>
      <c r="C185" s="172"/>
      <c r="D185" s="172">
        <v>166.9</v>
      </c>
      <c r="E185" s="173">
        <v>256.89999999999998</v>
      </c>
      <c r="F185" s="152">
        <f t="shared" si="13"/>
        <v>89.999999999999972</v>
      </c>
      <c r="G185" s="143">
        <f t="shared" si="14"/>
        <v>153.92450569203112</v>
      </c>
    </row>
    <row r="186" spans="1:10">
      <c r="A186" s="9" t="s">
        <v>95</v>
      </c>
      <c r="B186" s="8">
        <v>7120</v>
      </c>
      <c r="C186" s="172"/>
      <c r="D186" s="172">
        <v>1131.5</v>
      </c>
      <c r="E186" s="173">
        <v>1120.0999999999999</v>
      </c>
      <c r="F186" s="152">
        <f t="shared" si="13"/>
        <v>-11.400000000000091</v>
      </c>
      <c r="G186" s="143">
        <f t="shared" si="14"/>
        <v>98.992487847989381</v>
      </c>
    </row>
    <row r="187" spans="1:10">
      <c r="A187" s="9" t="s">
        <v>96</v>
      </c>
      <c r="B187" s="8">
        <v>7130</v>
      </c>
      <c r="C187" s="172"/>
      <c r="D187" s="172">
        <v>2899.3</v>
      </c>
      <c r="E187" s="173">
        <v>2875.6</v>
      </c>
      <c r="F187" s="152">
        <f t="shared" si="13"/>
        <v>-23.700000000000273</v>
      </c>
      <c r="G187" s="143">
        <f t="shared" si="14"/>
        <v>99.182561307901906</v>
      </c>
    </row>
    <row r="188" spans="1:10">
      <c r="A188" s="9" t="s">
        <v>97</v>
      </c>
      <c r="B188" s="8">
        <v>7140</v>
      </c>
      <c r="C188" s="172"/>
      <c r="D188" s="172">
        <v>2431.9</v>
      </c>
      <c r="E188" s="173">
        <v>2416.1999999999998</v>
      </c>
      <c r="F188" s="152">
        <f t="shared" si="13"/>
        <v>-15.700000000000273</v>
      </c>
      <c r="G188" s="143">
        <f t="shared" si="14"/>
        <v>99.354414244006733</v>
      </c>
    </row>
    <row r="189" spans="1:10">
      <c r="A189" s="9" t="s">
        <v>98</v>
      </c>
      <c r="B189" s="8">
        <v>7150</v>
      </c>
      <c r="C189" s="172"/>
      <c r="D189" s="172">
        <v>753.6</v>
      </c>
      <c r="E189" s="173">
        <v>752.1</v>
      </c>
      <c r="F189" s="152">
        <f t="shared" si="13"/>
        <v>-1.5</v>
      </c>
      <c r="G189" s="143">
        <f t="shared" si="14"/>
        <v>99.800955414012734</v>
      </c>
    </row>
    <row r="190" spans="1:10">
      <c r="A190" s="9" t="s">
        <v>129</v>
      </c>
      <c r="B190" s="8">
        <v>7160</v>
      </c>
      <c r="C190" s="172"/>
      <c r="D190" s="172">
        <v>1129.9000000000001</v>
      </c>
      <c r="E190" s="173">
        <v>1127.5999999999999</v>
      </c>
      <c r="F190" s="152">
        <f t="shared" si="13"/>
        <v>-2.3000000000001819</v>
      </c>
      <c r="G190" s="143">
        <f t="shared" si="14"/>
        <v>99.796442163023258</v>
      </c>
    </row>
    <row r="191" spans="1:10" ht="37.5">
      <c r="A191" s="142" t="s">
        <v>100</v>
      </c>
      <c r="B191" s="39">
        <v>7200</v>
      </c>
      <c r="C191" s="143">
        <f>SUM(C192:C197)</f>
        <v>0</v>
      </c>
      <c r="D191" s="144">
        <f>SUM(D192:D197)</f>
        <v>6930.2999999999993</v>
      </c>
      <c r="E191" s="144">
        <f>SUM(E192:E197)</f>
        <v>6969.1</v>
      </c>
      <c r="F191" s="152">
        <f t="shared" si="13"/>
        <v>38.800000000001091</v>
      </c>
      <c r="G191" s="143">
        <f t="shared" si="14"/>
        <v>100.55986032350692</v>
      </c>
      <c r="H191" s="115"/>
      <c r="I191" s="115"/>
      <c r="J191" s="117"/>
    </row>
    <row r="192" spans="1:10">
      <c r="A192" s="9" t="s">
        <v>94</v>
      </c>
      <c r="B192" s="8">
        <v>7210</v>
      </c>
      <c r="C192" s="172"/>
      <c r="D192" s="172">
        <v>134.19999999999999</v>
      </c>
      <c r="E192" s="173">
        <v>165.9</v>
      </c>
      <c r="F192" s="152">
        <f t="shared" si="13"/>
        <v>31.700000000000017</v>
      </c>
      <c r="G192" s="143">
        <f t="shared" si="14"/>
        <v>123.62146050670641</v>
      </c>
    </row>
    <row r="193" spans="1:7">
      <c r="A193" s="9" t="s">
        <v>95</v>
      </c>
      <c r="B193" s="8">
        <v>7220</v>
      </c>
      <c r="C193" s="172"/>
      <c r="D193" s="172">
        <v>929.1</v>
      </c>
      <c r="E193" s="173">
        <v>928.1</v>
      </c>
      <c r="F193" s="152">
        <f t="shared" si="13"/>
        <v>-1</v>
      </c>
      <c r="G193" s="143">
        <f t="shared" si="14"/>
        <v>99.892368959207829</v>
      </c>
    </row>
    <row r="194" spans="1:7">
      <c r="A194" s="9" t="s">
        <v>96</v>
      </c>
      <c r="B194" s="8">
        <v>7230</v>
      </c>
      <c r="C194" s="172"/>
      <c r="D194" s="172">
        <v>2316.4</v>
      </c>
      <c r="E194" s="173">
        <v>2325.8000000000002</v>
      </c>
      <c r="F194" s="152">
        <f t="shared" si="13"/>
        <v>9.4000000000000909</v>
      </c>
      <c r="G194" s="143">
        <f t="shared" si="14"/>
        <v>100.40580210671733</v>
      </c>
    </row>
    <row r="195" spans="1:7">
      <c r="A195" s="9" t="s">
        <v>97</v>
      </c>
      <c r="B195" s="8">
        <v>7240</v>
      </c>
      <c r="C195" s="172"/>
      <c r="D195" s="172">
        <v>1988.5</v>
      </c>
      <c r="E195" s="173">
        <v>1988.5</v>
      </c>
      <c r="F195" s="152">
        <f t="shared" si="13"/>
        <v>0</v>
      </c>
      <c r="G195" s="143">
        <f t="shared" si="14"/>
        <v>100</v>
      </c>
    </row>
    <row r="196" spans="1:7">
      <c r="A196" s="9" t="s">
        <v>98</v>
      </c>
      <c r="B196" s="8">
        <v>7250</v>
      </c>
      <c r="C196" s="172"/>
      <c r="D196" s="172">
        <v>609.20000000000005</v>
      </c>
      <c r="E196" s="173">
        <v>616.5</v>
      </c>
      <c r="F196" s="152">
        <f t="shared" si="13"/>
        <v>7.2999999999999545</v>
      </c>
      <c r="G196" s="143">
        <f t="shared" si="14"/>
        <v>101.19829284307288</v>
      </c>
    </row>
    <row r="197" spans="1:7">
      <c r="A197" s="9" t="s">
        <v>129</v>
      </c>
      <c r="B197" s="8">
        <v>7260</v>
      </c>
      <c r="C197" s="172"/>
      <c r="D197" s="172">
        <v>952.9</v>
      </c>
      <c r="E197" s="173">
        <v>944.3</v>
      </c>
      <c r="F197" s="152">
        <f t="shared" si="13"/>
        <v>-8.6000000000000227</v>
      </c>
      <c r="G197" s="143">
        <f t="shared" si="14"/>
        <v>99.097491866932529</v>
      </c>
    </row>
    <row r="198" spans="1:7" ht="42" customHeight="1">
      <c r="A198" s="174" t="s">
        <v>217</v>
      </c>
      <c r="B198" s="39">
        <v>7300</v>
      </c>
      <c r="C198" s="175"/>
      <c r="D198" s="173">
        <f t="shared" ref="D198:D204" si="15">ROUND(D191/D177*1000,2)/9</f>
        <v>5789.7244444444441</v>
      </c>
      <c r="E198" s="173">
        <v>6347.1</v>
      </c>
      <c r="F198" s="152">
        <f t="shared" si="13"/>
        <v>557.37555555555628</v>
      </c>
      <c r="G198" s="143">
        <f t="shared" si="14"/>
        <v>109.62697898499104</v>
      </c>
    </row>
    <row r="199" spans="1:7">
      <c r="A199" s="9" t="s">
        <v>94</v>
      </c>
      <c r="B199" s="8">
        <v>7310</v>
      </c>
      <c r="C199" s="175"/>
      <c r="D199" s="171">
        <f t="shared" si="15"/>
        <v>14911.111111111111</v>
      </c>
      <c r="E199" s="173">
        <v>18437</v>
      </c>
      <c r="F199" s="152">
        <f t="shared" si="13"/>
        <v>3525.8888888888887</v>
      </c>
      <c r="G199" s="143">
        <f t="shared" si="14"/>
        <v>123.64605067064083</v>
      </c>
    </row>
    <row r="200" spans="1:7">
      <c r="A200" s="9" t="s">
        <v>95</v>
      </c>
      <c r="B200" s="8">
        <v>7320</v>
      </c>
      <c r="C200" s="175"/>
      <c r="D200" s="171">
        <f t="shared" si="15"/>
        <v>7373.8099999999995</v>
      </c>
      <c r="E200" s="173">
        <v>7284</v>
      </c>
      <c r="F200" s="152">
        <f t="shared" si="13"/>
        <v>-89.809999999999491</v>
      </c>
      <c r="G200" s="143">
        <f t="shared" si="14"/>
        <v>98.782040763187553</v>
      </c>
    </row>
    <row r="201" spans="1:7">
      <c r="A201" s="9" t="s">
        <v>96</v>
      </c>
      <c r="B201" s="8">
        <v>7330</v>
      </c>
      <c r="C201" s="175"/>
      <c r="D201" s="171">
        <f t="shared" si="15"/>
        <v>7149.3822222222225</v>
      </c>
      <c r="E201" s="173">
        <v>8076</v>
      </c>
      <c r="F201" s="152">
        <f t="shared" si="13"/>
        <v>926.61777777777752</v>
      </c>
      <c r="G201" s="143">
        <f t="shared" si="14"/>
        <v>112.96080904581655</v>
      </c>
    </row>
    <row r="202" spans="1:7">
      <c r="A202" s="9" t="s">
        <v>97</v>
      </c>
      <c r="B202" s="8">
        <v>7340</v>
      </c>
      <c r="C202" s="175"/>
      <c r="D202" s="171">
        <f t="shared" si="15"/>
        <v>5021.4644444444448</v>
      </c>
      <c r="E202" s="173">
        <v>5389</v>
      </c>
      <c r="F202" s="152">
        <f t="shared" si="13"/>
        <v>367.53555555555522</v>
      </c>
      <c r="G202" s="143">
        <f t="shared" si="14"/>
        <v>107.31929021148765</v>
      </c>
    </row>
    <row r="203" spans="1:7">
      <c r="A203" s="9" t="s">
        <v>98</v>
      </c>
      <c r="B203" s="8">
        <v>7350</v>
      </c>
      <c r="C203" s="175"/>
      <c r="D203" s="171">
        <f t="shared" si="15"/>
        <v>4512.5922222222225</v>
      </c>
      <c r="E203" s="173">
        <v>4281</v>
      </c>
      <c r="F203" s="152">
        <f t="shared" si="13"/>
        <v>-231.59222222222252</v>
      </c>
      <c r="G203" s="143">
        <f t="shared" si="14"/>
        <v>94.867867274119106</v>
      </c>
    </row>
    <row r="204" spans="1:7">
      <c r="A204" s="9" t="s">
        <v>129</v>
      </c>
      <c r="B204" s="8">
        <v>7360</v>
      </c>
      <c r="C204" s="175"/>
      <c r="D204" s="171">
        <f t="shared" si="15"/>
        <v>4603.3811111111108</v>
      </c>
      <c r="E204" s="173">
        <v>4465</v>
      </c>
      <c r="F204" s="152">
        <f t="shared" si="13"/>
        <v>-138.38111111111084</v>
      </c>
      <c r="G204" s="143">
        <f t="shared" si="14"/>
        <v>96.993924513938197</v>
      </c>
    </row>
    <row r="205" spans="1:7" ht="40.5" customHeight="1">
      <c r="A205" s="42" t="s">
        <v>36</v>
      </c>
      <c r="B205" s="39">
        <v>7400</v>
      </c>
      <c r="C205" s="38"/>
      <c r="D205" s="118"/>
      <c r="E205" s="118"/>
      <c r="F205" s="31">
        <f t="shared" si="13"/>
        <v>0</v>
      </c>
      <c r="G205" s="136" t="e">
        <f t="shared" si="14"/>
        <v>#DIV/0!</v>
      </c>
    </row>
    <row r="206" spans="1:7">
      <c r="A206" s="11"/>
      <c r="B206" s="1"/>
      <c r="C206" s="24"/>
      <c r="D206" s="132"/>
      <c r="E206" s="132"/>
      <c r="F206" s="24"/>
      <c r="G206" s="24"/>
    </row>
    <row r="207" spans="1:7" ht="18.75" customHeight="1">
      <c r="A207" s="36" t="s">
        <v>248</v>
      </c>
      <c r="B207" s="1"/>
      <c r="C207" s="78" t="s">
        <v>25</v>
      </c>
      <c r="D207" s="133"/>
      <c r="E207" s="194" t="s">
        <v>249</v>
      </c>
      <c r="F207" s="194"/>
      <c r="G207" s="194"/>
    </row>
    <row r="208" spans="1:7" s="26" customFormat="1" ht="12.75">
      <c r="A208" s="37" t="s">
        <v>24</v>
      </c>
      <c r="B208" s="25"/>
      <c r="C208" s="37" t="s">
        <v>28</v>
      </c>
      <c r="D208" s="134"/>
      <c r="E208" s="193" t="s">
        <v>16</v>
      </c>
      <c r="F208" s="193"/>
      <c r="G208" s="193"/>
    </row>
    <row r="209" spans="1:7">
      <c r="A209" s="11"/>
      <c r="C209" s="13"/>
      <c r="D209" s="135"/>
      <c r="E209" s="135"/>
      <c r="F209" s="12"/>
      <c r="G209" s="12"/>
    </row>
    <row r="210" spans="1:7">
      <c r="A210" s="11"/>
      <c r="C210" s="13"/>
      <c r="D210" s="135"/>
      <c r="E210" s="135"/>
      <c r="F210" s="12"/>
      <c r="G210" s="12"/>
    </row>
    <row r="211" spans="1:7">
      <c r="A211" s="11"/>
      <c r="C211" s="13"/>
      <c r="D211" s="135"/>
      <c r="E211" s="135"/>
      <c r="F211" s="12"/>
      <c r="G211" s="12"/>
    </row>
    <row r="212" spans="1:7">
      <c r="A212" s="11"/>
      <c r="C212" s="13"/>
      <c r="D212" s="135"/>
      <c r="E212" s="135"/>
      <c r="F212" s="12"/>
      <c r="G212" s="12"/>
    </row>
    <row r="213" spans="1:7">
      <c r="A213" s="11"/>
      <c r="C213" s="13"/>
      <c r="D213" s="135"/>
      <c r="E213" s="135"/>
      <c r="F213" s="12"/>
      <c r="G213" s="12"/>
    </row>
    <row r="214" spans="1:7">
      <c r="A214" s="11"/>
      <c r="C214" s="13"/>
      <c r="D214" s="135"/>
      <c r="E214" s="135"/>
      <c r="F214" s="12"/>
      <c r="G214" s="12"/>
    </row>
    <row r="215" spans="1:7">
      <c r="A215" s="11"/>
      <c r="C215" s="13"/>
      <c r="D215" s="135"/>
      <c r="E215" s="135"/>
      <c r="F215" s="12"/>
      <c r="G215" s="12"/>
    </row>
    <row r="216" spans="1:7">
      <c r="A216" s="11"/>
      <c r="C216" s="13"/>
      <c r="D216" s="135"/>
      <c r="E216" s="135"/>
      <c r="F216" s="12"/>
      <c r="G216" s="12"/>
    </row>
    <row r="217" spans="1:7">
      <c r="A217" s="11"/>
      <c r="C217" s="13"/>
      <c r="D217" s="135"/>
      <c r="E217" s="135"/>
      <c r="F217" s="12"/>
      <c r="G217" s="12"/>
    </row>
    <row r="218" spans="1:7">
      <c r="A218" s="11"/>
      <c r="C218" s="13"/>
      <c r="D218" s="135"/>
      <c r="E218" s="135"/>
      <c r="F218" s="12"/>
      <c r="G218" s="12"/>
    </row>
    <row r="219" spans="1:7">
      <c r="A219" s="11"/>
      <c r="C219" s="13"/>
      <c r="D219" s="135"/>
      <c r="E219" s="135"/>
      <c r="F219" s="12"/>
      <c r="G219" s="12"/>
    </row>
    <row r="220" spans="1:7">
      <c r="A220" s="11"/>
      <c r="C220" s="13"/>
      <c r="D220" s="135"/>
      <c r="E220" s="135"/>
      <c r="F220" s="12"/>
      <c r="G220" s="12"/>
    </row>
    <row r="221" spans="1:7">
      <c r="A221" s="11"/>
      <c r="C221" s="13"/>
      <c r="D221" s="135"/>
      <c r="E221" s="135"/>
      <c r="F221" s="12"/>
      <c r="G221" s="12"/>
    </row>
    <row r="222" spans="1:7">
      <c r="A222" s="11"/>
      <c r="C222" s="13"/>
      <c r="D222" s="135"/>
      <c r="E222" s="135"/>
      <c r="F222" s="12"/>
      <c r="G222" s="12"/>
    </row>
    <row r="223" spans="1:7">
      <c r="A223" s="11"/>
      <c r="C223" s="13"/>
      <c r="D223" s="135"/>
      <c r="E223" s="135"/>
      <c r="F223" s="12"/>
      <c r="G223" s="12"/>
    </row>
    <row r="224" spans="1:7">
      <c r="A224" s="11"/>
      <c r="C224" s="13"/>
      <c r="D224" s="135"/>
      <c r="E224" s="135"/>
      <c r="F224" s="12"/>
      <c r="G224" s="12"/>
    </row>
    <row r="225" spans="1:7">
      <c r="A225" s="11"/>
      <c r="C225" s="13"/>
      <c r="D225" s="135"/>
      <c r="E225" s="135"/>
      <c r="F225" s="12"/>
      <c r="G225" s="12"/>
    </row>
    <row r="226" spans="1:7">
      <c r="A226" s="11"/>
      <c r="C226" s="13"/>
      <c r="D226" s="135"/>
      <c r="E226" s="135"/>
      <c r="F226" s="12"/>
      <c r="G226" s="12"/>
    </row>
    <row r="227" spans="1:7">
      <c r="A227" s="11"/>
      <c r="C227" s="13"/>
      <c r="D227" s="135"/>
      <c r="E227" s="135"/>
      <c r="F227" s="12"/>
      <c r="G227" s="12"/>
    </row>
    <row r="228" spans="1:7">
      <c r="A228" s="11"/>
      <c r="C228" s="13"/>
      <c r="D228" s="135"/>
      <c r="E228" s="135"/>
      <c r="F228" s="12"/>
      <c r="G228" s="12"/>
    </row>
    <row r="229" spans="1:7">
      <c r="A229" s="11"/>
      <c r="C229" s="13"/>
      <c r="D229" s="135"/>
      <c r="E229" s="135"/>
      <c r="F229" s="12"/>
      <c r="G229" s="12"/>
    </row>
    <row r="230" spans="1:7">
      <c r="A230" s="11"/>
      <c r="C230" s="13"/>
      <c r="D230" s="135"/>
      <c r="E230" s="135"/>
      <c r="F230" s="12"/>
      <c r="G230" s="12"/>
    </row>
    <row r="231" spans="1:7">
      <c r="A231" s="11"/>
      <c r="C231" s="13"/>
      <c r="D231" s="135"/>
      <c r="E231" s="135"/>
      <c r="F231" s="12"/>
      <c r="G231" s="12"/>
    </row>
    <row r="232" spans="1:7">
      <c r="A232" s="11"/>
      <c r="C232" s="13"/>
      <c r="D232" s="135"/>
      <c r="E232" s="135"/>
      <c r="F232" s="12"/>
      <c r="G232" s="12"/>
    </row>
    <row r="233" spans="1:7">
      <c r="A233" s="11"/>
      <c r="C233" s="13"/>
      <c r="D233" s="135"/>
      <c r="E233" s="135"/>
      <c r="F233" s="12"/>
      <c r="G233" s="12"/>
    </row>
    <row r="234" spans="1:7">
      <c r="A234" s="11"/>
      <c r="C234" s="13"/>
      <c r="D234" s="135"/>
      <c r="E234" s="135"/>
      <c r="F234" s="12"/>
      <c r="G234" s="12"/>
    </row>
    <row r="235" spans="1:7">
      <c r="A235" s="11"/>
      <c r="C235" s="13"/>
      <c r="D235" s="135"/>
      <c r="E235" s="135"/>
      <c r="F235" s="12"/>
      <c r="G235" s="12"/>
    </row>
    <row r="236" spans="1:7">
      <c r="A236" s="11"/>
      <c r="C236" s="13"/>
      <c r="D236" s="135"/>
      <c r="E236" s="135"/>
      <c r="F236" s="12"/>
      <c r="G236" s="12"/>
    </row>
    <row r="237" spans="1:7">
      <c r="A237" s="11"/>
      <c r="C237" s="13"/>
      <c r="D237" s="135"/>
      <c r="E237" s="135"/>
      <c r="F237" s="12"/>
      <c r="G237" s="12"/>
    </row>
    <row r="238" spans="1:7">
      <c r="A238" s="11"/>
      <c r="C238" s="13"/>
      <c r="D238" s="135"/>
      <c r="E238" s="135"/>
      <c r="F238" s="12"/>
      <c r="G238" s="12"/>
    </row>
    <row r="239" spans="1:7">
      <c r="A239" s="11"/>
      <c r="C239" s="13"/>
      <c r="D239" s="135"/>
      <c r="E239" s="135"/>
      <c r="F239" s="12"/>
      <c r="G239" s="12"/>
    </row>
    <row r="240" spans="1:7">
      <c r="A240" s="11"/>
      <c r="C240" s="13"/>
      <c r="D240" s="135"/>
      <c r="E240" s="135"/>
      <c r="F240" s="12"/>
      <c r="G240" s="12"/>
    </row>
    <row r="241" spans="1:7">
      <c r="A241" s="11"/>
      <c r="C241" s="13"/>
      <c r="D241" s="135"/>
      <c r="E241" s="135"/>
      <c r="F241" s="12"/>
      <c r="G241" s="12"/>
    </row>
    <row r="242" spans="1:7">
      <c r="A242" s="11"/>
      <c r="C242" s="13"/>
      <c r="D242" s="135"/>
      <c r="E242" s="135"/>
      <c r="F242" s="12"/>
      <c r="G242" s="12"/>
    </row>
    <row r="243" spans="1:7">
      <c r="A243" s="11"/>
      <c r="C243" s="13"/>
      <c r="D243" s="135"/>
      <c r="E243" s="135"/>
      <c r="F243" s="12"/>
      <c r="G243" s="12"/>
    </row>
    <row r="244" spans="1:7">
      <c r="A244" s="11"/>
      <c r="C244" s="13"/>
      <c r="D244" s="135"/>
      <c r="E244" s="135"/>
      <c r="F244" s="12"/>
      <c r="G244" s="12"/>
    </row>
    <row r="245" spans="1:7">
      <c r="A245" s="11"/>
      <c r="C245" s="13"/>
      <c r="D245" s="135"/>
      <c r="E245" s="135"/>
      <c r="F245" s="12"/>
      <c r="G245" s="12"/>
    </row>
    <row r="246" spans="1:7">
      <c r="A246" s="11"/>
      <c r="C246" s="13"/>
      <c r="D246" s="135"/>
      <c r="E246" s="135"/>
      <c r="F246" s="12"/>
      <c r="G246" s="12"/>
    </row>
    <row r="247" spans="1:7">
      <c r="A247" s="11"/>
      <c r="C247" s="13"/>
      <c r="D247" s="135"/>
      <c r="E247" s="135"/>
      <c r="F247" s="12"/>
      <c r="G247" s="12"/>
    </row>
    <row r="248" spans="1:7">
      <c r="A248" s="11"/>
      <c r="C248" s="13"/>
      <c r="D248" s="135"/>
      <c r="E248" s="135"/>
      <c r="F248" s="12"/>
      <c r="G248" s="12"/>
    </row>
    <row r="249" spans="1:7">
      <c r="A249" s="11"/>
      <c r="C249" s="13"/>
      <c r="D249" s="135"/>
      <c r="E249" s="135"/>
      <c r="F249" s="12"/>
      <c r="G249" s="12"/>
    </row>
    <row r="250" spans="1:7">
      <c r="A250" s="17"/>
    </row>
    <row r="251" spans="1:7">
      <c r="A251" s="17"/>
    </row>
    <row r="252" spans="1:7">
      <c r="A252" s="17"/>
    </row>
    <row r="253" spans="1:7">
      <c r="A253" s="17"/>
    </row>
    <row r="254" spans="1:7">
      <c r="A254" s="17"/>
    </row>
    <row r="255" spans="1:7">
      <c r="A255" s="17"/>
    </row>
    <row r="256" spans="1:7">
      <c r="A256" s="17"/>
    </row>
    <row r="257" spans="1:1">
      <c r="A257" s="17"/>
    </row>
    <row r="258" spans="1:1">
      <c r="A258" s="17"/>
    </row>
    <row r="259" spans="1:1">
      <c r="A259" s="17"/>
    </row>
    <row r="260" spans="1:1">
      <c r="A260" s="17"/>
    </row>
    <row r="261" spans="1:1">
      <c r="A261" s="17"/>
    </row>
    <row r="262" spans="1:1">
      <c r="A262" s="17"/>
    </row>
    <row r="263" spans="1:1">
      <c r="A263" s="17"/>
    </row>
    <row r="264" spans="1:1">
      <c r="A264" s="17"/>
    </row>
    <row r="265" spans="1:1">
      <c r="A265" s="17"/>
    </row>
    <row r="266" spans="1:1">
      <c r="A266" s="17"/>
    </row>
    <row r="267" spans="1:1">
      <c r="A267" s="17"/>
    </row>
    <row r="268" spans="1:1">
      <c r="A268" s="17"/>
    </row>
    <row r="269" spans="1:1">
      <c r="A269" s="17"/>
    </row>
    <row r="270" spans="1:1">
      <c r="A270" s="17"/>
    </row>
    <row r="271" spans="1:1">
      <c r="A271" s="17"/>
    </row>
    <row r="272" spans="1:1">
      <c r="A272" s="17"/>
    </row>
    <row r="273" spans="1:1">
      <c r="A273" s="17"/>
    </row>
    <row r="274" spans="1:1">
      <c r="A274" s="17"/>
    </row>
    <row r="275" spans="1:1">
      <c r="A275" s="17"/>
    </row>
    <row r="276" spans="1:1">
      <c r="A276" s="17"/>
    </row>
    <row r="277" spans="1:1">
      <c r="A277" s="17"/>
    </row>
    <row r="278" spans="1:1">
      <c r="A278" s="17"/>
    </row>
    <row r="279" spans="1:1">
      <c r="A279" s="17"/>
    </row>
    <row r="280" spans="1:1">
      <c r="A280" s="17"/>
    </row>
    <row r="281" spans="1:1">
      <c r="A281" s="17"/>
    </row>
    <row r="282" spans="1:1">
      <c r="A282" s="17"/>
    </row>
    <row r="283" spans="1:1">
      <c r="A283" s="17"/>
    </row>
    <row r="284" spans="1:1">
      <c r="A284" s="17"/>
    </row>
    <row r="285" spans="1:1">
      <c r="A285" s="17"/>
    </row>
    <row r="286" spans="1:1">
      <c r="A286" s="17"/>
    </row>
    <row r="287" spans="1:1">
      <c r="A287" s="17"/>
    </row>
    <row r="288" spans="1:1">
      <c r="A288" s="17"/>
    </row>
    <row r="289" spans="1:1">
      <c r="A289" s="17"/>
    </row>
    <row r="290" spans="1:1">
      <c r="A290" s="17"/>
    </row>
    <row r="291" spans="1:1">
      <c r="A291" s="17"/>
    </row>
    <row r="292" spans="1:1">
      <c r="A292" s="17"/>
    </row>
    <row r="293" spans="1:1">
      <c r="A293" s="17"/>
    </row>
    <row r="294" spans="1:1">
      <c r="A294" s="17"/>
    </row>
    <row r="295" spans="1:1">
      <c r="A295" s="17"/>
    </row>
    <row r="296" spans="1:1">
      <c r="A296" s="17"/>
    </row>
    <row r="297" spans="1:1">
      <c r="A297" s="17"/>
    </row>
    <row r="298" spans="1:1">
      <c r="A298" s="17"/>
    </row>
    <row r="299" spans="1:1">
      <c r="A299" s="17"/>
    </row>
    <row r="300" spans="1:1">
      <c r="A300" s="17"/>
    </row>
    <row r="301" spans="1:1">
      <c r="A301" s="17"/>
    </row>
    <row r="302" spans="1:1">
      <c r="A302" s="17"/>
    </row>
    <row r="303" spans="1:1">
      <c r="A303" s="17"/>
    </row>
    <row r="304" spans="1:1">
      <c r="A304" s="17"/>
    </row>
    <row r="305" spans="1:1">
      <c r="A305" s="17"/>
    </row>
    <row r="306" spans="1:1">
      <c r="A306" s="17"/>
    </row>
    <row r="307" spans="1:1">
      <c r="A307" s="17"/>
    </row>
    <row r="308" spans="1:1">
      <c r="A308" s="17"/>
    </row>
    <row r="309" spans="1:1">
      <c r="A309" s="17"/>
    </row>
    <row r="310" spans="1:1">
      <c r="A310" s="17"/>
    </row>
    <row r="311" spans="1:1">
      <c r="A311" s="17"/>
    </row>
    <row r="312" spans="1:1">
      <c r="A312" s="17"/>
    </row>
    <row r="313" spans="1:1">
      <c r="A313" s="17"/>
    </row>
    <row r="314" spans="1:1">
      <c r="A314" s="17"/>
    </row>
    <row r="315" spans="1:1">
      <c r="A315" s="17"/>
    </row>
    <row r="316" spans="1:1">
      <c r="A316" s="17"/>
    </row>
    <row r="317" spans="1:1">
      <c r="A317" s="17"/>
    </row>
    <row r="318" spans="1:1">
      <c r="A318" s="17"/>
    </row>
    <row r="319" spans="1:1">
      <c r="A319" s="17"/>
    </row>
    <row r="320" spans="1:1">
      <c r="A320" s="17"/>
    </row>
    <row r="321" spans="1:1">
      <c r="A321" s="17"/>
    </row>
    <row r="322" spans="1:1">
      <c r="A322" s="17"/>
    </row>
    <row r="323" spans="1:1">
      <c r="A323" s="17"/>
    </row>
    <row r="324" spans="1:1">
      <c r="A324" s="17"/>
    </row>
    <row r="325" spans="1:1">
      <c r="A325" s="17"/>
    </row>
    <row r="326" spans="1:1">
      <c r="A326" s="17"/>
    </row>
    <row r="327" spans="1:1">
      <c r="A327" s="17"/>
    </row>
    <row r="328" spans="1:1">
      <c r="A328" s="17"/>
    </row>
    <row r="329" spans="1:1">
      <c r="A329" s="17"/>
    </row>
    <row r="330" spans="1:1">
      <c r="A330" s="17"/>
    </row>
    <row r="331" spans="1:1">
      <c r="A331" s="17"/>
    </row>
    <row r="332" spans="1:1">
      <c r="A332" s="17"/>
    </row>
    <row r="333" spans="1:1">
      <c r="A333" s="17"/>
    </row>
    <row r="334" spans="1:1">
      <c r="A334" s="17"/>
    </row>
    <row r="335" spans="1:1">
      <c r="A335" s="17"/>
    </row>
    <row r="336" spans="1:1">
      <c r="A336" s="17"/>
    </row>
    <row r="337" spans="1:1">
      <c r="A337" s="17"/>
    </row>
    <row r="338" spans="1:1">
      <c r="A338" s="17"/>
    </row>
    <row r="339" spans="1:1">
      <c r="A339" s="17"/>
    </row>
    <row r="340" spans="1:1">
      <c r="A340" s="17"/>
    </row>
    <row r="341" spans="1:1">
      <c r="A341" s="17"/>
    </row>
    <row r="342" spans="1:1">
      <c r="A342" s="17"/>
    </row>
    <row r="343" spans="1:1">
      <c r="A343" s="17"/>
    </row>
    <row r="344" spans="1:1">
      <c r="A344" s="17"/>
    </row>
    <row r="345" spans="1:1">
      <c r="A345" s="17"/>
    </row>
    <row r="346" spans="1:1">
      <c r="A346" s="17"/>
    </row>
    <row r="347" spans="1:1">
      <c r="A347" s="17"/>
    </row>
    <row r="348" spans="1:1">
      <c r="A348" s="17"/>
    </row>
    <row r="349" spans="1:1">
      <c r="A349" s="17"/>
    </row>
    <row r="350" spans="1:1">
      <c r="A350" s="17"/>
    </row>
    <row r="351" spans="1:1">
      <c r="A351" s="17"/>
    </row>
    <row r="352" spans="1:1">
      <c r="A352" s="17"/>
    </row>
    <row r="353" spans="1:1">
      <c r="A353" s="17"/>
    </row>
    <row r="354" spans="1:1">
      <c r="A354" s="17"/>
    </row>
    <row r="355" spans="1:1">
      <c r="A355" s="17"/>
    </row>
    <row r="356" spans="1:1">
      <c r="A356" s="17"/>
    </row>
    <row r="357" spans="1:1">
      <c r="A357" s="17"/>
    </row>
    <row r="358" spans="1:1">
      <c r="A358" s="17"/>
    </row>
    <row r="359" spans="1:1">
      <c r="A359" s="17"/>
    </row>
    <row r="360" spans="1:1">
      <c r="A360" s="17"/>
    </row>
    <row r="361" spans="1:1">
      <c r="A361" s="17"/>
    </row>
    <row r="362" spans="1:1">
      <c r="A362" s="17"/>
    </row>
    <row r="363" spans="1:1">
      <c r="A363" s="17"/>
    </row>
    <row r="364" spans="1:1">
      <c r="A364" s="17"/>
    </row>
    <row r="365" spans="1:1">
      <c r="A365" s="17"/>
    </row>
    <row r="366" spans="1:1">
      <c r="A366" s="17"/>
    </row>
    <row r="367" spans="1:1">
      <c r="A367" s="17"/>
    </row>
    <row r="368" spans="1:1">
      <c r="A368" s="17"/>
    </row>
    <row r="369" spans="1:1">
      <c r="A369" s="17"/>
    </row>
    <row r="370" spans="1:1">
      <c r="A370" s="17"/>
    </row>
    <row r="371" spans="1:1">
      <c r="A371" s="17"/>
    </row>
    <row r="372" spans="1:1">
      <c r="A372" s="17"/>
    </row>
    <row r="373" spans="1:1">
      <c r="A373" s="17"/>
    </row>
    <row r="374" spans="1:1">
      <c r="A374" s="17"/>
    </row>
    <row r="375" spans="1:1">
      <c r="A375" s="17"/>
    </row>
    <row r="376" spans="1:1">
      <c r="A376" s="17"/>
    </row>
    <row r="377" spans="1:1">
      <c r="A377" s="17"/>
    </row>
    <row r="378" spans="1:1">
      <c r="A378" s="17"/>
    </row>
    <row r="379" spans="1:1">
      <c r="A379" s="17"/>
    </row>
    <row r="380" spans="1:1">
      <c r="A380" s="17"/>
    </row>
    <row r="381" spans="1:1">
      <c r="A381" s="17"/>
    </row>
    <row r="382" spans="1:1">
      <c r="A382" s="17"/>
    </row>
    <row r="383" spans="1:1">
      <c r="A383" s="17"/>
    </row>
    <row r="384" spans="1:1">
      <c r="A384" s="17"/>
    </row>
    <row r="385" spans="1:1">
      <c r="A385" s="17"/>
    </row>
    <row r="386" spans="1:1">
      <c r="A386" s="17"/>
    </row>
    <row r="387" spans="1:1">
      <c r="A387" s="17"/>
    </row>
    <row r="388" spans="1:1">
      <c r="A388" s="17"/>
    </row>
    <row r="389" spans="1:1">
      <c r="A389" s="17"/>
    </row>
    <row r="390" spans="1:1">
      <c r="A390" s="17"/>
    </row>
    <row r="391" spans="1:1">
      <c r="A391" s="17"/>
    </row>
    <row r="392" spans="1:1">
      <c r="A392" s="17"/>
    </row>
    <row r="393" spans="1:1">
      <c r="A393" s="17"/>
    </row>
    <row r="394" spans="1:1">
      <c r="A394" s="17"/>
    </row>
    <row r="395" spans="1:1">
      <c r="A395" s="17"/>
    </row>
    <row r="396" spans="1:1">
      <c r="A396" s="17"/>
    </row>
    <row r="397" spans="1:1">
      <c r="A397" s="17"/>
    </row>
    <row r="398" spans="1:1">
      <c r="A398" s="17"/>
    </row>
    <row r="399" spans="1:1">
      <c r="A399" s="17"/>
    </row>
    <row r="400" spans="1:1">
      <c r="A400" s="17"/>
    </row>
    <row r="401" spans="1:1">
      <c r="A401" s="17"/>
    </row>
    <row r="402" spans="1:1">
      <c r="A402" s="17"/>
    </row>
    <row r="403" spans="1:1">
      <c r="A403" s="17"/>
    </row>
    <row r="404" spans="1:1">
      <c r="A404" s="17"/>
    </row>
    <row r="405" spans="1:1">
      <c r="A405" s="17"/>
    </row>
    <row r="406" spans="1:1">
      <c r="A406" s="17"/>
    </row>
    <row r="407" spans="1:1">
      <c r="A407" s="17"/>
    </row>
    <row r="408" spans="1:1">
      <c r="A408" s="17"/>
    </row>
    <row r="409" spans="1:1">
      <c r="A409" s="17"/>
    </row>
    <row r="410" spans="1:1">
      <c r="A410" s="17"/>
    </row>
    <row r="411" spans="1:1">
      <c r="A411" s="17"/>
    </row>
    <row r="412" spans="1:1">
      <c r="A412" s="17"/>
    </row>
    <row r="413" spans="1:1">
      <c r="A413" s="17"/>
    </row>
    <row r="414" spans="1:1">
      <c r="A414" s="17"/>
    </row>
    <row r="415" spans="1:1">
      <c r="A415" s="17"/>
    </row>
    <row r="416" spans="1:1">
      <c r="A416" s="17"/>
    </row>
  </sheetData>
  <mergeCells count="41">
    <mergeCell ref="E208:G208"/>
    <mergeCell ref="E207:G207"/>
    <mergeCell ref="A154:G154"/>
    <mergeCell ref="A165:G165"/>
    <mergeCell ref="A28:G28"/>
    <mergeCell ref="A31:A32"/>
    <mergeCell ref="B31:B32"/>
    <mergeCell ref="A29:G29"/>
    <mergeCell ref="C31:C32"/>
    <mergeCell ref="A176:G176"/>
    <mergeCell ref="A144:G144"/>
    <mergeCell ref="D31:G31"/>
    <mergeCell ref="A34:G34"/>
    <mergeCell ref="A105:G105"/>
    <mergeCell ref="A116:G116"/>
    <mergeCell ref="A35:G35"/>
    <mergeCell ref="B12:C12"/>
    <mergeCell ref="F14:G14"/>
    <mergeCell ref="B15:C15"/>
    <mergeCell ref="F16:G16"/>
    <mergeCell ref="A25:G25"/>
    <mergeCell ref="A26:G26"/>
    <mergeCell ref="A27:G27"/>
    <mergeCell ref="B22:D22"/>
    <mergeCell ref="B23:E23"/>
    <mergeCell ref="F15:G15"/>
    <mergeCell ref="B11:C11"/>
    <mergeCell ref="F11:G11"/>
    <mergeCell ref="F12:G12"/>
    <mergeCell ref="B21:G21"/>
    <mergeCell ref="B18:C18"/>
    <mergeCell ref="B17:C17"/>
    <mergeCell ref="F17:G17"/>
    <mergeCell ref="D19:F19"/>
    <mergeCell ref="B19:C19"/>
    <mergeCell ref="B20:C20"/>
    <mergeCell ref="F13:G13"/>
    <mergeCell ref="B13:C13"/>
    <mergeCell ref="B14:C14"/>
    <mergeCell ref="D18:F18"/>
    <mergeCell ref="B16:C16"/>
  </mergeCells>
  <pageMargins left="1.1811023622047245" right="0.39370078740157483" top="0.39370078740157483" bottom="0.19685039370078741" header="0.39370078740157483" footer="0.39370078740157483"/>
  <pageSetup paperSize="9" scale="54" fitToHeight="4" orientation="portrait" r:id="rId1"/>
  <rowBreaks count="1" manualBreakCount="1">
    <brk id="1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0"/>
  <sheetViews>
    <sheetView view="pageBreakPreview" zoomScale="60" workbookViewId="0">
      <selection activeCell="K82" sqref="K82"/>
    </sheetView>
  </sheetViews>
  <sheetFormatPr defaultRowHeight="18.75"/>
  <cols>
    <col min="1" max="1" width="3.42578125" style="2" customWidth="1"/>
    <col min="2" max="2" width="62.85546875" style="2" customWidth="1"/>
    <col min="3" max="3" width="23.140625" style="2" customWidth="1"/>
    <col min="4" max="4" width="19" style="2" customWidth="1"/>
    <col min="5" max="5" width="16.5703125" style="2" customWidth="1"/>
    <col min="6" max="6" width="18.42578125" style="2" customWidth="1"/>
    <col min="7" max="7" width="19.140625" style="2" customWidth="1"/>
    <col min="8" max="8" width="5.85546875" style="2" customWidth="1"/>
    <col min="9" max="9" width="6" style="2" customWidth="1"/>
    <col min="10" max="10" width="13.140625" style="2" customWidth="1"/>
    <col min="11" max="16384" width="9.140625" style="2"/>
  </cols>
  <sheetData>
    <row r="1" spans="1:9">
      <c r="F1" s="210" t="s">
        <v>132</v>
      </c>
      <c r="G1" s="210"/>
    </row>
    <row r="2" spans="1:9" s="48" customFormat="1" ht="45.75" customHeight="1">
      <c r="A2" s="11"/>
      <c r="B2" s="209" t="s">
        <v>166</v>
      </c>
      <c r="C2" s="209"/>
      <c r="D2" s="209"/>
      <c r="E2" s="209"/>
      <c r="F2" s="209"/>
      <c r="G2" s="209"/>
      <c r="H2" s="22"/>
      <c r="I2" s="211"/>
    </row>
    <row r="3" spans="1:9" s="27" customFormat="1" ht="45" customHeight="1">
      <c r="A3" s="201" t="s">
        <v>184</v>
      </c>
      <c r="B3" s="204" t="s">
        <v>27</v>
      </c>
      <c r="C3" s="212" t="s">
        <v>170</v>
      </c>
      <c r="D3" s="198" t="s">
        <v>171</v>
      </c>
      <c r="E3" s="198"/>
      <c r="F3" s="198"/>
      <c r="G3" s="198"/>
      <c r="I3" s="211"/>
    </row>
    <row r="4" spans="1:9" s="27" customFormat="1" ht="42" customHeight="1">
      <c r="A4" s="202"/>
      <c r="B4" s="205"/>
      <c r="C4" s="213"/>
      <c r="D4" s="30" t="s">
        <v>162</v>
      </c>
      <c r="E4" s="30" t="s">
        <v>163</v>
      </c>
      <c r="F4" s="30" t="s">
        <v>164</v>
      </c>
      <c r="G4" s="30" t="s">
        <v>165</v>
      </c>
      <c r="I4" s="211"/>
    </row>
    <row r="5" spans="1:9" s="27" customFormat="1" ht="24.75" hidden="1" customHeight="1">
      <c r="A5" s="203"/>
      <c r="B5" s="206"/>
      <c r="C5" s="89"/>
      <c r="D5" s="30"/>
      <c r="E5" s="30"/>
      <c r="F5" s="30"/>
      <c r="G5" s="30"/>
      <c r="I5" s="211"/>
    </row>
    <row r="6" spans="1:9" s="48" customFormat="1" ht="21" customHeight="1">
      <c r="A6" s="50">
        <v>1</v>
      </c>
      <c r="B6" s="51">
        <v>2</v>
      </c>
      <c r="C6" s="52">
        <v>3</v>
      </c>
      <c r="D6" s="94">
        <v>4</v>
      </c>
      <c r="E6" s="94">
        <v>5</v>
      </c>
      <c r="F6" s="94">
        <v>6</v>
      </c>
      <c r="G6" s="94">
        <v>7</v>
      </c>
      <c r="H6" s="49"/>
      <c r="I6" s="211"/>
    </row>
    <row r="7" spans="1:9" s="48" customFormat="1" ht="27.75" customHeight="1">
      <c r="A7" s="53"/>
      <c r="B7" s="81" t="s">
        <v>133</v>
      </c>
      <c r="C7" s="54"/>
      <c r="D7" s="98"/>
      <c r="E7" s="99"/>
      <c r="F7" s="95"/>
      <c r="G7" s="95"/>
      <c r="H7" s="49"/>
      <c r="I7" s="211"/>
    </row>
    <row r="8" spans="1:9" s="48" customFormat="1" ht="18.75" customHeight="1">
      <c r="A8" s="73"/>
      <c r="B8" s="56" t="s">
        <v>134</v>
      </c>
      <c r="C8" s="74"/>
      <c r="D8" s="100"/>
      <c r="E8" s="100"/>
      <c r="F8" s="73">
        <f>E8-D8</f>
        <v>0</v>
      </c>
      <c r="G8" s="96" t="e">
        <f>E8*100/D8</f>
        <v>#DIV/0!</v>
      </c>
      <c r="H8" s="49"/>
      <c r="I8" s="211"/>
    </row>
    <row r="9" spans="1:9" s="48" customFormat="1" ht="18.75" customHeight="1">
      <c r="A9" s="73"/>
      <c r="B9" s="60" t="s">
        <v>157</v>
      </c>
      <c r="C9" s="74"/>
      <c r="D9" s="100"/>
      <c r="E9" s="101"/>
      <c r="F9" s="73"/>
      <c r="G9" s="96"/>
      <c r="H9" s="49"/>
      <c r="I9" s="211"/>
    </row>
    <row r="10" spans="1:9" s="48" customFormat="1" ht="18.75" customHeight="1">
      <c r="A10" s="55"/>
      <c r="B10" s="56" t="s">
        <v>148</v>
      </c>
      <c r="C10" s="58">
        <f>C11+C12+C13+C14+C15+C16+C23+C17+C24+C25+C26</f>
        <v>0</v>
      </c>
      <c r="D10" s="58">
        <f>D11+D12+D13+D14+D15+D16+D23+D17+D24+D25+D26</f>
        <v>0</v>
      </c>
      <c r="E10" s="58">
        <f>E11+E12+E13+E14+E15+E16+E23+E17+E24+E25+E26</f>
        <v>0</v>
      </c>
      <c r="F10" s="73">
        <f t="shared" ref="F10:F26" si="0">E10-D10</f>
        <v>0</v>
      </c>
      <c r="G10" s="96" t="e">
        <f t="shared" ref="G10:G26" si="1">E10*100/D10</f>
        <v>#DIV/0!</v>
      </c>
      <c r="H10" s="49"/>
      <c r="I10" s="211"/>
    </row>
    <row r="11" spans="1:9" s="48" customFormat="1" ht="20.25" customHeight="1">
      <c r="A11" s="59"/>
      <c r="B11" s="60" t="s">
        <v>135</v>
      </c>
      <c r="C11" s="61"/>
      <c r="D11" s="103"/>
      <c r="E11" s="103"/>
      <c r="F11" s="73">
        <f t="shared" si="0"/>
        <v>0</v>
      </c>
      <c r="G11" s="96" t="e">
        <f t="shared" si="1"/>
        <v>#DIV/0!</v>
      </c>
      <c r="H11" s="49"/>
      <c r="I11" s="211"/>
    </row>
    <row r="12" spans="1:9" s="48" customFormat="1" ht="20.25" customHeight="1">
      <c r="A12" s="59"/>
      <c r="B12" s="60" t="s">
        <v>136</v>
      </c>
      <c r="C12" s="61"/>
      <c r="D12" s="103"/>
      <c r="E12" s="103"/>
      <c r="F12" s="73">
        <f t="shared" si="0"/>
        <v>0</v>
      </c>
      <c r="G12" s="96" t="e">
        <f t="shared" si="1"/>
        <v>#DIV/0!</v>
      </c>
      <c r="H12" s="49"/>
      <c r="I12" s="211"/>
    </row>
    <row r="13" spans="1:9" s="48" customFormat="1" ht="20.25" customHeight="1">
      <c r="A13" s="59"/>
      <c r="B13" s="60" t="s">
        <v>137</v>
      </c>
      <c r="C13" s="61"/>
      <c r="D13" s="103"/>
      <c r="E13" s="103"/>
      <c r="F13" s="73">
        <f t="shared" si="0"/>
        <v>0</v>
      </c>
      <c r="G13" s="96" t="e">
        <f t="shared" si="1"/>
        <v>#DIV/0!</v>
      </c>
      <c r="H13" s="49"/>
      <c r="I13" s="211"/>
    </row>
    <row r="14" spans="1:9" s="48" customFormat="1" ht="20.25" customHeight="1">
      <c r="A14" s="59"/>
      <c r="B14" s="60" t="s">
        <v>138</v>
      </c>
      <c r="C14" s="61"/>
      <c r="D14" s="103"/>
      <c r="E14" s="103"/>
      <c r="F14" s="73">
        <f t="shared" si="0"/>
        <v>0</v>
      </c>
      <c r="G14" s="96" t="e">
        <f t="shared" si="1"/>
        <v>#DIV/0!</v>
      </c>
      <c r="H14" s="49"/>
      <c r="I14" s="211"/>
    </row>
    <row r="15" spans="1:9" s="48" customFormat="1" ht="20.25" customHeight="1">
      <c r="A15" s="59"/>
      <c r="B15" s="60" t="s">
        <v>139</v>
      </c>
      <c r="C15" s="61"/>
      <c r="D15" s="103"/>
      <c r="E15" s="103"/>
      <c r="F15" s="73">
        <f t="shared" si="0"/>
        <v>0</v>
      </c>
      <c r="G15" s="96" t="e">
        <f t="shared" si="1"/>
        <v>#DIV/0!</v>
      </c>
      <c r="H15" s="49"/>
      <c r="I15" s="211"/>
    </row>
    <row r="16" spans="1:9" s="48" customFormat="1" ht="20.25" customHeight="1">
      <c r="A16" s="59"/>
      <c r="B16" s="60" t="s">
        <v>140</v>
      </c>
      <c r="C16" s="61"/>
      <c r="D16" s="103"/>
      <c r="E16" s="103"/>
      <c r="F16" s="73">
        <f t="shared" si="0"/>
        <v>0</v>
      </c>
      <c r="G16" s="96" t="e">
        <f t="shared" si="1"/>
        <v>#DIV/0!</v>
      </c>
      <c r="H16" s="49"/>
      <c r="I16" s="211"/>
    </row>
    <row r="17" spans="1:9" s="48" customFormat="1" ht="20.25" customHeight="1">
      <c r="A17" s="59"/>
      <c r="B17" s="60" t="s">
        <v>156</v>
      </c>
      <c r="C17" s="104">
        <f>C18+C19+C20+C21+C22</f>
        <v>0</v>
      </c>
      <c r="D17" s="104">
        <f>D18+D19+D20+D21+D22</f>
        <v>0</v>
      </c>
      <c r="E17" s="104">
        <f>E18+E19+E20+E21+E22</f>
        <v>0</v>
      </c>
      <c r="F17" s="73">
        <f t="shared" si="0"/>
        <v>0</v>
      </c>
      <c r="G17" s="96" t="e">
        <f t="shared" si="1"/>
        <v>#DIV/0!</v>
      </c>
      <c r="H17" s="49"/>
      <c r="I17" s="211"/>
    </row>
    <row r="18" spans="1:9" s="48" customFormat="1" ht="20.25" customHeight="1">
      <c r="A18" s="59"/>
      <c r="B18" s="60" t="s">
        <v>141</v>
      </c>
      <c r="C18" s="61"/>
      <c r="D18" s="103"/>
      <c r="E18" s="103"/>
      <c r="F18" s="73">
        <f t="shared" si="0"/>
        <v>0</v>
      </c>
      <c r="G18" s="96" t="e">
        <f t="shared" si="1"/>
        <v>#DIV/0!</v>
      </c>
      <c r="H18" s="49"/>
      <c r="I18" s="211"/>
    </row>
    <row r="19" spans="1:9" s="48" customFormat="1" ht="20.25" customHeight="1">
      <c r="A19" s="59"/>
      <c r="B19" s="60" t="s">
        <v>142</v>
      </c>
      <c r="C19" s="61"/>
      <c r="D19" s="103"/>
      <c r="E19" s="103"/>
      <c r="F19" s="73">
        <f t="shared" si="0"/>
        <v>0</v>
      </c>
      <c r="G19" s="96" t="e">
        <f t="shared" si="1"/>
        <v>#DIV/0!</v>
      </c>
      <c r="H19" s="49"/>
      <c r="I19" s="211"/>
    </row>
    <row r="20" spans="1:9" s="48" customFormat="1" ht="20.25" customHeight="1">
      <c r="A20" s="59"/>
      <c r="B20" s="60" t="s">
        <v>143</v>
      </c>
      <c r="C20" s="61"/>
      <c r="D20" s="103"/>
      <c r="E20" s="103"/>
      <c r="F20" s="73">
        <f t="shared" si="0"/>
        <v>0</v>
      </c>
      <c r="G20" s="96" t="e">
        <f t="shared" si="1"/>
        <v>#DIV/0!</v>
      </c>
      <c r="H20" s="49"/>
      <c r="I20" s="211"/>
    </row>
    <row r="21" spans="1:9" s="48" customFormat="1" ht="20.25" customHeight="1">
      <c r="A21" s="59"/>
      <c r="B21" s="7" t="s">
        <v>185</v>
      </c>
      <c r="C21" s="61"/>
      <c r="D21" s="103"/>
      <c r="E21" s="103"/>
      <c r="F21" s="73">
        <f t="shared" si="0"/>
        <v>0</v>
      </c>
      <c r="G21" s="96" t="e">
        <f t="shared" si="1"/>
        <v>#DIV/0!</v>
      </c>
      <c r="H21" s="49"/>
      <c r="I21" s="211"/>
    </row>
    <row r="22" spans="1:9" s="48" customFormat="1" ht="42" customHeight="1">
      <c r="A22" s="59"/>
      <c r="B22" s="60" t="s">
        <v>155</v>
      </c>
      <c r="C22" s="61"/>
      <c r="D22" s="103"/>
      <c r="E22" s="103"/>
      <c r="F22" s="73">
        <f t="shared" si="0"/>
        <v>0</v>
      </c>
      <c r="G22" s="96" t="e">
        <f t="shared" si="1"/>
        <v>#DIV/0!</v>
      </c>
      <c r="H22" s="49"/>
      <c r="I22" s="211"/>
    </row>
    <row r="23" spans="1:9" s="48" customFormat="1" ht="63" customHeight="1">
      <c r="A23" s="59"/>
      <c r="B23" s="60" t="s">
        <v>144</v>
      </c>
      <c r="C23" s="61"/>
      <c r="D23" s="103"/>
      <c r="E23" s="103"/>
      <c r="F23" s="73">
        <f t="shared" si="0"/>
        <v>0</v>
      </c>
      <c r="G23" s="96" t="e">
        <f t="shared" si="1"/>
        <v>#DIV/0!</v>
      </c>
      <c r="H23" s="49"/>
      <c r="I23" s="211"/>
    </row>
    <row r="24" spans="1:9" s="48" customFormat="1" ht="18.75" customHeight="1">
      <c r="A24" s="59"/>
      <c r="B24" s="60" t="s">
        <v>145</v>
      </c>
      <c r="C24" s="61"/>
      <c r="D24" s="103"/>
      <c r="E24" s="103"/>
      <c r="F24" s="73">
        <f t="shared" si="0"/>
        <v>0</v>
      </c>
      <c r="G24" s="96" t="e">
        <f t="shared" si="1"/>
        <v>#DIV/0!</v>
      </c>
      <c r="H24" s="49"/>
      <c r="I24" s="211"/>
    </row>
    <row r="25" spans="1:9" s="48" customFormat="1" ht="18.75" customHeight="1">
      <c r="A25" s="59"/>
      <c r="B25" s="60" t="s">
        <v>146</v>
      </c>
      <c r="C25" s="61"/>
      <c r="D25" s="103"/>
      <c r="E25" s="103"/>
      <c r="F25" s="73">
        <f t="shared" si="0"/>
        <v>0</v>
      </c>
      <c r="G25" s="96" t="e">
        <f t="shared" si="1"/>
        <v>#DIV/0!</v>
      </c>
      <c r="H25" s="49"/>
      <c r="I25" s="211"/>
    </row>
    <row r="26" spans="1:9" s="48" customFormat="1" ht="18.75" customHeight="1">
      <c r="A26" s="59"/>
      <c r="B26" s="60" t="s">
        <v>147</v>
      </c>
      <c r="C26" s="61"/>
      <c r="D26" s="103"/>
      <c r="E26" s="103"/>
      <c r="F26" s="73">
        <f t="shared" si="0"/>
        <v>0</v>
      </c>
      <c r="G26" s="96" t="e">
        <f t="shared" si="1"/>
        <v>#DIV/0!</v>
      </c>
      <c r="H26" s="49"/>
      <c r="I26" s="211"/>
    </row>
    <row r="27" spans="1:9" s="48" customFormat="1" ht="42.75" customHeight="1">
      <c r="A27" s="53"/>
      <c r="B27" s="81" t="s">
        <v>186</v>
      </c>
      <c r="C27" s="54"/>
      <c r="D27" s="98"/>
      <c r="E27" s="97"/>
      <c r="F27" s="53"/>
      <c r="G27" s="97"/>
      <c r="H27" s="49"/>
      <c r="I27" s="211"/>
    </row>
    <row r="28" spans="1:9" s="92" customFormat="1" ht="21.75" customHeight="1">
      <c r="A28" s="73"/>
      <c r="B28" s="90" t="s">
        <v>134</v>
      </c>
      <c r="C28" s="74"/>
      <c r="D28" s="96"/>
      <c r="E28" s="100"/>
      <c r="F28" s="73">
        <f>E28-D28</f>
        <v>0</v>
      </c>
      <c r="G28" s="96" t="e">
        <f>E28*100/D28</f>
        <v>#DIV/0!</v>
      </c>
      <c r="H28" s="91"/>
      <c r="I28" s="211"/>
    </row>
    <row r="29" spans="1:9" s="48" customFormat="1" ht="18.75" customHeight="1">
      <c r="A29" s="73"/>
      <c r="B29" s="60" t="s">
        <v>157</v>
      </c>
      <c r="C29" s="57"/>
      <c r="D29" s="103"/>
      <c r="E29" s="103"/>
      <c r="F29" s="73"/>
      <c r="G29" s="96"/>
      <c r="H29" s="49"/>
      <c r="I29" s="211"/>
    </row>
    <row r="30" spans="1:9" s="48" customFormat="1" ht="18.75" customHeight="1">
      <c r="A30" s="55"/>
      <c r="B30" s="56" t="s">
        <v>148</v>
      </c>
      <c r="C30" s="61">
        <f>C31+C32+C33+C34+C35+C36+C37+C43+C44+C45+C46</f>
        <v>0</v>
      </c>
      <c r="D30" s="61">
        <f>D31+D32+D33+D34+D35+D36+D37+D43+D44+D45+D46</f>
        <v>0</v>
      </c>
      <c r="E30" s="61">
        <f>E31+E32+E33+E34+E35+E36+E37+E43+E44+E45+E46</f>
        <v>0</v>
      </c>
      <c r="F30" s="73">
        <f>E30-D30</f>
        <v>0</v>
      </c>
      <c r="G30" s="96" t="e">
        <f>E30*100/D30</f>
        <v>#DIV/0!</v>
      </c>
      <c r="H30" s="49"/>
      <c r="I30" s="211"/>
    </row>
    <row r="31" spans="1:9" s="48" customFormat="1" ht="20.25" customHeight="1">
      <c r="A31" s="59"/>
      <c r="B31" s="60" t="s">
        <v>135</v>
      </c>
      <c r="C31" s="58"/>
      <c r="D31" s="102"/>
      <c r="E31" s="102"/>
      <c r="F31" s="73">
        <f t="shared" ref="F31:F46" si="2">E31-D31</f>
        <v>0</v>
      </c>
      <c r="G31" s="96" t="e">
        <f t="shared" ref="G31:G46" si="3">E31*100/D31</f>
        <v>#DIV/0!</v>
      </c>
      <c r="H31" s="49"/>
      <c r="I31" s="211"/>
    </row>
    <row r="32" spans="1:9" s="48" customFormat="1" ht="20.25" customHeight="1">
      <c r="A32" s="59"/>
      <c r="B32" s="60" t="s">
        <v>136</v>
      </c>
      <c r="C32" s="61"/>
      <c r="D32" s="103"/>
      <c r="E32" s="103"/>
      <c r="F32" s="73">
        <f t="shared" si="2"/>
        <v>0</v>
      </c>
      <c r="G32" s="96" t="e">
        <f t="shared" si="3"/>
        <v>#DIV/0!</v>
      </c>
      <c r="H32" s="49"/>
      <c r="I32" s="211"/>
    </row>
    <row r="33" spans="1:9" s="48" customFormat="1" ht="20.25" customHeight="1">
      <c r="A33" s="59"/>
      <c r="B33" s="60" t="s">
        <v>137</v>
      </c>
      <c r="C33" s="61"/>
      <c r="D33" s="103"/>
      <c r="E33" s="103"/>
      <c r="F33" s="73">
        <f t="shared" si="2"/>
        <v>0</v>
      </c>
      <c r="G33" s="96" t="e">
        <f t="shared" si="3"/>
        <v>#DIV/0!</v>
      </c>
      <c r="H33" s="49"/>
      <c r="I33" s="211"/>
    </row>
    <row r="34" spans="1:9" s="48" customFormat="1" ht="20.25" customHeight="1">
      <c r="A34" s="59"/>
      <c r="B34" s="60" t="s">
        <v>138</v>
      </c>
      <c r="C34" s="61"/>
      <c r="D34" s="103"/>
      <c r="E34" s="103"/>
      <c r="F34" s="73">
        <f t="shared" si="2"/>
        <v>0</v>
      </c>
      <c r="G34" s="96" t="e">
        <f t="shared" si="3"/>
        <v>#DIV/0!</v>
      </c>
      <c r="H34" s="49"/>
      <c r="I34" s="211"/>
    </row>
    <row r="35" spans="1:9" s="48" customFormat="1" ht="20.25" customHeight="1">
      <c r="A35" s="59"/>
      <c r="B35" s="60" t="s">
        <v>139</v>
      </c>
      <c r="C35" s="61"/>
      <c r="D35" s="103"/>
      <c r="E35" s="103"/>
      <c r="F35" s="73">
        <f t="shared" si="2"/>
        <v>0</v>
      </c>
      <c r="G35" s="96" t="e">
        <f t="shared" si="3"/>
        <v>#DIV/0!</v>
      </c>
      <c r="H35" s="49"/>
      <c r="I35" s="211"/>
    </row>
    <row r="36" spans="1:9" s="48" customFormat="1" ht="20.25" customHeight="1">
      <c r="A36" s="59"/>
      <c r="B36" s="60" t="s">
        <v>140</v>
      </c>
      <c r="C36" s="61"/>
      <c r="D36" s="103"/>
      <c r="E36" s="103"/>
      <c r="F36" s="73">
        <f t="shared" si="2"/>
        <v>0</v>
      </c>
      <c r="G36" s="96" t="e">
        <f t="shared" si="3"/>
        <v>#DIV/0!</v>
      </c>
      <c r="H36" s="49"/>
      <c r="I36" s="211"/>
    </row>
    <row r="37" spans="1:9" s="48" customFormat="1" ht="20.25" customHeight="1">
      <c r="A37" s="59"/>
      <c r="B37" s="60" t="s">
        <v>156</v>
      </c>
      <c r="C37" s="61">
        <f>C38+C39+C40+C41+C42</f>
        <v>0</v>
      </c>
      <c r="D37" s="61">
        <f>D38+D39+D40+D41+D42</f>
        <v>0</v>
      </c>
      <c r="E37" s="61">
        <f>E38+E39+E40+E41+E42</f>
        <v>0</v>
      </c>
      <c r="F37" s="73">
        <f t="shared" si="2"/>
        <v>0</v>
      </c>
      <c r="G37" s="96" t="e">
        <f t="shared" si="3"/>
        <v>#DIV/0!</v>
      </c>
      <c r="H37" s="49"/>
      <c r="I37" s="211"/>
    </row>
    <row r="38" spans="1:9" s="48" customFormat="1" ht="20.25" customHeight="1">
      <c r="A38" s="59"/>
      <c r="B38" s="60" t="s">
        <v>141</v>
      </c>
      <c r="C38" s="62"/>
      <c r="D38" s="104"/>
      <c r="E38" s="104"/>
      <c r="F38" s="73">
        <f t="shared" si="2"/>
        <v>0</v>
      </c>
      <c r="G38" s="96" t="e">
        <f t="shared" si="3"/>
        <v>#DIV/0!</v>
      </c>
      <c r="H38" s="49"/>
      <c r="I38" s="211"/>
    </row>
    <row r="39" spans="1:9" s="48" customFormat="1" ht="20.25" customHeight="1">
      <c r="A39" s="59"/>
      <c r="B39" s="60" t="s">
        <v>142</v>
      </c>
      <c r="C39" s="61"/>
      <c r="D39" s="103"/>
      <c r="E39" s="103"/>
      <c r="F39" s="73">
        <f t="shared" si="2"/>
        <v>0</v>
      </c>
      <c r="G39" s="96" t="e">
        <f t="shared" si="3"/>
        <v>#DIV/0!</v>
      </c>
      <c r="H39" s="49"/>
      <c r="I39" s="211"/>
    </row>
    <row r="40" spans="1:9" s="48" customFormat="1" ht="20.25" customHeight="1">
      <c r="A40" s="59"/>
      <c r="B40" s="60" t="s">
        <v>143</v>
      </c>
      <c r="C40" s="61"/>
      <c r="D40" s="103"/>
      <c r="E40" s="103"/>
      <c r="F40" s="73">
        <f t="shared" si="2"/>
        <v>0</v>
      </c>
      <c r="G40" s="96" t="e">
        <f t="shared" si="3"/>
        <v>#DIV/0!</v>
      </c>
      <c r="H40" s="49"/>
      <c r="I40" s="211"/>
    </row>
    <row r="41" spans="1:9" s="48" customFormat="1" ht="20.25" customHeight="1">
      <c r="A41" s="59"/>
      <c r="B41" s="7" t="s">
        <v>185</v>
      </c>
      <c r="C41" s="61"/>
      <c r="D41" s="103"/>
      <c r="E41" s="103"/>
      <c r="F41" s="73">
        <f t="shared" si="2"/>
        <v>0</v>
      </c>
      <c r="G41" s="96" t="e">
        <f t="shared" si="3"/>
        <v>#DIV/0!</v>
      </c>
      <c r="H41" s="49"/>
      <c r="I41" s="211"/>
    </row>
    <row r="42" spans="1:9" s="48" customFormat="1" ht="20.25" customHeight="1">
      <c r="A42" s="59"/>
      <c r="B42" s="60" t="s">
        <v>155</v>
      </c>
      <c r="C42" s="61"/>
      <c r="D42" s="103"/>
      <c r="E42" s="103"/>
      <c r="F42" s="73">
        <f t="shared" si="2"/>
        <v>0</v>
      </c>
      <c r="G42" s="96" t="e">
        <f t="shared" si="3"/>
        <v>#DIV/0!</v>
      </c>
      <c r="H42" s="49"/>
      <c r="I42" s="211"/>
    </row>
    <row r="43" spans="1:9" s="48" customFormat="1" ht="63.75" customHeight="1">
      <c r="A43" s="59"/>
      <c r="B43" s="60" t="s">
        <v>144</v>
      </c>
      <c r="C43" s="61"/>
      <c r="D43" s="103"/>
      <c r="E43" s="103"/>
      <c r="F43" s="73">
        <f t="shared" si="2"/>
        <v>0</v>
      </c>
      <c r="G43" s="96" t="e">
        <f t="shared" si="3"/>
        <v>#DIV/0!</v>
      </c>
      <c r="H43" s="49"/>
      <c r="I43" s="211"/>
    </row>
    <row r="44" spans="1:9" s="48" customFormat="1" ht="20.25" customHeight="1">
      <c r="A44" s="59"/>
      <c r="B44" s="60" t="s">
        <v>145</v>
      </c>
      <c r="C44" s="61"/>
      <c r="D44" s="103"/>
      <c r="E44" s="103"/>
      <c r="F44" s="73">
        <f t="shared" si="2"/>
        <v>0</v>
      </c>
      <c r="G44" s="96" t="e">
        <f t="shared" si="3"/>
        <v>#DIV/0!</v>
      </c>
      <c r="H44" s="49"/>
      <c r="I44" s="211"/>
    </row>
    <row r="45" spans="1:9" s="48" customFormat="1" ht="20.25" customHeight="1">
      <c r="A45" s="59"/>
      <c r="B45" s="60" t="s">
        <v>146</v>
      </c>
      <c r="C45" s="61"/>
      <c r="D45" s="103"/>
      <c r="E45" s="103"/>
      <c r="F45" s="73">
        <f t="shared" si="2"/>
        <v>0</v>
      </c>
      <c r="G45" s="96" t="e">
        <f t="shared" si="3"/>
        <v>#DIV/0!</v>
      </c>
      <c r="H45" s="49"/>
      <c r="I45" s="211"/>
    </row>
    <row r="46" spans="1:9" s="48" customFormat="1" ht="20.25" customHeight="1">
      <c r="A46" s="59"/>
      <c r="B46" s="60" t="s">
        <v>147</v>
      </c>
      <c r="C46" s="61"/>
      <c r="D46" s="103"/>
      <c r="E46" s="103"/>
      <c r="F46" s="73">
        <f t="shared" si="2"/>
        <v>0</v>
      </c>
      <c r="G46" s="96" t="e">
        <f t="shared" si="3"/>
        <v>#DIV/0!</v>
      </c>
      <c r="H46" s="49"/>
      <c r="I46" s="211"/>
    </row>
    <row r="47" spans="1:9" s="48" customFormat="1" ht="84.75" customHeight="1">
      <c r="A47" s="72"/>
      <c r="B47" s="81" t="s">
        <v>187</v>
      </c>
      <c r="C47" s="54"/>
      <c r="D47" s="97"/>
      <c r="E47" s="97"/>
      <c r="F47" s="53"/>
      <c r="G47" s="97"/>
      <c r="H47" s="49"/>
      <c r="I47" s="211"/>
    </row>
    <row r="48" spans="1:9" s="48" customFormat="1" ht="22.5" customHeight="1">
      <c r="A48" s="82"/>
      <c r="B48" s="56" t="s">
        <v>134</v>
      </c>
      <c r="C48" s="61"/>
      <c r="D48" s="105"/>
      <c r="E48" s="103"/>
      <c r="F48" s="73">
        <f>E48-D48</f>
        <v>0</v>
      </c>
      <c r="G48" s="96" t="e">
        <f>E48*100/D48</f>
        <v>#DIV/0!</v>
      </c>
      <c r="H48" s="49"/>
      <c r="I48" s="211"/>
    </row>
    <row r="49" spans="1:9" s="92" customFormat="1" ht="59.25" customHeight="1">
      <c r="A49" s="82"/>
      <c r="B49" s="83" t="s">
        <v>187</v>
      </c>
      <c r="C49" s="93"/>
      <c r="D49" s="106"/>
      <c r="E49" s="106"/>
      <c r="F49" s="73"/>
      <c r="G49" s="96"/>
      <c r="H49" s="91"/>
      <c r="I49" s="211"/>
    </row>
    <row r="50" spans="1:9" s="48" customFormat="1" ht="20.25" customHeight="1">
      <c r="A50" s="59"/>
      <c r="B50" s="56" t="s">
        <v>148</v>
      </c>
      <c r="C50" s="57">
        <f>C51</f>
        <v>0</v>
      </c>
      <c r="D50" s="57">
        <f>D51</f>
        <v>0</v>
      </c>
      <c r="E50" s="57">
        <f>E51</f>
        <v>0</v>
      </c>
      <c r="F50" s="73">
        <f>E50-D50</f>
        <v>0</v>
      </c>
      <c r="G50" s="96" t="e">
        <f>E50*100/D50</f>
        <v>#DIV/0!</v>
      </c>
      <c r="H50" s="49"/>
      <c r="I50" s="211"/>
    </row>
    <row r="51" spans="1:9" s="48" customFormat="1" ht="18.75" customHeight="1">
      <c r="A51" s="59"/>
      <c r="B51" s="60" t="s">
        <v>156</v>
      </c>
      <c r="C51" s="61">
        <f>C52+C53+C54+C55+C56</f>
        <v>0</v>
      </c>
      <c r="D51" s="61">
        <f>D52+D53+D54+D55+D56</f>
        <v>0</v>
      </c>
      <c r="E51" s="61">
        <f>E52+E53+E54+E55+E56</f>
        <v>0</v>
      </c>
      <c r="F51" s="73">
        <f>E51-D51</f>
        <v>0</v>
      </c>
      <c r="G51" s="96" t="e">
        <f>E51*100/D51</f>
        <v>#DIV/0!</v>
      </c>
      <c r="H51" s="49"/>
      <c r="I51" s="211"/>
    </row>
    <row r="52" spans="1:9" s="48" customFormat="1" ht="18" customHeight="1">
      <c r="A52" s="59"/>
      <c r="B52" s="60" t="s">
        <v>141</v>
      </c>
      <c r="C52" s="58"/>
      <c r="D52" s="102"/>
      <c r="E52" s="102"/>
      <c r="F52" s="73">
        <f t="shared" ref="F52:F70" si="4">E52-D52</f>
        <v>0</v>
      </c>
      <c r="G52" s="96" t="e">
        <f t="shared" ref="G52:G69" si="5">E52*100/D52</f>
        <v>#DIV/0!</v>
      </c>
      <c r="H52" s="49"/>
      <c r="I52" s="211"/>
    </row>
    <row r="53" spans="1:9" s="48" customFormat="1" ht="19.5" customHeight="1">
      <c r="A53" s="59"/>
      <c r="B53" s="60" t="s">
        <v>142</v>
      </c>
      <c r="C53" s="61"/>
      <c r="D53" s="103"/>
      <c r="E53" s="103"/>
      <c r="F53" s="73">
        <f t="shared" si="4"/>
        <v>0</v>
      </c>
      <c r="G53" s="96" t="e">
        <f t="shared" si="5"/>
        <v>#DIV/0!</v>
      </c>
      <c r="H53" s="49"/>
      <c r="I53" s="211"/>
    </row>
    <row r="54" spans="1:9" s="48" customFormat="1" ht="19.5" customHeight="1">
      <c r="A54" s="59"/>
      <c r="B54" s="60" t="s">
        <v>143</v>
      </c>
      <c r="C54" s="61"/>
      <c r="D54" s="103"/>
      <c r="E54" s="103"/>
      <c r="F54" s="73">
        <f t="shared" si="4"/>
        <v>0</v>
      </c>
      <c r="G54" s="96" t="e">
        <f t="shared" si="5"/>
        <v>#DIV/0!</v>
      </c>
      <c r="H54" s="49"/>
      <c r="I54" s="211"/>
    </row>
    <row r="55" spans="1:9" s="48" customFormat="1" ht="19.5" customHeight="1">
      <c r="A55" s="59"/>
      <c r="B55" s="7" t="s">
        <v>185</v>
      </c>
      <c r="C55" s="61"/>
      <c r="D55" s="103"/>
      <c r="E55" s="103"/>
      <c r="F55" s="73">
        <f t="shared" si="4"/>
        <v>0</v>
      </c>
      <c r="G55" s="96" t="e">
        <f t="shared" si="5"/>
        <v>#DIV/0!</v>
      </c>
      <c r="H55" s="49"/>
      <c r="I55" s="211"/>
    </row>
    <row r="56" spans="1:9" s="48" customFormat="1" ht="34.5" customHeight="1">
      <c r="A56" s="59"/>
      <c r="B56" s="60" t="s">
        <v>155</v>
      </c>
      <c r="C56" s="61"/>
      <c r="D56" s="103"/>
      <c r="E56" s="103"/>
      <c r="F56" s="73">
        <f t="shared" si="4"/>
        <v>0</v>
      </c>
      <c r="G56" s="96" t="e">
        <f t="shared" si="5"/>
        <v>#DIV/0!</v>
      </c>
      <c r="H56" s="49"/>
      <c r="I56" s="211"/>
    </row>
    <row r="57" spans="1:9" s="48" customFormat="1" ht="33" customHeight="1">
      <c r="A57" s="53"/>
      <c r="B57" s="81" t="s">
        <v>188</v>
      </c>
      <c r="C57" s="54"/>
      <c r="D57" s="97"/>
      <c r="E57" s="97"/>
      <c r="F57" s="53"/>
      <c r="G57" s="97"/>
      <c r="H57" s="49"/>
      <c r="I57" s="211"/>
    </row>
    <row r="58" spans="1:9" s="48" customFormat="1" ht="69.75" customHeight="1">
      <c r="A58" s="73"/>
      <c r="B58" s="83" t="s">
        <v>189</v>
      </c>
      <c r="C58" s="61"/>
      <c r="D58" s="105"/>
      <c r="E58" s="103"/>
      <c r="F58" s="73"/>
      <c r="G58" s="96"/>
      <c r="H58" s="49"/>
      <c r="I58" s="211"/>
    </row>
    <row r="59" spans="1:9" s="48" customFormat="1" ht="19.5" customHeight="1">
      <c r="A59" s="59"/>
      <c r="B59" s="56" t="s">
        <v>134</v>
      </c>
      <c r="C59" s="58"/>
      <c r="D59" s="102"/>
      <c r="E59" s="102"/>
      <c r="F59" s="73">
        <f t="shared" si="4"/>
        <v>0</v>
      </c>
      <c r="G59" s="96" t="e">
        <f t="shared" si="5"/>
        <v>#DIV/0!</v>
      </c>
      <c r="H59" s="49"/>
      <c r="I59" s="211"/>
    </row>
    <row r="60" spans="1:9" s="48" customFormat="1" ht="64.5" customHeight="1">
      <c r="A60" s="59"/>
      <c r="B60" s="60" t="s">
        <v>189</v>
      </c>
      <c r="C60" s="61"/>
      <c r="D60" s="103"/>
      <c r="E60" s="103"/>
      <c r="F60" s="73"/>
      <c r="G60" s="96"/>
      <c r="H60" s="49"/>
      <c r="I60" s="211"/>
    </row>
    <row r="61" spans="1:9" s="48" customFormat="1" ht="19.5" customHeight="1">
      <c r="A61" s="59"/>
      <c r="B61" s="56" t="s">
        <v>148</v>
      </c>
      <c r="C61" s="61"/>
      <c r="D61" s="103"/>
      <c r="E61" s="103"/>
      <c r="F61" s="73">
        <f t="shared" si="4"/>
        <v>0</v>
      </c>
      <c r="G61" s="96" t="e">
        <f t="shared" si="5"/>
        <v>#DIV/0!</v>
      </c>
      <c r="H61" s="49"/>
      <c r="I61" s="211"/>
    </row>
    <row r="62" spans="1:9" s="48" customFormat="1" ht="30.75" customHeight="1">
      <c r="A62" s="72"/>
      <c r="B62" s="63" t="s">
        <v>153</v>
      </c>
      <c r="C62" s="54"/>
      <c r="D62" s="97"/>
      <c r="E62" s="97"/>
      <c r="F62" s="53"/>
      <c r="G62" s="97"/>
      <c r="H62" s="49"/>
      <c r="I62" s="211"/>
    </row>
    <row r="63" spans="1:9" s="48" customFormat="1" ht="19.5" customHeight="1">
      <c r="A63" s="59"/>
      <c r="B63" s="56" t="s">
        <v>134</v>
      </c>
      <c r="C63" s="61"/>
      <c r="D63" s="103"/>
      <c r="E63" s="103"/>
      <c r="F63" s="73">
        <f t="shared" si="4"/>
        <v>0</v>
      </c>
      <c r="G63" s="96" t="e">
        <f t="shared" si="5"/>
        <v>#DIV/0!</v>
      </c>
      <c r="H63" s="49"/>
      <c r="I63" s="211"/>
    </row>
    <row r="64" spans="1:9" s="48" customFormat="1" ht="36" customHeight="1">
      <c r="A64" s="59"/>
      <c r="B64" s="60" t="s">
        <v>149</v>
      </c>
      <c r="C64" s="61"/>
      <c r="D64" s="103"/>
      <c r="E64" s="103"/>
      <c r="F64" s="73"/>
      <c r="G64" s="96"/>
      <c r="H64" s="49"/>
      <c r="I64" s="211"/>
    </row>
    <row r="65" spans="1:9" s="48" customFormat="1" ht="24" customHeight="1">
      <c r="A65" s="59"/>
      <c r="B65" s="56" t="s">
        <v>148</v>
      </c>
      <c r="C65" s="61">
        <f>C66+C67+C68+C69+C70+C71+C72+C78+C79+C80+C81+C82+C83+C84</f>
        <v>0</v>
      </c>
      <c r="D65" s="61">
        <f>D66+D67+D68+D69+D70+D71+D72+D78+D79+D80+D81+D82+D83+D84</f>
        <v>0</v>
      </c>
      <c r="E65" s="61">
        <f>E66+E67+E68+E69+E70+E71+E72+E78+E79+E80+E81+E82+E83+E84</f>
        <v>0</v>
      </c>
      <c r="F65" s="73">
        <f t="shared" si="4"/>
        <v>0</v>
      </c>
      <c r="G65" s="96" t="e">
        <f t="shared" si="5"/>
        <v>#DIV/0!</v>
      </c>
      <c r="H65" s="49"/>
      <c r="I65" s="211"/>
    </row>
    <row r="66" spans="1:9" s="48" customFormat="1" ht="18" customHeight="1">
      <c r="A66" s="59"/>
      <c r="B66" s="60" t="s">
        <v>135</v>
      </c>
      <c r="C66" s="61"/>
      <c r="D66" s="105"/>
      <c r="E66" s="103"/>
      <c r="F66" s="73">
        <f t="shared" si="4"/>
        <v>0</v>
      </c>
      <c r="G66" s="96" t="e">
        <f t="shared" si="5"/>
        <v>#DIV/0!</v>
      </c>
      <c r="H66" s="49"/>
      <c r="I66" s="211"/>
    </row>
    <row r="67" spans="1:9" s="48" customFormat="1" ht="18" customHeight="1">
      <c r="A67" s="59"/>
      <c r="B67" s="60" t="s">
        <v>136</v>
      </c>
      <c r="C67" s="61"/>
      <c r="D67" s="103"/>
      <c r="E67" s="103"/>
      <c r="F67" s="73">
        <f t="shared" si="4"/>
        <v>0</v>
      </c>
      <c r="G67" s="96" t="e">
        <f t="shared" si="5"/>
        <v>#DIV/0!</v>
      </c>
      <c r="H67" s="49"/>
      <c r="I67" s="211"/>
    </row>
    <row r="68" spans="1:9" s="48" customFormat="1" ht="18" customHeight="1">
      <c r="A68" s="59"/>
      <c r="B68" s="60" t="s">
        <v>137</v>
      </c>
      <c r="C68" s="61"/>
      <c r="D68" s="105"/>
      <c r="E68" s="103"/>
      <c r="F68" s="73">
        <f t="shared" si="4"/>
        <v>0</v>
      </c>
      <c r="G68" s="96" t="e">
        <f t="shared" si="5"/>
        <v>#DIV/0!</v>
      </c>
      <c r="H68" s="49"/>
      <c r="I68" s="211"/>
    </row>
    <row r="69" spans="1:9" s="48" customFormat="1" ht="18" customHeight="1">
      <c r="A69" s="59"/>
      <c r="B69" s="60" t="s">
        <v>138</v>
      </c>
      <c r="C69" s="61"/>
      <c r="D69" s="103"/>
      <c r="E69" s="103"/>
      <c r="F69" s="73">
        <f t="shared" si="4"/>
        <v>0</v>
      </c>
      <c r="G69" s="96" t="e">
        <f t="shared" si="5"/>
        <v>#DIV/0!</v>
      </c>
      <c r="H69" s="49"/>
      <c r="I69" s="211"/>
    </row>
    <row r="70" spans="1:9" s="92" customFormat="1" ht="18.75" customHeight="1">
      <c r="A70" s="73"/>
      <c r="B70" s="83" t="s">
        <v>139</v>
      </c>
      <c r="C70" s="74"/>
      <c r="D70" s="100"/>
      <c r="E70" s="100"/>
      <c r="F70" s="73">
        <f t="shared" si="4"/>
        <v>0</v>
      </c>
      <c r="G70" s="96" t="e">
        <f>E70*100/D70</f>
        <v>#DIV/0!</v>
      </c>
      <c r="H70" s="91"/>
      <c r="I70" s="211"/>
    </row>
    <row r="71" spans="1:9" s="48" customFormat="1" ht="18.75" customHeight="1">
      <c r="A71" s="59"/>
      <c r="B71" s="60" t="s">
        <v>140</v>
      </c>
      <c r="C71" s="57"/>
      <c r="D71" s="103"/>
      <c r="E71" s="103"/>
      <c r="F71" s="73">
        <f>E71-D71</f>
        <v>0</v>
      </c>
      <c r="G71" s="96" t="e">
        <f>E71*100/D71</f>
        <v>#DIV/0!</v>
      </c>
      <c r="H71" s="49"/>
      <c r="I71" s="211"/>
    </row>
    <row r="72" spans="1:9" s="48" customFormat="1" ht="24" customHeight="1">
      <c r="A72" s="59"/>
      <c r="B72" s="60" t="s">
        <v>156</v>
      </c>
      <c r="C72" s="57">
        <f>C73+C74+C75+C76+C77</f>
        <v>0</v>
      </c>
      <c r="D72" s="57">
        <f>D73+D74+D75+D76+D77</f>
        <v>0</v>
      </c>
      <c r="E72" s="57">
        <f>E73+E74+E75+E76+E77</f>
        <v>0</v>
      </c>
      <c r="F72" s="73">
        <f>E72-D72</f>
        <v>0</v>
      </c>
      <c r="G72" s="96" t="e">
        <f>E72*100/D72</f>
        <v>#DIV/0!</v>
      </c>
      <c r="H72" s="49"/>
      <c r="I72" s="211"/>
    </row>
    <row r="73" spans="1:9" s="48" customFormat="1" ht="21" customHeight="1">
      <c r="A73" s="59"/>
      <c r="B73" s="60" t="s">
        <v>141</v>
      </c>
      <c r="C73" s="57"/>
      <c r="D73" s="103"/>
      <c r="E73" s="103"/>
      <c r="F73" s="73">
        <f t="shared" ref="F73:F90" si="6">E73-D73</f>
        <v>0</v>
      </c>
      <c r="G73" s="96" t="e">
        <f t="shared" ref="G73:G90" si="7">E73*100/D73</f>
        <v>#DIV/0!</v>
      </c>
      <c r="H73" s="49"/>
      <c r="I73" s="211"/>
    </row>
    <row r="74" spans="1:9" s="48" customFormat="1" ht="21" customHeight="1">
      <c r="A74" s="59"/>
      <c r="B74" s="60" t="s">
        <v>142</v>
      </c>
      <c r="C74" s="61"/>
      <c r="D74" s="105"/>
      <c r="E74" s="105"/>
      <c r="F74" s="73">
        <f t="shared" si="6"/>
        <v>0</v>
      </c>
      <c r="G74" s="96" t="e">
        <f t="shared" si="7"/>
        <v>#DIV/0!</v>
      </c>
      <c r="H74" s="49"/>
      <c r="I74" s="211"/>
    </row>
    <row r="75" spans="1:9" s="48" customFormat="1" ht="21" customHeight="1">
      <c r="A75" s="59"/>
      <c r="B75" s="60" t="s">
        <v>143</v>
      </c>
      <c r="C75" s="61"/>
      <c r="D75" s="105"/>
      <c r="E75" s="105"/>
      <c r="F75" s="73">
        <f t="shared" si="6"/>
        <v>0</v>
      </c>
      <c r="G75" s="96" t="e">
        <f t="shared" si="7"/>
        <v>#DIV/0!</v>
      </c>
      <c r="H75" s="49"/>
      <c r="I75" s="211"/>
    </row>
    <row r="76" spans="1:9" s="48" customFormat="1" ht="21" customHeight="1">
      <c r="A76" s="59"/>
      <c r="B76" s="60" t="s">
        <v>154</v>
      </c>
      <c r="C76" s="61"/>
      <c r="D76" s="105"/>
      <c r="E76" s="105"/>
      <c r="F76" s="73">
        <f t="shared" si="6"/>
        <v>0</v>
      </c>
      <c r="G76" s="96" t="e">
        <f t="shared" si="7"/>
        <v>#DIV/0!</v>
      </c>
      <c r="H76" s="49"/>
      <c r="I76" s="211"/>
    </row>
    <row r="77" spans="1:9" s="48" customFormat="1" ht="21" customHeight="1">
      <c r="A77" s="59"/>
      <c r="B77" s="60" t="s">
        <v>155</v>
      </c>
      <c r="C77" s="61"/>
      <c r="D77" s="105"/>
      <c r="E77" s="105"/>
      <c r="F77" s="73">
        <f t="shared" si="6"/>
        <v>0</v>
      </c>
      <c r="G77" s="96" t="e">
        <f t="shared" si="7"/>
        <v>#DIV/0!</v>
      </c>
      <c r="H77" s="49"/>
      <c r="I77" s="211"/>
    </row>
    <row r="78" spans="1:9" s="48" customFormat="1" ht="21" customHeight="1">
      <c r="A78" s="59"/>
      <c r="B78" s="60" t="s">
        <v>144</v>
      </c>
      <c r="C78" s="61"/>
      <c r="D78" s="105"/>
      <c r="E78" s="105"/>
      <c r="F78" s="73">
        <f t="shared" si="6"/>
        <v>0</v>
      </c>
      <c r="G78" s="96" t="e">
        <f t="shared" si="7"/>
        <v>#DIV/0!</v>
      </c>
      <c r="H78" s="49"/>
      <c r="I78" s="211"/>
    </row>
    <row r="79" spans="1:9" s="48" customFormat="1" ht="21" customHeight="1">
      <c r="A79" s="59"/>
      <c r="B79" s="60" t="s">
        <v>145</v>
      </c>
      <c r="C79" s="61"/>
      <c r="D79" s="105"/>
      <c r="E79" s="105"/>
      <c r="F79" s="73">
        <f t="shared" si="6"/>
        <v>0</v>
      </c>
      <c r="G79" s="96" t="e">
        <f t="shared" si="7"/>
        <v>#DIV/0!</v>
      </c>
      <c r="H79" s="49"/>
      <c r="I79" s="211"/>
    </row>
    <row r="80" spans="1:9" s="48" customFormat="1" ht="21" customHeight="1">
      <c r="A80" s="59"/>
      <c r="B80" s="60" t="s">
        <v>146</v>
      </c>
      <c r="C80" s="61"/>
      <c r="D80" s="105"/>
      <c r="E80" s="105"/>
      <c r="F80" s="73">
        <f t="shared" si="6"/>
        <v>0</v>
      </c>
      <c r="G80" s="96" t="e">
        <f t="shared" si="7"/>
        <v>#DIV/0!</v>
      </c>
      <c r="H80" s="49"/>
      <c r="I80" s="211"/>
    </row>
    <row r="81" spans="1:9" s="48" customFormat="1" ht="21" customHeight="1">
      <c r="A81" s="59"/>
      <c r="B81" s="60" t="s">
        <v>147</v>
      </c>
      <c r="C81" s="61"/>
      <c r="D81" s="105"/>
      <c r="E81" s="105"/>
      <c r="F81" s="73">
        <f t="shared" si="6"/>
        <v>0</v>
      </c>
      <c r="G81" s="96" t="e">
        <f t="shared" si="7"/>
        <v>#DIV/0!</v>
      </c>
      <c r="H81" s="49"/>
      <c r="I81" s="211"/>
    </row>
    <row r="82" spans="1:9" s="48" customFormat="1" ht="21" customHeight="1">
      <c r="A82" s="59"/>
      <c r="B82" s="60" t="s">
        <v>190</v>
      </c>
      <c r="C82" s="61"/>
      <c r="D82" s="105"/>
      <c r="E82" s="105"/>
      <c r="F82" s="73">
        <f t="shared" si="6"/>
        <v>0</v>
      </c>
      <c r="G82" s="96" t="e">
        <f t="shared" si="7"/>
        <v>#DIV/0!</v>
      </c>
      <c r="H82" s="49"/>
      <c r="I82" s="211"/>
    </row>
    <row r="83" spans="1:9" s="48" customFormat="1" ht="22.5" customHeight="1">
      <c r="A83" s="84"/>
      <c r="B83" s="85" t="s">
        <v>191</v>
      </c>
      <c r="C83" s="61"/>
      <c r="D83" s="105"/>
      <c r="E83" s="105"/>
      <c r="F83" s="73">
        <f t="shared" si="6"/>
        <v>0</v>
      </c>
      <c r="G83" s="96" t="e">
        <f t="shared" si="7"/>
        <v>#DIV/0!</v>
      </c>
      <c r="H83" s="49"/>
      <c r="I83" s="211"/>
    </row>
    <row r="84" spans="1:9" s="48" customFormat="1" ht="63" customHeight="1">
      <c r="A84" s="84"/>
      <c r="B84" s="83" t="s">
        <v>192</v>
      </c>
      <c r="C84" s="61"/>
      <c r="D84" s="105"/>
      <c r="E84" s="105"/>
      <c r="F84" s="73">
        <f t="shared" si="6"/>
        <v>0</v>
      </c>
      <c r="G84" s="96" t="e">
        <f t="shared" si="7"/>
        <v>#DIV/0!</v>
      </c>
      <c r="H84" s="49"/>
      <c r="I84" s="211"/>
    </row>
    <row r="85" spans="1:9" s="48" customFormat="1" ht="71.25" customHeight="1">
      <c r="A85" s="86"/>
      <c r="B85" s="87" t="s">
        <v>193</v>
      </c>
      <c r="C85" s="54"/>
      <c r="D85" s="98"/>
      <c r="E85" s="98"/>
      <c r="F85" s="53"/>
      <c r="G85" s="97"/>
      <c r="H85" s="49"/>
      <c r="I85" s="211"/>
    </row>
    <row r="86" spans="1:9" s="48" customFormat="1" ht="39.75" customHeight="1">
      <c r="A86" s="84"/>
      <c r="B86" s="56" t="s">
        <v>134</v>
      </c>
      <c r="C86" s="61"/>
      <c r="D86" s="105"/>
      <c r="E86" s="105"/>
      <c r="F86" s="73">
        <f t="shared" si="6"/>
        <v>0</v>
      </c>
      <c r="G86" s="96" t="e">
        <f t="shared" si="7"/>
        <v>#DIV/0!</v>
      </c>
      <c r="H86" s="49"/>
      <c r="I86" s="211"/>
    </row>
    <row r="87" spans="1:9" s="48" customFormat="1" ht="58.5" customHeight="1">
      <c r="A87" s="77"/>
      <c r="B87" s="88" t="s">
        <v>193</v>
      </c>
      <c r="C87" s="61"/>
      <c r="D87" s="105"/>
      <c r="E87" s="105"/>
      <c r="F87" s="73"/>
      <c r="G87" s="96"/>
      <c r="H87" s="49"/>
      <c r="I87" s="211"/>
    </row>
    <row r="88" spans="1:9" s="48" customFormat="1" ht="18.75" customHeight="1">
      <c r="A88" s="84"/>
      <c r="B88" s="56" t="s">
        <v>148</v>
      </c>
      <c r="C88" s="61"/>
      <c r="D88" s="105"/>
      <c r="E88" s="105"/>
      <c r="F88" s="73">
        <f t="shared" si="6"/>
        <v>0</v>
      </c>
      <c r="G88" s="96" t="e">
        <f t="shared" si="7"/>
        <v>#DIV/0!</v>
      </c>
      <c r="H88" s="49"/>
      <c r="I88" s="211"/>
    </row>
    <row r="89" spans="1:9" s="48" customFormat="1" ht="18.75" customHeight="1">
      <c r="A89" s="207" t="s">
        <v>150</v>
      </c>
      <c r="B89" s="208"/>
      <c r="C89" s="54"/>
      <c r="D89" s="98"/>
      <c r="E89" s="98"/>
      <c r="F89" s="53"/>
      <c r="G89" s="97"/>
      <c r="H89" s="49"/>
      <c r="I89" s="211"/>
    </row>
    <row r="90" spans="1:9" s="48" customFormat="1" ht="18.75" customHeight="1">
      <c r="A90" s="59"/>
      <c r="B90" s="56" t="s">
        <v>134</v>
      </c>
      <c r="C90" s="61">
        <f>C8+C28+C48+C59+C63+C86</f>
        <v>0</v>
      </c>
      <c r="D90" s="61">
        <f>D8+D28+D48+D59+D63+D86</f>
        <v>0</v>
      </c>
      <c r="E90" s="61">
        <f>E8+E28+E48+E59+E63+E86</f>
        <v>0</v>
      </c>
      <c r="F90" s="73">
        <f t="shared" si="6"/>
        <v>0</v>
      </c>
      <c r="G90" s="96" t="e">
        <f t="shared" si="7"/>
        <v>#DIV/0!</v>
      </c>
      <c r="H90" s="49"/>
      <c r="I90" s="211"/>
    </row>
    <row r="91" spans="1:9">
      <c r="A91" s="59"/>
      <c r="B91" s="60" t="s">
        <v>150</v>
      </c>
      <c r="C91" s="107"/>
      <c r="D91" s="107"/>
      <c r="E91" s="107"/>
      <c r="F91" s="73"/>
      <c r="G91" s="96"/>
      <c r="I91" s="211"/>
    </row>
    <row r="92" spans="1:9" s="65" customFormat="1" ht="17.25" customHeight="1">
      <c r="A92" s="59"/>
      <c r="B92" s="56" t="s">
        <v>148</v>
      </c>
      <c r="C92" s="108">
        <f>C10+C30+C50+C61+C65+C88</f>
        <v>0</v>
      </c>
      <c r="D92" s="108">
        <f>D10+D30+D50+D61+D65+D88</f>
        <v>0</v>
      </c>
      <c r="E92" s="108">
        <f>E10+E30+E50+E61+E65+E88</f>
        <v>0</v>
      </c>
      <c r="F92" s="73">
        <f>E92-D92</f>
        <v>0</v>
      </c>
      <c r="G92" s="96" t="e">
        <f>E92*100/D92</f>
        <v>#DIV/0!</v>
      </c>
      <c r="I92" s="211"/>
    </row>
    <row r="93" spans="1:9" s="68" customFormat="1" ht="11.25" customHeight="1">
      <c r="A93" s="2"/>
      <c r="B93" s="64"/>
      <c r="C93" s="70"/>
      <c r="D93" s="37"/>
      <c r="E93" s="71"/>
      <c r="F93" s="214"/>
      <c r="G93" s="214"/>
      <c r="I93" s="211"/>
    </row>
    <row r="94" spans="1:9" ht="19.5" customHeight="1">
      <c r="A94" s="65"/>
      <c r="B94" s="14" t="s">
        <v>151</v>
      </c>
      <c r="C94" s="66"/>
      <c r="D94" s="66"/>
      <c r="E94" s="67"/>
      <c r="F94" s="209"/>
      <c r="G94" s="209"/>
      <c r="H94" s="65"/>
      <c r="I94" s="211"/>
    </row>
    <row r="95" spans="1:9">
      <c r="A95" s="68"/>
      <c r="B95" s="69"/>
      <c r="C95" s="70"/>
      <c r="D95" s="37" t="s">
        <v>152</v>
      </c>
      <c r="E95" s="71"/>
      <c r="F95" s="193"/>
      <c r="G95" s="193"/>
      <c r="H95" s="68"/>
    </row>
    <row r="96" spans="1:9" ht="25.5" customHeight="1">
      <c r="D96" s="75"/>
      <c r="E96" s="75"/>
      <c r="F96" s="76"/>
      <c r="G96" s="76"/>
    </row>
    <row r="97" spans="4:7">
      <c r="D97" s="3"/>
      <c r="E97" s="3"/>
      <c r="F97" s="3"/>
      <c r="G97" s="3"/>
    </row>
    <row r="98" spans="4:7">
      <c r="D98" s="3"/>
      <c r="E98" s="3"/>
      <c r="F98" s="3"/>
      <c r="G98" s="3"/>
    </row>
    <row r="99" spans="4:7">
      <c r="D99" s="3"/>
      <c r="E99" s="3"/>
      <c r="F99" s="3"/>
      <c r="G99" s="3"/>
    </row>
    <row r="100" spans="4:7">
      <c r="D100" s="3"/>
      <c r="E100" s="3"/>
      <c r="F100" s="3"/>
      <c r="G100" s="3"/>
    </row>
  </sheetData>
  <mergeCells count="11">
    <mergeCell ref="F1:G1"/>
    <mergeCell ref="B2:G2"/>
    <mergeCell ref="I2:I94"/>
    <mergeCell ref="C3:C4"/>
    <mergeCell ref="D3:G3"/>
    <mergeCell ref="F93:G93"/>
    <mergeCell ref="A3:A5"/>
    <mergeCell ref="B3:B5"/>
    <mergeCell ref="A89:B89"/>
    <mergeCell ref="F94:G94"/>
    <mergeCell ref="F95:G95"/>
  </mergeCells>
  <pageMargins left="0.7" right="0.7" top="0.75" bottom="0.75" header="0.3" footer="0.3"/>
  <pageSetup paperSize="9" scale="53" orientation="portrait" horizontalDpi="4294967295" verticalDpi="4294967295" r:id="rId1"/>
  <rowBreaks count="1" manualBreakCount="1">
    <brk id="5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звіт</vt:lpstr>
      <vt:lpstr>додаток до звіту</vt:lpstr>
      <vt:lpstr>звіт!Заголовки_для_печати</vt:lpstr>
      <vt:lpstr>'додаток до звіту'!Область_печати</vt:lpstr>
      <vt:lpstr>звіт!Область_печати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Користувач Windows</cp:lastModifiedBy>
  <cp:lastPrinted>2020-05-29T07:32:45Z</cp:lastPrinted>
  <dcterms:created xsi:type="dcterms:W3CDTF">2003-03-13T16:00:22Z</dcterms:created>
  <dcterms:modified xsi:type="dcterms:W3CDTF">2020-06-15T13:39:35Z</dcterms:modified>
</cp:coreProperties>
</file>