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Print_Area" localSheetId="0">Лист1!$A$1:$Q$242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 l="1"/>
  <c r="G21" i="1"/>
  <c r="J53" i="1"/>
  <c r="J54" i="1"/>
  <c r="J55" i="1"/>
  <c r="J56" i="1"/>
  <c r="J57" i="1"/>
  <c r="J47" i="1"/>
  <c r="J48" i="1"/>
  <c r="J49" i="1"/>
  <c r="J50" i="1"/>
  <c r="J51" i="1"/>
  <c r="D53" i="1"/>
  <c r="D54" i="1"/>
  <c r="D55" i="1"/>
  <c r="D56" i="1"/>
  <c r="D57" i="1"/>
  <c r="D50" i="1"/>
  <c r="D51" i="1"/>
  <c r="D49" i="1"/>
  <c r="J21" i="1"/>
  <c r="J22" i="1"/>
  <c r="J23" i="1"/>
  <c r="D21" i="1"/>
  <c r="D22" i="1"/>
  <c r="D23" i="1"/>
  <c r="D205" i="1" l="1"/>
  <c r="D204" i="1"/>
  <c r="J136" i="1"/>
  <c r="M168" i="1"/>
  <c r="G168" i="1"/>
  <c r="N169" i="1"/>
  <c r="H169" i="1"/>
  <c r="J173" i="1"/>
  <c r="J168" i="1" s="1"/>
  <c r="J174" i="1"/>
  <c r="J169" i="1" s="1"/>
  <c r="J175" i="1"/>
  <c r="M170" i="1"/>
  <c r="G170" i="1"/>
  <c r="D173" i="1"/>
  <c r="D168" i="1" s="1"/>
  <c r="D174" i="1"/>
  <c r="D169" i="1" s="1"/>
  <c r="D175" i="1"/>
  <c r="M209" i="1" l="1"/>
  <c r="M208" i="1" s="1"/>
  <c r="M143" i="1"/>
  <c r="M218" i="1"/>
  <c r="G218" i="1"/>
  <c r="M231" i="1"/>
  <c r="G231" i="1"/>
  <c r="M227" i="1"/>
  <c r="G227" i="1"/>
  <c r="M221" i="1"/>
  <c r="J221" i="1" s="1"/>
  <c r="G221" i="1"/>
  <c r="D221" i="1" s="1"/>
  <c r="J196" i="1"/>
  <c r="M191" i="1"/>
  <c r="G209" i="1"/>
  <c r="D209" i="1" s="1"/>
  <c r="J223" i="1"/>
  <c r="J222" i="1"/>
  <c r="J217" i="1"/>
  <c r="J215" i="1"/>
  <c r="J211" i="1"/>
  <c r="J210" i="1"/>
  <c r="J207" i="1"/>
  <c r="D223" i="1"/>
  <c r="D222" i="1"/>
  <c r="D217" i="1"/>
  <c r="D215" i="1"/>
  <c r="D211" i="1"/>
  <c r="D210" i="1"/>
  <c r="D207" i="1"/>
  <c r="M203" i="1"/>
  <c r="M199" i="1" s="1"/>
  <c r="G203" i="1"/>
  <c r="G199" i="1" s="1"/>
  <c r="G191" i="1"/>
  <c r="D218" i="1" l="1"/>
  <c r="J218" i="1"/>
  <c r="G208" i="1"/>
  <c r="D208" i="1" s="1"/>
  <c r="M212" i="1"/>
  <c r="J208" i="1"/>
  <c r="J209" i="1"/>
  <c r="K149" i="1"/>
  <c r="K188" i="1" s="1"/>
  <c r="E149" i="1"/>
  <c r="E188" i="1" s="1"/>
  <c r="J200" i="1"/>
  <c r="J199" i="1"/>
  <c r="J198" i="1"/>
  <c r="J197" i="1"/>
  <c r="J195" i="1"/>
  <c r="J194" i="1"/>
  <c r="J193" i="1"/>
  <c r="J192" i="1"/>
  <c r="J191" i="1"/>
  <c r="D200" i="1"/>
  <c r="D199" i="1"/>
  <c r="D198" i="1"/>
  <c r="D197" i="1"/>
  <c r="D196" i="1"/>
  <c r="D195" i="1"/>
  <c r="D194" i="1"/>
  <c r="D193" i="1"/>
  <c r="D192" i="1"/>
  <c r="D191" i="1"/>
  <c r="M183" i="1"/>
  <c r="J183" i="1" s="1"/>
  <c r="G183" i="1"/>
  <c r="D183" i="1" s="1"/>
  <c r="J187" i="1"/>
  <c r="J185" i="1"/>
  <c r="J184" i="1"/>
  <c r="J182" i="1"/>
  <c r="J180" i="1"/>
  <c r="J178" i="1"/>
  <c r="D187" i="1"/>
  <c r="D185" i="1"/>
  <c r="D184" i="1"/>
  <c r="D182" i="1"/>
  <c r="D180" i="1"/>
  <c r="D178" i="1"/>
  <c r="G212" i="1" l="1"/>
  <c r="D212" i="1"/>
  <c r="J212" i="1"/>
  <c r="M172" i="1" l="1"/>
  <c r="M167" i="1" s="1"/>
  <c r="N167" i="1"/>
  <c r="N188" i="1" s="1"/>
  <c r="H167" i="1"/>
  <c r="H188" i="1" s="1"/>
  <c r="G172" i="1"/>
  <c r="G167" i="1" s="1"/>
  <c r="M159" i="1" l="1"/>
  <c r="J159" i="1" s="1"/>
  <c r="G159" i="1"/>
  <c r="M154" i="1"/>
  <c r="J154" i="1" s="1"/>
  <c r="G154" i="1"/>
  <c r="D154" i="1" s="1"/>
  <c r="M152" i="1"/>
  <c r="M149" i="1" s="1"/>
  <c r="J149" i="1" s="1"/>
  <c r="G152" i="1"/>
  <c r="G149" i="1" s="1"/>
  <c r="D149" i="1" s="1"/>
  <c r="M146" i="1"/>
  <c r="J146" i="1" s="1"/>
  <c r="G146" i="1"/>
  <c r="D146" i="1" s="1"/>
  <c r="J143" i="1"/>
  <c r="G143" i="1"/>
  <c r="D143" i="1" s="1"/>
  <c r="M142" i="1"/>
  <c r="J142" i="1" s="1"/>
  <c r="G142" i="1"/>
  <c r="D142" i="1" s="1"/>
  <c r="J162" i="1"/>
  <c r="J161" i="1"/>
  <c r="J160" i="1"/>
  <c r="J158" i="1"/>
  <c r="J157" i="1"/>
  <c r="J156" i="1"/>
  <c r="J155" i="1"/>
  <c r="J153" i="1"/>
  <c r="J151" i="1"/>
  <c r="J150" i="1"/>
  <c r="J147" i="1"/>
  <c r="J145" i="1"/>
  <c r="J144" i="1"/>
  <c r="D162" i="1"/>
  <c r="D161" i="1"/>
  <c r="D160" i="1"/>
  <c r="D158" i="1"/>
  <c r="D157" i="1"/>
  <c r="D156" i="1"/>
  <c r="D155" i="1"/>
  <c r="D153" i="1"/>
  <c r="D151" i="1"/>
  <c r="D150" i="1"/>
  <c r="D147" i="1"/>
  <c r="D145" i="1"/>
  <c r="D144" i="1"/>
  <c r="J203" i="1"/>
  <c r="J202" i="1"/>
  <c r="J201" i="1"/>
  <c r="J176" i="1"/>
  <c r="J172" i="1"/>
  <c r="J171" i="1"/>
  <c r="J170" i="1" s="1"/>
  <c r="J167" i="1"/>
  <c r="J165" i="1"/>
  <c r="J164" i="1"/>
  <c r="J163" i="1"/>
  <c r="J141" i="1"/>
  <c r="D203" i="1"/>
  <c r="D202" i="1"/>
  <c r="D201" i="1"/>
  <c r="D176" i="1"/>
  <c r="D172" i="1"/>
  <c r="D171" i="1"/>
  <c r="D170" i="1" s="1"/>
  <c r="D167" i="1"/>
  <c r="D165" i="1"/>
  <c r="D164" i="1"/>
  <c r="D163" i="1"/>
  <c r="D141" i="1"/>
  <c r="E135" i="1"/>
  <c r="F135" i="1"/>
  <c r="K135" i="1"/>
  <c r="L135" i="1"/>
  <c r="M130" i="1"/>
  <c r="J130" i="1" s="1"/>
  <c r="G130" i="1"/>
  <c r="D130" i="1" s="1"/>
  <c r="M129" i="1"/>
  <c r="J129" i="1" s="1"/>
  <c r="G129" i="1"/>
  <c r="D129" i="1" s="1"/>
  <c r="M128" i="1"/>
  <c r="J128" i="1" s="1"/>
  <c r="G128" i="1"/>
  <c r="D128" i="1" s="1"/>
  <c r="M122" i="1"/>
  <c r="J122" i="1" s="1"/>
  <c r="G122" i="1"/>
  <c r="D122" i="1" s="1"/>
  <c r="M116" i="1"/>
  <c r="J116" i="1" s="1"/>
  <c r="G116" i="1"/>
  <c r="D116" i="1" s="1"/>
  <c r="J133" i="1"/>
  <c r="J132" i="1"/>
  <c r="J126" i="1"/>
  <c r="J125" i="1"/>
  <c r="J124" i="1"/>
  <c r="J123" i="1"/>
  <c r="J121" i="1"/>
  <c r="J120" i="1"/>
  <c r="J119" i="1"/>
  <c r="J118" i="1"/>
  <c r="J115" i="1"/>
  <c r="J114" i="1"/>
  <c r="D133" i="1"/>
  <c r="D132" i="1"/>
  <c r="D126" i="1"/>
  <c r="D125" i="1"/>
  <c r="D124" i="1"/>
  <c r="D123" i="1"/>
  <c r="D121" i="1"/>
  <c r="D120" i="1"/>
  <c r="D119" i="1"/>
  <c r="D118" i="1"/>
  <c r="D115" i="1"/>
  <c r="D114" i="1"/>
  <c r="M110" i="1"/>
  <c r="G110" i="1"/>
  <c r="M107" i="1"/>
  <c r="G107" i="1"/>
  <c r="M104" i="1"/>
  <c r="G104" i="1"/>
  <c r="M100" i="1"/>
  <c r="G100" i="1"/>
  <c r="J152" i="1" l="1"/>
  <c r="M140" i="1"/>
  <c r="M188" i="1" s="1"/>
  <c r="D152" i="1"/>
  <c r="G140" i="1"/>
  <c r="D140" i="1" s="1"/>
  <c r="D159" i="1"/>
  <c r="D188" i="1" l="1"/>
  <c r="J140" i="1"/>
  <c r="J188" i="1" s="1"/>
  <c r="G188" i="1"/>
  <c r="J231" i="1"/>
  <c r="J229" i="1"/>
  <c r="J227" i="1"/>
  <c r="J225" i="1"/>
  <c r="J224" i="1"/>
  <c r="J205" i="1"/>
  <c r="J204" i="1"/>
  <c r="J112" i="1"/>
  <c r="J111" i="1"/>
  <c r="J110" i="1"/>
  <c r="J109" i="1"/>
  <c r="J108" i="1"/>
  <c r="J107" i="1"/>
  <c r="J106" i="1"/>
  <c r="J105" i="1"/>
  <c r="J104" i="1"/>
  <c r="J103" i="1"/>
  <c r="J102" i="1"/>
  <c r="J101" i="1"/>
  <c r="J100" i="1"/>
  <c r="D231" i="1"/>
  <c r="D229" i="1"/>
  <c r="D227" i="1"/>
  <c r="D225" i="1"/>
  <c r="D224" i="1"/>
  <c r="D112" i="1"/>
  <c r="D111" i="1"/>
  <c r="D110" i="1"/>
  <c r="D109" i="1"/>
  <c r="D108" i="1"/>
  <c r="D107" i="1"/>
  <c r="D106" i="1"/>
  <c r="D105" i="1"/>
  <c r="D104" i="1"/>
  <c r="D103" i="1"/>
  <c r="D102" i="1"/>
  <c r="D101" i="1"/>
  <c r="D100" i="1"/>
  <c r="M87" i="1"/>
  <c r="K87" i="1"/>
  <c r="G87" i="1"/>
  <c r="E87" i="1"/>
  <c r="M84" i="1"/>
  <c r="K84" i="1"/>
  <c r="G84" i="1"/>
  <c r="E84" i="1"/>
  <c r="J90" i="1"/>
  <c r="J89" i="1"/>
  <c r="J88" i="1"/>
  <c r="J86" i="1"/>
  <c r="J85" i="1"/>
  <c r="J83" i="1"/>
  <c r="J82" i="1"/>
  <c r="J81" i="1"/>
  <c r="J80" i="1"/>
  <c r="J79" i="1"/>
  <c r="J78" i="1"/>
  <c r="J77" i="1"/>
  <c r="J76" i="1"/>
  <c r="J75" i="1"/>
  <c r="D90" i="1"/>
  <c r="D89" i="1"/>
  <c r="D88" i="1"/>
  <c r="D86" i="1"/>
  <c r="D85" i="1"/>
  <c r="D83" i="1"/>
  <c r="D82" i="1"/>
  <c r="D81" i="1"/>
  <c r="D80" i="1"/>
  <c r="D79" i="1"/>
  <c r="D78" i="1"/>
  <c r="D77" i="1"/>
  <c r="D76" i="1"/>
  <c r="D75" i="1"/>
  <c r="J233" i="1"/>
  <c r="J232" i="1"/>
  <c r="J98" i="1"/>
  <c r="J97" i="1"/>
  <c r="J96" i="1"/>
  <c r="J95" i="1"/>
  <c r="J94" i="1"/>
  <c r="J93" i="1"/>
  <c r="J92" i="1"/>
  <c r="D233" i="1"/>
  <c r="D232" i="1"/>
  <c r="D98" i="1"/>
  <c r="D97" i="1"/>
  <c r="D96" i="1"/>
  <c r="D95" i="1"/>
  <c r="D94" i="1"/>
  <c r="D93" i="1"/>
  <c r="D92" i="1"/>
  <c r="D91" i="1"/>
  <c r="M71" i="1"/>
  <c r="H71" i="1"/>
  <c r="H134" i="1" s="1"/>
  <c r="G71" i="1"/>
  <c r="D84" i="1" l="1"/>
  <c r="D87" i="1"/>
  <c r="J87" i="1"/>
  <c r="J84" i="1"/>
  <c r="M67" i="1" l="1"/>
  <c r="G67" i="1"/>
  <c r="M64" i="1" l="1"/>
  <c r="J64" i="1" s="1"/>
  <c r="G64" i="1"/>
  <c r="J91" i="1"/>
  <c r="J74" i="1"/>
  <c r="J73" i="1"/>
  <c r="J72" i="1"/>
  <c r="J71" i="1"/>
  <c r="J70" i="1"/>
  <c r="J69" i="1"/>
  <c r="J68" i="1"/>
  <c r="J67" i="1"/>
  <c r="J66" i="1"/>
  <c r="J65" i="1"/>
  <c r="J63" i="1"/>
  <c r="J62" i="1"/>
  <c r="D74" i="1"/>
  <c r="D73" i="1"/>
  <c r="D72" i="1"/>
  <c r="D71" i="1"/>
  <c r="D70" i="1"/>
  <c r="D69" i="1"/>
  <c r="D68" i="1"/>
  <c r="D67" i="1"/>
  <c r="D66" i="1"/>
  <c r="D65" i="1"/>
  <c r="D64" i="1"/>
  <c r="D63" i="1"/>
  <c r="D62" i="1"/>
  <c r="J61" i="1"/>
  <c r="D61" i="1"/>
  <c r="J60" i="1"/>
  <c r="D60" i="1"/>
  <c r="J59" i="1"/>
  <c r="D59" i="1"/>
  <c r="J58" i="1"/>
  <c r="D58" i="1"/>
  <c r="M52" i="1"/>
  <c r="K52" i="1"/>
  <c r="G52" i="1"/>
  <c r="E52" i="1"/>
  <c r="M46" i="1"/>
  <c r="K46" i="1"/>
  <c r="D47" i="1"/>
  <c r="D48" i="1"/>
  <c r="G46" i="1"/>
  <c r="E46" i="1"/>
  <c r="J45" i="1"/>
  <c r="D45" i="1"/>
  <c r="J44" i="1"/>
  <c r="D44" i="1"/>
  <c r="J43" i="1"/>
  <c r="D43" i="1"/>
  <c r="J32" i="1"/>
  <c r="J33" i="1"/>
  <c r="J34" i="1"/>
  <c r="J35" i="1"/>
  <c r="J36" i="1"/>
  <c r="J37" i="1"/>
  <c r="J38" i="1"/>
  <c r="J39" i="1"/>
  <c r="J40" i="1"/>
  <c r="J41" i="1"/>
  <c r="J42" i="1"/>
  <c r="D29" i="1"/>
  <c r="D30" i="1"/>
  <c r="D31" i="1"/>
  <c r="D32" i="1"/>
  <c r="D33" i="1"/>
  <c r="D34" i="1"/>
  <c r="D35" i="1"/>
  <c r="D36" i="1"/>
  <c r="D37" i="1"/>
  <c r="D38" i="1"/>
  <c r="D39" i="1"/>
  <c r="D40" i="1"/>
  <c r="D41" i="1"/>
  <c r="D42" i="1"/>
  <c r="J29" i="1"/>
  <c r="J30" i="1"/>
  <c r="J31" i="1"/>
  <c r="L28" i="1"/>
  <c r="L134" i="1" s="1"/>
  <c r="L137" i="1" s="1"/>
  <c r="L234" i="1" s="1"/>
  <c r="M28" i="1"/>
  <c r="K28" i="1"/>
  <c r="F28" i="1"/>
  <c r="F134" i="1" s="1"/>
  <c r="F137" i="1" s="1"/>
  <c r="F234" i="1" s="1"/>
  <c r="G28" i="1"/>
  <c r="E28" i="1"/>
  <c r="J26" i="1"/>
  <c r="D28" i="1" l="1"/>
  <c r="G134" i="1"/>
  <c r="K134" i="1"/>
  <c r="K137" i="1" s="1"/>
  <c r="K234" i="1" s="1"/>
  <c r="M134" i="1"/>
  <c r="E134" i="1"/>
  <c r="E137" i="1" s="1"/>
  <c r="E234" i="1" s="1"/>
  <c r="D46" i="1"/>
  <c r="D52" i="1"/>
  <c r="J52" i="1"/>
  <c r="J46" i="1"/>
  <c r="J28" i="1"/>
  <c r="J25" i="1" l="1"/>
  <c r="J134" i="1" s="1"/>
  <c r="D26" i="1"/>
  <c r="D25" i="1"/>
  <c r="N18" i="1"/>
  <c r="M18" i="1"/>
  <c r="H18" i="1"/>
  <c r="G18" i="1"/>
  <c r="J19" i="1"/>
  <c r="J20" i="1"/>
  <c r="D19" i="1"/>
  <c r="D20" i="1"/>
  <c r="D17" i="1"/>
  <c r="M15" i="1"/>
  <c r="J16" i="1"/>
  <c r="J17" i="1"/>
  <c r="N15" i="1"/>
  <c r="N135" i="1" s="1"/>
  <c r="N137" i="1" s="1"/>
  <c r="N234" i="1" s="1"/>
  <c r="H15" i="1"/>
  <c r="G15" i="1"/>
  <c r="D16" i="1"/>
  <c r="J14" i="1"/>
  <c r="D14" i="1"/>
  <c r="G135" i="1" l="1"/>
  <c r="G137" i="1" s="1"/>
  <c r="G234" i="1" s="1"/>
  <c r="M135" i="1"/>
  <c r="M137" i="1" s="1"/>
  <c r="M234" i="1" s="1"/>
  <c r="D18" i="1"/>
  <c r="J18" i="1"/>
  <c r="D15" i="1"/>
  <c r="D134" i="1"/>
  <c r="J15" i="1"/>
  <c r="J13" i="1" l="1"/>
  <c r="D13" i="1"/>
  <c r="H10" i="1"/>
  <c r="J10" i="1"/>
  <c r="J135" i="1" l="1"/>
  <c r="J137" i="1" s="1"/>
  <c r="J234" i="1" s="1"/>
  <c r="D10" i="1"/>
  <c r="H135" i="1"/>
  <c r="H137" i="1" s="1"/>
  <c r="H234" i="1" s="1"/>
  <c r="D135" i="1" l="1"/>
  <c r="D137" i="1" s="1"/>
  <c r="D234" i="1" s="1"/>
</calcChain>
</file>

<file path=xl/sharedStrings.xml><?xml version="1.0" encoding="utf-8"?>
<sst xmlns="http://schemas.openxmlformats.org/spreadsheetml/2006/main" count="526" uniqueCount="447">
  <si>
    <t>№ з/п</t>
  </si>
  <si>
    <t>Заходи</t>
  </si>
  <si>
    <t>Планові обсяги фінансування відповідно до Програми, тис. грн.</t>
  </si>
  <si>
    <t>Стан виконання заходів (результативні показники виконання Програми)</t>
  </si>
  <si>
    <t>Усього</t>
  </si>
  <si>
    <t>Місцевий бюджет</t>
  </si>
  <si>
    <t>Інші джерела фінансування</t>
  </si>
  <si>
    <t>обл. бюджет</t>
  </si>
  <si>
    <t>міський бюджет</t>
  </si>
  <si>
    <t xml:space="preserve">Відповідальний за виконання завдання та строк виконання
</t>
  </si>
  <si>
    <t xml:space="preserve">держ.
бюджет
</t>
  </si>
  <si>
    <t xml:space="preserve">Фактичні обсяги фінансування, 
тис. грн.
</t>
  </si>
  <si>
    <t xml:space="preserve">Завдання 1. Підвищення енергоефективності в бюджетній сфері міста Суми </t>
  </si>
  <si>
    <t>Галузь "Освіта"</t>
  </si>
  <si>
    <t>Управління капітального будівництва та дорожнього господарства СМР, 2018-2019 в т.ч.:</t>
  </si>
  <si>
    <t>Управління капітального будівництва та дорожнього господарства СМР, 2019</t>
  </si>
  <si>
    <t>2018 рік</t>
  </si>
  <si>
    <t>2019 рік</t>
  </si>
  <si>
    <t>1.1.</t>
  </si>
  <si>
    <t>1.2.</t>
  </si>
  <si>
    <r>
      <rPr>
        <b/>
        <sz val="14"/>
        <color theme="1"/>
        <rFont val="Times New Roman"/>
        <family val="1"/>
        <charset val="204"/>
      </rPr>
      <t>Виконано</t>
    </r>
    <r>
      <rPr>
        <sz val="14"/>
        <color theme="1"/>
        <rFont val="Times New Roman"/>
        <family val="1"/>
        <charset val="204"/>
      </rPr>
      <t xml:space="preserve"> обмірювальні креслення зовнішніх геометричних розмірів 14 будівель та обмірювальні креслення внутрішніх геометричних розмірів 3 будівель.</t>
    </r>
  </si>
  <si>
    <t>1.3.</t>
  </si>
  <si>
    <t>1.4.</t>
  </si>
  <si>
    <t>Управління капітального будівництва та дорожнього господарства СМР, 2017-2018 в т.ч.:</t>
  </si>
  <si>
    <t>2017 рік</t>
  </si>
  <si>
    <t>кредит Європейського інвестиційного банку</t>
  </si>
  <si>
    <t>кредит НЕФКО</t>
  </si>
  <si>
    <t>1.5.</t>
  </si>
  <si>
    <t>грант Європейського Союзу</t>
  </si>
  <si>
    <t>Завдання 2. Модернізація систем освітлення</t>
  </si>
  <si>
    <t>2.1.</t>
  </si>
  <si>
    <t>Управління освіти і науки СМР, 2017</t>
  </si>
  <si>
    <t>2.2.</t>
  </si>
  <si>
    <t>Управління освіти і науки СМР, 2018</t>
  </si>
  <si>
    <t>Управління освіти і науки СМР, 2019</t>
  </si>
  <si>
    <r>
      <rPr>
        <b/>
        <sz val="14"/>
        <color theme="1"/>
        <rFont val="Times New Roman"/>
        <family val="1"/>
        <charset val="204"/>
      </rPr>
      <t xml:space="preserve">Виконано. </t>
    </r>
    <r>
      <rPr>
        <sz val="14"/>
        <color theme="1"/>
        <rFont val="Times New Roman"/>
        <family val="1"/>
        <charset val="204"/>
      </rPr>
      <t>Проведено заміну неефективнх освітлювальних приладів на світлодіодні у кількості 1985 од.</t>
    </r>
  </si>
  <si>
    <t xml:space="preserve">Завдання 3. Термомодернізація будівель </t>
  </si>
  <si>
    <t>3.1.</t>
  </si>
  <si>
    <t>Капітальний ремонт будівлі (заміна віконних блоків)</t>
  </si>
  <si>
    <t>Управління освіти і науки СМР, 2017-2018</t>
  </si>
  <si>
    <t>ЗОШ № 13</t>
  </si>
  <si>
    <r>
      <rPr>
        <b/>
        <sz val="14"/>
        <color theme="1"/>
        <rFont val="Times New Roman"/>
        <family val="1"/>
        <charset val="204"/>
      </rPr>
      <t>Виконано.</t>
    </r>
    <r>
      <rPr>
        <sz val="14"/>
        <color theme="1"/>
        <rFont val="Times New Roman"/>
        <family val="1"/>
        <charset val="204"/>
      </rPr>
      <t xml:space="preserve"> Замінено 642,33 кв м віконних блоків </t>
    </r>
  </si>
  <si>
    <r>
      <rPr>
        <b/>
        <sz val="14"/>
        <color theme="1"/>
        <rFont val="Times New Roman"/>
        <family val="1"/>
        <charset val="204"/>
      </rPr>
      <t>Виконано</t>
    </r>
    <r>
      <rPr>
        <sz val="14"/>
        <color theme="1"/>
        <rFont val="Times New Roman"/>
        <family val="1"/>
        <charset val="204"/>
      </rPr>
      <t>.Замінено 141,24 кв м віконних блоків</t>
    </r>
  </si>
  <si>
    <r>
      <rPr>
        <b/>
        <sz val="14"/>
        <color theme="1"/>
        <rFont val="Times New Roman"/>
        <family val="1"/>
        <charset val="204"/>
      </rPr>
      <t>Виконано.</t>
    </r>
    <r>
      <rPr>
        <sz val="14"/>
        <color theme="1"/>
        <rFont val="Times New Roman"/>
        <family val="1"/>
        <charset val="204"/>
      </rPr>
      <t xml:space="preserve"> Замінено 112,93 кв м віконних блоків</t>
    </r>
  </si>
  <si>
    <r>
      <rPr>
        <b/>
        <sz val="14"/>
        <color theme="1"/>
        <rFont val="Times New Roman"/>
        <family val="1"/>
        <charset val="204"/>
      </rPr>
      <t>Виконано.</t>
    </r>
    <r>
      <rPr>
        <sz val="14"/>
        <color theme="1"/>
        <rFont val="Times New Roman"/>
        <family val="1"/>
        <charset val="204"/>
      </rPr>
      <t xml:space="preserve"> Замінено 336,4 кв м віконних блоків</t>
    </r>
  </si>
  <si>
    <r>
      <rPr>
        <b/>
        <sz val="14"/>
        <color theme="1"/>
        <rFont val="Times New Roman"/>
        <family val="1"/>
        <charset val="204"/>
      </rPr>
      <t xml:space="preserve">Виконано. </t>
    </r>
    <r>
      <rPr>
        <sz val="14"/>
        <color theme="1"/>
        <rFont val="Times New Roman"/>
        <family val="1"/>
        <charset val="204"/>
      </rPr>
      <t xml:space="preserve"> Замінено 653,9 кв м віконних блоків</t>
    </r>
  </si>
  <si>
    <r>
      <rPr>
        <b/>
        <sz val="14"/>
        <color theme="1"/>
        <rFont val="Times New Roman"/>
        <family val="1"/>
        <charset val="204"/>
      </rPr>
      <t>Виконано.</t>
    </r>
    <r>
      <rPr>
        <sz val="14"/>
        <color theme="1"/>
        <rFont val="Times New Roman"/>
        <family val="1"/>
        <charset val="204"/>
      </rPr>
      <t xml:space="preserve"> Замінено 610 кв м віконних блоків</t>
    </r>
  </si>
  <si>
    <r>
      <rPr>
        <b/>
        <sz val="14"/>
        <color theme="1"/>
        <rFont val="Times New Roman"/>
        <family val="1"/>
        <charset val="204"/>
      </rPr>
      <t>Виконано.</t>
    </r>
    <r>
      <rPr>
        <sz val="14"/>
        <color theme="1"/>
        <rFont val="Times New Roman"/>
        <family val="1"/>
        <charset val="204"/>
      </rPr>
      <t xml:space="preserve"> Замінено 41,96 кв м віконних блоків</t>
    </r>
  </si>
  <si>
    <r>
      <rPr>
        <b/>
        <sz val="14"/>
        <color theme="1"/>
        <rFont val="Times New Roman"/>
        <family val="1"/>
        <charset val="204"/>
      </rPr>
      <t>Виконано</t>
    </r>
    <r>
      <rPr>
        <sz val="14"/>
        <color theme="1"/>
        <rFont val="Times New Roman"/>
        <family val="1"/>
        <charset val="204"/>
      </rPr>
      <t>. Замінено 183,15 кв м віконних блоків</t>
    </r>
  </si>
  <si>
    <r>
      <rPr>
        <b/>
        <sz val="14"/>
        <color theme="1"/>
        <rFont val="Times New Roman"/>
        <family val="1"/>
        <charset val="204"/>
      </rPr>
      <t xml:space="preserve">Виконано. </t>
    </r>
    <r>
      <rPr>
        <sz val="14"/>
        <color theme="1"/>
        <rFont val="Times New Roman"/>
        <family val="1"/>
        <charset val="204"/>
      </rPr>
      <t>Замінено 127 кв м віконних блоків</t>
    </r>
  </si>
  <si>
    <r>
      <rPr>
        <b/>
        <sz val="14"/>
        <color theme="1"/>
        <rFont val="Times New Roman"/>
        <family val="1"/>
        <charset val="204"/>
      </rPr>
      <t>Виконано.</t>
    </r>
    <r>
      <rPr>
        <sz val="14"/>
        <color theme="1"/>
        <rFont val="Times New Roman"/>
        <family val="1"/>
        <charset val="204"/>
      </rPr>
      <t xml:space="preserve"> Замінено 131,77 кв м віконних блоків</t>
    </r>
  </si>
  <si>
    <t>3.2.</t>
  </si>
  <si>
    <r>
      <rPr>
        <b/>
        <sz val="14"/>
        <color theme="1"/>
        <rFont val="Times New Roman"/>
        <family val="1"/>
        <charset val="204"/>
      </rPr>
      <t xml:space="preserve">Виконано. </t>
    </r>
    <r>
      <rPr>
        <sz val="14"/>
        <color theme="1"/>
        <rFont val="Times New Roman"/>
        <family val="1"/>
        <charset val="204"/>
      </rPr>
      <t>Замінено 48,12 кв.м. віконних блоків</t>
    </r>
  </si>
  <si>
    <t>3.3.</t>
  </si>
  <si>
    <t>3.4.</t>
  </si>
  <si>
    <r>
      <rPr>
        <b/>
        <sz val="14"/>
        <color theme="1"/>
        <rFont val="Times New Roman"/>
        <family val="1"/>
        <charset val="204"/>
      </rPr>
      <t>Виконано</t>
    </r>
    <r>
      <rPr>
        <sz val="14"/>
        <color theme="1"/>
        <rFont val="Times New Roman"/>
        <family val="1"/>
        <charset val="204"/>
      </rPr>
      <t>. Замінено 279,92 кв м віконних блоків</t>
    </r>
  </si>
  <si>
    <r>
      <t xml:space="preserve">Виконано. </t>
    </r>
    <r>
      <rPr>
        <sz val="14"/>
        <color theme="1"/>
        <rFont val="Times New Roman"/>
        <family val="1"/>
        <charset val="204"/>
      </rPr>
      <t xml:space="preserve"> У ДНЗ №22 замінено 254,51 кв.м віконних блоків  та 11,61 кв. м дверей, утеплено 3013,04 кв. м фасаду.  В ССШ №29 утеплено 3714,4 кв.м фасаду.</t>
    </r>
  </si>
  <si>
    <t>3.5.</t>
  </si>
  <si>
    <r>
      <rPr>
        <b/>
        <sz val="14"/>
        <color theme="1"/>
        <rFont val="Times New Roman"/>
        <family val="1"/>
        <charset val="204"/>
      </rPr>
      <t>Виконано.</t>
    </r>
    <r>
      <rPr>
        <sz val="14"/>
        <color theme="1"/>
        <rFont val="Times New Roman"/>
        <family val="1"/>
        <charset val="204"/>
      </rPr>
      <t xml:space="preserve"> Замінено 620 кв м віконних блоків</t>
    </r>
  </si>
  <si>
    <t>3.6.</t>
  </si>
  <si>
    <t>Управління освіти і науки СМР, 2017-2019</t>
  </si>
  <si>
    <r>
      <rPr>
        <b/>
        <sz val="14"/>
        <color theme="1"/>
        <rFont val="Times New Roman"/>
        <family val="1"/>
        <charset val="204"/>
      </rPr>
      <t>Виконано</t>
    </r>
    <r>
      <rPr>
        <sz val="14"/>
        <color theme="1"/>
        <rFont val="Times New Roman"/>
        <family val="1"/>
        <charset val="204"/>
      </rPr>
      <t>. Замінено 399,26 кв м віконних блоків</t>
    </r>
  </si>
  <si>
    <t>3.7.</t>
  </si>
  <si>
    <t xml:space="preserve">3.8. </t>
  </si>
  <si>
    <r>
      <rPr>
        <b/>
        <sz val="14"/>
        <color theme="1"/>
        <rFont val="Times New Roman"/>
        <family val="1"/>
        <charset val="204"/>
      </rPr>
      <t>Виконано</t>
    </r>
    <r>
      <rPr>
        <sz val="14"/>
        <color theme="1"/>
        <rFont val="Times New Roman"/>
        <family val="1"/>
        <charset val="204"/>
      </rPr>
      <t>. Замінено 40 кв м віконних блоків</t>
    </r>
  </si>
  <si>
    <t>3.9.</t>
  </si>
  <si>
    <t>3.10.</t>
  </si>
  <si>
    <r>
      <rPr>
        <b/>
        <sz val="14"/>
        <color theme="1"/>
        <rFont val="Times New Roman"/>
        <family val="1"/>
        <charset val="204"/>
      </rPr>
      <t>Виконано.</t>
    </r>
    <r>
      <rPr>
        <sz val="14"/>
        <color theme="1"/>
        <rFont val="Times New Roman"/>
        <family val="1"/>
        <charset val="204"/>
      </rPr>
      <t xml:space="preserve"> Замінено 73,3 кв м віконних блоків</t>
    </r>
  </si>
  <si>
    <t>3.11.</t>
  </si>
  <si>
    <r>
      <rPr>
        <b/>
        <sz val="14"/>
        <color theme="1"/>
        <rFont val="Times New Roman"/>
        <family val="1"/>
        <charset val="204"/>
      </rPr>
      <t>Виконано</t>
    </r>
    <r>
      <rPr>
        <sz val="14"/>
        <color theme="1"/>
        <rFont val="Times New Roman"/>
        <family val="1"/>
        <charset val="204"/>
      </rPr>
      <t>. Замінено 9,45 кв м віконних блоків</t>
    </r>
  </si>
  <si>
    <t>3.12.</t>
  </si>
  <si>
    <t>3.13.</t>
  </si>
  <si>
    <r>
      <rPr>
        <b/>
        <sz val="14"/>
        <color theme="1"/>
        <rFont val="Times New Roman"/>
        <family val="1"/>
        <charset val="204"/>
      </rPr>
      <t xml:space="preserve">Виконано. </t>
    </r>
    <r>
      <rPr>
        <sz val="14"/>
        <color theme="1"/>
        <rFont val="Times New Roman"/>
        <family val="1"/>
        <charset val="204"/>
      </rPr>
      <t>Утеплено 2159,3 кв м зовнішніх стін</t>
    </r>
  </si>
  <si>
    <t>3.14.</t>
  </si>
  <si>
    <r>
      <rPr>
        <b/>
        <sz val="14"/>
        <color theme="1"/>
        <rFont val="Times New Roman"/>
        <family val="1"/>
        <charset val="204"/>
      </rPr>
      <t xml:space="preserve">Виконано. </t>
    </r>
    <r>
      <rPr>
        <sz val="14"/>
        <color theme="1"/>
        <rFont val="Times New Roman"/>
        <family val="1"/>
        <charset val="204"/>
      </rPr>
      <t>Утеплено 1038,78 кв м зовнішніх стін</t>
    </r>
  </si>
  <si>
    <t>3.15.</t>
  </si>
  <si>
    <t>грант GIZ</t>
  </si>
  <si>
    <r>
      <rPr>
        <b/>
        <sz val="14"/>
        <color theme="1"/>
        <rFont val="Times New Roman"/>
        <family val="1"/>
        <charset val="204"/>
      </rPr>
      <t>Виконано.</t>
    </r>
    <r>
      <rPr>
        <sz val="14"/>
        <color theme="1"/>
        <rFont val="Times New Roman"/>
        <family val="1"/>
        <charset val="204"/>
      </rPr>
      <t xml:space="preserve"> Утеплено 1324 кв. м  покрівлі</t>
    </r>
  </si>
  <si>
    <t>3.16.</t>
  </si>
  <si>
    <t>3.17.</t>
  </si>
  <si>
    <r>
      <rPr>
        <b/>
        <sz val="14"/>
        <color theme="1"/>
        <rFont val="Times New Roman"/>
        <family val="1"/>
        <charset val="204"/>
      </rPr>
      <t>Виконано.</t>
    </r>
    <r>
      <rPr>
        <sz val="14"/>
        <color theme="1"/>
        <rFont val="Times New Roman"/>
        <family val="1"/>
        <charset val="204"/>
      </rPr>
      <t xml:space="preserve"> Відремонтовано 1094,0 кв. м покрівлі з утепленням</t>
    </r>
  </si>
  <si>
    <t>3.18.</t>
  </si>
  <si>
    <t>3.19.</t>
  </si>
  <si>
    <t>3.20.</t>
  </si>
  <si>
    <t>3.21.</t>
  </si>
  <si>
    <r>
      <rPr>
        <b/>
        <sz val="14"/>
        <color theme="1"/>
        <rFont val="Times New Roman"/>
        <family val="1"/>
        <charset val="204"/>
      </rPr>
      <t xml:space="preserve">Виконано. </t>
    </r>
    <r>
      <rPr>
        <sz val="14"/>
        <color theme="1"/>
        <rFont val="Times New Roman"/>
        <family val="1"/>
        <charset val="204"/>
      </rPr>
      <t>Замінено 47,33 кв м віконних блоків</t>
    </r>
  </si>
  <si>
    <r>
      <rPr>
        <b/>
        <sz val="14"/>
        <color theme="1"/>
        <rFont val="Times New Roman"/>
        <family val="1"/>
        <charset val="204"/>
      </rPr>
      <t xml:space="preserve">Виконано. </t>
    </r>
    <r>
      <rPr>
        <sz val="14"/>
        <color theme="1"/>
        <rFont val="Times New Roman"/>
        <family val="1"/>
        <charset val="204"/>
      </rPr>
      <t>Замінено 92,4 кв м віконних блоків</t>
    </r>
  </si>
  <si>
    <r>
      <rPr>
        <b/>
        <sz val="14"/>
        <color theme="1"/>
        <rFont val="Times New Roman"/>
        <family val="1"/>
        <charset val="204"/>
      </rPr>
      <t xml:space="preserve">Виконано. </t>
    </r>
    <r>
      <rPr>
        <sz val="14"/>
        <color theme="1"/>
        <rFont val="Times New Roman"/>
        <family val="1"/>
        <charset val="204"/>
      </rPr>
      <t>Замінено 333,08 кв м віконних блоків</t>
    </r>
  </si>
  <si>
    <r>
      <rPr>
        <b/>
        <sz val="14"/>
        <color theme="1"/>
        <rFont val="Times New Roman"/>
        <family val="1"/>
        <charset val="204"/>
      </rPr>
      <t>Виконано.</t>
    </r>
    <r>
      <rPr>
        <sz val="14"/>
        <color theme="1"/>
        <rFont val="Times New Roman"/>
        <family val="1"/>
        <charset val="204"/>
      </rPr>
      <t xml:space="preserve"> Відремонтовано 1092,2 кв. м покрівлі з утепленням</t>
    </r>
  </si>
  <si>
    <r>
      <rPr>
        <b/>
        <sz val="14"/>
        <color theme="1"/>
        <rFont val="Times New Roman"/>
        <family val="1"/>
        <charset val="204"/>
      </rPr>
      <t xml:space="preserve">Виконано. </t>
    </r>
    <r>
      <rPr>
        <sz val="14"/>
        <color theme="1"/>
        <rFont val="Times New Roman"/>
        <family val="1"/>
        <charset val="204"/>
      </rPr>
      <t>Замінено 465,8 кв м віконних блоків</t>
    </r>
  </si>
  <si>
    <t>3.22.</t>
  </si>
  <si>
    <t>3.23.</t>
  </si>
  <si>
    <r>
      <rPr>
        <b/>
        <sz val="14"/>
        <color theme="1"/>
        <rFont val="Times New Roman"/>
        <family val="1"/>
        <charset val="204"/>
      </rPr>
      <t xml:space="preserve">Виконано. </t>
    </r>
    <r>
      <rPr>
        <sz val="14"/>
        <color theme="1"/>
        <rFont val="Times New Roman"/>
        <family val="1"/>
        <charset val="204"/>
      </rPr>
      <t>Замінено 411,1 кв м віконних блоків</t>
    </r>
  </si>
  <si>
    <t>3.24.</t>
  </si>
  <si>
    <r>
      <rPr>
        <b/>
        <sz val="14"/>
        <color theme="1"/>
        <rFont val="Times New Roman"/>
        <family val="1"/>
        <charset val="204"/>
      </rPr>
      <t xml:space="preserve">Виконано. </t>
    </r>
    <r>
      <rPr>
        <sz val="14"/>
        <color theme="1"/>
        <rFont val="Times New Roman"/>
        <family val="1"/>
        <charset val="204"/>
      </rPr>
      <t>Замінено 426,91 кв.м. віконних блоків</t>
    </r>
  </si>
  <si>
    <t>3.25.</t>
  </si>
  <si>
    <t>Управління освіти і науки СМР, 2018- 2019</t>
  </si>
  <si>
    <r>
      <rPr>
        <b/>
        <sz val="14"/>
        <color theme="1"/>
        <rFont val="Times New Roman"/>
        <family val="1"/>
        <charset val="204"/>
      </rPr>
      <t xml:space="preserve">Виконано. </t>
    </r>
    <r>
      <rPr>
        <sz val="14"/>
        <color theme="1"/>
        <rFont val="Times New Roman"/>
        <family val="1"/>
        <charset val="204"/>
      </rPr>
      <t>Замінено 188 кв.м. віконних блоків</t>
    </r>
  </si>
  <si>
    <t>3.26.</t>
  </si>
  <si>
    <r>
      <rPr>
        <b/>
        <sz val="14"/>
        <color theme="1"/>
        <rFont val="Times New Roman"/>
        <family val="1"/>
        <charset val="204"/>
      </rPr>
      <t>Виконано</t>
    </r>
    <r>
      <rPr>
        <sz val="14"/>
        <color theme="1"/>
        <rFont val="Times New Roman"/>
        <family val="1"/>
        <charset val="204"/>
      </rPr>
      <t>. Утеплено цоколь площею 128 кв.м</t>
    </r>
  </si>
  <si>
    <t>3.27.</t>
  </si>
  <si>
    <t>3.28.</t>
  </si>
  <si>
    <t>3.29.</t>
  </si>
  <si>
    <t>3.30.</t>
  </si>
  <si>
    <t>3.31.</t>
  </si>
  <si>
    <t>3.32.</t>
  </si>
  <si>
    <t>3.33.</t>
  </si>
  <si>
    <t>3.34.</t>
  </si>
  <si>
    <t>3.35.</t>
  </si>
  <si>
    <r>
      <rPr>
        <b/>
        <sz val="14"/>
        <color theme="1"/>
        <rFont val="Times New Roman"/>
        <family val="1"/>
        <charset val="204"/>
      </rPr>
      <t xml:space="preserve">Виконано. </t>
    </r>
    <r>
      <rPr>
        <sz val="14"/>
        <color theme="1"/>
        <rFont val="Times New Roman"/>
        <family val="1"/>
        <charset val="204"/>
      </rPr>
      <t>Замінено 309,9 кв.м. віконних блоків та 36 кв.м. дверних блоків</t>
    </r>
  </si>
  <si>
    <r>
      <rPr>
        <b/>
        <sz val="14"/>
        <color theme="1"/>
        <rFont val="Times New Roman"/>
        <family val="1"/>
        <charset val="204"/>
      </rPr>
      <t xml:space="preserve">Виконано.  </t>
    </r>
    <r>
      <rPr>
        <sz val="14"/>
        <color theme="1"/>
        <rFont val="Times New Roman"/>
        <family val="1"/>
        <charset val="204"/>
      </rPr>
      <t>Замінено 473,5 кв.м. віконних блоків</t>
    </r>
  </si>
  <si>
    <r>
      <rPr>
        <b/>
        <sz val="14"/>
        <color theme="1"/>
        <rFont val="Times New Roman"/>
        <family val="1"/>
        <charset val="204"/>
      </rPr>
      <t xml:space="preserve">Виконано. </t>
    </r>
    <r>
      <rPr>
        <sz val="14"/>
        <color theme="1"/>
        <rFont val="Times New Roman"/>
        <family val="1"/>
        <charset val="204"/>
      </rPr>
      <t>Замінено 459,14 кв.м. віконних блоків</t>
    </r>
  </si>
  <si>
    <r>
      <rPr>
        <b/>
        <sz val="14"/>
        <color theme="1"/>
        <rFont val="Times New Roman"/>
        <family val="1"/>
        <charset val="204"/>
      </rPr>
      <t>Виконано.</t>
    </r>
    <r>
      <rPr>
        <sz val="14"/>
        <color theme="1"/>
        <rFont val="Times New Roman"/>
        <family val="1"/>
        <charset val="204"/>
      </rPr>
      <t xml:space="preserve"> Замінено 399,657 кв.м. віконних блоків</t>
    </r>
  </si>
  <si>
    <r>
      <rPr>
        <b/>
        <sz val="14"/>
        <color theme="1"/>
        <rFont val="Times New Roman"/>
        <family val="1"/>
        <charset val="204"/>
      </rPr>
      <t>Виконано</t>
    </r>
    <r>
      <rPr>
        <sz val="14"/>
        <color theme="1"/>
        <rFont val="Times New Roman"/>
        <family val="1"/>
        <charset val="204"/>
      </rPr>
      <t>. Замінено 222,79 кв.м. віконних блоків</t>
    </r>
  </si>
  <si>
    <r>
      <rPr>
        <b/>
        <sz val="14"/>
        <color theme="1"/>
        <rFont val="Times New Roman"/>
        <family val="1"/>
        <charset val="204"/>
      </rPr>
      <t>Виконано</t>
    </r>
    <r>
      <rPr>
        <sz val="14"/>
        <color theme="1"/>
        <rFont val="Times New Roman"/>
        <family val="1"/>
        <charset val="204"/>
      </rPr>
      <t>. Замінено 188,24 кв.м. віконних блоків</t>
    </r>
  </si>
  <si>
    <r>
      <rPr>
        <b/>
        <sz val="14"/>
        <color theme="1"/>
        <rFont val="Times New Roman"/>
        <family val="1"/>
        <charset val="204"/>
      </rPr>
      <t>Виконано</t>
    </r>
    <r>
      <rPr>
        <sz val="14"/>
        <color theme="1"/>
        <rFont val="Times New Roman"/>
        <family val="1"/>
        <charset val="204"/>
      </rPr>
      <t>. Утеплено покрівлю площею 1106,323 кв.м</t>
    </r>
  </si>
  <si>
    <t xml:space="preserve">Завдання 4.  Термомодернізація будівлі та модернізація інженерних мереж </t>
  </si>
  <si>
    <t>4.1.</t>
  </si>
  <si>
    <t>Управління капітального будівництва та дорожнього господарства СМР 2017-2018</t>
  </si>
  <si>
    <t>Управління капітального будівництва та дорожнього господарства СМР 2017-2019</t>
  </si>
  <si>
    <t>4.2.</t>
  </si>
  <si>
    <r>
      <rPr>
        <b/>
        <sz val="14"/>
        <color theme="1"/>
        <rFont val="Times New Roman"/>
        <family val="1"/>
        <charset val="204"/>
      </rPr>
      <t>Виконано</t>
    </r>
    <r>
      <rPr>
        <sz val="14"/>
        <color theme="1"/>
        <rFont val="Times New Roman"/>
        <family val="1"/>
        <charset val="204"/>
      </rPr>
      <t>. Замінено 335 світлодіодних ламп,  утеплено 2340,9 кв м даху, 3810 кв м фасаду, утеплено віконних відкосів площею 597 кв. м, проведено електромонтажні роботи, модернізовано систему вентиляції, встановлено систему автоматичного погодного регулювання тепла</t>
    </r>
  </si>
  <si>
    <t>4.3.</t>
  </si>
  <si>
    <r>
      <rPr>
        <b/>
        <sz val="14"/>
        <color theme="1"/>
        <rFont val="Times New Roman"/>
        <family val="1"/>
        <charset val="204"/>
      </rPr>
      <t>Виконано</t>
    </r>
    <r>
      <rPr>
        <sz val="14"/>
        <color theme="1"/>
        <rFont val="Times New Roman"/>
        <family val="1"/>
        <charset val="204"/>
      </rPr>
      <t>. Замінено 475,38 кв м віконних блоків, 6,47 кв м дверних блоків, утеплено 2651,16 кв м зовнішніх стін, 75,7 кв м віконних відкосів</t>
    </r>
  </si>
  <si>
    <t>4.4.</t>
  </si>
  <si>
    <t>Управління капітального будівництва та дорожнього господарства СМР 2018-2019</t>
  </si>
  <si>
    <t>Завдання 5. Модернізація систем опалення</t>
  </si>
  <si>
    <t>5.1.</t>
  </si>
  <si>
    <t>Управління капітального будівництва та дорожнього господарства СМР, 2017</t>
  </si>
  <si>
    <t>5.2.</t>
  </si>
  <si>
    <t>5.3.</t>
  </si>
  <si>
    <t>ДНЗ №№ 14, 24, 29, Спецшкола, ЗОШ №№ 4, 19, 13, 17, 18, 21, ССШ №№ 1, 7, ЦЕНТУМ</t>
  </si>
  <si>
    <t>ССШ № 1, ЗЗСО № 19, Спеціальна школа, ДНЗ №№ 14, 29</t>
  </si>
  <si>
    <t xml:space="preserve"> ДНЗ № 14</t>
  </si>
  <si>
    <t>Спеціальна школа</t>
  </si>
  <si>
    <t>Управління освіти і науки СМР</t>
  </si>
  <si>
    <t>5.4.</t>
  </si>
  <si>
    <t>ЗЗСО № 19</t>
  </si>
  <si>
    <t>ЗОШ № 22</t>
  </si>
  <si>
    <t>ЗОШ № 15</t>
  </si>
  <si>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(блок теплообмінний модульний системи опалення АТОН О-65/65-290)</t>
    </r>
  </si>
  <si>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t>
    </r>
  </si>
  <si>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 насосне обладнання</t>
    </r>
  </si>
  <si>
    <r>
      <rPr>
        <b/>
        <sz val="14"/>
        <color theme="1"/>
        <rFont val="Times New Roman"/>
        <family val="1"/>
        <charset val="204"/>
      </rPr>
      <t>Виконано</t>
    </r>
    <r>
      <rPr>
        <sz val="14"/>
        <color theme="1"/>
        <rFont val="Times New Roman"/>
        <family val="1"/>
        <charset val="204"/>
      </rPr>
      <t>. Встановлено систему погодного регулювання тепла (модульний блок  № 0-40-50-135:
Насос циркуляційний LOWARA Ecocirc XL 25-80 - 2шт.;
Регулятор температури Danfoss VRB 2 - 1шт.;
Регулятор перепаду тиску- Danfoss AVP - 1комп.)</t>
    </r>
  </si>
  <si>
    <r>
      <rPr>
        <b/>
        <sz val="14"/>
        <color theme="1"/>
        <rFont val="Times New Roman"/>
        <family val="1"/>
        <charset val="204"/>
      </rPr>
      <t>Виконано.</t>
    </r>
    <r>
      <rPr>
        <sz val="14"/>
        <color theme="1"/>
        <rFont val="Times New Roman"/>
        <family val="1"/>
        <charset val="204"/>
      </rPr>
      <t xml:space="preserve"> Проведена експертна оцінка в ЗЗСО № 19, Спеціальній школі, ДНЗ № 14. </t>
    </r>
  </si>
  <si>
    <r>
      <rPr>
        <b/>
        <sz val="14"/>
        <color theme="1"/>
        <rFont val="Times New Roman"/>
        <family val="1"/>
        <charset val="204"/>
      </rPr>
      <t>Виконано частково</t>
    </r>
    <r>
      <rPr>
        <sz val="14"/>
        <color theme="1"/>
        <rFont val="Times New Roman"/>
        <family val="1"/>
        <charset val="204"/>
      </rPr>
      <t>. Розроблено проектно-кошторисні документації для ССШ №№ 1, 7, 17, ЗОШ №№ 4, 13, 18,  ДНЗ №№ 14, 29, Спеціальної школи</t>
    </r>
  </si>
  <si>
    <t>Завдання 6. Впровадження автоматизованої системи моніторингу енергоспоживання в бюджетній сфері</t>
  </si>
  <si>
    <t>6.1.</t>
  </si>
  <si>
    <r>
      <rPr>
        <b/>
        <sz val="14"/>
        <color theme="1"/>
        <rFont val="Times New Roman"/>
        <family val="1"/>
        <charset val="204"/>
      </rPr>
      <t>Виконано</t>
    </r>
    <r>
      <rPr>
        <sz val="14"/>
        <color theme="1"/>
        <rFont val="Times New Roman"/>
        <family val="1"/>
        <charset val="204"/>
      </rPr>
      <t>. Проведена закупівля та встановлення теплообчислювачів, модемів, модулів для дистанційного збору та передачі показників теплоспоживання</t>
    </r>
  </si>
  <si>
    <t>6.2.</t>
  </si>
  <si>
    <t>6.3.</t>
  </si>
  <si>
    <t>Завдання 7. Модернізація системи вентиляції</t>
  </si>
  <si>
    <t>7.1.</t>
  </si>
  <si>
    <t>7.2.</t>
  </si>
  <si>
    <t>управління освіти і науки Сумської міської ради</t>
  </si>
  <si>
    <t>управління капітального будівництва та дорожнього господарства Сумської міської ради</t>
  </si>
  <si>
    <t>Галузь "Охорона здоров'я"</t>
  </si>
  <si>
    <t>Завдання 8. Модернізація систем освітлення</t>
  </si>
  <si>
    <t>8.1.</t>
  </si>
  <si>
    <t>Відділ охорони здоров’я СМР, 2017-2018</t>
  </si>
  <si>
    <t>2017-2018</t>
  </si>
  <si>
    <r>
      <rPr>
        <b/>
        <sz val="14"/>
        <color theme="1"/>
        <rFont val="Times New Roman"/>
        <family val="1"/>
        <charset val="204"/>
      </rPr>
      <t>Виконано</t>
    </r>
    <r>
      <rPr>
        <sz val="14"/>
        <color theme="1"/>
        <rFont val="Times New Roman"/>
        <family val="1"/>
        <charset val="204"/>
      </rPr>
      <t xml:space="preserve">. Замінено 4404 освітлювальні прилади на </t>
    </r>
    <r>
      <rPr>
        <sz val="14"/>
        <rFont val="Times New Roman"/>
        <family val="1"/>
        <charset val="204"/>
      </rPr>
      <t xml:space="preserve"> енергоефективні</t>
    </r>
  </si>
  <si>
    <r>
      <rPr>
        <b/>
        <sz val="14"/>
        <color theme="1"/>
        <rFont val="Times New Roman"/>
        <family val="1"/>
        <charset val="204"/>
      </rPr>
      <t>Виконано.</t>
    </r>
    <r>
      <rPr>
        <sz val="14"/>
        <color theme="1"/>
        <rFont val="Times New Roman"/>
        <family val="1"/>
        <charset val="204"/>
      </rPr>
      <t xml:space="preserve"> Замінено 553 неефективні освітлювальні прилади на  світлодіодні </t>
    </r>
  </si>
  <si>
    <r>
      <rPr>
        <b/>
        <sz val="14"/>
        <color theme="1"/>
        <rFont val="Times New Roman"/>
        <family val="1"/>
        <charset val="204"/>
      </rPr>
      <t>Виконано</t>
    </r>
    <r>
      <rPr>
        <sz val="14"/>
        <color theme="1"/>
        <rFont val="Times New Roman"/>
        <family val="1"/>
        <charset val="204"/>
      </rPr>
      <t xml:space="preserve">. Замінено 486 освітлювальні прилади на </t>
    </r>
    <r>
      <rPr>
        <sz val="14"/>
        <rFont val="Times New Roman"/>
        <family val="1"/>
        <charset val="204"/>
      </rPr>
      <t xml:space="preserve"> енергоефективні</t>
    </r>
  </si>
  <si>
    <t>Завдання 9. Термомодернізація будівель</t>
  </si>
  <si>
    <t>9.1.</t>
  </si>
  <si>
    <t>Капітальний ремонт будівель (заміна віконних блоків)</t>
  </si>
  <si>
    <t>9.2.</t>
  </si>
  <si>
    <r>
      <rPr>
        <b/>
        <sz val="14"/>
        <color theme="1"/>
        <rFont val="Times New Roman"/>
        <family val="1"/>
        <charset val="204"/>
      </rPr>
      <t>Виконано</t>
    </r>
    <r>
      <rPr>
        <sz val="14"/>
        <color theme="1"/>
        <rFont val="Times New Roman"/>
        <family val="1"/>
        <charset val="204"/>
      </rPr>
      <t>. Замінено 32,4 кв м віконних блоків</t>
    </r>
  </si>
  <si>
    <t>9.3.</t>
  </si>
  <si>
    <t>9.4.</t>
  </si>
  <si>
    <t>9.5.</t>
  </si>
  <si>
    <t>9.6.</t>
  </si>
  <si>
    <t>9.7.</t>
  </si>
  <si>
    <t>9.8.</t>
  </si>
  <si>
    <t>2018-2019</t>
  </si>
  <si>
    <r>
      <rPr>
        <b/>
        <sz val="14"/>
        <color theme="1"/>
        <rFont val="Times New Roman"/>
        <family val="1"/>
        <charset val="204"/>
      </rPr>
      <t>Виконано.</t>
    </r>
    <r>
      <rPr>
        <sz val="14"/>
        <color theme="1"/>
        <rFont val="Times New Roman"/>
        <family val="1"/>
        <charset val="204"/>
      </rPr>
      <t xml:space="preserve"> Проведено утеплення 1230,7 кв. м  фасаду, 350 кв. м цоколю </t>
    </r>
  </si>
  <si>
    <t>9.9.</t>
  </si>
  <si>
    <r>
      <rPr>
        <b/>
        <sz val="14"/>
        <color theme="1"/>
        <rFont val="Times New Roman"/>
        <family val="1"/>
        <charset val="204"/>
      </rPr>
      <t>Виконано</t>
    </r>
    <r>
      <rPr>
        <sz val="14"/>
        <color theme="1"/>
        <rFont val="Times New Roman"/>
        <family val="1"/>
        <charset val="204"/>
      </rPr>
      <t>. Розроблена проектна документація</t>
    </r>
  </si>
  <si>
    <t>9.10.</t>
  </si>
  <si>
    <r>
      <rPr>
        <b/>
        <sz val="14"/>
        <color theme="1"/>
        <rFont val="Times New Roman"/>
        <family val="1"/>
        <charset val="204"/>
      </rPr>
      <t>Виконано.</t>
    </r>
    <r>
      <rPr>
        <sz val="14"/>
        <color theme="1"/>
        <rFont val="Times New Roman"/>
        <family val="1"/>
        <charset val="204"/>
      </rPr>
      <t xml:space="preserve"> Розроблена проектна документація</t>
    </r>
  </si>
  <si>
    <t>9.11.</t>
  </si>
  <si>
    <t>9.12.</t>
  </si>
  <si>
    <r>
      <rPr>
        <b/>
        <sz val="14"/>
        <color theme="1"/>
        <rFont val="Times New Roman"/>
        <family val="1"/>
        <charset val="204"/>
      </rPr>
      <t xml:space="preserve">Виконано. </t>
    </r>
    <r>
      <rPr>
        <sz val="14"/>
        <color theme="1"/>
        <rFont val="Times New Roman"/>
        <family val="1"/>
        <charset val="204"/>
      </rPr>
      <t>Утеплено 708,16 кв.м стін підвалу (фундамент, цоколь)  з влаштуванням відмостки</t>
    </r>
  </si>
  <si>
    <t>Завдання 10. Реалізація інвестиційних проектів</t>
  </si>
  <si>
    <t>10.1.</t>
  </si>
  <si>
    <t>10.2.</t>
  </si>
  <si>
    <r>
      <rPr>
        <b/>
        <sz val="14"/>
        <color theme="1"/>
        <rFont val="Times New Roman"/>
        <family val="1"/>
        <charset val="204"/>
      </rPr>
      <t>Виконано частково</t>
    </r>
    <r>
      <rPr>
        <sz val="14"/>
        <color theme="1"/>
        <rFont val="Times New Roman"/>
        <family val="1"/>
        <charset val="204"/>
      </rPr>
      <t xml:space="preserve">. Підготовлено уточнений пакет енергозберігаючих заходів. Підготовлено проект технічного завдання на проектування. Розроблено проектно-кошторисну документацію </t>
    </r>
  </si>
  <si>
    <t>Завдання 11. Проведення енергоаудитів будівель</t>
  </si>
  <si>
    <t>11.1.</t>
  </si>
  <si>
    <t>Завдання 12. Модернізація електрообладнання харчоблоків</t>
  </si>
  <si>
    <t>12.1.</t>
  </si>
  <si>
    <t>Завдання 13. Модернізація системи вентиляції та системи електропостачання</t>
  </si>
  <si>
    <t>13.1.</t>
  </si>
  <si>
    <r>
      <rPr>
        <b/>
        <sz val="14"/>
        <color theme="1"/>
        <rFont val="Times New Roman"/>
        <family val="1"/>
        <charset val="204"/>
      </rPr>
      <t>Виконано.</t>
    </r>
    <r>
      <rPr>
        <sz val="14"/>
        <color theme="1"/>
        <rFont val="Times New Roman"/>
        <family val="1"/>
        <charset val="204"/>
      </rPr>
      <t xml:space="preserve"> Виготовлений проект на модернізацію вентиляції в операційних приміщеннях</t>
    </r>
  </si>
  <si>
    <t>13.2.</t>
  </si>
  <si>
    <t>Завдання 14. Повірка вимірювальних приладів</t>
  </si>
  <si>
    <t>14.1.</t>
  </si>
  <si>
    <r>
      <rPr>
        <b/>
        <sz val="14"/>
        <color theme="1"/>
        <rFont val="Times New Roman"/>
        <family val="1"/>
        <charset val="204"/>
      </rPr>
      <t>Не виконано</t>
    </r>
    <r>
      <rPr>
        <sz val="14"/>
        <color theme="1"/>
        <rFont val="Times New Roman"/>
        <family val="1"/>
        <charset val="204"/>
      </rPr>
      <t>. Кошти не замовлялися головним розпорядником</t>
    </r>
  </si>
  <si>
    <t>Всього по галузі "Охорона здоров'я"</t>
  </si>
  <si>
    <t>Всього по галузі "Освіта"</t>
  </si>
  <si>
    <t>Галузь "Культура і мистецтво"</t>
  </si>
  <si>
    <t>Завдання 15. Термомодернізація будівель</t>
  </si>
  <si>
    <t>15.1.</t>
  </si>
  <si>
    <t>Відділ культури та туризму СМР, 2017-2018</t>
  </si>
  <si>
    <t>ДМШ №1</t>
  </si>
  <si>
    <t>ДМШ №3</t>
  </si>
  <si>
    <t>Бібліотека-філія № 1</t>
  </si>
  <si>
    <t>Бібліотека-філія № 3</t>
  </si>
  <si>
    <t>Бібліотека-філія № 6</t>
  </si>
  <si>
    <t>15.2.</t>
  </si>
  <si>
    <r>
      <rPr>
        <b/>
        <sz val="14"/>
        <color theme="1"/>
        <rFont val="Times New Roman"/>
        <family val="1"/>
        <charset val="204"/>
      </rPr>
      <t>Виконано частково</t>
    </r>
    <r>
      <rPr>
        <sz val="14"/>
        <color theme="1"/>
        <rFont val="Times New Roman"/>
        <family val="1"/>
        <charset val="204"/>
      </rPr>
      <t>. Замінено 6 кв м віконних блоків в бібліотеці-філії № 4</t>
    </r>
  </si>
  <si>
    <t>15.3.</t>
  </si>
  <si>
    <t>15.4.</t>
  </si>
  <si>
    <t>2017-2019</t>
  </si>
  <si>
    <t>ДМШ №2</t>
  </si>
  <si>
    <t>ДМШ №4</t>
  </si>
  <si>
    <t>ДМШ № 1</t>
  </si>
  <si>
    <r>
      <rPr>
        <b/>
        <sz val="14"/>
        <color theme="1"/>
        <rFont val="Times New Roman"/>
        <family val="1"/>
        <charset val="204"/>
      </rPr>
      <t>Виконано.</t>
    </r>
    <r>
      <rPr>
        <sz val="14"/>
        <color theme="1"/>
        <rFont val="Times New Roman"/>
        <family val="1"/>
        <charset val="204"/>
      </rPr>
      <t xml:space="preserve"> Утеплено 616,4 кв м фасаду</t>
    </r>
  </si>
  <si>
    <r>
      <rPr>
        <b/>
        <sz val="14"/>
        <color theme="1"/>
        <rFont val="Times New Roman"/>
        <family val="1"/>
        <charset val="204"/>
      </rPr>
      <t>Виконано.</t>
    </r>
    <r>
      <rPr>
        <sz val="14"/>
        <color theme="1"/>
        <rFont val="Times New Roman"/>
        <family val="1"/>
        <charset val="204"/>
      </rPr>
      <t xml:space="preserve"> Утеплено 556 кв м фасаду</t>
    </r>
  </si>
  <si>
    <r>
      <rPr>
        <b/>
        <sz val="14"/>
        <color theme="1"/>
        <rFont val="Times New Roman"/>
        <family val="1"/>
        <charset val="204"/>
      </rPr>
      <t>Виконано</t>
    </r>
    <r>
      <rPr>
        <sz val="14"/>
        <color theme="1"/>
        <rFont val="Times New Roman"/>
        <family val="1"/>
        <charset val="204"/>
      </rPr>
      <t>. Утеплено 183 кв м фасаду</t>
    </r>
  </si>
  <si>
    <t>Завдання 16. Модернізація систем опалення</t>
  </si>
  <si>
    <t>16.1.</t>
  </si>
  <si>
    <r>
      <rPr>
        <b/>
        <sz val="14"/>
        <color theme="1"/>
        <rFont val="Times New Roman"/>
        <family val="1"/>
        <charset val="204"/>
      </rPr>
      <t>Виконано.</t>
    </r>
    <r>
      <rPr>
        <sz val="14"/>
        <color theme="1"/>
        <rFont val="Times New Roman"/>
        <family val="1"/>
        <charset val="204"/>
      </rPr>
      <t xml:space="preserve"> Придбано резервний котел "ТИВЕР-КТ 24 Е"</t>
    </r>
  </si>
  <si>
    <t>16.2.</t>
  </si>
  <si>
    <t>ДХШ</t>
  </si>
  <si>
    <r>
      <rPr>
        <b/>
        <sz val="14"/>
        <color theme="1"/>
        <rFont val="Times New Roman"/>
        <family val="1"/>
        <charset val="204"/>
      </rPr>
      <t>Виконано.</t>
    </r>
    <r>
      <rPr>
        <sz val="14"/>
        <color theme="1"/>
        <rFont val="Times New Roman"/>
        <family val="1"/>
        <charset val="204"/>
      </rPr>
      <t xml:space="preserve"> Розроблено проектну документацію</t>
    </r>
  </si>
  <si>
    <r>
      <rPr>
        <b/>
        <sz val="14"/>
        <color theme="1"/>
        <rFont val="Times New Roman"/>
        <family val="1"/>
        <charset val="204"/>
      </rPr>
      <t>Виконано</t>
    </r>
    <r>
      <rPr>
        <sz val="14"/>
        <color theme="1"/>
        <rFont val="Times New Roman"/>
        <family val="1"/>
        <charset val="204"/>
      </rPr>
      <t>. Розроблено проектну документацію</t>
    </r>
  </si>
  <si>
    <t>Всього по галузі "Культура і мистецтво"</t>
  </si>
  <si>
    <t>Галузь «Соціальний захист населення  та соціальне забезпечення»</t>
  </si>
  <si>
    <t>Завдання 17. Термомодернізація будівель</t>
  </si>
  <si>
    <t>17.1.</t>
  </si>
  <si>
    <t>Департамент соціального захисту населення СМР, 2017</t>
  </si>
  <si>
    <r>
      <rPr>
        <b/>
        <sz val="14"/>
        <color theme="1"/>
        <rFont val="Times New Roman"/>
        <family val="1"/>
        <charset val="204"/>
      </rPr>
      <t>Виконано</t>
    </r>
    <r>
      <rPr>
        <sz val="14"/>
        <color theme="1"/>
        <rFont val="Times New Roman"/>
        <family val="1"/>
        <charset val="204"/>
      </rPr>
      <t>. Утеплено 335 кв м фасаду будівлі</t>
    </r>
  </si>
  <si>
    <t>Завдання 18. Модернізація систем освітлення</t>
  </si>
  <si>
    <t>18.1.</t>
  </si>
  <si>
    <t>Департамент соціального захисту населення СМР, 2018</t>
  </si>
  <si>
    <t>Інформаційно-просвітницькі заходи у сфері енергозбереження та підвищення енергоефективності та інші заходи</t>
  </si>
  <si>
    <t>Завдання 19. Створення та функціонування системи енергетичного менеджменту</t>
  </si>
  <si>
    <t>19.1.</t>
  </si>
  <si>
    <t>Департамент фінансів, економіки та інвестицій СМР, управління освіти і науки СМР, відділ культури та туризму СМР, відділ охорони здоров’я СМР, 2017-2019</t>
  </si>
  <si>
    <r>
      <rPr>
        <b/>
        <sz val="14"/>
        <color theme="1"/>
        <rFont val="Times New Roman"/>
        <family val="1"/>
        <charset val="204"/>
      </rPr>
      <t>Виконано</t>
    </r>
    <r>
      <rPr>
        <sz val="14"/>
        <color theme="1"/>
        <rFont val="Times New Roman"/>
        <family val="1"/>
        <charset val="204"/>
      </rPr>
      <t>. Проведено семінари-тренінги у рамках впровадження системи енергетичного менеджменту відповідно до ISO 50001 у бюджетній сфері міста Суми</t>
    </r>
  </si>
  <si>
    <t>19.2.</t>
  </si>
  <si>
    <t>Департамент фінансів, економіки та інвестицій СМР, 2018</t>
  </si>
  <si>
    <r>
      <rPr>
        <b/>
        <sz val="14"/>
        <color theme="1"/>
        <rFont val="Times New Roman"/>
        <family val="1"/>
        <charset val="204"/>
      </rPr>
      <t>Виконано.</t>
    </r>
    <r>
      <rPr>
        <sz val="14"/>
        <color theme="1"/>
        <rFont val="Times New Roman"/>
        <family val="1"/>
        <charset val="204"/>
      </rPr>
      <t xml:space="preserve"> Проведено внутрішній аудит системи енергетичного менеджменту в бюджетній сфері міста Суми</t>
    </r>
  </si>
  <si>
    <t>19.3.</t>
  </si>
  <si>
    <t>Департамент фінансів, економіки та інвестицій СМР, 2019</t>
  </si>
  <si>
    <t>Завдання 20. Участь у Добровільному об’єднанні органів місцевого самоврядування – Асоціації «Енергоефективні міста України»</t>
  </si>
  <si>
    <t>20.1.</t>
  </si>
  <si>
    <t>Виконавчий комітет СМР, 2017-2019</t>
  </si>
  <si>
    <t>Завдання 21. Реалізація Проекту "Впровадження Європейської Енергетичної відзнаки в Україні"</t>
  </si>
  <si>
    <t>21.1.</t>
  </si>
  <si>
    <t>Виконавчий комітет СМР, 2019</t>
  </si>
  <si>
    <r>
      <rPr>
        <b/>
        <sz val="14"/>
        <color theme="1"/>
        <rFont val="Times New Roman"/>
        <family val="1"/>
        <charset val="204"/>
      </rPr>
      <t>Виконано</t>
    </r>
    <r>
      <rPr>
        <sz val="14"/>
        <color theme="1"/>
        <rFont val="Times New Roman"/>
        <family val="1"/>
        <charset val="204"/>
      </rPr>
      <t>. Сплачено  щорічний  внесок за членство в "Європейській Енергетичній Відзнаці"</t>
    </r>
  </si>
  <si>
    <t>Завдання 22. Популяризація ідеї сталого енергетичного розвитку міста</t>
  </si>
  <si>
    <t>22.1.</t>
  </si>
  <si>
    <t>Виконавчий комітет СМР, 2017-2018</t>
  </si>
  <si>
    <t>22.2.</t>
  </si>
  <si>
    <t>22.3.</t>
  </si>
  <si>
    <t>Виконавчий комітет СМР, Департамент фінансів, економіки та інвестицій СМР, 2017</t>
  </si>
  <si>
    <t>Всього по Програмі</t>
  </si>
  <si>
    <r>
      <rPr>
        <b/>
        <sz val="14"/>
        <color theme="1"/>
        <rFont val="Times New Roman"/>
        <family val="1"/>
        <charset val="204"/>
      </rPr>
      <t>Виконано частково.</t>
    </r>
    <r>
      <rPr>
        <sz val="14"/>
        <color theme="1"/>
        <rFont val="Times New Roman"/>
        <family val="1"/>
        <charset val="204"/>
      </rPr>
      <t xml:space="preserve"> Облаштовано теплопункт  системою погодного регулювання теплоспоживання (АТОН О-32/40-54). Підключення системи заплановано в І півріччі 2020 року</t>
    </r>
  </si>
  <si>
    <t>4. Напрями діяльності, завдання та заходи програми підвищення енергоефективності в бюджетній сфері міста Суми на 2017-2019 роки</t>
  </si>
  <si>
    <t>Управління капітального будівництва та дорожнього господарства СМР, депаратмент фінансів, економіки та інвестицій СМР 2018-2019 в т.ч.:</t>
  </si>
  <si>
    <t>департамент фінансів, економіки та інвестицій Сумської міської ради</t>
  </si>
  <si>
    <r>
      <rPr>
        <b/>
        <sz val="14"/>
        <color theme="1"/>
        <rFont val="Times New Roman"/>
        <family val="1"/>
        <charset val="204"/>
      </rPr>
      <t>Виконано</t>
    </r>
    <r>
      <rPr>
        <sz val="14"/>
        <color theme="1"/>
        <rFont val="Times New Roman"/>
        <family val="1"/>
        <charset val="204"/>
      </rPr>
      <t>. Розроблено  проєктно-кошторисну документацію, виконано експертизу проєкту</t>
    </r>
  </si>
  <si>
    <t>Капітальний ремонт будівлі (заміна віконних блоків) Комунальної установи "Сумська загальноосвітня школа І-ІІІ ступенів № 23",               м. Суми, Сумської області, проспект Михайла Лушпи, 36</t>
  </si>
  <si>
    <t>Капітальний ремонт будівлі Сумського дошкільного навчального закладу (ясла-садок) № 5 "Снігуронька"            м. Суми, Сумської області, вул. Герасима Кондратьєва, 142</t>
  </si>
  <si>
    <r>
      <t xml:space="preserve">Не виконано. </t>
    </r>
    <r>
      <rPr>
        <sz val="14"/>
        <color theme="1"/>
        <rFont val="Times New Roman"/>
        <family val="1"/>
        <charset val="204"/>
      </rPr>
      <t>Кошти на виконання заходи не замовлялися головним розпорядником коштів</t>
    </r>
  </si>
  <si>
    <t xml:space="preserve">КУ "Сумська міська дитяча клінічна лікарня Святої Зінаїди" </t>
  </si>
  <si>
    <t>КУ "Сумська міська клінічна лікарня № 4"</t>
  </si>
  <si>
    <t>КУ "Сумська міська клінічна лікарня № 5"</t>
  </si>
  <si>
    <t>КУ "Сумська міська клінічна стоматологічна поліклініка"</t>
  </si>
  <si>
    <t>КУ "Сумська міська клінічна лікарня № 1"</t>
  </si>
  <si>
    <t>КУ "Сумський міський клінічний пологовий будинок Пресвятої Діви Марії"</t>
  </si>
  <si>
    <t>КУ "Центр первинної медико-санітарної допомоги № 3                     м. Суми"</t>
  </si>
  <si>
    <r>
      <rPr>
        <b/>
        <sz val="14"/>
        <color theme="1"/>
        <rFont val="Times New Roman"/>
        <family val="1"/>
        <charset val="204"/>
      </rPr>
      <t>Виконано</t>
    </r>
    <r>
      <rPr>
        <sz val="14"/>
        <color theme="1"/>
        <rFont val="Times New Roman"/>
        <family val="1"/>
        <charset val="204"/>
      </rPr>
      <t>. Замінено 182 кв м віконних блоків в поліклінічному відділенні № 1                            по вул. Труда, 3</t>
    </r>
  </si>
  <si>
    <t>Дитяча художня школа                       ім. М.Г. Лисенка</t>
  </si>
  <si>
    <t xml:space="preserve"> Всього по галузі "Соціальний захист населення  та соціальне забезпечення"</t>
  </si>
  <si>
    <r>
      <rPr>
        <b/>
        <sz val="14"/>
        <color theme="1"/>
        <rFont val="Times New Roman"/>
        <family val="1"/>
        <charset val="204"/>
      </rPr>
      <t>Виконано</t>
    </r>
    <r>
      <rPr>
        <sz val="14"/>
        <color theme="1"/>
        <rFont val="Times New Roman"/>
        <family val="1"/>
        <charset val="204"/>
      </rPr>
      <t>. Сплачено щорічний членський внесок до "Асоціації енергоефективні міста України"</t>
    </r>
  </si>
  <si>
    <r>
      <rPr>
        <b/>
        <sz val="14"/>
        <color theme="1"/>
        <rFont val="Times New Roman"/>
        <family val="1"/>
        <charset val="204"/>
      </rPr>
      <t>Виконано</t>
    </r>
    <r>
      <rPr>
        <sz val="14"/>
        <color theme="1"/>
        <rFont val="Times New Roman"/>
        <family val="1"/>
        <charset val="204"/>
      </rPr>
      <t>. Виготовлено інформаційний пакет "План дій сталого енергетичного розвитку міста Суми" у кількості 20 одиниць</t>
    </r>
  </si>
  <si>
    <t>Капітальний ремонт будівлі                                (заміна віконних та дверних блоків)                                                        в КУ "СМКЛ № 1"  (ПКВКМБ  0717640)</t>
  </si>
  <si>
    <t>Заміна віконних блоків в КУ "Сумська міська клінічна стоматологічна поліклініка" (ПКВКМБ  0717640)</t>
  </si>
  <si>
    <t>Заміна віконних блоків                                                в КУ "СМКЛ № 5" (ПКВКМБ  0717640)</t>
  </si>
  <si>
    <t>Капітальний ремонт будівель (утеплення фасаду) КУ "СМДКЛ Святої Зінаїди"    (КНП "ДКЛ Святої Зінаїди" Сумської міської ради)                        по вул. Троїцька, 28 (корпуси А, А2) (ПКВКМБ  0717640)</t>
  </si>
  <si>
    <t>Капітальний ремонт будівель (утеплення фасаду) КУ "СМДКЛ Святої Зінаїди"   (КНП "ДКЛ Святої Зінаїди" Сумської міської ради)  по вул. Труда, 3 (ПКВКМБ  0717640)</t>
  </si>
  <si>
    <t>Капітальний ремонт покрівлі з додатковою теплоізоляцією в КУ "СМКЛ № 1" (ПКВКМБ  0717640)</t>
  </si>
  <si>
    <t>ПКВКМБ 0717640</t>
  </si>
  <si>
    <t>ПКВКМБ 0717700</t>
  </si>
  <si>
    <t>ПКВКМБ 3717640</t>
  </si>
  <si>
    <t>Заміна електрообладнання харчоблоку в КУ "СМКЛ №1" (ПКВКМБ 0717640)</t>
  </si>
  <si>
    <t xml:space="preserve"> Капітальний ремонт системи вентиляції та системи електропостачання комунального некомерційного підприємства "Дитяча клінічна лікарня Святої Зінаїди" Сумської міської ради по вул. Троїцька, 28 (корпус А2) (ПКВКМБ 0717640)</t>
  </si>
  <si>
    <t>Повірка вимірювальних приладів для енергоменеджерів (ПКВКМБ 0717640)</t>
  </si>
  <si>
    <t>Капітальний ремонт будівель (заміна віконних блоків)  (ПКВКМБ 2417410, 1017640)</t>
  </si>
  <si>
    <t>Придбання віконних блоків для бібліотек-філій №№ 1, 3, 4, 16, 18 (ПКВКМБ 2417410)</t>
  </si>
  <si>
    <t>Придбання енергозберігаючих вікон для ДМШ № 3 (ПКВКМБ 1017640)</t>
  </si>
  <si>
    <t>Капітальний ремонт будівель (утеплення фасаду) (ПКВКМБ 2417410, 1017640)</t>
  </si>
  <si>
    <t>Придбання твердопаливного котла для  бібліотеки-філії          № 5 (ПКВКМБ 2417410)</t>
  </si>
  <si>
    <t>Капітальний ремонт теплопунктів (облаштування системи автоматичного регулювання споживання тепла) (ПКВКМБ 1017640)</t>
  </si>
  <si>
    <t>Капітальний ремонт будівлі (утеплення фасаду)  Центру реінтеграції бездомних осіб (ПКВКМБ 1517410)</t>
  </si>
  <si>
    <t>Заміна освітлювальних приладів на енергоефективні в КУ "СМТЦСО "Берегиня" (ПКВКМБ 0817640)</t>
  </si>
  <si>
    <t>Упровадження системи енергетичного менеджменту відповідно до ISO 50001 в бюджетній сфері міста Суми (ПКВКМБ 3717640)</t>
  </si>
  <si>
    <t>Внутрішній аудит системи енергетичного менеджменту в бюджетній сфері міста Суми (ПКВКМБ 3717640)</t>
  </si>
  <si>
    <t>Наглядовий аудит системи енергетичного менеджменту в бюджетній сфері міста Суми (ПКВКМБ 3717640)</t>
  </si>
  <si>
    <t>Сплата членських внесків органами місцевого самоврядування Асоціації "Енергоефективні міста України"(ПКВКМБ 0318600, 0217680)</t>
  </si>
  <si>
    <t>Сплата щорічного внеску за членство в "Європейській Енергетичній Відзнаці" (ПКВКМБ 0217680)</t>
  </si>
  <si>
    <t>Проведення Днів Сталої енергії у місті Суми (ПКВКМБ 3717640)</t>
  </si>
  <si>
    <t>Проведення Днів Сталої енергії у місті Суми (ПКВКМБ 0318600, 0217640)</t>
  </si>
  <si>
    <t>Виготовлення інформаційного пакету "План дій сталого енергетичного розвитку міста Суми до 2025 року" (ПКВКМБ 0318600)</t>
  </si>
  <si>
    <r>
      <rPr>
        <b/>
        <sz val="14"/>
        <color theme="1"/>
        <rFont val="Times New Roman"/>
        <family val="1"/>
        <charset val="204"/>
      </rPr>
      <t>Виконано</t>
    </r>
    <r>
      <rPr>
        <sz val="14"/>
        <color theme="1"/>
        <rFont val="Times New Roman"/>
        <family val="1"/>
        <charset val="204"/>
      </rPr>
      <t>. У червні 2019 року проведено загальноміське свято Дні Сталої енергії у місті Суми. Виготовлена та придбана сувенірна продукція для учасників заходів. Виготовлена поліграфічна продукція. Оплачено послуги з виготовлення і трансляції реклами на радіо та телебаченні. Забезпечено організацію проведення заходу. Виготовлено відео ролик "Дні Сталої енергії у місті Суми-2019"</t>
    </r>
  </si>
  <si>
    <r>
      <rPr>
        <b/>
        <sz val="14"/>
        <color theme="1"/>
        <rFont val="Times New Roman"/>
        <family val="1"/>
        <charset val="204"/>
      </rPr>
      <t>Виконано.</t>
    </r>
    <r>
      <rPr>
        <sz val="14"/>
        <color theme="1"/>
        <rFont val="Times New Roman"/>
        <family val="1"/>
        <charset val="204"/>
      </rPr>
      <t xml:space="preserve"> Проведено загальноміський захід "Дні Сталої енергії в місті Суми" (виготовлена та придбана презентаційна продукція для учасників конференції з логотипом та назвою заходу, сувенірна продукція для делегацій, учасників міжнародних проектів, забезпечено організацію проведення заходу)</t>
    </r>
  </si>
  <si>
    <t>КУ "СМКЛ № 4"                  (ПКВКМБ 1417410)</t>
  </si>
  <si>
    <t>Поліклініка КУ "СМКЛ № 4" по вул. Ковпака, 7 (ПКВКМБ 1417410)</t>
  </si>
  <si>
    <t>КУ "Сумська міська дитяча клінічна лікарня Святої Зінаїди" (КНП "ДКЛ Святої Зінаїди" Сумської міської ради)  (ПКВКМБ 1417410, 0717640)</t>
  </si>
  <si>
    <t>Придбання енергозберігаючих віконних блоків для КУ "Сумська міська клінічна стоматологічна поліклініка" (ПКВКМБ 1417410)</t>
  </si>
  <si>
    <t>Заміна віконних блоків в КУ "Сумський міський клінічний пологовий будинок Пресвятої Діви Марії"(ПКВКМБ 1417410, 0717640)</t>
  </si>
  <si>
    <t>Реалізація проекту "Підвищення енергоефективності в дошкільних навчальних закладах міста Суми" (ПКВКМБ1517640)</t>
  </si>
  <si>
    <t>Проведення обмірів 15-ти дошкільних навчальних закладів (ПКВКМБ1517640)</t>
  </si>
  <si>
    <t>Реконструкція-термомодернізація будівлі ДНЗ № 30 "Чебурашка" за адресою: м. Суми                вул. Р. Атаманюка, 13 а (ПКВКМБ1517640)</t>
  </si>
  <si>
    <t>Заміна ламп розжарювання на енергоефективні освітлювальні прилади в       ССШ № 17 (ПКВКМБ 0617640)</t>
  </si>
  <si>
    <t>ССШ № 1, ЗОШ № 6 (ПКВКМБ 1017410)</t>
  </si>
  <si>
    <t>ДНЗ № 33 (ПКВКМБ 1017410)</t>
  </si>
  <si>
    <t>ЗОШ № 4 (ПКВКМБ 1017410)</t>
  </si>
  <si>
    <t>ПДЮ (ПКВКМБ 1017410)</t>
  </si>
  <si>
    <t>Придбання енергозберігаючих віконних блоків для ДНЗ № 15 (ПКВКМБ 1017410)</t>
  </si>
  <si>
    <t>Капітальний ремонт покрівлі (утеплення) ЗОШ № 5 (ПКВКМБ 1017410, 0617640)</t>
  </si>
  <si>
    <t>Утеплення покрівлі в                  ССШ №1 (ПКВКМБ 0617640)</t>
  </si>
  <si>
    <t xml:space="preserve">Реалізація проекту "Підвищення енергоефективності в освітніх закладах  м. Суми"                        (ССШ №№ 7, 9, ЗОШ № 20) </t>
  </si>
  <si>
    <t>Придбання енергозберігаючих віконних блоків для ДНЗ № 31 (ПКВКМБ 1017410)</t>
  </si>
  <si>
    <t>Придбання та встановлення віконних та дверних блоків у  ЗОШ № 15 (ПКВКМБ 1017410)</t>
  </si>
  <si>
    <t>Придбання віконних блоків для  ДНЗ № 35 (ПКВКМБ 1017410)</t>
  </si>
  <si>
    <t>Придбання та встановлення віконних блоків у ССШ № 3 (ПКВКМБ 1017410)</t>
  </si>
  <si>
    <t>Капітальний ремонт будівлі (утеплення фасаду) ССШ № 1 (ПКВКМБ 1017410, 0617640)</t>
  </si>
  <si>
    <t xml:space="preserve">Капітальний ремонт покрівлі з утепленням Сумського навчально-виховного комплексу "Загальноосвітня школа I ступеня−дошкільний навчальний заклад № 42" за адресою: м. Суми, "
вул. Комсомольська, 22 (ПКВКМБ 0617363)
</t>
  </si>
  <si>
    <t>Капітальний ремонт будівлі (заміна віконних блоків) в Сумському закладі загальної середньої освіти І-ІІІ ступенів 
№ 26 Сумської міської ради (ПКВКМБ 0617363)</t>
  </si>
  <si>
    <t>Капітальний ремонт по заміні віконних та дверних блоків будівель дошкільного та шкільного підрозділів Комунальної установи Сумський спеціальний навчально-виховний комплекс "Загальноосвітня школа I ступеня - дошкільний навчальний заклад № 37 "Зірочка" Сумської міської ради, м. Суми, вул. Труда, 4, 6 (ПКВКМБ 0617363)</t>
  </si>
  <si>
    <t>Капітальний ремонт по заміні віконних та дверних блоків будівлі Комунального закладу Сумської міської ради - Сумський міський центр еколого-натуралістичної творчості учнівської молоді, по вул. Харківській,13                                      м. Суми (ПКВКМБ 0617363)</t>
  </si>
  <si>
    <t>Капітальний ремонт будівлі та приміщень Комунальної установи Сумська загальноосвітня школа I-III ступенів № 15 імені Дмитра Турбіна, м. Суми, Сумської області, вул. Пушкіна, 56 (ПКВКМБ 0617363)</t>
  </si>
  <si>
    <t>Капітальний ремонт по заміні віконних блоків і дверей в Сумському дошкільному навчальному закладі (ясла-садок) № 33 "Маринка"                           м. Суми, Сумської області, вул. Котляревського, 2 (ПКВКМБ 0617363)</t>
  </si>
  <si>
    <t>Капітальний ремонт по заміні віконних та дверних блоків будівлі комунальної установи Сумська спеціалізована школа І-ІІІ ступенів № 17 м. Суми, Сумської області, м. Суми, проспект М. Лушпи, 18 (ПКВКМБ 0617363)</t>
  </si>
  <si>
    <t>Капітальний ремонт по заміні віконних та дверних блоків будівлі Сумського дошкільного навчального закладу (ясла-садок) № 16 "Сонечко" м. Суми, Сумської області,  проспект Михайла Лушпи, 45 (ПКВКМБ 0617363)</t>
  </si>
  <si>
    <t>Капітальний ремонт по заміні вікон та дверних блоків будівлі Комунальна установа Сумська спеціалізована школа І-ІІІ ступенів № 3 ім. генерал-лейтенанта А. Морозова                 м. Суми, Сумської області, вул. 20 років Перемоги, 9 (ПКВКМБ 0617363)</t>
  </si>
  <si>
    <t>Капітальний ремонт по заміні віконних блоків в групових приміщеннях та вхідних дверей Сумського дошкільного навчального закладу (центр розвитку дитини) № 18 "Зірниця" Сумської міської ради за адресою м. Суми,                     просп. М. Лушпи, 13 (ПКВКМБ 0617363)</t>
  </si>
  <si>
    <t>Капітальний ремонт із заміною віконних блоків та дверей Сумського дошкільного навчального закладу (ясла-садок) №1 "Ромашка" м. Суми, Сумської області, вул. Радянська 3А (ПКВКМБ 0617363)</t>
  </si>
  <si>
    <t>Капітальний ремонт будівель та приміщень Сумського дошкільного навчального закладу (ясла-садок) №17 "Радість" м. Суми, Сумської області, проспект М. Лушпи, 37 (ПКВКМБ 0617363)</t>
  </si>
  <si>
    <t>Капітальний ремонт по заміні віконних блоків та грат в гімнастичному та ігровому спортивному залах Комунальної установи Сумська спеціалізована школа І-ІІІ ступенів №29, м. Суми, Сумської області за адресою м. Суми, вул. Заливна, 25 (ПКВКМБ 0617363)</t>
  </si>
  <si>
    <t>ПКВКМБ 0617363</t>
  </si>
  <si>
    <t>ПКВКМБ 1017410</t>
  </si>
  <si>
    <t>Капітальний ремонт будівлі (заміна віконних та дверних блоків) Сумського  закладу загальної середньої освіти І-ІІІ ступенів №19                                 ім. М.С. Нестеровського Сумської міської ради (ПКВКМБ 0617640)</t>
  </si>
  <si>
    <t>ПКВКМБ 0617640</t>
  </si>
  <si>
    <t>Капітальний ремонт будівлі Сумського дошкільного навчального закладу (ясла-садок) № 21 "Волошка"                    м. Суми, Сумської області, 
вул. Д. Галицького, 51 (ПКВКМБ 1017410)</t>
  </si>
  <si>
    <t>Заміна ламп розжарювання на енергоефективні освітлювальні прилади в навчально-виховних закладах (ССШ №№ 1, 7, 17,                ЗОШ №№ 6, 22 ) (ПКВКМБ1017410)</t>
  </si>
  <si>
    <t>Реконструкція- термомодернізація будівлі та модернізація інженерних мереж ССШ № 25 (ПКВКМБ 4717410, 1517640)</t>
  </si>
  <si>
    <t>Реконструкція- термомодернізація будівлі та модернізація інженерних мереж ЗОШ № 24 (ПКВКМБ 4717410, 1517640)</t>
  </si>
  <si>
    <t>Реконструкція будівлі КУ СЗОШ І-ІІІ ступенів № 22 по вул. Ковпака, 57 (ПКВКМБ 1517640)</t>
  </si>
  <si>
    <t>Реконструкція системи опалення з установленням модульної котельні, що працює на поновлюваних джерелах енергії (біомаса) в комунальній установі "Сумська загальноосвітня школа  І-ІІІ ступеня № 11 по вул. Шишкіна, 12"(ПКВКМБ 4716310)</t>
  </si>
  <si>
    <t>Капітальний ремонт теплопунктів (облаштування системи автоматичного регулювання споживання тепла) (ДНЗ №№ 14, 24, 29, Спецшкола, ЗОШ №№ 4, 19, 13, 17, 18, 21, ССШ №№ 1, 7, ЦЕНТУМ) (ПКВКМБ  1017410, 0617640)</t>
  </si>
  <si>
    <t>Капітальний ремонт (технічне переоснащення) теплового пункту (ПКВКМБ   0617640)</t>
  </si>
  <si>
    <t>Заміна та встановлення нового обладнання для впровадження системи моніторингу теплоспоживання на об’єктах галузі "Освіта" (ДНЗ №№ 2, 7, 14, 21,22, 23,ССШ № 2, ЗОШ № № 4, 5, 15, 18, 19, 23, 24, 25, 29, 30, гімназія № 1,                           НВК №№  9, 11, 41, 42,   ДНЗ №№ 29, 17, 19, 38 )  (ПКВКМБ  1017410, 0617640)</t>
  </si>
  <si>
    <t>Оплата послуг з побудови та створення системи моніторингу теплоспоживання на об’єктах галузі "Освіта"                        (І етап: обстеження об'єкту, розробка кінцевого звіту,              ІІ етап: впровадження системи, навчання для відповідальних осіб) (ПКВКМБ  1017410, 0617640)</t>
  </si>
  <si>
    <t>Придбання та встановлення рекуператорів в ЗОШ № 5 (ПКВКМБ  1017410)</t>
  </si>
  <si>
    <t>Капітальний ремонт по відновленню системи вентиляції будівлі комунальної установи Сумська спеціалізована школа І-ІІІ ступенів № 1                                   ім. В. Стрельченка, м. Суми, Сумської області (ПКВКМБ   0617640)</t>
  </si>
  <si>
    <t>Заміна ламп розжарювання на енергоефективні освітлювальні прилади в лікувально-профілактичних закладах (ПКВКМБ  1417410, 0717640)</t>
  </si>
  <si>
    <t>ПКВКМБ 1517640</t>
  </si>
  <si>
    <t>ПКВКМБ 1510160</t>
  </si>
  <si>
    <t>ПКВКМБ 3710160</t>
  </si>
  <si>
    <r>
      <rPr>
        <b/>
        <sz val="14"/>
        <rFont val="Times New Roman"/>
        <family val="1"/>
        <charset val="204"/>
      </rPr>
      <t xml:space="preserve">Виконується. </t>
    </r>
    <r>
      <rPr>
        <sz val="14"/>
        <rFont val="Times New Roman"/>
        <family val="1"/>
        <charset val="204"/>
      </rPr>
      <t>Проведено організаційну роботу щодо реалізації проекту. Відібрано заклади для  комплексної термомодернізації будівлі</t>
    </r>
  </si>
  <si>
    <t>Покращення енергоефективності в освітніх закладах (утеплення зовнішніх огороджуючих конструкцій ССШ № 29 по вул. Заливній, 25, ДНЗ № 22 "Джерельце") (ПКВКМБ 4716310, 1517320)</t>
  </si>
  <si>
    <r>
      <rPr>
        <b/>
        <sz val="14"/>
        <color theme="1"/>
        <rFont val="Times New Roman"/>
        <family val="1"/>
        <charset val="204"/>
      </rPr>
      <t>Виконано.</t>
    </r>
    <r>
      <rPr>
        <sz val="14"/>
        <color theme="1"/>
        <rFont val="Times New Roman"/>
        <family val="1"/>
        <charset val="204"/>
      </rPr>
      <t xml:space="preserve"> Оплачено послуги з проведення енергоаудитів будівель ССШ № 9,                             ЗОШ № 20.  Розроблено проектно-кошторисну документацію по ССШ №№ 7, 9 (оплачено частину коштів).  Оплачено послуги технічного експерта, експерта з комунікацій проекту, керівника, менеджера, бухгалтера, спеціаліста з закупівель  проекту «Підвищення енергоефективності в освітніх закладах м. Суми», послуги зі створення і розміщення рекламної та інформаційної продукції по проекту «Підвищення енергоефективності в освітніх закладах м. Суми». Участь у проведенні Днів сталої енергії в м. Суми</t>
    </r>
  </si>
  <si>
    <t>Виконано. Встановлено прожектор                          LX 100 (20 шт), llumia 100 (14 шт.), світильник консольний llumia 50 (2 шт.), світильник круглий накладний (80 шт.), світлодіодний накладний світильник ЕН 1,2 (80 шт.), світлодіодний накладний світильник з кріпленням (320 шт.), лампа LED матова         (30 шт.), лампа llumia 003L (80 шт.), LED лампа ЕН 10 (100 шт.)</t>
  </si>
  <si>
    <t>ЗОШ № 21                    (ПКВКМБ 1017410)</t>
  </si>
  <si>
    <t>ЗОШ № 27                              (ПКВКМБ 1017410)</t>
  </si>
  <si>
    <t>ДНЗ № 20                         (ПКВКМБ 1017410)</t>
  </si>
  <si>
    <t>ДНЗ № 23                      (ПКВКМБ 1017410)</t>
  </si>
  <si>
    <t>Гімназія № 1                     (ПКВКМБ 1017410)</t>
  </si>
  <si>
    <t>ЗОШ № 18                      (ПКВКМБ 1017410)</t>
  </si>
  <si>
    <t>ЗОШ № 13                                      (ПКВКМБ 0617640)</t>
  </si>
  <si>
    <t>ЗОШ № 21                       (ПКВКМБ 0617640)</t>
  </si>
  <si>
    <t>ЗОШ № 26                    (ПКВКМБ 0617640)</t>
  </si>
  <si>
    <t>ЗОШ № 27                 (ПКВКМБ 0617640)</t>
  </si>
  <si>
    <t>Капітальний ремонт по заміні віконних блоків будівлі комунальної установи Сумська спеціалізована школа І-ІІІ ступенів № 1                              ім. В. Стрельченка, м. Суми, Сумської області                  (ПКВКМБ 0617640)</t>
  </si>
  <si>
    <r>
      <rPr>
        <b/>
        <sz val="14"/>
        <color theme="1"/>
        <rFont val="Times New Roman"/>
        <family val="1"/>
        <charset val="204"/>
      </rPr>
      <t xml:space="preserve">Виконано. </t>
    </r>
    <r>
      <rPr>
        <sz val="14"/>
        <color theme="1"/>
        <rFont val="Times New Roman"/>
        <family val="1"/>
        <charset val="204"/>
      </rPr>
      <t>Замінено 25,6 кв. м віконних та дверних блоків</t>
    </r>
  </si>
  <si>
    <t>Придбання енергозберігаючих віконних блоків для                  ЗОШ №13 (ПКВКМБ 1017410)</t>
  </si>
  <si>
    <t>Капітальний ремонт будівлі (утеплення фасаду)                            ССШ № 10 (ПКВКМБ 1017410, 0617640)</t>
  </si>
  <si>
    <t>Капітальний ремонт покрівлі з утепленням Сумського дошкільного навчального закладу (ясла-садок) № 5 "Снігуронька" м. Суми, Сумської області,                              вул. Герасима Кондратьєва, 142 (ПКВКМБ 0617363)</t>
  </si>
  <si>
    <t>Капітальний ремонт покрівлі з утепленням в Комунальній установі Сумський спеціальний реабілітаційний навчально-виховний комплекс "Загальноосвітня школа І ступеня- дошкільний навчальний заклад 
№ 34" Сумської міської ради за адресою: 
м. Суми, вул. М.Раскової, 130 (ПКВКМБ 0617363)</t>
  </si>
  <si>
    <t>Капітальний ремонт будівлі Комунальна установа Сумська загальноосвітня школа                   I-III ступенів № 20, м. Суми, Сумської області, по заміні віконних та дверних блоків, за адресою: м. Суми,                                  вул. Металургів, 71                   (ПКВКМБ 0617363)</t>
  </si>
  <si>
    <t>Капітальний ремонт будівлі Сумського спеціального реабілітаційного навчально-виховного комплексу "Загальноосвітня школа               I ступеня-дошкільний навчальний заклад № 34" Сумської міської ради,                        м. Суми, вул. М. Раскової, 130 (ПКВКМБ 0617363)</t>
  </si>
  <si>
    <t>Капітальний ремонт будівлі та приміщень Комунальної установи Сумська спеціалізована школа I-III ступенів № 2                                         ім. Д. Косаренка, м. Суми, Сумської області,                    вул. Герасима Кондратьєва, 76 (ПКВКМБ 0617363)</t>
  </si>
  <si>
    <r>
      <t xml:space="preserve">Не виконано. </t>
    </r>
    <r>
      <rPr>
        <sz val="14"/>
        <color theme="1"/>
        <rFont val="Times New Roman"/>
        <family val="1"/>
        <charset val="204"/>
      </rPr>
      <t>Об'єкт виключений зі списку фінансування за кошти субвенції з державного бюджету місцевим бюджетам розпорядженням Кабінету Міністрів України від 4 грудня 2019 року №1192-р</t>
    </r>
  </si>
  <si>
    <r>
      <t xml:space="preserve">Не виконано. </t>
    </r>
    <r>
      <rPr>
        <sz val="14"/>
        <color theme="1"/>
        <rFont val="Times New Roman"/>
        <family val="1"/>
        <charset val="204"/>
      </rPr>
      <t>Об'єкт виключено зі списку фінансування за кошти субвенції з державного бюджету місцевим бюджетам розпорядженням Кабінету Міністрів України від 4 грудня 2019 року№1192-р</t>
    </r>
  </si>
  <si>
    <t>Капітальний ремонт покрівлі з утепленням Комунальної установи "Сумська загальноосвітня школа                                      І-ІІІ ступенів № 6"                         (ПКВКМБ 0617640)</t>
  </si>
  <si>
    <r>
      <rPr>
        <b/>
        <sz val="14"/>
        <color theme="1"/>
        <rFont val="Times New Roman"/>
        <family val="1"/>
        <charset val="204"/>
      </rPr>
      <t>Виконано.</t>
    </r>
    <r>
      <rPr>
        <sz val="14"/>
        <color theme="1"/>
        <rFont val="Times New Roman"/>
        <family val="1"/>
        <charset val="204"/>
      </rPr>
      <t xml:space="preserve"> Утеплено 5878,2 кв. м покрівлі,   176,2 кв.м перекриття, 4423,56 кв.м фасаду, 658,22 кв.м віконних відкосів, замінено                         11,98 кв. м дверей. </t>
    </r>
  </si>
  <si>
    <t>Реконструкція- термомодернізація будівлі НВК ДНЗ № 16                   (ПКВКМБ 4717410, 1517640)</t>
  </si>
  <si>
    <t>Реконструкція будівлі комунальної установи "Сумський дошкільний навчальний заклад   № 27 "Світанок"  по вул. Червонопрапорна, 23  (заміна віконних блоків на енергозберігаючі, дообладнання газової котельні котлом, що працює на поновлювальних джерелах енергії (біомаса))                (ПКВКМБ 4716310)</t>
  </si>
  <si>
    <r>
      <rPr>
        <b/>
        <sz val="14"/>
        <color theme="1"/>
        <rFont val="Times New Roman"/>
        <family val="1"/>
        <charset val="204"/>
      </rPr>
      <t>Виконано.</t>
    </r>
    <r>
      <rPr>
        <sz val="14"/>
        <color theme="1"/>
        <rFont val="Times New Roman"/>
        <family val="1"/>
        <charset val="204"/>
      </rPr>
      <t xml:space="preserve"> Розроблено проектно-кошторисні документації для ССШ №№ 1, 7, 17, ЗОШ №№ 4, 13, 18,  ДНЗ №№ 14, 29, Спеціальної школи. Проведена експертна оцінка                   в ЗЗСО № 19, Спеціальній школі, ДНЗ № 14.                                                                  </t>
    </r>
    <r>
      <rPr>
        <sz val="14"/>
        <rFont val="Times New Roman"/>
        <family val="1"/>
        <charset val="204"/>
      </rPr>
      <t xml:space="preserve">У ССШ №1 встановлено систему погодного регулювання (модульний блок  системи опалення; модульний блок ГВП)                                                У ДНЗ №29 встановлено систему погодного регулювання (модульний блок  системи опалення:
Насос циркуляційний UPS 32-120F - 2шт.;
Регулятор температури Danfoss VRB 2 - 1шт.;
Регулятор перепаду тиску- Danfoss AVP - 1комп.); модульний блок ГВП : Теплообмінник Р-Р0092-1,2-18-1678,    Регулятор температури Danfoss VRB 2 - 1шт.;
Регулятор перепаду тиску- Danfoss AVP - 1комп.)                            </t>
    </r>
    <r>
      <rPr>
        <sz val="14"/>
        <color rgb="FFFF0000"/>
        <rFont val="Times New Roman"/>
        <family val="1"/>
        <charset val="204"/>
      </rPr>
      <t xml:space="preserve">                     </t>
    </r>
    <r>
      <rPr>
        <sz val="14"/>
        <color theme="1"/>
        <rFont val="Times New Roman"/>
        <family val="1"/>
        <charset val="204"/>
      </rPr>
      <t xml:space="preserve">                                 У ДНЗ № 14 встановлено систему погодного регулювання тепла (модульний блок  № 0-40-50-135:
Насос циркуляційний LOWARA Ecocirc XL 25-80 - 2шт.;
Регулятор температури Danfoss VRB 2 - 1шт.;
Регулятор перепаду тиску- Danfoss AVP - 1комп.)                                                                     У Спеціальній школі встановлено систему погодного регулювання тепла (блок теплообмінний модульний системи опалення АТОН О-65/65-290)</t>
    </r>
  </si>
  <si>
    <r>
      <rPr>
        <b/>
        <sz val="14"/>
        <color theme="1"/>
        <rFont val="Times New Roman"/>
        <family val="1"/>
        <charset val="204"/>
      </rPr>
      <t>Виконано частково</t>
    </r>
    <r>
      <rPr>
        <sz val="14"/>
        <color theme="1"/>
        <rFont val="Times New Roman"/>
        <family val="1"/>
        <charset val="204"/>
      </rPr>
      <t>. Проведена експертна оцінка проектної документації</t>
    </r>
  </si>
  <si>
    <r>
      <rPr>
        <b/>
        <sz val="14"/>
        <color theme="1"/>
        <rFont val="Times New Roman"/>
        <family val="1"/>
        <charset val="204"/>
      </rPr>
      <t>Виконано</t>
    </r>
    <r>
      <rPr>
        <sz val="14"/>
        <color theme="1"/>
        <rFont val="Times New Roman"/>
        <family val="1"/>
        <charset val="204"/>
      </rPr>
      <t>. Оплачено послуги з побудови та створення системи моніторингу теплоспоживання. Виконано обстеження                                 26 закладів (ССШ №№ 2, 25, 29, 30,                      ЗОШ №№ 4, 5, 15, 18, 23, 24, ЗЗСО № 19, гімназія № 1, НВК №№ 9, 11, 41, 42,                       ДНЗ №№ 2, 7, 14, 21, 22, 23, 17, 19,  29, 38) з метою підготовки вихідних даних для заміни та встановлення нового обладнання. Проведено навчання користувачів  "Сумської міської системи моніторингу теплоспоживання будівель", відповідальних осіб за ефективне споживання енергоресурсів</t>
    </r>
  </si>
  <si>
    <r>
      <rPr>
        <b/>
        <sz val="14"/>
        <color theme="1"/>
        <rFont val="Times New Roman"/>
        <family val="1"/>
        <charset val="204"/>
      </rPr>
      <t>Виконано.</t>
    </r>
    <r>
      <rPr>
        <sz val="14"/>
        <color theme="1"/>
        <rFont val="Times New Roman"/>
        <family val="1"/>
        <charset val="204"/>
      </rPr>
      <t xml:space="preserve"> Оплачено послуги з обслуговування Сумським державним університетом сайту "Сумської міської системи моніторингу теплоспоживання будівель"</t>
    </r>
  </si>
  <si>
    <t>Моніторинг  теплоспоживання будівель установ та закладів  галузі "Освіта" (ССШ №№ 1, 2, 7, 17, 25, 29, 30,                            ЗОШ №№ 4, 5, 6, 15, 18, 22, 23, 24, ЗЗСО № 19, гімназія                                  № 1, НВК  №№ 9, 11, 41, 42, ДНЗ №№ 2, 7, 14, 17, 19,  21, 22, 23,  29, 38) (ПКВКМБ  1017410, 0617640)</t>
  </si>
  <si>
    <r>
      <rPr>
        <b/>
        <sz val="14"/>
        <color theme="1"/>
        <rFont val="Times New Roman"/>
        <family val="1"/>
        <charset val="204"/>
      </rPr>
      <t>Виконано</t>
    </r>
    <r>
      <rPr>
        <sz val="14"/>
        <color theme="1"/>
        <rFont val="Times New Roman"/>
        <family val="1"/>
        <charset val="204"/>
      </rPr>
      <t>. У рамках проекту "Школа                 енергії - 2", що фінансувався Німецьким товариством міжнародного співробітництва (GIZ) GmbH  для ЗОШ № 5 було передано у безкоштовне використання децентралізовані приточно-витяжні рекуператори                      PRANA-200 C у кількості 14 одиниць  з потужністю  40 Вт</t>
    </r>
  </si>
  <si>
    <r>
      <rPr>
        <b/>
        <sz val="14"/>
        <color theme="1"/>
        <rFont val="Times New Roman"/>
        <family val="1"/>
        <charset val="204"/>
      </rPr>
      <t>Виконано.</t>
    </r>
    <r>
      <rPr>
        <sz val="14"/>
        <color theme="1"/>
        <rFont val="Times New Roman"/>
        <family val="1"/>
        <charset val="204"/>
      </rPr>
      <t xml:space="preserve"> Відновлено систему вентиляції в приміщенні харчоблоку, встановлено вентиляторну секцію DUCT.AHU NVS65 V; перетворювач частоти FC 2,2 1PH (SV015IC5-1F); комунікаційна плата                                  FC.MODBUS.MDL iC5</t>
    </r>
  </si>
  <si>
    <r>
      <rPr>
        <b/>
        <sz val="14"/>
        <color theme="1"/>
        <rFont val="Times New Roman"/>
        <family val="1"/>
        <charset val="204"/>
      </rPr>
      <t>Виконано</t>
    </r>
    <r>
      <rPr>
        <sz val="14"/>
        <color theme="1"/>
        <rFont val="Times New Roman"/>
        <family val="1"/>
        <charset val="204"/>
      </rPr>
      <t xml:space="preserve">. Замінено 946 неефективних освітлювальних прилади на  світлодіодні </t>
    </r>
  </si>
  <si>
    <r>
      <rPr>
        <b/>
        <sz val="14"/>
        <color theme="1"/>
        <rFont val="Times New Roman"/>
        <family val="1"/>
        <charset val="204"/>
      </rPr>
      <t>Виконано</t>
    </r>
    <r>
      <rPr>
        <sz val="14"/>
        <color theme="1"/>
        <rFont val="Times New Roman"/>
        <family val="1"/>
        <charset val="204"/>
      </rPr>
      <t xml:space="preserve">. Замінено 941 освітлювальний прилад на </t>
    </r>
    <r>
      <rPr>
        <sz val="14"/>
        <rFont val="Times New Roman"/>
        <family val="1"/>
        <charset val="204"/>
      </rPr>
      <t xml:space="preserve"> енергоефективні</t>
    </r>
  </si>
  <si>
    <r>
      <rPr>
        <b/>
        <sz val="14"/>
        <color theme="1"/>
        <rFont val="Times New Roman"/>
        <family val="1"/>
        <charset val="204"/>
      </rPr>
      <t>Виконано.</t>
    </r>
    <r>
      <rPr>
        <sz val="14"/>
        <color theme="1"/>
        <rFont val="Times New Roman"/>
        <family val="1"/>
        <charset val="204"/>
      </rPr>
      <t xml:space="preserve"> Замінено 12  неефективних освітлювальних приладів на  світлодіодні </t>
    </r>
  </si>
  <si>
    <r>
      <rPr>
        <b/>
        <sz val="14"/>
        <color theme="1"/>
        <rFont val="Times New Roman"/>
        <family val="1"/>
        <charset val="204"/>
      </rPr>
      <t>Виконано</t>
    </r>
    <r>
      <rPr>
        <sz val="14"/>
        <color theme="1"/>
        <rFont val="Times New Roman"/>
        <family val="1"/>
        <charset val="204"/>
      </rPr>
      <t xml:space="preserve">. Замінено 15 неефективних освітлювальних приладів на  світлодіодні </t>
    </r>
  </si>
  <si>
    <r>
      <rPr>
        <b/>
        <sz val="14"/>
        <color theme="1"/>
        <rFont val="Times New Roman"/>
        <family val="1"/>
        <charset val="204"/>
      </rPr>
      <t>Виконано</t>
    </r>
    <r>
      <rPr>
        <sz val="14"/>
        <color theme="1"/>
        <rFont val="Times New Roman"/>
        <family val="1"/>
        <charset val="204"/>
      </rPr>
      <t>. Замінено 562,84 кв. м віконних блоків</t>
    </r>
  </si>
  <si>
    <r>
      <rPr>
        <b/>
        <sz val="14"/>
        <color theme="1"/>
        <rFont val="Times New Roman"/>
        <family val="1"/>
        <charset val="204"/>
      </rPr>
      <t>Виконано</t>
    </r>
    <r>
      <rPr>
        <sz val="14"/>
        <color theme="1"/>
        <rFont val="Times New Roman"/>
        <family val="1"/>
        <charset val="204"/>
      </rPr>
      <t>. Замінено 1387,33 кв. м віконних блоків</t>
    </r>
  </si>
  <si>
    <r>
      <rPr>
        <b/>
        <sz val="14"/>
        <color theme="1"/>
        <rFont val="Times New Roman"/>
        <family val="1"/>
        <charset val="204"/>
      </rPr>
      <t>Виконано</t>
    </r>
    <r>
      <rPr>
        <sz val="14"/>
        <color theme="1"/>
        <rFont val="Times New Roman"/>
        <family val="1"/>
        <charset val="204"/>
      </rPr>
      <t>. Замінено 105,778 кв. м віконних блоків</t>
    </r>
  </si>
  <si>
    <r>
      <rPr>
        <b/>
        <sz val="14"/>
        <color theme="1"/>
        <rFont val="Times New Roman"/>
        <family val="1"/>
        <charset val="204"/>
      </rPr>
      <t>Виконано</t>
    </r>
    <r>
      <rPr>
        <sz val="14"/>
        <color theme="1"/>
        <rFont val="Times New Roman"/>
        <family val="1"/>
        <charset val="204"/>
      </rPr>
      <t>. Замінено 335 кв. м віконних блоків та 152 кв. м дверних блоків</t>
    </r>
  </si>
  <si>
    <r>
      <rPr>
        <b/>
        <sz val="14"/>
        <color theme="1"/>
        <rFont val="Times New Roman"/>
        <family val="1"/>
        <charset val="204"/>
      </rPr>
      <t>Виконано</t>
    </r>
    <r>
      <rPr>
        <sz val="14"/>
        <color theme="1"/>
        <rFont val="Times New Roman"/>
        <family val="1"/>
        <charset val="204"/>
      </rPr>
      <t>. Замінено 13,552 кв. м віконних блоків</t>
    </r>
  </si>
  <si>
    <r>
      <rPr>
        <b/>
        <sz val="14"/>
        <color theme="1"/>
        <rFont val="Times New Roman"/>
        <family val="1"/>
        <charset val="204"/>
      </rPr>
      <t>Виконано.</t>
    </r>
    <r>
      <rPr>
        <sz val="14"/>
        <color theme="1"/>
        <rFont val="Times New Roman"/>
        <family val="1"/>
        <charset val="204"/>
      </rPr>
      <t xml:space="preserve"> Закуплено 129,906 кв. м віконних блоків </t>
    </r>
  </si>
  <si>
    <r>
      <rPr>
        <b/>
        <sz val="14"/>
        <color theme="1"/>
        <rFont val="Times New Roman"/>
        <family val="1"/>
        <charset val="204"/>
      </rPr>
      <t>Виконано</t>
    </r>
    <r>
      <rPr>
        <sz val="14"/>
        <color theme="1"/>
        <rFont val="Times New Roman"/>
        <family val="1"/>
        <charset val="204"/>
      </rPr>
      <t>. Замінено 51,93 кв. м віконних блоків</t>
    </r>
  </si>
  <si>
    <t>Капітальний ремонт будівлі (заміна віконних блоків)  комунального некомерційного підприємства "Центр первинної медико-санітарної допомоги № 2" Сумської міської ради за адресою:                                 вул. Привокзальна, 3а (ПКВКМБ  0717640)</t>
  </si>
  <si>
    <r>
      <rPr>
        <b/>
        <sz val="14"/>
        <color theme="1"/>
        <rFont val="Times New Roman"/>
        <family val="1"/>
        <charset val="204"/>
      </rPr>
      <t>Виконано</t>
    </r>
    <r>
      <rPr>
        <sz val="14"/>
        <color theme="1"/>
        <rFont val="Times New Roman"/>
        <family val="1"/>
        <charset val="204"/>
      </rPr>
      <t>. Відремонтовано 552 кв. м покрівлі, з них 311 кв. м з утепленням</t>
    </r>
  </si>
  <si>
    <t>Капітальний ремонт будівлі (утеплення стін підвалу з влаштуванням відмостки) комунального некомерційного підприємства "Центральна міська клінічна лікарня" Сумської міської ради                 по вул. 20 років Перемоги, 13,                м. Суми   (ПКВКМБ  0717640)</t>
  </si>
  <si>
    <t>Енергоефективна термомодернізація (капітальний ремонт) будівлі стаціонару (старий корпус А2,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t>
  </si>
  <si>
    <t>Капітальний ремонт будівель (утеплення фасаду, цоколю) поліклініки № 2 КУ "СМДКЛ Святої Зінаїди" (консультативно-діагностичного відділення                   № 2 КНП "ДКЛ Святої Зінаїди" Сумської міської ради) за адресою:                           вул. І. Сірка, 3  (ПКВКМБ  0717640)</t>
  </si>
  <si>
    <t>Енергоефективна термомодернізація (капітальний ремонт) будівлі стаціонару (новий корпус,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 (ПКВКМБ 0717640)</t>
  </si>
  <si>
    <t>Проведення енергоаудитів в лікувально-профілактичних закладах: КУ "СМДКЛ Святої Зінаїди",                                       КУ "Центр первинної медико-санітарної допомоги № 3", поліклініка № 2                                                   КУ "СМКЛ № 1",  КУ "СМКЛ  № 4",  КУ "СМКЛ № 5",  КУ "Сумський міський клінічний пологовий будинок Пресвятої Діви Марії", КУ "Сумська міська клінічна  стоматологічна поліклініка" (ПКВКМБ 0717640)</t>
  </si>
  <si>
    <r>
      <rPr>
        <b/>
        <sz val="14"/>
        <color theme="1"/>
        <rFont val="Times New Roman"/>
        <family val="1"/>
        <charset val="204"/>
      </rPr>
      <t>Виконано</t>
    </r>
    <r>
      <rPr>
        <sz val="14"/>
        <color theme="1"/>
        <rFont val="Times New Roman"/>
        <family val="1"/>
        <charset val="204"/>
      </rPr>
      <t>. Проведено енергоаудити в лікувально-профілактичних закладах:                 КНП "Дитяча клінічна лікарня Святої Зінаїди", КУ "Центр первинної медико-санітарної допомоги № 3", поліклініка № 2 КУ "СМКЛ № 1", КУ "СМКЛ № 4",                                    КУ "СМКЛ № 5", КУ "СМКПБ Пресвятої Діви Марії", КУ "Сумська міська клінічна стоматологічна поліклініка"</t>
    </r>
  </si>
  <si>
    <r>
      <rPr>
        <b/>
        <sz val="14"/>
        <color theme="1"/>
        <rFont val="Times New Roman"/>
        <family val="1"/>
        <charset val="204"/>
      </rPr>
      <t>Виконано</t>
    </r>
    <r>
      <rPr>
        <sz val="14"/>
        <color theme="1"/>
        <rFont val="Times New Roman"/>
        <family val="1"/>
        <charset val="204"/>
      </rPr>
      <t>. Замінено 12 одиниць електрообладнання харчоблоку</t>
    </r>
  </si>
  <si>
    <r>
      <rPr>
        <b/>
        <sz val="14"/>
        <color theme="1"/>
        <rFont val="Times New Roman"/>
        <family val="1"/>
        <charset val="204"/>
      </rPr>
      <t>Виконано</t>
    </r>
    <r>
      <rPr>
        <sz val="14"/>
        <color theme="1"/>
        <rFont val="Times New Roman"/>
        <family val="1"/>
        <charset val="204"/>
      </rPr>
      <t>. Проведено  роботи з капітального ремонту систем вентиляції та електропостачання у приміщеннях площею 426,44 кв.м.</t>
    </r>
  </si>
  <si>
    <r>
      <rPr>
        <b/>
        <sz val="14"/>
        <color theme="1"/>
        <rFont val="Times New Roman"/>
        <family val="1"/>
        <charset val="204"/>
      </rPr>
      <t>Виконано.</t>
    </r>
    <r>
      <rPr>
        <sz val="14"/>
        <color theme="1"/>
        <rFont val="Times New Roman"/>
        <family val="1"/>
        <charset val="204"/>
      </rPr>
      <t xml:space="preserve"> Замінено 56,5 кв. м віконних блоків</t>
    </r>
  </si>
  <si>
    <r>
      <rPr>
        <b/>
        <sz val="14"/>
        <color theme="1"/>
        <rFont val="Times New Roman"/>
        <family val="1"/>
        <charset val="204"/>
      </rPr>
      <t>Виконано частково</t>
    </r>
    <r>
      <rPr>
        <sz val="14"/>
        <color theme="1"/>
        <rFont val="Times New Roman"/>
        <family val="1"/>
        <charset val="204"/>
      </rPr>
      <t>. Замінено 350 освітлювальних приладів на енергоефективні</t>
    </r>
  </si>
  <si>
    <r>
      <rPr>
        <b/>
        <sz val="14"/>
        <color theme="1"/>
        <rFont val="Times New Roman"/>
        <family val="1"/>
        <charset val="204"/>
      </rPr>
      <t>Виконано</t>
    </r>
    <r>
      <rPr>
        <sz val="14"/>
        <color theme="1"/>
        <rFont val="Times New Roman"/>
        <family val="1"/>
        <charset val="204"/>
      </rPr>
      <t xml:space="preserve">. За участі представників німецької фірми TUV SUD з представництвом в Україні   проведено наглядовий аудит (перевірку) системи енергетичного менеджменту в бюджетній сфері міста Суми, за результатами якого підтверджено сертифікат відповідності вимогам та положенням системи енергетичного менеджменту вимогам  ISO 50001:2011 </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</si>
  <si>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(модульний                                                  блок  № 0-40-50-135:
Насос циркуляційний                              LOWARA Ecocirc XL 25-80 - 2шт.;
Регулятор температури Danfoss VRB 2 - 1шт.;
Регулятор перепаду тиску- Danfoss AVP - 1комп.)</t>
    </r>
  </si>
  <si>
    <r>
      <rPr>
        <b/>
        <sz val="14"/>
        <color theme="1"/>
        <rFont val="Times New Roman"/>
        <family val="1"/>
        <charset val="204"/>
      </rPr>
      <t>Виконано</t>
    </r>
    <r>
      <rPr>
        <sz val="14"/>
        <color theme="1"/>
        <rFont val="Times New Roman"/>
        <family val="1"/>
        <charset val="204"/>
      </rPr>
      <t>. Замінено 44,69 кв. м віконних блоків</t>
    </r>
  </si>
  <si>
    <r>
      <rPr>
        <b/>
        <sz val="14"/>
        <color theme="1"/>
        <rFont val="Times New Roman"/>
        <family val="1"/>
        <charset val="204"/>
      </rPr>
      <t>Виконано</t>
    </r>
    <r>
      <rPr>
        <sz val="14"/>
        <color theme="1"/>
        <rFont val="Times New Roman"/>
        <family val="1"/>
        <charset val="204"/>
      </rPr>
      <t>. Утеплено 663 кв. м фасаду,                          123 кв. м. цоколю</t>
    </r>
  </si>
  <si>
    <r>
      <rPr>
        <b/>
        <sz val="14"/>
        <color theme="1"/>
        <rFont val="Times New Roman"/>
        <family val="1"/>
        <charset val="204"/>
      </rPr>
      <t xml:space="preserve">Виконано. </t>
    </r>
    <r>
      <rPr>
        <sz val="14"/>
        <color theme="1"/>
        <rFont val="Times New Roman"/>
        <family val="1"/>
        <charset val="204"/>
      </rPr>
      <t>Замінено  127,976 кв. м віконних блоків</t>
    </r>
  </si>
  <si>
    <r>
      <rPr>
        <b/>
        <sz val="14"/>
        <color theme="1"/>
        <rFont val="Times New Roman"/>
        <family val="1"/>
        <charset val="204"/>
      </rPr>
      <t xml:space="preserve">Не виконано. </t>
    </r>
    <r>
      <rPr>
        <sz val="14"/>
        <color theme="1"/>
        <rFont val="Times New Roman"/>
        <family val="1"/>
        <charset val="204"/>
      </rPr>
      <t>Кошти на виконання заходу не замовлялися головним розпорядником коштів</t>
    </r>
  </si>
  <si>
    <r>
      <rPr>
        <b/>
        <sz val="14"/>
        <color theme="1"/>
        <rFont val="Times New Roman"/>
        <family val="1"/>
        <charset val="204"/>
      </rPr>
      <t xml:space="preserve">Виконано. </t>
    </r>
    <r>
      <rPr>
        <sz val="14"/>
        <color theme="1"/>
        <rFont val="Times New Roman"/>
        <family val="1"/>
        <charset val="204"/>
      </rPr>
      <t xml:space="preserve">Замінено 155,442 кв. м віконних блоків </t>
    </r>
  </si>
  <si>
    <r>
      <rPr>
        <b/>
        <sz val="14"/>
        <color theme="1"/>
        <rFont val="Times New Roman"/>
        <family val="1"/>
        <charset val="204"/>
      </rPr>
      <t xml:space="preserve">Виконано. </t>
    </r>
    <r>
      <rPr>
        <sz val="14"/>
        <color theme="1"/>
        <rFont val="Times New Roman"/>
        <family val="1"/>
        <charset val="204"/>
      </rPr>
      <t>Замінено  122 кв. м віконних блоків</t>
    </r>
  </si>
  <si>
    <r>
      <rPr>
        <b/>
        <sz val="14"/>
        <color theme="1"/>
        <rFont val="Times New Roman"/>
        <family val="1"/>
        <charset val="204"/>
      </rPr>
      <t xml:space="preserve">Виконано. </t>
    </r>
    <r>
      <rPr>
        <sz val="14"/>
        <color theme="1"/>
        <rFont val="Times New Roman"/>
        <family val="1"/>
        <charset val="204"/>
      </rPr>
      <t>Замінено  96 кв. м  віконних блоків</t>
    </r>
  </si>
  <si>
    <r>
      <rPr>
        <b/>
        <sz val="14"/>
        <color theme="1"/>
        <rFont val="Times New Roman"/>
        <family val="1"/>
        <charset val="204"/>
      </rPr>
      <t xml:space="preserve">Виконано. </t>
    </r>
    <r>
      <rPr>
        <sz val="14"/>
        <color theme="1"/>
        <rFont val="Times New Roman"/>
        <family val="1"/>
        <charset val="204"/>
      </rPr>
      <t>Замінено 26,92 кв м віконних блоків</t>
    </r>
  </si>
  <si>
    <r>
      <rPr>
        <b/>
        <sz val="14"/>
        <color theme="1"/>
        <rFont val="Times New Roman"/>
        <family val="1"/>
        <charset val="204"/>
      </rPr>
      <t>Виконано.</t>
    </r>
    <r>
      <rPr>
        <sz val="14"/>
        <color theme="1"/>
        <rFont val="Times New Roman"/>
        <family val="1"/>
        <charset val="204"/>
      </rPr>
      <t xml:space="preserve"> Замінено 80,2 кв м віконних блоків</t>
    </r>
  </si>
  <si>
    <r>
      <rPr>
        <b/>
        <sz val="14"/>
        <color theme="1"/>
        <rFont val="Times New Roman"/>
        <family val="1"/>
        <charset val="204"/>
      </rPr>
      <t>Виконано.</t>
    </r>
    <r>
      <rPr>
        <sz val="14"/>
        <color theme="1"/>
        <rFont val="Times New Roman"/>
        <family val="1"/>
        <charset val="204"/>
      </rPr>
      <t xml:space="preserve"> Відремонтовано 2747,2 кв. м покрівлі з утепленням</t>
    </r>
  </si>
  <si>
    <r>
      <rPr>
        <b/>
        <sz val="14"/>
        <color theme="1"/>
        <rFont val="Times New Roman"/>
        <family val="1"/>
        <charset val="204"/>
      </rPr>
      <t>Виконано.</t>
    </r>
    <r>
      <rPr>
        <sz val="14"/>
        <color theme="1"/>
        <rFont val="Times New Roman"/>
        <family val="1"/>
        <charset val="204"/>
      </rPr>
      <t xml:space="preserve"> Замінено 625,8 кв м віконних блоків, 8,1 кв м дверних блоків, утеплено  дах площею 1937 кв м, утеплено 994,95 кв. м фасаду, утеплено віконних відкосів площею 446,41 кв. м, виконано монтаж індивідуального теплового пункту,  модернізація  системи вентиляції</t>
    </r>
  </si>
  <si>
    <r>
      <rPr>
        <b/>
        <sz val="13.2"/>
        <color theme="1"/>
        <rFont val="Times New Roman"/>
        <family val="1"/>
        <charset val="204"/>
      </rPr>
      <t>Виконано.</t>
    </r>
    <r>
      <rPr>
        <sz val="13.2"/>
        <color theme="1"/>
        <rFont val="Times New Roman"/>
        <family val="1"/>
        <charset val="204"/>
      </rPr>
      <t xml:space="preserve"> Утеплено стіни– 1716 кв.м, укоси -156,64 кв.м, цоколь – 201,8 кв.м, перекриття даху – 1034,22 кв.м, перекриття підвалу – 315,81 кв.м, замінено 4,18 кв.м дверей, 256,9 кв.м. вікон; встановлено систему погодного регулювання тепла, модуль підготовки гарячої води, встановлено лічильник обліку теплової енергії, замінено магістральні трубопроводи на попередньоізольовані, утеплено розподільчі трубопроводи опалення,  виконано реноваційні заходи (влаштування санвузла для маломобільних груп населення, пандусу, блискавкозахисту,  дахову систему  водовідведення.  Оплачено послуги з обслуговування валютного рахунку, конвертації валюти, перекладу проектної та тендерної документації на англійську мову, пересилання документації до Німеччини</t>
    </r>
  </si>
  <si>
    <r>
      <rPr>
        <b/>
        <sz val="14"/>
        <color theme="1"/>
        <rFont val="Times New Roman"/>
        <family val="1"/>
        <charset val="204"/>
      </rPr>
      <t>Виконано</t>
    </r>
    <r>
      <rPr>
        <sz val="14"/>
        <color theme="1"/>
        <rFont val="Times New Roman"/>
        <family val="1"/>
        <charset val="204"/>
      </rPr>
      <t>. Замінено 32,9 кв м віконних блоків</t>
    </r>
  </si>
  <si>
    <r>
      <rPr>
        <b/>
        <sz val="14"/>
        <color theme="1"/>
        <rFont val="Times New Roman"/>
        <family val="1"/>
        <charset val="204"/>
      </rPr>
      <t>Виконано.</t>
    </r>
    <r>
      <rPr>
        <sz val="14"/>
        <color theme="1"/>
        <rFont val="Times New Roman"/>
        <family val="1"/>
        <charset val="204"/>
      </rPr>
      <t xml:space="preserve"> Замінено 41,622 кв м віконних блоків</t>
    </r>
  </si>
  <si>
    <r>
      <rPr>
        <b/>
        <sz val="14"/>
        <color theme="1"/>
        <rFont val="Times New Roman"/>
        <family val="1"/>
        <charset val="204"/>
      </rPr>
      <t>Виконано</t>
    </r>
    <r>
      <rPr>
        <sz val="14"/>
        <color theme="1"/>
        <rFont val="Times New Roman"/>
        <family val="1"/>
        <charset val="204"/>
      </rPr>
      <t>. Замінено 46,36 кв. м віконних блоків</t>
    </r>
  </si>
  <si>
    <r>
      <rPr>
        <b/>
        <sz val="14"/>
        <color theme="1"/>
        <rFont val="Times New Roman"/>
        <family val="1"/>
        <charset val="204"/>
      </rPr>
      <t>Виконано</t>
    </r>
    <r>
      <rPr>
        <sz val="14"/>
        <color theme="1"/>
        <rFont val="Times New Roman"/>
        <family val="1"/>
        <charset val="204"/>
      </rPr>
      <t>. Придбано 14,93 кв. м віконних блоків</t>
    </r>
  </si>
  <si>
    <t>Впровадження припливно-витяжної вентиляції з рекуперацією                                   в КУ "СМКЛ № 1"                       (ПКВКМБ 0717640)</t>
  </si>
  <si>
    <t>економіки та інвестицій Сумської міської ради</t>
  </si>
  <si>
    <t>Заступник директора департаменту фінансів,</t>
  </si>
  <si>
    <t>Л.І. Співакова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</si>
</sst>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12"/>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4"/>
      <color rgb="FFFF0000"/>
      <name val="Times New Roman"/>
      <family val="1"/>
      <charset val="204"/>
    </font>
    <font>
      <b/>
      <sz val="14"/>
      <name val="Times New Roman"/>
      <family val="1"/>
      <charset val="204"/>
    </font>
    <font>
      <b/>
      <sz val="15"/>
      <color indexed="8"/>
      <name val="Times New Roman"/>
      <family val="1"/>
      <charset val="204"/>
    </font>
    <font>
      <sz val="11"/>
      <color theme="1"/>
      <name val="Times New Roman"/>
      <family val="1"/>
      <charset val="204"/>
    </font>
    <font>
      <sz val="20"/>
      <color theme="1"/>
      <name val="Times New Roman"/>
      <family val="1"/>
      <charset val="204"/>
    </font>
    <font>
      <b/>
      <sz val="20"/>
      <color theme="1"/>
      <name val="Times New Roman"/>
      <family val="1"/>
      <charset val="204"/>
    </font>
    <font>
      <sz val="13.2"/>
      <color theme="1"/>
      <name val="Times New Roman"/>
      <family val="1"/>
      <charset val="204"/>
    </font>
    <font>
      <b/>
      <sz val="13.2"/>
      <color theme="1"/>
      <name val="Times New Roman"/>
      <family val="1"/>
      <charset val="204"/>
    </font>
    <font>
      <b/>
      <sz val="14"/>
      <color theme="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08">
    <xf numFmtId="0" fontId="0" fillId="0" borderId="0" xfId="0"/>
    <xf numFmtId="0" fontId="2" fillId="0" borderId="0" xfId="0" applyFont="1"/>
    <xf numFmtId="0" fontId="2" fillId="0" borderId="2" xfId="0" applyFont="1" applyBorder="1"/>
    <xf numFmtId="0" fontId="2"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center" vertical="top"/>
    </xf>
    <xf numFmtId="0" fontId="2" fillId="0" borderId="0" xfId="0" applyFont="1" applyAlignment="1">
      <alignment horizontal="center" vertical="top"/>
    </xf>
    <xf numFmtId="0" fontId="2" fillId="0" borderId="2" xfId="0" applyFont="1" applyBorder="1" applyAlignment="1">
      <alignment horizontal="center"/>
    </xf>
    <xf numFmtId="0" fontId="1" fillId="0" borderId="2" xfId="0" applyFont="1" applyBorder="1" applyAlignment="1">
      <alignment horizontal="center" vertical="center" textRotation="90" wrapText="1"/>
    </xf>
    <xf numFmtId="0" fontId="2" fillId="0" borderId="0" xfId="0" applyFont="1" applyAlignment="1">
      <alignment horizontal="center"/>
    </xf>
    <xf numFmtId="0" fontId="2" fillId="0" borderId="2"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3" fillId="0" borderId="2" xfId="0" applyFont="1" applyBorder="1" applyAlignment="1">
      <alignment horizontal="center" vertical="center"/>
    </xf>
    <xf numFmtId="2" fontId="2" fillId="0" borderId="2" xfId="0" applyNumberFormat="1" applyFont="1" applyBorder="1" applyAlignment="1">
      <alignment horizontal="center" vertical="center"/>
    </xf>
    <xf numFmtId="0" fontId="3" fillId="0" borderId="2" xfId="0" applyFont="1" applyBorder="1"/>
    <xf numFmtId="2" fontId="3" fillId="0" borderId="2" xfId="0" applyNumberFormat="1" applyFont="1" applyBorder="1" applyAlignment="1">
      <alignment horizontal="center" vertical="center"/>
    </xf>
    <xf numFmtId="0" fontId="3" fillId="0" borderId="0" xfId="0" applyFont="1"/>
    <xf numFmtId="2" fontId="2" fillId="0" borderId="2" xfId="0" applyNumberFormat="1" applyFont="1" applyBorder="1"/>
    <xf numFmtId="0" fontId="3" fillId="0" borderId="3" xfId="0" applyFont="1" applyBorder="1" applyAlignment="1">
      <alignment horizontal="center" vertical="center"/>
    </xf>
    <xf numFmtId="2"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xf numFmtId="0" fontId="2" fillId="0" borderId="3" xfId="0" applyFont="1" applyBorder="1" applyAlignment="1">
      <alignment horizontal="center" vertical="center"/>
    </xf>
    <xf numFmtId="0" fontId="2" fillId="0" borderId="4" xfId="0" applyFont="1" applyBorder="1" applyAlignment="1">
      <alignment horizontal="center"/>
    </xf>
    <xf numFmtId="0" fontId="3" fillId="0" borderId="4" xfId="0" applyFont="1" applyBorder="1"/>
    <xf numFmtId="0" fontId="2" fillId="0" borderId="0" xfId="0" applyFont="1" applyBorder="1"/>
    <xf numFmtId="0" fontId="2" fillId="0" borderId="14" xfId="0" applyFont="1" applyBorder="1"/>
    <xf numFmtId="0" fontId="2" fillId="0" borderId="7" xfId="0" applyFont="1" applyBorder="1"/>
    <xf numFmtId="0" fontId="2" fillId="0" borderId="4" xfId="0" applyFont="1" applyBorder="1"/>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 fillId="0" borderId="7" xfId="0" applyFont="1" applyBorder="1" applyAlignment="1">
      <alignment horizontal="center" vertical="center" wrapText="1"/>
    </xf>
    <xf numFmtId="2" fontId="2" fillId="0" borderId="3" xfId="0" applyNumberFormat="1" applyFont="1" applyBorder="1" applyAlignment="1">
      <alignment horizontal="center"/>
    </xf>
    <xf numFmtId="2" fontId="2" fillId="0" borderId="2" xfId="0" applyNumberFormat="1" applyFont="1" applyBorder="1" applyAlignment="1">
      <alignment horizontal="center"/>
    </xf>
    <xf numFmtId="2" fontId="1" fillId="0" borderId="4" xfId="0" applyNumberFormat="1" applyFont="1" applyBorder="1"/>
    <xf numFmtId="2" fontId="3" fillId="0" borderId="3" xfId="0" applyNumberFormat="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wrapText="1"/>
    </xf>
    <xf numFmtId="2" fontId="2" fillId="0" borderId="3" xfId="0" applyNumberFormat="1" applyFont="1" applyBorder="1" applyAlignment="1">
      <alignment horizontal="center" vertical="center"/>
    </xf>
    <xf numFmtId="2" fontId="3" fillId="0" borderId="2" xfId="0" applyNumberFormat="1" applyFont="1" applyBorder="1" applyAlignment="1">
      <alignment vertical="center"/>
    </xf>
    <xf numFmtId="2" fontId="3" fillId="0" borderId="3" xfId="0" applyNumberFormat="1" applyFont="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2" fontId="2" fillId="0" borderId="4"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3" borderId="2" xfId="0" applyFont="1" applyFill="1" applyBorder="1" applyAlignment="1">
      <alignment horizontal="center" vertical="top"/>
    </xf>
    <xf numFmtId="0" fontId="2" fillId="3" borderId="2" xfId="0" applyFont="1" applyFill="1" applyBorder="1" applyAlignment="1">
      <alignment vertical="top" wrapText="1"/>
    </xf>
    <xf numFmtId="0" fontId="2" fillId="3" borderId="2" xfId="0" applyFont="1" applyFill="1" applyBorder="1" applyAlignment="1">
      <alignment horizontal="center" vertical="center" wrapText="1"/>
    </xf>
    <xf numFmtId="2" fontId="3"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xf numFmtId="0" fontId="2" fillId="3" borderId="0" xfId="0" applyFont="1" applyFill="1"/>
    <xf numFmtId="0" fontId="2" fillId="0" borderId="7" xfId="0" applyFont="1" applyBorder="1" applyAlignment="1">
      <alignment horizontal="center" vertical="center" wrapText="1"/>
    </xf>
    <xf numFmtId="0" fontId="2" fillId="0" borderId="2" xfId="0" applyFont="1" applyBorder="1" applyAlignment="1">
      <alignment vertical="center" wrapText="1"/>
    </xf>
    <xf numFmtId="2" fontId="6" fillId="3"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vertical="center" wrapText="1"/>
    </xf>
    <xf numFmtId="0" fontId="2" fillId="0" borderId="9" xfId="0" applyFont="1" applyBorder="1" applyAlignment="1">
      <alignment horizontal="left" vertical="top" wrapText="1"/>
    </xf>
    <xf numFmtId="2" fontId="3" fillId="0" borderId="4" xfId="0" applyNumberFormat="1" applyFont="1" applyBorder="1" applyAlignment="1">
      <alignment horizontal="center" vertical="center"/>
    </xf>
    <xf numFmtId="0" fontId="2" fillId="0" borderId="5" xfId="0" applyFont="1" applyBorder="1" applyAlignment="1">
      <alignment horizontal="center" vertical="top"/>
    </xf>
    <xf numFmtId="0" fontId="8" fillId="0" borderId="4" xfId="0" applyFont="1" applyBorder="1" applyAlignment="1">
      <alignment horizontal="left" vertical="center" wrapText="1"/>
    </xf>
    <xf numFmtId="0" fontId="2" fillId="0" borderId="2" xfId="0" applyFont="1" applyFill="1" applyBorder="1" applyAlignment="1">
      <alignment vertical="top" wrapText="1"/>
    </xf>
    <xf numFmtId="0" fontId="2"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xf numFmtId="49" fontId="2" fillId="0" borderId="2"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2" fontId="3" fillId="0" borderId="3" xfId="0" applyNumberFormat="1" applyFont="1" applyFill="1" applyBorder="1" applyAlignment="1">
      <alignment horizontal="center" vertical="center"/>
    </xf>
    <xf numFmtId="0" fontId="9" fillId="0" borderId="0" xfId="0" applyFont="1"/>
    <xf numFmtId="0" fontId="10" fillId="0" borderId="0" xfId="0" applyFont="1"/>
    <xf numFmtId="0" fontId="9" fillId="0" borderId="0" xfId="0" applyFont="1" applyBorder="1"/>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164" fontId="3"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14" fontId="2" fillId="0" borderId="0" xfId="0" applyNumberFormat="1" applyFont="1" applyAlignment="1">
      <alignment horizontal="center"/>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2" xfId="0" applyFont="1" applyBorder="1" applyAlignment="1">
      <alignment horizont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3" fillId="4" borderId="2" xfId="0" applyFont="1" applyFill="1" applyBorder="1" applyAlignment="1">
      <alignment horizontal="center" vertical="top"/>
    </xf>
    <xf numFmtId="0" fontId="3" fillId="4" borderId="2" xfId="0" applyFont="1" applyFill="1" applyBorder="1" applyAlignment="1">
      <alignment vertical="top" wrapText="1"/>
    </xf>
    <xf numFmtId="0" fontId="3" fillId="4" borderId="2" xfId="0" applyFont="1" applyFill="1" applyBorder="1" applyAlignment="1">
      <alignment horizontal="center" vertical="center" wrapText="1"/>
    </xf>
    <xf numFmtId="2" fontId="3" fillId="4" borderId="2"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0" fontId="3" fillId="4" borderId="4" xfId="0" applyFont="1" applyFill="1" applyBorder="1"/>
    <xf numFmtId="0" fontId="3" fillId="4" borderId="0" xfId="0" applyFont="1" applyFill="1"/>
    <xf numFmtId="0" fontId="3" fillId="5" borderId="2" xfId="0" applyFont="1" applyFill="1" applyBorder="1" applyAlignment="1">
      <alignment horizontal="center" vertical="top"/>
    </xf>
    <xf numFmtId="0" fontId="3" fillId="5" borderId="2" xfId="0" applyFont="1" applyFill="1" applyBorder="1" applyAlignment="1">
      <alignment vertical="top" wrapText="1"/>
    </xf>
    <xf numFmtId="0" fontId="3" fillId="5" borderId="2" xfId="0" applyFont="1" applyFill="1" applyBorder="1" applyAlignment="1">
      <alignment horizontal="center" vertical="center" wrapText="1"/>
    </xf>
    <xf numFmtId="2" fontId="3" fillId="5" borderId="2" xfId="0" applyNumberFormat="1" applyFont="1" applyFill="1" applyBorder="1" applyAlignment="1">
      <alignment horizontal="center" vertical="center"/>
    </xf>
    <xf numFmtId="2" fontId="3" fillId="5" borderId="3" xfId="0" applyNumberFormat="1" applyFont="1" applyFill="1" applyBorder="1" applyAlignment="1">
      <alignment horizontal="center" vertical="center"/>
    </xf>
    <xf numFmtId="2" fontId="3" fillId="5" borderId="4"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0" fontId="3" fillId="5" borderId="4" xfId="0" applyFont="1" applyFill="1" applyBorder="1"/>
    <xf numFmtId="0" fontId="3" fillId="5" borderId="2" xfId="0" applyFont="1" applyFill="1" applyBorder="1"/>
    <xf numFmtId="0" fontId="3" fillId="5" borderId="0" xfId="0" applyFont="1" applyFill="1"/>
    <xf numFmtId="0" fontId="3" fillId="5" borderId="3" xfId="0" applyFont="1" applyFill="1" applyBorder="1"/>
    <xf numFmtId="0" fontId="3" fillId="5" borderId="7" xfId="0" applyFont="1" applyFill="1" applyBorder="1"/>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3" fillId="5" borderId="2" xfId="0" applyFont="1" applyFill="1" applyBorder="1" applyAlignment="1">
      <alignment vertical="center" wrapText="1"/>
    </xf>
    <xf numFmtId="0" fontId="2" fillId="5" borderId="2" xfId="0" applyFont="1" applyFill="1" applyBorder="1" applyAlignment="1">
      <alignment vertical="center"/>
    </xf>
    <xf numFmtId="165" fontId="3" fillId="5" borderId="2" xfId="0" applyNumberFormat="1" applyFont="1" applyFill="1" applyBorder="1" applyAlignment="1">
      <alignment horizontal="center" vertical="center"/>
    </xf>
    <xf numFmtId="165" fontId="3" fillId="5" borderId="3" xfId="0" applyNumberFormat="1" applyFont="1" applyFill="1" applyBorder="1" applyAlignment="1">
      <alignment horizontal="center" vertical="center"/>
    </xf>
    <xf numFmtId="165" fontId="3" fillId="5" borderId="4" xfId="0" applyNumberFormat="1" applyFont="1" applyFill="1" applyBorder="1" applyAlignment="1">
      <alignment horizontal="center" vertical="center"/>
    </xf>
    <xf numFmtId="0" fontId="2" fillId="5" borderId="4" xfId="0" applyFont="1" applyFill="1" applyBorder="1" applyAlignment="1">
      <alignment vertical="center"/>
    </xf>
    <xf numFmtId="0" fontId="2" fillId="5" borderId="2" xfId="0" applyFont="1" applyFill="1" applyBorder="1" applyAlignment="1">
      <alignment vertical="center" wrapText="1"/>
    </xf>
    <xf numFmtId="0" fontId="2" fillId="5" borderId="0" xfId="0" applyFont="1" applyFill="1" applyAlignment="1">
      <alignment vertical="center"/>
    </xf>
    <xf numFmtId="0" fontId="9" fillId="0" borderId="0" xfId="0" applyFont="1" applyAlignment="1">
      <alignment horizontal="right"/>
    </xf>
    <xf numFmtId="2" fontId="6" fillId="5" borderId="2" xfId="0" applyNumberFormat="1" applyFont="1" applyFill="1" applyBorder="1" applyAlignment="1">
      <alignment horizontal="center" vertical="center"/>
    </xf>
    <xf numFmtId="2" fontId="1" fillId="0" borderId="11" xfId="0" applyNumberFormat="1" applyFont="1" applyBorder="1"/>
    <xf numFmtId="0" fontId="2" fillId="2" borderId="2" xfId="0" applyFont="1" applyFill="1" applyBorder="1" applyAlignment="1">
      <alignment vertical="top" wrapText="1"/>
    </xf>
    <xf numFmtId="0" fontId="9" fillId="0" borderId="0" xfId="0" applyFont="1" applyAlignment="1">
      <alignment horizontal="center"/>
    </xf>
    <xf numFmtId="0" fontId="2" fillId="2" borderId="0" xfId="0" applyFont="1" applyFill="1"/>
    <xf numFmtId="0" fontId="2" fillId="2" borderId="0" xfId="0" applyFont="1" applyFill="1" applyAlignment="1">
      <alignment horizontal="center" vertical="top"/>
    </xf>
    <xf numFmtId="0" fontId="2" fillId="2" borderId="0" xfId="0" applyFont="1" applyFill="1" applyAlignment="1">
      <alignment horizontal="center"/>
    </xf>
    <xf numFmtId="0" fontId="9" fillId="2" borderId="13" xfId="0" applyFont="1" applyFill="1" applyBorder="1" applyAlignment="1">
      <alignment vertical="center" textRotation="180"/>
    </xf>
    <xf numFmtId="0" fontId="9" fillId="2" borderId="13" xfId="0" applyFont="1" applyFill="1" applyBorder="1" applyAlignment="1">
      <alignment horizontal="center" vertical="center" textRotation="180"/>
    </xf>
    <xf numFmtId="0" fontId="3" fillId="2" borderId="0" xfId="0" applyFont="1" applyFill="1"/>
    <xf numFmtId="2" fontId="13" fillId="2" borderId="0" xfId="0" applyNumberFormat="1" applyFont="1" applyFill="1"/>
    <xf numFmtId="0" fontId="13" fillId="2" borderId="0" xfId="0" applyFont="1" applyFill="1"/>
    <xf numFmtId="0" fontId="2" fillId="2" borderId="0" xfId="0" applyFont="1" applyFill="1" applyAlignment="1">
      <alignment vertical="center"/>
    </xf>
    <xf numFmtId="0" fontId="9" fillId="2" borderId="13" xfId="0" applyFont="1" applyFill="1" applyBorder="1" applyAlignment="1">
      <alignment horizontal="center" vertical="center" textRotation="180"/>
    </xf>
    <xf numFmtId="0" fontId="11" fillId="0" borderId="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9"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5" xfId="0" applyFont="1" applyFill="1" applyBorder="1" applyAlignment="1">
      <alignment horizontal="center" vertical="top"/>
    </xf>
    <xf numFmtId="0" fontId="2" fillId="0" borderId="9" xfId="0" applyFont="1" applyFill="1" applyBorder="1" applyAlignment="1">
      <alignment horizontal="center" vertical="top"/>
    </xf>
    <xf numFmtId="0" fontId="2" fillId="0" borderId="7" xfId="0" applyFont="1" applyBorder="1" applyAlignment="1">
      <alignment horizontal="center"/>
    </xf>
    <xf numFmtId="0" fontId="2" fillId="0" borderId="14"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10" xfId="0" applyFont="1" applyBorder="1" applyAlignment="1">
      <alignment horizontal="center"/>
    </xf>
    <xf numFmtId="0" fontId="2" fillId="0" borderId="1" xfId="0" applyFont="1" applyBorder="1" applyAlignment="1">
      <alignment horizontal="center" vertical="top"/>
    </xf>
    <xf numFmtId="0" fontId="2" fillId="0" borderId="5" xfId="0" applyFont="1" applyBorder="1" applyAlignment="1">
      <alignment horizontal="center" vertical="top"/>
    </xf>
    <xf numFmtId="0" fontId="2" fillId="0" borderId="9" xfId="0" applyFont="1" applyBorder="1" applyAlignment="1">
      <alignment horizontal="center" vertical="top"/>
    </xf>
    <xf numFmtId="2" fontId="2" fillId="0" borderId="1" xfId="0" applyNumberFormat="1" applyFont="1" applyBorder="1" applyAlignment="1">
      <alignment horizontal="center" vertical="center"/>
    </xf>
    <xf numFmtId="2" fontId="2" fillId="0" borderId="9" xfId="0" applyNumberFormat="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2" fontId="3" fillId="0" borderId="1" xfId="0" applyNumberFormat="1" applyFont="1" applyBorder="1" applyAlignment="1">
      <alignment horizontal="center" vertical="center"/>
    </xf>
    <xf numFmtId="2" fontId="3" fillId="0" borderId="9" xfId="0" applyNumberFormat="1"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2" fontId="3" fillId="0" borderId="3"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4" xfId="0" applyNumberFormat="1" applyFont="1" applyBorder="1" applyAlignment="1">
      <alignment horizontal="center" vertical="center"/>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3" fillId="0" borderId="3"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xf numFmtId="0" fontId="2"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9" xfId="0" applyFont="1" applyFill="1" applyBorder="1" applyAlignment="1">
      <alignment horizontal="left" vertical="top" wrapText="1"/>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2"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center"/>
    </xf>
    <xf numFmtId="164" fontId="4" fillId="0" borderId="2" xfId="0" applyNumberFormat="1" applyFont="1" applyFill="1" applyBorder="1" applyAlignment="1">
      <alignment horizontal="left" vertical="top" wrapText="1"/>
    </xf>
    <xf numFmtId="0" fontId="2" fillId="0" borderId="1" xfId="0" applyFont="1" applyBorder="1" applyAlignment="1">
      <alignment horizontal="justify" vertical="top" wrapText="1"/>
    </xf>
    <xf numFmtId="0" fontId="2" fillId="0" borderId="5" xfId="0" applyFont="1" applyBorder="1" applyAlignment="1">
      <alignment horizontal="justify" vertical="top" wrapText="1"/>
    </xf>
    <xf numFmtId="0" fontId="2" fillId="0" borderId="9" xfId="0" applyFont="1" applyBorder="1" applyAlignment="1">
      <alignment horizontal="justify" vertical="top" wrapText="1"/>
    </xf>
    <xf numFmtId="0" fontId="7" fillId="2" borderId="0" xfId="0" applyFont="1" applyFill="1" applyAlignment="1">
      <alignment horizontal="left"/>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1"/>
  <sheetViews>
    <sheetView tabSelected="1" view="pageBreakPreview" zoomScale="33" zoomScaleNormal="100" zoomScaleSheetLayoutView="33" workbookViewId="0">
      <pane ySplit="7" topLeftCell="A234" activePane="bottomLeft" state="frozen"/>
      <selection pane="bottomLeft" activeCell="I236" sqref="I236"/>
    </sheetView>
  </sheetViews>
  <sheetFormatPr defaultRowHeight="18.75" x14ac:dyDescent="0.3"/>
  <cols>
    <col min="1" max="1" width="7.28515625" style="1" customWidth="1"/>
    <col min="2" max="2" width="33.7109375" style="1" customWidth="1"/>
    <col min="3" max="3" width="29.42578125" style="1" hidden="1" customWidth="1"/>
    <col min="4" max="4" width="16.28515625" style="18" customWidth="1"/>
    <col min="5" max="5" width="13" style="1" customWidth="1"/>
    <col min="6" max="6" width="12" style="1" bestFit="1" customWidth="1"/>
    <col min="7" max="8" width="14.42578125" style="1" customWidth="1"/>
    <col min="9" max="9" width="16.28515625" style="27" customWidth="1"/>
    <col min="10" max="10" width="13.5703125" style="18" customWidth="1"/>
    <col min="11" max="11" width="12.7109375" style="1" bestFit="1" customWidth="1"/>
    <col min="12" max="12" width="10.5703125" style="1" bestFit="1" customWidth="1"/>
    <col min="13" max="13" width="14.28515625" style="1" customWidth="1"/>
    <col min="14" max="14" width="14.42578125" style="1" customWidth="1"/>
    <col min="15" max="15" width="15.140625" style="1" customWidth="1"/>
    <col min="16" max="16" width="50.85546875" style="1" customWidth="1"/>
    <col min="17" max="17" width="6.85546875" style="126" customWidth="1"/>
    <col min="18" max="16384" width="9.140625" style="1"/>
  </cols>
  <sheetData>
    <row r="1" spans="1:17" ht="26.25" x14ac:dyDescent="0.4">
      <c r="P1" s="125"/>
    </row>
    <row r="2" spans="1:17" ht="19.5" x14ac:dyDescent="0.3">
      <c r="A2" s="194" t="s">
        <v>262</v>
      </c>
      <c r="B2" s="194"/>
      <c r="C2" s="194"/>
      <c r="D2" s="194"/>
      <c r="E2" s="194"/>
      <c r="F2" s="194"/>
      <c r="G2" s="194"/>
      <c r="H2" s="194"/>
      <c r="I2" s="194"/>
      <c r="J2" s="194"/>
      <c r="K2" s="194"/>
      <c r="L2" s="194"/>
      <c r="M2" s="194"/>
      <c r="N2" s="194"/>
      <c r="O2" s="194"/>
      <c r="P2" s="194"/>
    </row>
    <row r="4" spans="1:17" s="6" customFormat="1" ht="48.75" customHeight="1" x14ac:dyDescent="0.25">
      <c r="A4" s="148" t="s">
        <v>0</v>
      </c>
      <c r="B4" s="148" t="s">
        <v>1</v>
      </c>
      <c r="C4" s="199" t="s">
        <v>9</v>
      </c>
      <c r="D4" s="202" t="s">
        <v>2</v>
      </c>
      <c r="E4" s="202"/>
      <c r="F4" s="202"/>
      <c r="G4" s="202"/>
      <c r="H4" s="202"/>
      <c r="I4" s="202"/>
      <c r="J4" s="205" t="s">
        <v>11</v>
      </c>
      <c r="K4" s="206"/>
      <c r="L4" s="206"/>
      <c r="M4" s="206"/>
      <c r="N4" s="206"/>
      <c r="O4" s="207"/>
      <c r="P4" s="199" t="s">
        <v>3</v>
      </c>
      <c r="Q4" s="127"/>
    </row>
    <row r="5" spans="1:17" ht="18.75" customHeight="1" x14ac:dyDescent="0.3">
      <c r="A5" s="149"/>
      <c r="B5" s="149"/>
      <c r="C5" s="200"/>
      <c r="D5" s="197" t="s">
        <v>4</v>
      </c>
      <c r="E5" s="197" t="s">
        <v>10</v>
      </c>
      <c r="F5" s="195" t="s">
        <v>5</v>
      </c>
      <c r="G5" s="196"/>
      <c r="H5" s="203" t="s">
        <v>6</v>
      </c>
      <c r="I5" s="204"/>
      <c r="J5" s="180" t="s">
        <v>4</v>
      </c>
      <c r="K5" s="197" t="s">
        <v>10</v>
      </c>
      <c r="L5" s="195" t="s">
        <v>5</v>
      </c>
      <c r="M5" s="196"/>
      <c r="N5" s="179" t="s">
        <v>6</v>
      </c>
      <c r="O5" s="180"/>
      <c r="P5" s="200"/>
    </row>
    <row r="6" spans="1:17" ht="40.5" x14ac:dyDescent="0.3">
      <c r="A6" s="150"/>
      <c r="B6" s="150"/>
      <c r="C6" s="201"/>
      <c r="D6" s="198"/>
      <c r="E6" s="198"/>
      <c r="F6" s="8" t="s">
        <v>7</v>
      </c>
      <c r="G6" s="8" t="s">
        <v>8</v>
      </c>
      <c r="H6" s="181"/>
      <c r="I6" s="182"/>
      <c r="J6" s="182"/>
      <c r="K6" s="198"/>
      <c r="L6" s="8" t="s">
        <v>7</v>
      </c>
      <c r="M6" s="8" t="s">
        <v>8</v>
      </c>
      <c r="N6" s="181"/>
      <c r="O6" s="182"/>
      <c r="P6" s="201"/>
    </row>
    <row r="7" spans="1:17" s="9" customFormat="1" x14ac:dyDescent="0.3">
      <c r="A7" s="7">
        <v>1</v>
      </c>
      <c r="B7" s="7">
        <v>2</v>
      </c>
      <c r="C7" s="7">
        <v>3</v>
      </c>
      <c r="D7" s="7">
        <v>3</v>
      </c>
      <c r="E7" s="7">
        <v>4</v>
      </c>
      <c r="F7" s="7">
        <v>5</v>
      </c>
      <c r="G7" s="7">
        <v>6</v>
      </c>
      <c r="H7" s="147">
        <v>7</v>
      </c>
      <c r="I7" s="144"/>
      <c r="J7" s="25">
        <v>8</v>
      </c>
      <c r="K7" s="7">
        <v>9</v>
      </c>
      <c r="L7" s="7">
        <v>10</v>
      </c>
      <c r="M7" s="7">
        <v>11</v>
      </c>
      <c r="N7" s="183">
        <v>12</v>
      </c>
      <c r="O7" s="183"/>
      <c r="P7" s="7">
        <v>13</v>
      </c>
      <c r="Q7" s="128"/>
    </row>
    <row r="8" spans="1:17" x14ac:dyDescent="0.3">
      <c r="A8" s="172" t="s">
        <v>12</v>
      </c>
      <c r="B8" s="173"/>
      <c r="C8" s="173"/>
      <c r="D8" s="173"/>
      <c r="E8" s="173"/>
      <c r="F8" s="173"/>
      <c r="G8" s="173"/>
      <c r="H8" s="173"/>
      <c r="I8" s="173"/>
      <c r="J8" s="173"/>
      <c r="K8" s="173"/>
      <c r="L8" s="173"/>
      <c r="M8" s="173"/>
      <c r="N8" s="173"/>
      <c r="O8" s="173"/>
      <c r="P8" s="174"/>
    </row>
    <row r="9" spans="1:17" x14ac:dyDescent="0.3">
      <c r="A9" s="172" t="s">
        <v>13</v>
      </c>
      <c r="B9" s="173"/>
      <c r="C9" s="173"/>
      <c r="D9" s="173"/>
      <c r="E9" s="173"/>
      <c r="F9" s="173"/>
      <c r="G9" s="173"/>
      <c r="H9" s="173"/>
      <c r="I9" s="189"/>
      <c r="J9" s="173"/>
      <c r="K9" s="173"/>
      <c r="L9" s="173"/>
      <c r="M9" s="173"/>
      <c r="N9" s="173"/>
      <c r="O9" s="173"/>
      <c r="P9" s="174"/>
    </row>
    <row r="10" spans="1:17" ht="127.5" customHeight="1" x14ac:dyDescent="0.3">
      <c r="A10" s="148" t="s">
        <v>18</v>
      </c>
      <c r="B10" s="155" t="s">
        <v>316</v>
      </c>
      <c r="C10" s="11" t="s">
        <v>14</v>
      </c>
      <c r="D10" s="14">
        <f>E10+F10+G10+H10</f>
        <v>48093.53</v>
      </c>
      <c r="E10" s="14"/>
      <c r="F10" s="14"/>
      <c r="G10" s="14"/>
      <c r="H10" s="20">
        <f>H11+H12</f>
        <v>48093.53</v>
      </c>
      <c r="I10" s="33" t="s">
        <v>25</v>
      </c>
      <c r="J10" s="21">
        <f>K10+L10+M10+N10</f>
        <v>0</v>
      </c>
      <c r="K10" s="14"/>
      <c r="L10" s="14"/>
      <c r="M10" s="14"/>
      <c r="N10" s="184">
        <v>0</v>
      </c>
      <c r="O10" s="185"/>
      <c r="P10" s="190" t="s">
        <v>366</v>
      </c>
      <c r="Q10" s="135">
        <v>4</v>
      </c>
    </row>
    <row r="11" spans="1:17" ht="26.25" hidden="1" customHeight="1" x14ac:dyDescent="0.3">
      <c r="A11" s="149"/>
      <c r="B11" s="171"/>
      <c r="C11" s="12" t="s">
        <v>16</v>
      </c>
      <c r="D11" s="16"/>
      <c r="E11" s="2"/>
      <c r="F11" s="2"/>
      <c r="G11" s="2"/>
      <c r="H11" s="23"/>
      <c r="I11" s="29"/>
      <c r="J11" s="26"/>
      <c r="K11" s="2"/>
      <c r="L11" s="2"/>
      <c r="M11" s="2"/>
      <c r="N11" s="23"/>
      <c r="O11" s="30"/>
      <c r="P11" s="190"/>
      <c r="Q11" s="135"/>
    </row>
    <row r="12" spans="1:17" ht="12.75" hidden="1" customHeight="1" x14ac:dyDescent="0.3">
      <c r="A12" s="150"/>
      <c r="B12" s="156"/>
      <c r="C12" s="12" t="s">
        <v>17</v>
      </c>
      <c r="D12" s="16"/>
      <c r="E12" s="2"/>
      <c r="F12" s="2"/>
      <c r="G12" s="2"/>
      <c r="H12" s="24">
        <v>48093.53</v>
      </c>
      <c r="I12" s="33" t="s">
        <v>25</v>
      </c>
      <c r="J12" s="26"/>
      <c r="K12" s="2"/>
      <c r="L12" s="2"/>
      <c r="M12" s="2"/>
      <c r="N12" s="23"/>
      <c r="O12" s="30"/>
      <c r="P12" s="190"/>
      <c r="Q12" s="135"/>
    </row>
    <row r="13" spans="1:17" ht="112.5" x14ac:dyDescent="0.3">
      <c r="A13" s="5" t="s">
        <v>19</v>
      </c>
      <c r="B13" s="13" t="s">
        <v>317</v>
      </c>
      <c r="C13" s="11" t="s">
        <v>15</v>
      </c>
      <c r="D13" s="17">
        <f>E13+F13+G13+H13</f>
        <v>195</v>
      </c>
      <c r="E13" s="12"/>
      <c r="F13" s="12"/>
      <c r="G13" s="15">
        <v>195</v>
      </c>
      <c r="H13" s="20"/>
      <c r="I13" s="22"/>
      <c r="J13" s="22">
        <f>K13+L13+M13+N13</f>
        <v>194.88</v>
      </c>
      <c r="K13" s="12"/>
      <c r="L13" s="12"/>
      <c r="M13" s="12">
        <v>194.88</v>
      </c>
      <c r="N13" s="24"/>
      <c r="O13" s="32"/>
      <c r="P13" s="4" t="s">
        <v>20</v>
      </c>
      <c r="Q13" s="135"/>
    </row>
    <row r="14" spans="1:17" ht="135.75" customHeight="1" x14ac:dyDescent="0.3">
      <c r="A14" s="5" t="s">
        <v>21</v>
      </c>
      <c r="B14" s="4" t="s">
        <v>318</v>
      </c>
      <c r="C14" s="11" t="s">
        <v>15</v>
      </c>
      <c r="D14" s="17">
        <f>E14+F14+G14+H14</f>
        <v>500</v>
      </c>
      <c r="E14" s="2"/>
      <c r="F14" s="2"/>
      <c r="G14" s="15">
        <v>500</v>
      </c>
      <c r="H14" s="23"/>
      <c r="I14" s="28"/>
      <c r="J14" s="21">
        <f>K14+L14+M14+N14</f>
        <v>0</v>
      </c>
      <c r="K14" s="2"/>
      <c r="L14" s="2"/>
      <c r="M14" s="12">
        <v>0</v>
      </c>
      <c r="N14" s="23"/>
      <c r="O14" s="30"/>
      <c r="P14" s="4" t="s">
        <v>430</v>
      </c>
      <c r="Q14" s="135"/>
    </row>
    <row r="15" spans="1:17" s="18" customFormat="1" ht="201" customHeight="1" x14ac:dyDescent="0.3">
      <c r="A15" s="148" t="s">
        <v>22</v>
      </c>
      <c r="B15" s="191" t="s">
        <v>367</v>
      </c>
      <c r="C15" s="11" t="s">
        <v>23</v>
      </c>
      <c r="D15" s="17">
        <f>E15+F15+G15+H15</f>
        <v>7499.4</v>
      </c>
      <c r="E15" s="16"/>
      <c r="F15" s="16"/>
      <c r="G15" s="17">
        <f>G16+G17</f>
        <v>2550</v>
      </c>
      <c r="H15" s="84">
        <f>H16+H17</f>
        <v>4949.3999999999996</v>
      </c>
      <c r="I15" s="58" t="s">
        <v>26</v>
      </c>
      <c r="J15" s="85">
        <f>K15+L15+M15+N15</f>
        <v>6067.0999999999995</v>
      </c>
      <c r="K15" s="14"/>
      <c r="L15" s="14"/>
      <c r="M15" s="14">
        <f>M16+M17</f>
        <v>1721.1999999999998</v>
      </c>
      <c r="N15" s="87">
        <f>N16+N17</f>
        <v>4345.8999999999996</v>
      </c>
      <c r="O15" s="58" t="s">
        <v>26</v>
      </c>
      <c r="P15" s="186" t="s">
        <v>56</v>
      </c>
      <c r="Q15" s="135"/>
    </row>
    <row r="16" spans="1:17" ht="18.75" hidden="1" customHeight="1" x14ac:dyDescent="0.3">
      <c r="A16" s="149"/>
      <c r="B16" s="192"/>
      <c r="C16" s="86" t="s">
        <v>24</v>
      </c>
      <c r="D16" s="17">
        <f t="shared" ref="D16" si="0">E16+F16+G16+H16</f>
        <v>6846</v>
      </c>
      <c r="E16" s="2"/>
      <c r="F16" s="2"/>
      <c r="G16" s="35">
        <v>2500</v>
      </c>
      <c r="H16" s="34">
        <v>4346</v>
      </c>
      <c r="I16" s="36" t="s">
        <v>26</v>
      </c>
      <c r="J16" s="85">
        <f>K16+L16+M16+N16</f>
        <v>5454.6</v>
      </c>
      <c r="K16" s="12"/>
      <c r="L16" s="12"/>
      <c r="M16" s="12">
        <v>1712.1</v>
      </c>
      <c r="N16" s="24">
        <v>3742.5</v>
      </c>
      <c r="O16" s="30"/>
      <c r="P16" s="187"/>
    </row>
    <row r="17" spans="1:17" ht="18.75" hidden="1" customHeight="1" x14ac:dyDescent="0.3">
      <c r="A17" s="150"/>
      <c r="B17" s="193"/>
      <c r="C17" s="86" t="s">
        <v>16</v>
      </c>
      <c r="D17" s="17">
        <f>E17+F17+G17+H17</f>
        <v>653.4</v>
      </c>
      <c r="E17" s="2"/>
      <c r="F17" s="2"/>
      <c r="G17" s="35">
        <v>50</v>
      </c>
      <c r="H17" s="34">
        <v>603.4</v>
      </c>
      <c r="I17" s="123" t="s">
        <v>26</v>
      </c>
      <c r="J17" s="85">
        <f t="shared" ref="J17:J26" si="1">K17+L17+M17+N17</f>
        <v>612.5</v>
      </c>
      <c r="K17" s="12"/>
      <c r="L17" s="12"/>
      <c r="M17" s="12">
        <v>9.1</v>
      </c>
      <c r="N17" s="24">
        <v>603.4</v>
      </c>
      <c r="O17" s="30"/>
      <c r="P17" s="188"/>
    </row>
    <row r="18" spans="1:17" ht="321.75" customHeight="1" x14ac:dyDescent="0.3">
      <c r="A18" s="148" t="s">
        <v>27</v>
      </c>
      <c r="B18" s="176" t="s">
        <v>327</v>
      </c>
      <c r="C18" s="11" t="s">
        <v>263</v>
      </c>
      <c r="D18" s="17">
        <f t="shared" ref="D18:D42" si="2">E18+F18+G18+H18</f>
        <v>32719.608</v>
      </c>
      <c r="E18" s="2"/>
      <c r="F18" s="2"/>
      <c r="G18" s="41">
        <f>G19+G20</f>
        <v>1776.155</v>
      </c>
      <c r="H18" s="42">
        <f>H19+H20</f>
        <v>30943.453000000001</v>
      </c>
      <c r="I18" s="62" t="s">
        <v>28</v>
      </c>
      <c r="J18" s="21">
        <f t="shared" si="1"/>
        <v>1139.71</v>
      </c>
      <c r="K18" s="2"/>
      <c r="L18" s="2"/>
      <c r="M18" s="17">
        <f>M19+M20</f>
        <v>780</v>
      </c>
      <c r="N18" s="37">
        <f>N19+N20</f>
        <v>359.71</v>
      </c>
      <c r="O18" s="62" t="s">
        <v>28</v>
      </c>
      <c r="P18" s="155" t="s">
        <v>368</v>
      </c>
    </row>
    <row r="19" spans="1:17" ht="18.75" hidden="1" customHeight="1" x14ac:dyDescent="0.3">
      <c r="A19" s="149"/>
      <c r="B19" s="177"/>
      <c r="C19" s="12" t="s">
        <v>16</v>
      </c>
      <c r="D19" s="17">
        <f t="shared" si="2"/>
        <v>689.15499999999997</v>
      </c>
      <c r="E19" s="2"/>
      <c r="F19" s="2"/>
      <c r="G19" s="2">
        <v>689.15499999999997</v>
      </c>
      <c r="H19" s="23"/>
      <c r="I19" s="30"/>
      <c r="J19" s="21">
        <f t="shared" si="1"/>
        <v>455.33</v>
      </c>
      <c r="K19" s="2"/>
      <c r="L19" s="2"/>
      <c r="M19" s="12">
        <v>455.33</v>
      </c>
      <c r="N19" s="23"/>
      <c r="O19" s="30"/>
      <c r="P19" s="171"/>
    </row>
    <row r="20" spans="1:17" ht="75" hidden="1" customHeight="1" x14ac:dyDescent="0.3">
      <c r="A20" s="150"/>
      <c r="B20" s="178"/>
      <c r="C20" s="12" t="s">
        <v>17</v>
      </c>
      <c r="D20" s="17">
        <f t="shared" si="2"/>
        <v>32030.453000000001</v>
      </c>
      <c r="E20" s="2"/>
      <c r="F20" s="2"/>
      <c r="G20" s="15">
        <v>1087</v>
      </c>
      <c r="H20" s="40">
        <v>30943.453000000001</v>
      </c>
      <c r="I20" s="39" t="s">
        <v>28</v>
      </c>
      <c r="J20" s="21">
        <f t="shared" si="1"/>
        <v>684.38</v>
      </c>
      <c r="K20" s="2"/>
      <c r="L20" s="2"/>
      <c r="M20" s="12">
        <v>324.67</v>
      </c>
      <c r="N20" s="24">
        <v>359.71</v>
      </c>
      <c r="O20" s="39" t="s">
        <v>28</v>
      </c>
      <c r="P20" s="171"/>
    </row>
    <row r="21" spans="1:17" x14ac:dyDescent="0.3">
      <c r="A21" s="5"/>
      <c r="B21" s="13" t="s">
        <v>363</v>
      </c>
      <c r="C21" s="12"/>
      <c r="D21" s="17">
        <f t="shared" si="2"/>
        <v>32603.605</v>
      </c>
      <c r="E21" s="2"/>
      <c r="F21" s="2"/>
      <c r="G21" s="15">
        <f>689.155+971</f>
        <v>1660.155</v>
      </c>
      <c r="H21" s="40">
        <v>30943.45</v>
      </c>
      <c r="I21" s="39"/>
      <c r="J21" s="60">
        <f t="shared" si="1"/>
        <v>1030.4100000000001</v>
      </c>
      <c r="K21" s="2"/>
      <c r="L21" s="2"/>
      <c r="M21" s="12">
        <f>455.33+215.37</f>
        <v>670.7</v>
      </c>
      <c r="N21" s="24">
        <v>359.71</v>
      </c>
      <c r="O21" s="39"/>
      <c r="P21" s="171"/>
    </row>
    <row r="22" spans="1:17" x14ac:dyDescent="0.3">
      <c r="A22" s="5"/>
      <c r="B22" s="13" t="s">
        <v>364</v>
      </c>
      <c r="C22" s="12"/>
      <c r="D22" s="17">
        <f t="shared" si="2"/>
        <v>29.2</v>
      </c>
      <c r="E22" s="2"/>
      <c r="F22" s="2"/>
      <c r="G22" s="15">
        <v>29.2</v>
      </c>
      <c r="H22" s="40"/>
      <c r="I22" s="39"/>
      <c r="J22" s="60">
        <f t="shared" si="1"/>
        <v>27.6</v>
      </c>
      <c r="K22" s="2"/>
      <c r="L22" s="2"/>
      <c r="M22" s="12">
        <v>27.6</v>
      </c>
      <c r="N22" s="24"/>
      <c r="O22" s="39"/>
      <c r="P22" s="171"/>
    </row>
    <row r="23" spans="1:17" x14ac:dyDescent="0.3">
      <c r="A23" s="5"/>
      <c r="B23" s="13" t="s">
        <v>365</v>
      </c>
      <c r="C23" s="12"/>
      <c r="D23" s="17">
        <f t="shared" si="2"/>
        <v>86.8</v>
      </c>
      <c r="E23" s="2"/>
      <c r="F23" s="2"/>
      <c r="G23" s="15">
        <v>86.8</v>
      </c>
      <c r="H23" s="40"/>
      <c r="I23" s="39"/>
      <c r="J23" s="60">
        <f t="shared" si="1"/>
        <v>81.7</v>
      </c>
      <c r="K23" s="2"/>
      <c r="L23" s="2"/>
      <c r="M23" s="12">
        <v>81.7</v>
      </c>
      <c r="N23" s="24"/>
      <c r="O23" s="39"/>
      <c r="P23" s="156"/>
    </row>
    <row r="24" spans="1:17" x14ac:dyDescent="0.3">
      <c r="A24" s="172" t="s">
        <v>29</v>
      </c>
      <c r="B24" s="173"/>
      <c r="C24" s="173"/>
      <c r="D24" s="173"/>
      <c r="E24" s="173"/>
      <c r="F24" s="173"/>
      <c r="G24" s="173"/>
      <c r="H24" s="173"/>
      <c r="I24" s="173"/>
      <c r="J24" s="173"/>
      <c r="K24" s="173"/>
      <c r="L24" s="173"/>
      <c r="M24" s="173"/>
      <c r="N24" s="173"/>
      <c r="O24" s="173"/>
      <c r="P24" s="174"/>
    </row>
    <row r="25" spans="1:17" ht="160.5" customHeight="1" x14ac:dyDescent="0.3">
      <c r="A25" s="5" t="s">
        <v>30</v>
      </c>
      <c r="B25" s="4" t="s">
        <v>351</v>
      </c>
      <c r="C25" s="11" t="s">
        <v>31</v>
      </c>
      <c r="D25" s="17">
        <f t="shared" si="2"/>
        <v>413.5</v>
      </c>
      <c r="E25" s="2"/>
      <c r="F25" s="2"/>
      <c r="G25" s="15">
        <v>413.5</v>
      </c>
      <c r="H25" s="23"/>
      <c r="I25" s="29"/>
      <c r="J25" s="46">
        <f t="shared" si="1"/>
        <v>413.34500000000003</v>
      </c>
      <c r="K25" s="12"/>
      <c r="L25" s="12"/>
      <c r="M25" s="15">
        <v>413.34500000000003</v>
      </c>
      <c r="N25" s="23"/>
      <c r="O25" s="30"/>
      <c r="P25" s="4" t="s">
        <v>35</v>
      </c>
      <c r="Q25" s="129">
        <v>5</v>
      </c>
    </row>
    <row r="26" spans="1:17" ht="200.25" customHeight="1" x14ac:dyDescent="0.3">
      <c r="A26" s="5" t="s">
        <v>32</v>
      </c>
      <c r="B26" s="4" t="s">
        <v>319</v>
      </c>
      <c r="C26" s="11" t="s">
        <v>34</v>
      </c>
      <c r="D26" s="17">
        <f t="shared" si="2"/>
        <v>272</v>
      </c>
      <c r="E26" s="2"/>
      <c r="F26" s="2"/>
      <c r="G26" s="15">
        <v>272</v>
      </c>
      <c r="H26" s="23"/>
      <c r="I26" s="29"/>
      <c r="J26" s="22">
        <f t="shared" si="1"/>
        <v>269.99900000000002</v>
      </c>
      <c r="K26" s="12"/>
      <c r="L26" s="12"/>
      <c r="M26" s="12">
        <v>269.99900000000002</v>
      </c>
      <c r="N26" s="23"/>
      <c r="O26" s="30"/>
      <c r="P26" s="4" t="s">
        <v>369</v>
      </c>
      <c r="Q26" s="129"/>
    </row>
    <row r="27" spans="1:17" x14ac:dyDescent="0.3">
      <c r="A27" s="172" t="s">
        <v>36</v>
      </c>
      <c r="B27" s="173"/>
      <c r="C27" s="173"/>
      <c r="D27" s="173"/>
      <c r="E27" s="173"/>
      <c r="F27" s="173"/>
      <c r="G27" s="173"/>
      <c r="H27" s="173"/>
      <c r="I27" s="173"/>
      <c r="J27" s="173"/>
      <c r="K27" s="173"/>
      <c r="L27" s="173"/>
      <c r="M27" s="173"/>
      <c r="N27" s="173"/>
      <c r="O27" s="173"/>
      <c r="P27" s="174"/>
      <c r="Q27" s="129"/>
    </row>
    <row r="28" spans="1:17" ht="61.5" customHeight="1" x14ac:dyDescent="0.3">
      <c r="A28" s="5" t="s">
        <v>37</v>
      </c>
      <c r="B28" s="13" t="s">
        <v>38</v>
      </c>
      <c r="C28" s="11" t="s">
        <v>39</v>
      </c>
      <c r="D28" s="17">
        <f>E28+F28+G28+H28</f>
        <v>9124.0950000000012</v>
      </c>
      <c r="E28" s="15">
        <f>SUM(E29:E42)</f>
        <v>5317.085</v>
      </c>
      <c r="F28" s="15">
        <f>SUM(F29:F42)</f>
        <v>0</v>
      </c>
      <c r="G28" s="15">
        <f>SUM(G29:G42)</f>
        <v>3807.01</v>
      </c>
      <c r="H28" s="23"/>
      <c r="I28" s="29"/>
      <c r="J28" s="22">
        <f>K28+L28+M28+N28</f>
        <v>9047.64</v>
      </c>
      <c r="K28" s="12">
        <f>SUM(K29:K42)</f>
        <v>5272.14</v>
      </c>
      <c r="L28" s="12">
        <f>SUM(L29:L42)</f>
        <v>0</v>
      </c>
      <c r="M28" s="12">
        <f>SUM(M29:M42)</f>
        <v>3775.5</v>
      </c>
      <c r="N28" s="24"/>
      <c r="O28" s="32"/>
      <c r="P28" s="2"/>
      <c r="Q28" s="129"/>
    </row>
    <row r="29" spans="1:17" ht="37.5" x14ac:dyDescent="0.3">
      <c r="A29" s="2"/>
      <c r="B29" s="55" t="s">
        <v>320</v>
      </c>
      <c r="C29" s="10">
        <v>2017</v>
      </c>
      <c r="D29" s="15">
        <f t="shared" si="2"/>
        <v>1557.36</v>
      </c>
      <c r="E29" s="15"/>
      <c r="F29" s="15"/>
      <c r="G29" s="15">
        <v>1557.36</v>
      </c>
      <c r="H29" s="38"/>
      <c r="I29" s="43"/>
      <c r="J29" s="32">
        <f t="shared" ref="J29:J233" si="3">K29+L29+M29+N29</f>
        <v>1554.92</v>
      </c>
      <c r="K29" s="10"/>
      <c r="L29" s="10"/>
      <c r="M29" s="12">
        <v>1554.92</v>
      </c>
      <c r="N29" s="23"/>
      <c r="O29" s="30"/>
      <c r="P29" s="3" t="s">
        <v>41</v>
      </c>
      <c r="Q29" s="129"/>
    </row>
    <row r="30" spans="1:17" ht="36.75" customHeight="1" x14ac:dyDescent="0.3">
      <c r="A30" s="2"/>
      <c r="B30" s="55" t="s">
        <v>370</v>
      </c>
      <c r="C30" s="10">
        <v>2017</v>
      </c>
      <c r="D30" s="15">
        <f t="shared" si="2"/>
        <v>309</v>
      </c>
      <c r="E30" s="15">
        <v>300</v>
      </c>
      <c r="F30" s="15"/>
      <c r="G30" s="15">
        <v>9</v>
      </c>
      <c r="H30" s="38"/>
      <c r="I30" s="44"/>
      <c r="J30" s="32">
        <f t="shared" si="3"/>
        <v>303.75</v>
      </c>
      <c r="K30" s="12">
        <v>294.91000000000003</v>
      </c>
      <c r="L30" s="10"/>
      <c r="M30" s="12">
        <v>8.84</v>
      </c>
      <c r="N30" s="23"/>
      <c r="O30" s="30"/>
      <c r="P30" s="3" t="s">
        <v>42</v>
      </c>
      <c r="Q30" s="129"/>
    </row>
    <row r="31" spans="1:17" ht="38.25" customHeight="1" x14ac:dyDescent="0.3">
      <c r="A31" s="2"/>
      <c r="B31" s="55" t="s">
        <v>371</v>
      </c>
      <c r="C31" s="2">
        <v>2017</v>
      </c>
      <c r="D31" s="15">
        <f t="shared" si="2"/>
        <v>309</v>
      </c>
      <c r="E31" s="15">
        <v>300</v>
      </c>
      <c r="F31" s="15"/>
      <c r="G31" s="15">
        <v>9</v>
      </c>
      <c r="H31" s="23"/>
      <c r="I31" s="30"/>
      <c r="J31" s="32">
        <f t="shared" si="3"/>
        <v>297.2</v>
      </c>
      <c r="K31" s="12">
        <v>288.2</v>
      </c>
      <c r="L31" s="2"/>
      <c r="M31" s="15">
        <v>9</v>
      </c>
      <c r="N31" s="23"/>
      <c r="O31" s="30"/>
      <c r="P31" s="3" t="s">
        <v>43</v>
      </c>
    </row>
    <row r="32" spans="1:17" ht="37.5" x14ac:dyDescent="0.3">
      <c r="A32" s="2"/>
      <c r="B32" s="55" t="s">
        <v>372</v>
      </c>
      <c r="C32" s="2">
        <v>2017</v>
      </c>
      <c r="D32" s="15">
        <f t="shared" si="2"/>
        <v>849.75</v>
      </c>
      <c r="E32" s="15">
        <v>825</v>
      </c>
      <c r="F32" s="15"/>
      <c r="G32" s="15">
        <v>24.75</v>
      </c>
      <c r="H32" s="23"/>
      <c r="I32" s="30"/>
      <c r="J32" s="32">
        <f t="shared" si="3"/>
        <v>821.76</v>
      </c>
      <c r="K32" s="12">
        <v>797.83</v>
      </c>
      <c r="L32" s="10"/>
      <c r="M32" s="12">
        <v>23.93</v>
      </c>
      <c r="N32" s="23"/>
      <c r="O32" s="30"/>
      <c r="P32" s="3" t="s">
        <v>44</v>
      </c>
    </row>
    <row r="33" spans="1:17" ht="37.5" x14ac:dyDescent="0.3">
      <c r="A33" s="2"/>
      <c r="B33" s="55" t="s">
        <v>373</v>
      </c>
      <c r="C33" s="2">
        <v>2017</v>
      </c>
      <c r="D33" s="15">
        <f t="shared" si="2"/>
        <v>1498.74</v>
      </c>
      <c r="E33" s="15">
        <v>1395</v>
      </c>
      <c r="F33" s="15"/>
      <c r="G33" s="15">
        <v>103.74</v>
      </c>
      <c r="H33" s="24"/>
      <c r="I33" s="28"/>
      <c r="J33" s="32">
        <f t="shared" si="3"/>
        <v>1497.79</v>
      </c>
      <c r="K33" s="12">
        <v>1394.11</v>
      </c>
      <c r="L33" s="10"/>
      <c r="M33" s="12">
        <v>103.68</v>
      </c>
      <c r="N33" s="23"/>
      <c r="O33" s="30"/>
      <c r="P33" s="3" t="s">
        <v>45</v>
      </c>
    </row>
    <row r="34" spans="1:17" ht="37.5" x14ac:dyDescent="0.3">
      <c r="A34" s="2"/>
      <c r="B34" s="55" t="s">
        <v>321</v>
      </c>
      <c r="C34" s="2">
        <v>2017</v>
      </c>
      <c r="D34" s="15">
        <f t="shared" si="2"/>
        <v>1499.45</v>
      </c>
      <c r="E34" s="15">
        <v>1390</v>
      </c>
      <c r="F34" s="15"/>
      <c r="G34" s="15">
        <v>109.45</v>
      </c>
      <c r="H34" s="23"/>
      <c r="I34" s="30"/>
      <c r="J34" s="45">
        <f t="shared" si="3"/>
        <v>1498.5</v>
      </c>
      <c r="K34" s="15">
        <v>1390</v>
      </c>
      <c r="L34" s="19"/>
      <c r="M34" s="15">
        <v>108.5</v>
      </c>
      <c r="N34" s="23"/>
      <c r="O34" s="30"/>
      <c r="P34" s="3" t="s">
        <v>46</v>
      </c>
    </row>
    <row r="35" spans="1:17" ht="37.5" x14ac:dyDescent="0.3">
      <c r="A35" s="2"/>
      <c r="B35" s="55" t="s">
        <v>374</v>
      </c>
      <c r="C35" s="2">
        <v>2017</v>
      </c>
      <c r="D35" s="15">
        <f t="shared" si="2"/>
        <v>80.5</v>
      </c>
      <c r="E35" s="15"/>
      <c r="F35" s="15"/>
      <c r="G35" s="15">
        <v>80.5</v>
      </c>
      <c r="H35" s="23"/>
      <c r="I35" s="29"/>
      <c r="J35" s="32">
        <f t="shared" si="3"/>
        <v>79.69</v>
      </c>
      <c r="K35" s="2"/>
      <c r="L35" s="2"/>
      <c r="M35" s="12">
        <v>79.69</v>
      </c>
      <c r="N35" s="23"/>
      <c r="O35" s="30"/>
      <c r="P35" s="3" t="s">
        <v>47</v>
      </c>
    </row>
    <row r="36" spans="1:17" ht="37.5" x14ac:dyDescent="0.3">
      <c r="A36" s="2"/>
      <c r="B36" s="55" t="s">
        <v>322</v>
      </c>
      <c r="C36" s="2">
        <v>2017</v>
      </c>
      <c r="D36" s="15">
        <f t="shared" si="2"/>
        <v>515</v>
      </c>
      <c r="E36" s="15">
        <v>500</v>
      </c>
      <c r="F36" s="15"/>
      <c r="G36" s="15">
        <v>15</v>
      </c>
      <c r="H36" s="23"/>
      <c r="I36" s="29"/>
      <c r="J36" s="32">
        <f t="shared" si="3"/>
        <v>512.74</v>
      </c>
      <c r="K36" s="15">
        <v>500</v>
      </c>
      <c r="L36" s="15"/>
      <c r="M36" s="15">
        <v>12.74</v>
      </c>
      <c r="N36" s="23"/>
      <c r="O36" s="30"/>
      <c r="P36" s="3" t="s">
        <v>48</v>
      </c>
    </row>
    <row r="37" spans="1:17" ht="37.5" x14ac:dyDescent="0.3">
      <c r="A37" s="2"/>
      <c r="B37" s="55" t="s">
        <v>375</v>
      </c>
      <c r="C37" s="2">
        <v>2017</v>
      </c>
      <c r="D37" s="15">
        <f t="shared" si="2"/>
        <v>316.29499999999996</v>
      </c>
      <c r="E37" s="15">
        <v>307.08499999999998</v>
      </c>
      <c r="F37" s="15"/>
      <c r="G37" s="15">
        <v>9.2100000000000009</v>
      </c>
      <c r="H37" s="23"/>
      <c r="I37" s="29"/>
      <c r="J37" s="32">
        <f t="shared" si="3"/>
        <v>315.81</v>
      </c>
      <c r="K37" s="12">
        <v>307.08999999999997</v>
      </c>
      <c r="L37" s="12"/>
      <c r="M37" s="12">
        <v>8.7200000000000006</v>
      </c>
      <c r="N37" s="23"/>
      <c r="O37" s="30"/>
      <c r="P37" s="3" t="s">
        <v>49</v>
      </c>
    </row>
    <row r="38" spans="1:17" ht="37.5" x14ac:dyDescent="0.3">
      <c r="A38" s="2"/>
      <c r="B38" s="55" t="s">
        <v>323</v>
      </c>
      <c r="C38" s="2">
        <v>2017</v>
      </c>
      <c r="D38" s="15">
        <f t="shared" si="2"/>
        <v>309</v>
      </c>
      <c r="E38" s="15">
        <v>300</v>
      </c>
      <c r="F38" s="15"/>
      <c r="G38" s="15">
        <v>9</v>
      </c>
      <c r="H38" s="23"/>
      <c r="I38" s="29"/>
      <c r="J38" s="45">
        <f t="shared" si="3"/>
        <v>309</v>
      </c>
      <c r="K38" s="15">
        <v>300</v>
      </c>
      <c r="L38" s="15"/>
      <c r="M38" s="15">
        <v>9</v>
      </c>
      <c r="N38" s="23"/>
      <c r="O38" s="30"/>
      <c r="P38" s="3" t="s">
        <v>50</v>
      </c>
    </row>
    <row r="39" spans="1:17" ht="37.5" x14ac:dyDescent="0.3">
      <c r="A39" s="2"/>
      <c r="B39" s="55" t="s">
        <v>376</v>
      </c>
      <c r="C39" s="2">
        <v>2018</v>
      </c>
      <c r="D39" s="15">
        <f t="shared" si="2"/>
        <v>643</v>
      </c>
      <c r="E39" s="15"/>
      <c r="F39" s="15"/>
      <c r="G39" s="15">
        <v>643</v>
      </c>
      <c r="H39" s="23"/>
      <c r="I39" s="29"/>
      <c r="J39" s="32">
        <f t="shared" si="3"/>
        <v>631.48</v>
      </c>
      <c r="K39" s="12"/>
      <c r="L39" s="12"/>
      <c r="M39" s="12">
        <v>631.48</v>
      </c>
      <c r="N39" s="23"/>
      <c r="O39" s="30"/>
      <c r="P39" s="3" t="s">
        <v>429</v>
      </c>
    </row>
    <row r="40" spans="1:17" ht="37.5" x14ac:dyDescent="0.3">
      <c r="A40" s="2"/>
      <c r="B40" s="55" t="s">
        <v>377</v>
      </c>
      <c r="C40" s="2">
        <v>2018</v>
      </c>
      <c r="D40" s="15">
        <f t="shared" si="2"/>
        <v>537</v>
      </c>
      <c r="E40" s="15"/>
      <c r="F40" s="15"/>
      <c r="G40" s="15">
        <v>537</v>
      </c>
      <c r="H40" s="23"/>
      <c r="I40" s="30"/>
      <c r="J40" s="32">
        <f t="shared" si="3"/>
        <v>530.79999999999995</v>
      </c>
      <c r="K40" s="12"/>
      <c r="L40" s="12"/>
      <c r="M40" s="12">
        <v>530.79999999999995</v>
      </c>
      <c r="N40" s="23"/>
      <c r="O40" s="30"/>
      <c r="P40" s="3" t="s">
        <v>431</v>
      </c>
    </row>
    <row r="41" spans="1:17" ht="37.5" x14ac:dyDescent="0.3">
      <c r="A41" s="2"/>
      <c r="B41" s="55" t="s">
        <v>378</v>
      </c>
      <c r="C41" s="2">
        <v>2018</v>
      </c>
      <c r="D41" s="15">
        <f t="shared" si="2"/>
        <v>400</v>
      </c>
      <c r="E41" s="15"/>
      <c r="F41" s="15"/>
      <c r="G41" s="15">
        <v>400</v>
      </c>
      <c r="H41" s="23"/>
      <c r="I41" s="28"/>
      <c r="J41" s="32">
        <f t="shared" si="3"/>
        <v>394.46</v>
      </c>
      <c r="K41" s="12"/>
      <c r="L41" s="12"/>
      <c r="M41" s="12">
        <v>394.46</v>
      </c>
      <c r="N41" s="23"/>
      <c r="O41" s="30"/>
      <c r="P41" s="3" t="s">
        <v>432</v>
      </c>
    </row>
    <row r="42" spans="1:17" ht="37.5" x14ac:dyDescent="0.3">
      <c r="A42" s="2"/>
      <c r="B42" s="55" t="s">
        <v>379</v>
      </c>
      <c r="C42" s="2">
        <v>2018</v>
      </c>
      <c r="D42" s="15">
        <f t="shared" si="2"/>
        <v>300</v>
      </c>
      <c r="E42" s="15"/>
      <c r="F42" s="15"/>
      <c r="G42" s="15">
        <v>300</v>
      </c>
      <c r="H42" s="23"/>
      <c r="I42" s="29"/>
      <c r="J42" s="32">
        <f t="shared" si="3"/>
        <v>299.74</v>
      </c>
      <c r="K42" s="12"/>
      <c r="L42" s="12"/>
      <c r="M42" s="12">
        <v>299.74</v>
      </c>
      <c r="N42" s="23"/>
      <c r="O42" s="30"/>
      <c r="P42" s="3" t="s">
        <v>433</v>
      </c>
    </row>
    <row r="43" spans="1:17" ht="174" customHeight="1" x14ac:dyDescent="0.3">
      <c r="A43" s="5" t="s">
        <v>51</v>
      </c>
      <c r="B43" s="13" t="s">
        <v>380</v>
      </c>
      <c r="C43" s="11" t="s">
        <v>34</v>
      </c>
      <c r="D43" s="17">
        <f>E43+F43+G43+H43</f>
        <v>261.85300000000001</v>
      </c>
      <c r="E43" s="2"/>
      <c r="F43" s="2"/>
      <c r="G43" s="12">
        <v>261.85300000000001</v>
      </c>
      <c r="H43" s="23"/>
      <c r="I43" s="29"/>
      <c r="J43" s="22">
        <f t="shared" si="3"/>
        <v>261.81700000000001</v>
      </c>
      <c r="K43" s="12"/>
      <c r="L43" s="12"/>
      <c r="M43" s="12">
        <v>261.81700000000001</v>
      </c>
      <c r="N43" s="24"/>
      <c r="O43" s="30"/>
      <c r="P43" s="4" t="s">
        <v>52</v>
      </c>
      <c r="Q43" s="129">
        <v>6</v>
      </c>
    </row>
    <row r="44" spans="1:17" ht="184.5" customHeight="1" x14ac:dyDescent="0.3">
      <c r="A44" s="5" t="s">
        <v>53</v>
      </c>
      <c r="B44" s="4" t="s">
        <v>348</v>
      </c>
      <c r="C44" s="11" t="s">
        <v>33</v>
      </c>
      <c r="D44" s="17">
        <f>E44+F44+G44+H44</f>
        <v>92</v>
      </c>
      <c r="E44" s="15"/>
      <c r="F44" s="15"/>
      <c r="G44" s="15">
        <v>92</v>
      </c>
      <c r="H44" s="40"/>
      <c r="I44" s="45"/>
      <c r="J44" s="21">
        <f t="shared" si="3"/>
        <v>92</v>
      </c>
      <c r="K44" s="15"/>
      <c r="L44" s="15"/>
      <c r="M44" s="15">
        <v>92</v>
      </c>
      <c r="N44" s="23"/>
      <c r="O44" s="30"/>
      <c r="P44" s="4" t="s">
        <v>381</v>
      </c>
    </row>
    <row r="45" spans="1:17" ht="157.5" customHeight="1" x14ac:dyDescent="0.3">
      <c r="A45" s="5" t="s">
        <v>54</v>
      </c>
      <c r="B45" s="4" t="s">
        <v>350</v>
      </c>
      <c r="C45" s="11" t="s">
        <v>31</v>
      </c>
      <c r="D45" s="17">
        <f>E45+F45+G45+H45</f>
        <v>1493.5</v>
      </c>
      <c r="E45" s="15">
        <v>1450</v>
      </c>
      <c r="F45" s="15"/>
      <c r="G45" s="15">
        <v>43.5</v>
      </c>
      <c r="H45" s="23"/>
      <c r="I45" s="30"/>
      <c r="J45" s="21">
        <f t="shared" si="3"/>
        <v>1477.87</v>
      </c>
      <c r="K45" s="12">
        <v>1434.83</v>
      </c>
      <c r="L45" s="12"/>
      <c r="M45" s="12">
        <v>43.04</v>
      </c>
      <c r="N45" s="23"/>
      <c r="O45" s="30"/>
      <c r="P45" s="4" t="s">
        <v>55</v>
      </c>
    </row>
    <row r="46" spans="1:17" ht="172.5" customHeight="1" x14ac:dyDescent="0.3">
      <c r="A46" s="148" t="s">
        <v>57</v>
      </c>
      <c r="B46" s="175" t="s">
        <v>266</v>
      </c>
      <c r="C46" s="11" t="s">
        <v>39</v>
      </c>
      <c r="D46" s="17">
        <f>E46+F46+G46+H46</f>
        <v>1500.99</v>
      </c>
      <c r="E46" s="15">
        <f>E47+E48</f>
        <v>1392.4</v>
      </c>
      <c r="F46" s="2"/>
      <c r="G46" s="12">
        <f>G47+G48</f>
        <v>108.59</v>
      </c>
      <c r="H46" s="23"/>
      <c r="I46" s="29"/>
      <c r="J46" s="21">
        <f t="shared" si="3"/>
        <v>1498.56</v>
      </c>
      <c r="K46" s="15">
        <f>K47+K48</f>
        <v>1390</v>
      </c>
      <c r="L46" s="15"/>
      <c r="M46" s="15">
        <f>M47+M48</f>
        <v>108.56</v>
      </c>
      <c r="N46" s="145"/>
      <c r="O46" s="142"/>
      <c r="P46" s="155" t="s">
        <v>58</v>
      </c>
    </row>
    <row r="47" spans="1:17" ht="18.75" hidden="1" customHeight="1" x14ac:dyDescent="0.3">
      <c r="A47" s="149"/>
      <c r="B47" s="175"/>
      <c r="C47" s="2">
        <v>2017</v>
      </c>
      <c r="D47" s="17">
        <f t="shared" ref="D47:D51" si="4">E47+F47+G47+H47</f>
        <v>1431.7</v>
      </c>
      <c r="E47" s="15">
        <v>1390</v>
      </c>
      <c r="F47" s="15"/>
      <c r="G47" s="15">
        <v>41.7</v>
      </c>
      <c r="H47" s="23"/>
      <c r="I47" s="29"/>
      <c r="J47" s="60">
        <f t="shared" si="3"/>
        <v>1429.27</v>
      </c>
      <c r="K47" s="12">
        <v>1387.6</v>
      </c>
      <c r="L47" s="12"/>
      <c r="M47" s="12">
        <v>41.67</v>
      </c>
      <c r="N47" s="146"/>
      <c r="O47" s="143"/>
      <c r="P47" s="171"/>
    </row>
    <row r="48" spans="1:17" ht="18.75" hidden="1" customHeight="1" x14ac:dyDescent="0.3">
      <c r="A48" s="150"/>
      <c r="B48" s="175"/>
      <c r="C48" s="2">
        <v>2018</v>
      </c>
      <c r="D48" s="17">
        <f t="shared" si="4"/>
        <v>69.290000000000006</v>
      </c>
      <c r="E48" s="15">
        <v>2.4</v>
      </c>
      <c r="F48" s="15"/>
      <c r="G48" s="15">
        <v>66.89</v>
      </c>
      <c r="H48" s="23"/>
      <c r="I48" s="29"/>
      <c r="J48" s="60">
        <f t="shared" si="3"/>
        <v>69.290000000000006</v>
      </c>
      <c r="K48" s="12">
        <v>2.4</v>
      </c>
      <c r="L48" s="12"/>
      <c r="M48" s="12">
        <v>66.89</v>
      </c>
      <c r="N48" s="146"/>
      <c r="O48" s="143"/>
      <c r="P48" s="171"/>
    </row>
    <row r="49" spans="1:17" ht="18.75" customHeight="1" x14ac:dyDescent="0.3">
      <c r="A49" s="61"/>
      <c r="B49" s="78" t="s">
        <v>347</v>
      </c>
      <c r="C49" s="2"/>
      <c r="D49" s="17">
        <f t="shared" si="4"/>
        <v>1431.7</v>
      </c>
      <c r="E49" s="15">
        <v>1390</v>
      </c>
      <c r="F49" s="15"/>
      <c r="G49" s="15">
        <v>41.7</v>
      </c>
      <c r="H49" s="23"/>
      <c r="I49" s="29"/>
      <c r="J49" s="60">
        <f t="shared" si="3"/>
        <v>1429.27</v>
      </c>
      <c r="K49" s="12">
        <v>1387.6</v>
      </c>
      <c r="L49" s="12"/>
      <c r="M49" s="12">
        <v>41.67</v>
      </c>
      <c r="N49" s="146"/>
      <c r="O49" s="143"/>
      <c r="P49" s="171"/>
    </row>
    <row r="50" spans="1:17" ht="18.75" customHeight="1" x14ac:dyDescent="0.3">
      <c r="A50" s="61"/>
      <c r="B50" s="78" t="s">
        <v>346</v>
      </c>
      <c r="C50" s="2"/>
      <c r="D50" s="17">
        <f t="shared" si="4"/>
        <v>2.4</v>
      </c>
      <c r="E50" s="15">
        <v>2.4</v>
      </c>
      <c r="F50" s="15"/>
      <c r="G50" s="15"/>
      <c r="H50" s="23"/>
      <c r="I50" s="29"/>
      <c r="J50" s="60">
        <f t="shared" si="3"/>
        <v>2.4</v>
      </c>
      <c r="K50" s="12">
        <v>2.4</v>
      </c>
      <c r="L50" s="12"/>
      <c r="M50" s="12"/>
      <c r="N50" s="146"/>
      <c r="O50" s="143"/>
      <c r="P50" s="171"/>
    </row>
    <row r="51" spans="1:17" ht="18.75" customHeight="1" x14ac:dyDescent="0.3">
      <c r="A51" s="61"/>
      <c r="B51" s="78" t="s">
        <v>349</v>
      </c>
      <c r="C51" s="2"/>
      <c r="D51" s="17">
        <f t="shared" si="4"/>
        <v>66.89</v>
      </c>
      <c r="E51" s="15"/>
      <c r="F51" s="15"/>
      <c r="G51" s="15">
        <v>66.89</v>
      </c>
      <c r="H51" s="23"/>
      <c r="I51" s="29"/>
      <c r="J51" s="60">
        <f t="shared" si="3"/>
        <v>66.89</v>
      </c>
      <c r="K51" s="12"/>
      <c r="L51" s="12"/>
      <c r="M51" s="12">
        <v>66.89</v>
      </c>
      <c r="N51" s="147"/>
      <c r="O51" s="144"/>
      <c r="P51" s="156"/>
    </row>
    <row r="52" spans="1:17" ht="155.25" customHeight="1" x14ac:dyDescent="0.3">
      <c r="A52" s="148" t="s">
        <v>59</v>
      </c>
      <c r="B52" s="170" t="s">
        <v>267</v>
      </c>
      <c r="C52" s="11" t="s">
        <v>39</v>
      </c>
      <c r="D52" s="17">
        <f>E52+F52+G52+H52</f>
        <v>1296.2</v>
      </c>
      <c r="E52" s="15">
        <f>E53+E54</f>
        <v>1038.9000000000001</v>
      </c>
      <c r="F52" s="15"/>
      <c r="G52" s="15">
        <f t="shared" ref="G52" si="5">G53+G54</f>
        <v>257.3</v>
      </c>
      <c r="H52" s="23"/>
      <c r="I52" s="29"/>
      <c r="J52" s="21">
        <f t="shared" si="3"/>
        <v>1265.3499999999999</v>
      </c>
      <c r="K52" s="12">
        <f>K53+K54</f>
        <v>1021.12</v>
      </c>
      <c r="L52" s="12"/>
      <c r="M52" s="15">
        <f t="shared" ref="M52" si="6">M53+M54</f>
        <v>244.23</v>
      </c>
      <c r="N52" s="145"/>
      <c r="O52" s="142"/>
      <c r="P52" s="155" t="s">
        <v>61</v>
      </c>
    </row>
    <row r="53" spans="1:17" ht="18.75" hidden="1" customHeight="1" x14ac:dyDescent="0.3">
      <c r="A53" s="149"/>
      <c r="B53" s="170"/>
      <c r="C53" s="2">
        <v>2017</v>
      </c>
      <c r="D53" s="17">
        <f t="shared" ref="D53:D57" si="7">E53+F53+G53+H53</f>
        <v>1060.9000000000001</v>
      </c>
      <c r="E53" s="15">
        <v>1030</v>
      </c>
      <c r="F53" s="15"/>
      <c r="G53" s="15">
        <v>30.9</v>
      </c>
      <c r="H53" s="23"/>
      <c r="I53" s="29"/>
      <c r="J53" s="60">
        <f t="shared" si="3"/>
        <v>1042.22</v>
      </c>
      <c r="K53" s="2">
        <v>1021.12</v>
      </c>
      <c r="L53" s="2"/>
      <c r="M53" s="2">
        <v>21.1</v>
      </c>
      <c r="N53" s="146"/>
      <c r="O53" s="143"/>
      <c r="P53" s="171"/>
    </row>
    <row r="54" spans="1:17" ht="18.75" hidden="1" customHeight="1" x14ac:dyDescent="0.3">
      <c r="A54" s="149"/>
      <c r="B54" s="170"/>
      <c r="C54" s="2">
        <v>2018</v>
      </c>
      <c r="D54" s="17">
        <f t="shared" si="7"/>
        <v>235.3</v>
      </c>
      <c r="E54" s="15">
        <v>8.9</v>
      </c>
      <c r="F54" s="15"/>
      <c r="G54" s="15">
        <v>226.4</v>
      </c>
      <c r="H54" s="23"/>
      <c r="I54" s="29"/>
      <c r="J54" s="60">
        <f t="shared" si="3"/>
        <v>223.13</v>
      </c>
      <c r="K54" s="2"/>
      <c r="L54" s="2"/>
      <c r="M54" s="2">
        <v>223.13</v>
      </c>
      <c r="N54" s="146"/>
      <c r="O54" s="143"/>
      <c r="P54" s="171"/>
    </row>
    <row r="55" spans="1:17" ht="18.75" customHeight="1" x14ac:dyDescent="0.3">
      <c r="A55" s="149"/>
      <c r="B55" s="13" t="s">
        <v>347</v>
      </c>
      <c r="C55" s="2"/>
      <c r="D55" s="17">
        <f t="shared" si="7"/>
        <v>1060.9000000000001</v>
      </c>
      <c r="E55" s="15">
        <v>1030</v>
      </c>
      <c r="F55" s="15"/>
      <c r="G55" s="15">
        <v>30.9</v>
      </c>
      <c r="H55" s="23"/>
      <c r="I55" s="29"/>
      <c r="J55" s="60">
        <f t="shared" si="3"/>
        <v>1042.22</v>
      </c>
      <c r="K55" s="2">
        <v>1021.12</v>
      </c>
      <c r="L55" s="2"/>
      <c r="M55" s="2">
        <v>21.1</v>
      </c>
      <c r="N55" s="146"/>
      <c r="O55" s="143"/>
      <c r="P55" s="171"/>
    </row>
    <row r="56" spans="1:17" ht="18.75" customHeight="1" x14ac:dyDescent="0.3">
      <c r="A56" s="149"/>
      <c r="B56" s="59" t="s">
        <v>346</v>
      </c>
      <c r="C56" s="2"/>
      <c r="D56" s="17">
        <f t="shared" si="7"/>
        <v>8.9</v>
      </c>
      <c r="E56" s="15">
        <v>8.9</v>
      </c>
      <c r="F56" s="15"/>
      <c r="G56" s="15"/>
      <c r="H56" s="23"/>
      <c r="I56" s="29"/>
      <c r="J56" s="60">
        <f t="shared" si="3"/>
        <v>0</v>
      </c>
      <c r="K56" s="2"/>
      <c r="L56" s="2"/>
      <c r="M56" s="2"/>
      <c r="N56" s="146"/>
      <c r="O56" s="143"/>
      <c r="P56" s="171"/>
    </row>
    <row r="57" spans="1:17" ht="18.75" customHeight="1" x14ac:dyDescent="0.3">
      <c r="A57" s="150"/>
      <c r="B57" s="59" t="s">
        <v>349</v>
      </c>
      <c r="C57" s="2"/>
      <c r="D57" s="17">
        <f t="shared" si="7"/>
        <v>226.4</v>
      </c>
      <c r="E57" s="15"/>
      <c r="F57" s="15"/>
      <c r="G57" s="15">
        <v>226.4</v>
      </c>
      <c r="H57" s="23"/>
      <c r="I57" s="29"/>
      <c r="J57" s="60">
        <f t="shared" si="3"/>
        <v>223.13</v>
      </c>
      <c r="K57" s="2"/>
      <c r="L57" s="2"/>
      <c r="M57" s="2">
        <v>223.13</v>
      </c>
      <c r="N57" s="147"/>
      <c r="O57" s="144"/>
      <c r="P57" s="156"/>
    </row>
    <row r="58" spans="1:17" ht="80.25" customHeight="1" x14ac:dyDescent="0.3">
      <c r="A58" s="5" t="s">
        <v>62</v>
      </c>
      <c r="B58" s="13" t="s">
        <v>324</v>
      </c>
      <c r="C58" s="11" t="s">
        <v>31</v>
      </c>
      <c r="D58" s="17">
        <f>E58+F58+G58+H58</f>
        <v>125</v>
      </c>
      <c r="E58" s="2"/>
      <c r="F58" s="15">
        <v>50</v>
      </c>
      <c r="G58" s="15">
        <v>75</v>
      </c>
      <c r="H58" s="23"/>
      <c r="I58" s="29"/>
      <c r="J58" s="21">
        <f t="shared" si="3"/>
        <v>125</v>
      </c>
      <c r="K58" s="2"/>
      <c r="L58" s="15">
        <v>50</v>
      </c>
      <c r="M58" s="15">
        <v>75</v>
      </c>
      <c r="N58" s="23"/>
      <c r="O58" s="30"/>
      <c r="P58" s="4" t="s">
        <v>85</v>
      </c>
    </row>
    <row r="59" spans="1:17" ht="82.5" customHeight="1" x14ac:dyDescent="0.3">
      <c r="A59" s="5" t="s">
        <v>63</v>
      </c>
      <c r="B59" s="13" t="s">
        <v>328</v>
      </c>
      <c r="C59" s="11" t="s">
        <v>31</v>
      </c>
      <c r="D59" s="17">
        <f>E59+F59+G59+H59</f>
        <v>50</v>
      </c>
      <c r="E59" s="2"/>
      <c r="F59" s="15">
        <v>50</v>
      </c>
      <c r="G59" s="2"/>
      <c r="H59" s="23"/>
      <c r="I59" s="29"/>
      <c r="J59" s="21">
        <f t="shared" si="3"/>
        <v>50</v>
      </c>
      <c r="K59" s="2"/>
      <c r="L59" s="15">
        <v>50</v>
      </c>
      <c r="M59" s="2"/>
      <c r="N59" s="23"/>
      <c r="O59" s="30"/>
      <c r="P59" s="4" t="s">
        <v>64</v>
      </c>
      <c r="Q59" s="129">
        <v>7</v>
      </c>
    </row>
    <row r="60" spans="1:17" ht="98.25" customHeight="1" x14ac:dyDescent="0.3">
      <c r="A60" s="5" t="s">
        <v>65</v>
      </c>
      <c r="B60" s="4" t="s">
        <v>382</v>
      </c>
      <c r="C60" s="11" t="s">
        <v>31</v>
      </c>
      <c r="D60" s="17">
        <f>E60+F60+G60+H60</f>
        <v>50</v>
      </c>
      <c r="E60" s="12"/>
      <c r="F60" s="15">
        <v>50</v>
      </c>
      <c r="G60" s="12"/>
      <c r="H60" s="24"/>
      <c r="I60" s="32"/>
      <c r="J60" s="21">
        <f t="shared" si="3"/>
        <v>50</v>
      </c>
      <c r="K60" s="12"/>
      <c r="L60" s="15">
        <v>50</v>
      </c>
      <c r="M60" s="12"/>
      <c r="N60" s="24"/>
      <c r="O60" s="30"/>
      <c r="P60" s="13" t="s">
        <v>434</v>
      </c>
    </row>
    <row r="61" spans="1:17" ht="105" customHeight="1" x14ac:dyDescent="0.3">
      <c r="A61" s="5" t="s">
        <v>66</v>
      </c>
      <c r="B61" s="13" t="s">
        <v>329</v>
      </c>
      <c r="C61" s="11" t="s">
        <v>31</v>
      </c>
      <c r="D61" s="17">
        <f>E61+F61+G61+H61</f>
        <v>98.6</v>
      </c>
      <c r="E61" s="12"/>
      <c r="F61" s="15">
        <v>98.6</v>
      </c>
      <c r="G61" s="12"/>
      <c r="H61" s="24"/>
      <c r="I61" s="31"/>
      <c r="J61" s="21">
        <f t="shared" si="3"/>
        <v>98</v>
      </c>
      <c r="K61" s="12"/>
      <c r="L61" s="15">
        <v>98</v>
      </c>
      <c r="M61" s="12"/>
      <c r="N61" s="24"/>
      <c r="O61" s="30"/>
      <c r="P61" s="13" t="s">
        <v>67</v>
      </c>
    </row>
    <row r="62" spans="1:17" ht="84" customHeight="1" x14ac:dyDescent="0.3">
      <c r="A62" s="5" t="s">
        <v>68</v>
      </c>
      <c r="B62" s="13" t="s">
        <v>330</v>
      </c>
      <c r="C62" s="11" t="s">
        <v>31</v>
      </c>
      <c r="D62" s="17">
        <f t="shared" ref="D62:D233" si="8">E62+F62+G62+H62</f>
        <v>9.8079999999999998</v>
      </c>
      <c r="E62" s="12"/>
      <c r="F62" s="15">
        <v>9.8079999999999998</v>
      </c>
      <c r="G62" s="12"/>
      <c r="H62" s="24"/>
      <c r="I62" s="32"/>
      <c r="J62" s="17">
        <f t="shared" si="3"/>
        <v>9.8079999999999998</v>
      </c>
      <c r="K62" s="12"/>
      <c r="L62" s="15">
        <v>9.8079999999999998</v>
      </c>
      <c r="M62" s="12"/>
      <c r="N62" s="24"/>
      <c r="O62" s="30"/>
      <c r="P62" s="13" t="s">
        <v>69</v>
      </c>
    </row>
    <row r="63" spans="1:17" ht="90.75" customHeight="1" x14ac:dyDescent="0.3">
      <c r="A63" s="5" t="s">
        <v>70</v>
      </c>
      <c r="B63" s="13" t="s">
        <v>331</v>
      </c>
      <c r="C63" s="11" t="s">
        <v>31</v>
      </c>
      <c r="D63" s="17">
        <f t="shared" si="8"/>
        <v>180</v>
      </c>
      <c r="E63" s="12"/>
      <c r="F63" s="12"/>
      <c r="G63" s="15">
        <v>180</v>
      </c>
      <c r="H63" s="24"/>
      <c r="I63" s="31"/>
      <c r="J63" s="17">
        <f t="shared" si="3"/>
        <v>180</v>
      </c>
      <c r="K63" s="12"/>
      <c r="L63" s="12"/>
      <c r="M63" s="15">
        <v>180</v>
      </c>
      <c r="N63" s="24"/>
      <c r="O63" s="30"/>
      <c r="P63" s="13" t="s">
        <v>435</v>
      </c>
    </row>
    <row r="64" spans="1:17" ht="105" customHeight="1" x14ac:dyDescent="0.3">
      <c r="A64" s="5" t="s">
        <v>71</v>
      </c>
      <c r="B64" s="13" t="s">
        <v>332</v>
      </c>
      <c r="C64" s="11" t="s">
        <v>39</v>
      </c>
      <c r="D64" s="17">
        <f t="shared" si="8"/>
        <v>3664.51</v>
      </c>
      <c r="E64" s="12"/>
      <c r="F64" s="12"/>
      <c r="G64" s="12">
        <f>G65+G66</f>
        <v>3664.51</v>
      </c>
      <c r="H64" s="24"/>
      <c r="I64" s="31"/>
      <c r="J64" s="17">
        <f t="shared" si="3"/>
        <v>3662.31</v>
      </c>
      <c r="K64" s="12"/>
      <c r="L64" s="12"/>
      <c r="M64" s="12">
        <f>M65+M66</f>
        <v>3662.31</v>
      </c>
      <c r="N64" s="24"/>
      <c r="O64" s="30"/>
      <c r="P64" s="13" t="s">
        <v>72</v>
      </c>
    </row>
    <row r="65" spans="1:17" hidden="1" x14ac:dyDescent="0.3">
      <c r="A65" s="5"/>
      <c r="B65" s="13"/>
      <c r="C65" s="2">
        <v>2017</v>
      </c>
      <c r="D65" s="17">
        <f t="shared" si="8"/>
        <v>970</v>
      </c>
      <c r="E65" s="12"/>
      <c r="F65" s="12"/>
      <c r="G65" s="12">
        <v>970</v>
      </c>
      <c r="H65" s="24"/>
      <c r="I65" s="31"/>
      <c r="J65" s="17">
        <f t="shared" si="3"/>
        <v>969.31</v>
      </c>
      <c r="K65" s="12"/>
      <c r="L65" s="12"/>
      <c r="M65" s="12">
        <v>969.31</v>
      </c>
      <c r="N65" s="24"/>
      <c r="O65" s="30"/>
      <c r="P65" s="13"/>
    </row>
    <row r="66" spans="1:17" hidden="1" x14ac:dyDescent="0.3">
      <c r="A66" s="5"/>
      <c r="B66" s="13"/>
      <c r="C66" s="2">
        <v>2018</v>
      </c>
      <c r="D66" s="17">
        <f t="shared" si="8"/>
        <v>2694.51</v>
      </c>
      <c r="E66" s="12"/>
      <c r="F66" s="12"/>
      <c r="G66" s="12">
        <v>2694.51</v>
      </c>
      <c r="H66" s="24"/>
      <c r="I66" s="31"/>
      <c r="J66" s="17">
        <f t="shared" si="3"/>
        <v>2693</v>
      </c>
      <c r="K66" s="12"/>
      <c r="L66" s="12"/>
      <c r="M66" s="12">
        <v>2693</v>
      </c>
      <c r="N66" s="24"/>
      <c r="O66" s="30"/>
      <c r="P66" s="13"/>
    </row>
    <row r="67" spans="1:17" ht="105.75" customHeight="1" x14ac:dyDescent="0.3">
      <c r="A67" s="148" t="s">
        <v>73</v>
      </c>
      <c r="B67" s="155" t="s">
        <v>383</v>
      </c>
      <c r="C67" s="11" t="s">
        <v>60</v>
      </c>
      <c r="D67" s="17">
        <f t="shared" si="8"/>
        <v>2013.5</v>
      </c>
      <c r="E67" s="12"/>
      <c r="F67" s="12"/>
      <c r="G67" s="12">
        <f>G68+G69+G70</f>
        <v>2013.5</v>
      </c>
      <c r="H67" s="24"/>
      <c r="I67" s="31"/>
      <c r="J67" s="17">
        <f t="shared" si="3"/>
        <v>1900.356</v>
      </c>
      <c r="K67" s="12"/>
      <c r="L67" s="12"/>
      <c r="M67" s="12">
        <f>M68+M69+M70</f>
        <v>1900.356</v>
      </c>
      <c r="N67" s="24"/>
      <c r="O67" s="30"/>
      <c r="P67" s="13" t="s">
        <v>74</v>
      </c>
    </row>
    <row r="68" spans="1:17" ht="18.75" hidden="1" customHeight="1" x14ac:dyDescent="0.3">
      <c r="A68" s="149"/>
      <c r="B68" s="171"/>
      <c r="C68" s="2">
        <v>2017</v>
      </c>
      <c r="D68" s="17">
        <f t="shared" si="8"/>
        <v>13.5</v>
      </c>
      <c r="E68" s="12"/>
      <c r="F68" s="12"/>
      <c r="G68" s="12">
        <v>13.5</v>
      </c>
      <c r="H68" s="24"/>
      <c r="I68" s="31"/>
      <c r="J68" s="17">
        <f t="shared" si="3"/>
        <v>13.47</v>
      </c>
      <c r="K68" s="12"/>
      <c r="L68" s="12"/>
      <c r="M68" s="12">
        <v>13.47</v>
      </c>
      <c r="N68" s="24"/>
      <c r="O68" s="30"/>
      <c r="P68" s="13"/>
    </row>
    <row r="69" spans="1:17" ht="18.75" hidden="1" customHeight="1" x14ac:dyDescent="0.3">
      <c r="A69" s="149"/>
      <c r="B69" s="171"/>
      <c r="C69" s="2">
        <v>2018</v>
      </c>
      <c r="D69" s="17">
        <f t="shared" si="8"/>
        <v>1000</v>
      </c>
      <c r="E69" s="12"/>
      <c r="F69" s="12"/>
      <c r="G69" s="12">
        <v>1000</v>
      </c>
      <c r="H69" s="24"/>
      <c r="I69" s="31"/>
      <c r="J69" s="17">
        <f t="shared" si="3"/>
        <v>984.37</v>
      </c>
      <c r="K69" s="12"/>
      <c r="L69" s="12"/>
      <c r="M69" s="12">
        <v>984.37</v>
      </c>
      <c r="N69" s="24"/>
      <c r="O69" s="30"/>
      <c r="P69" s="13"/>
    </row>
    <row r="70" spans="1:17" ht="18.75" hidden="1" customHeight="1" x14ac:dyDescent="0.3">
      <c r="A70" s="150"/>
      <c r="B70" s="156"/>
      <c r="C70" s="2">
        <v>2019</v>
      </c>
      <c r="D70" s="17">
        <f t="shared" si="8"/>
        <v>1000</v>
      </c>
      <c r="E70" s="12"/>
      <c r="F70" s="12"/>
      <c r="G70" s="12">
        <v>1000</v>
      </c>
      <c r="H70" s="24"/>
      <c r="I70" s="31"/>
      <c r="J70" s="17">
        <f t="shared" si="3"/>
        <v>902.51599999999996</v>
      </c>
      <c r="K70" s="12"/>
      <c r="L70" s="12"/>
      <c r="M70" s="12">
        <v>902.51599999999996</v>
      </c>
      <c r="N70" s="24"/>
      <c r="O70" s="30"/>
      <c r="P70" s="13"/>
    </row>
    <row r="71" spans="1:17" ht="94.5" customHeight="1" x14ac:dyDescent="0.3">
      <c r="A71" s="5" t="s">
        <v>75</v>
      </c>
      <c r="B71" s="13" t="s">
        <v>325</v>
      </c>
      <c r="C71" s="11" t="s">
        <v>60</v>
      </c>
      <c r="D71" s="17">
        <f t="shared" si="8"/>
        <v>1558</v>
      </c>
      <c r="E71" s="12"/>
      <c r="F71" s="12"/>
      <c r="G71" s="15">
        <f>G72+G73+G74</f>
        <v>1421</v>
      </c>
      <c r="H71" s="40">
        <f>H72+H73+H74</f>
        <v>137</v>
      </c>
      <c r="I71" s="32" t="s">
        <v>76</v>
      </c>
      <c r="J71" s="17">
        <f t="shared" si="3"/>
        <v>1382.5410000000002</v>
      </c>
      <c r="K71" s="12"/>
      <c r="L71" s="12"/>
      <c r="M71" s="12">
        <f>M72+M73+M74</f>
        <v>1382.5410000000002</v>
      </c>
      <c r="N71" s="24"/>
      <c r="O71" s="30"/>
      <c r="P71" s="13" t="s">
        <v>77</v>
      </c>
    </row>
    <row r="72" spans="1:17" hidden="1" x14ac:dyDescent="0.3">
      <c r="A72" s="5"/>
      <c r="B72" s="13"/>
      <c r="C72" s="2">
        <v>2017</v>
      </c>
      <c r="D72" s="17">
        <f t="shared" si="8"/>
        <v>337</v>
      </c>
      <c r="E72" s="12"/>
      <c r="F72" s="12"/>
      <c r="G72" s="15">
        <v>200</v>
      </c>
      <c r="H72" s="40">
        <v>137</v>
      </c>
      <c r="I72" s="31"/>
      <c r="J72" s="17">
        <f t="shared" si="3"/>
        <v>194.2</v>
      </c>
      <c r="K72" s="12"/>
      <c r="L72" s="12"/>
      <c r="M72" s="12">
        <v>194.2</v>
      </c>
      <c r="N72" s="24"/>
      <c r="O72" s="30"/>
      <c r="P72" s="13"/>
    </row>
    <row r="73" spans="1:17" hidden="1" x14ac:dyDescent="0.3">
      <c r="A73" s="5"/>
      <c r="B73" s="13"/>
      <c r="C73" s="2">
        <v>2018</v>
      </c>
      <c r="D73" s="17">
        <f t="shared" si="8"/>
        <v>1021</v>
      </c>
      <c r="E73" s="12"/>
      <c r="F73" s="12"/>
      <c r="G73" s="15">
        <v>1021</v>
      </c>
      <c r="H73" s="40"/>
      <c r="I73" s="31"/>
      <c r="J73" s="17">
        <f t="shared" si="3"/>
        <v>1009.73</v>
      </c>
      <c r="K73" s="12"/>
      <c r="L73" s="12"/>
      <c r="M73" s="12">
        <v>1009.73</v>
      </c>
      <c r="N73" s="24"/>
      <c r="O73" s="30"/>
      <c r="P73" s="13"/>
    </row>
    <row r="74" spans="1:17" hidden="1" x14ac:dyDescent="0.3">
      <c r="A74" s="5"/>
      <c r="B74" s="13"/>
      <c r="C74" s="2">
        <v>2019</v>
      </c>
      <c r="D74" s="17">
        <f t="shared" si="8"/>
        <v>200</v>
      </c>
      <c r="E74" s="12"/>
      <c r="F74" s="12"/>
      <c r="G74" s="15">
        <v>200</v>
      </c>
      <c r="H74" s="40"/>
      <c r="I74" s="31"/>
      <c r="J74" s="17">
        <f t="shared" si="3"/>
        <v>178.61099999999999</v>
      </c>
      <c r="K74" s="12"/>
      <c r="L74" s="12"/>
      <c r="M74" s="12">
        <v>178.61099999999999</v>
      </c>
      <c r="N74" s="24"/>
      <c r="O74" s="30"/>
      <c r="P74" s="13"/>
    </row>
    <row r="75" spans="1:17" ht="75.75" customHeight="1" x14ac:dyDescent="0.3">
      <c r="A75" s="5" t="s">
        <v>78</v>
      </c>
      <c r="B75" s="13" t="s">
        <v>326</v>
      </c>
      <c r="C75" s="11" t="s">
        <v>33</v>
      </c>
      <c r="D75" s="17">
        <f t="shared" si="8"/>
        <v>3295</v>
      </c>
      <c r="E75" s="12"/>
      <c r="F75" s="12"/>
      <c r="G75" s="15">
        <v>3295</v>
      </c>
      <c r="H75" s="40"/>
      <c r="I75" s="31"/>
      <c r="J75" s="17">
        <f t="shared" si="3"/>
        <v>3294.43</v>
      </c>
      <c r="K75" s="12"/>
      <c r="L75" s="12"/>
      <c r="M75" s="12">
        <v>3294.43</v>
      </c>
      <c r="N75" s="24"/>
      <c r="O75" s="30"/>
      <c r="P75" s="13" t="s">
        <v>436</v>
      </c>
      <c r="Q75" s="129">
        <v>8</v>
      </c>
    </row>
    <row r="76" spans="1:17" ht="204" customHeight="1" x14ac:dyDescent="0.3">
      <c r="A76" s="5" t="s">
        <v>79</v>
      </c>
      <c r="B76" s="78" t="s">
        <v>384</v>
      </c>
      <c r="C76" s="11" t="s">
        <v>33</v>
      </c>
      <c r="D76" s="17">
        <f t="shared" si="8"/>
        <v>1488.35</v>
      </c>
      <c r="E76" s="15">
        <v>1445</v>
      </c>
      <c r="F76" s="12"/>
      <c r="G76" s="15">
        <v>43.35</v>
      </c>
      <c r="H76" s="40"/>
      <c r="I76" s="31"/>
      <c r="J76" s="17">
        <f t="shared" si="3"/>
        <v>1485.59</v>
      </c>
      <c r="K76" s="12">
        <v>1442.32</v>
      </c>
      <c r="L76" s="12"/>
      <c r="M76" s="12">
        <v>43.27</v>
      </c>
      <c r="N76" s="24"/>
      <c r="O76" s="30"/>
      <c r="P76" s="13" t="s">
        <v>80</v>
      </c>
    </row>
    <row r="77" spans="1:17" ht="183.75" customHeight="1" x14ac:dyDescent="0.3">
      <c r="A77" s="5" t="s">
        <v>81</v>
      </c>
      <c r="B77" s="78" t="s">
        <v>334</v>
      </c>
      <c r="C77" s="11" t="s">
        <v>33</v>
      </c>
      <c r="D77" s="17">
        <f t="shared" si="8"/>
        <v>298.7</v>
      </c>
      <c r="E77" s="15">
        <v>290</v>
      </c>
      <c r="F77" s="12"/>
      <c r="G77" s="15">
        <v>8.6999999999999993</v>
      </c>
      <c r="H77" s="40"/>
      <c r="I77" s="32"/>
      <c r="J77" s="17">
        <f t="shared" si="3"/>
        <v>296.25</v>
      </c>
      <c r="K77" s="12">
        <v>289.97000000000003</v>
      </c>
      <c r="L77" s="12"/>
      <c r="M77" s="12">
        <v>6.28</v>
      </c>
      <c r="N77" s="24"/>
      <c r="O77" s="30"/>
      <c r="P77" s="4" t="s">
        <v>86</v>
      </c>
    </row>
    <row r="78" spans="1:17" ht="312" customHeight="1" x14ac:dyDescent="0.3">
      <c r="A78" s="5" t="s">
        <v>82</v>
      </c>
      <c r="B78" s="78" t="s">
        <v>335</v>
      </c>
      <c r="C78" s="11" t="s">
        <v>33</v>
      </c>
      <c r="D78" s="17">
        <f t="shared" si="8"/>
        <v>1194.8</v>
      </c>
      <c r="E78" s="15">
        <v>1160</v>
      </c>
      <c r="F78" s="12"/>
      <c r="G78" s="15">
        <v>34.799999999999997</v>
      </c>
      <c r="H78" s="40"/>
      <c r="I78" s="32"/>
      <c r="J78" s="17">
        <f t="shared" si="3"/>
        <v>1193.7</v>
      </c>
      <c r="K78" s="15">
        <v>1160</v>
      </c>
      <c r="L78" s="15"/>
      <c r="M78" s="15">
        <v>33.700000000000003</v>
      </c>
      <c r="N78" s="24"/>
      <c r="O78" s="30"/>
      <c r="P78" s="4" t="s">
        <v>87</v>
      </c>
    </row>
    <row r="79" spans="1:17" ht="192" customHeight="1" x14ac:dyDescent="0.3">
      <c r="A79" s="5" t="s">
        <v>83</v>
      </c>
      <c r="B79" s="78" t="s">
        <v>333</v>
      </c>
      <c r="C79" s="11" t="s">
        <v>33</v>
      </c>
      <c r="D79" s="17">
        <f t="shared" si="8"/>
        <v>1488.35</v>
      </c>
      <c r="E79" s="15">
        <v>1445</v>
      </c>
      <c r="F79" s="12"/>
      <c r="G79" s="15">
        <v>43.35</v>
      </c>
      <c r="H79" s="40"/>
      <c r="I79" s="31"/>
      <c r="J79" s="17">
        <f t="shared" si="3"/>
        <v>1487.8799999999999</v>
      </c>
      <c r="K79" s="12">
        <v>1444.54</v>
      </c>
      <c r="L79" s="12"/>
      <c r="M79" s="12">
        <v>43.34</v>
      </c>
      <c r="N79" s="24"/>
      <c r="O79" s="30"/>
      <c r="P79" s="13" t="s">
        <v>88</v>
      </c>
      <c r="Q79" s="129">
        <v>9</v>
      </c>
    </row>
    <row r="80" spans="1:17" ht="239.25" customHeight="1" x14ac:dyDescent="0.3">
      <c r="A80" s="5" t="s">
        <v>84</v>
      </c>
      <c r="B80" s="78" t="s">
        <v>336</v>
      </c>
      <c r="C80" s="11" t="s">
        <v>33</v>
      </c>
      <c r="D80" s="17">
        <f t="shared" si="8"/>
        <v>1478.05</v>
      </c>
      <c r="E80" s="15">
        <v>1435</v>
      </c>
      <c r="F80" s="12"/>
      <c r="G80" s="15">
        <v>43.05</v>
      </c>
      <c r="H80" s="40"/>
      <c r="I80" s="32"/>
      <c r="J80" s="17">
        <f t="shared" si="3"/>
        <v>1477.77</v>
      </c>
      <c r="K80" s="12">
        <v>1434.73</v>
      </c>
      <c r="L80" s="12"/>
      <c r="M80" s="12">
        <v>43.04</v>
      </c>
      <c r="N80" s="24"/>
      <c r="O80" s="30"/>
      <c r="P80" s="4" t="s">
        <v>89</v>
      </c>
    </row>
    <row r="81" spans="1:17" ht="279.75" customHeight="1" x14ac:dyDescent="0.3">
      <c r="A81" s="5" t="s">
        <v>90</v>
      </c>
      <c r="B81" s="13" t="s">
        <v>385</v>
      </c>
      <c r="C81" s="11" t="s">
        <v>34</v>
      </c>
      <c r="D81" s="17">
        <f t="shared" si="8"/>
        <v>53.307000000000002</v>
      </c>
      <c r="E81" s="12"/>
      <c r="F81" s="12"/>
      <c r="G81" s="15">
        <v>53.307000000000002</v>
      </c>
      <c r="H81" s="40"/>
      <c r="I81" s="31"/>
      <c r="J81" s="17">
        <f t="shared" si="3"/>
        <v>53.307000000000002</v>
      </c>
      <c r="K81" s="12"/>
      <c r="L81" s="12"/>
      <c r="M81" s="15">
        <v>53.307000000000002</v>
      </c>
      <c r="N81" s="24"/>
      <c r="O81" s="30"/>
      <c r="P81" s="13" t="s">
        <v>265</v>
      </c>
    </row>
    <row r="82" spans="1:17" ht="211.5" customHeight="1" x14ac:dyDescent="0.3">
      <c r="A82" s="5" t="s">
        <v>91</v>
      </c>
      <c r="B82" s="78" t="s">
        <v>386</v>
      </c>
      <c r="C82" s="11" t="s">
        <v>33</v>
      </c>
      <c r="D82" s="17">
        <f t="shared" si="8"/>
        <v>1299.8599999999999</v>
      </c>
      <c r="E82" s="15">
        <v>1262</v>
      </c>
      <c r="F82" s="12"/>
      <c r="G82" s="15">
        <v>37.86</v>
      </c>
      <c r="H82" s="40"/>
      <c r="I82" s="32"/>
      <c r="J82" s="17">
        <f t="shared" si="3"/>
        <v>1299.77</v>
      </c>
      <c r="K82" s="15">
        <v>1262</v>
      </c>
      <c r="L82" s="12"/>
      <c r="M82" s="12">
        <v>37.770000000000003</v>
      </c>
      <c r="N82" s="24"/>
      <c r="O82" s="30"/>
      <c r="P82" s="4" t="s">
        <v>92</v>
      </c>
    </row>
    <row r="83" spans="1:17" ht="153" customHeight="1" x14ac:dyDescent="0.3">
      <c r="A83" s="5" t="s">
        <v>93</v>
      </c>
      <c r="B83" s="13" t="s">
        <v>337</v>
      </c>
      <c r="C83" s="11" t="s">
        <v>34</v>
      </c>
      <c r="D83" s="17">
        <f t="shared" si="8"/>
        <v>1493.5</v>
      </c>
      <c r="E83" s="15">
        <v>1450</v>
      </c>
      <c r="F83" s="12"/>
      <c r="G83" s="15">
        <v>43.5</v>
      </c>
      <c r="H83" s="40"/>
      <c r="I83" s="31"/>
      <c r="J83" s="17">
        <f t="shared" si="3"/>
        <v>1489.8200000000002</v>
      </c>
      <c r="K83" s="12">
        <v>1446.43</v>
      </c>
      <c r="L83" s="12"/>
      <c r="M83" s="12">
        <v>43.39</v>
      </c>
      <c r="N83" s="24"/>
      <c r="O83" s="30"/>
      <c r="P83" s="13" t="s">
        <v>94</v>
      </c>
      <c r="Q83" s="129">
        <v>10</v>
      </c>
    </row>
    <row r="84" spans="1:17" ht="267" customHeight="1" x14ac:dyDescent="0.3">
      <c r="A84" s="5" t="s">
        <v>95</v>
      </c>
      <c r="B84" s="13" t="s">
        <v>387</v>
      </c>
      <c r="C84" s="11" t="s">
        <v>96</v>
      </c>
      <c r="D84" s="17">
        <f t="shared" si="8"/>
        <v>1235.9999399999999</v>
      </c>
      <c r="E84" s="15">
        <f>E85+E86</f>
        <v>1199.9999399999999</v>
      </c>
      <c r="F84" s="12"/>
      <c r="G84" s="15">
        <f>G85+G86</f>
        <v>36</v>
      </c>
      <c r="H84" s="40"/>
      <c r="I84" s="32"/>
      <c r="J84" s="17">
        <f t="shared" si="3"/>
        <v>1230.6600000000001</v>
      </c>
      <c r="K84" s="15">
        <f>K85+K86</f>
        <v>1200</v>
      </c>
      <c r="L84" s="12"/>
      <c r="M84" s="12">
        <f t="shared" ref="M84" si="9">M85+M86</f>
        <v>30.66</v>
      </c>
      <c r="N84" s="24"/>
      <c r="O84" s="30"/>
      <c r="P84" s="13" t="s">
        <v>97</v>
      </c>
    </row>
    <row r="85" spans="1:17" hidden="1" x14ac:dyDescent="0.3">
      <c r="A85" s="5"/>
      <c r="B85" s="13"/>
      <c r="C85" s="2">
        <v>2018</v>
      </c>
      <c r="D85" s="17">
        <f t="shared" si="8"/>
        <v>7.69794</v>
      </c>
      <c r="E85" s="12">
        <v>7.69794</v>
      </c>
      <c r="F85" s="12"/>
      <c r="G85" s="15"/>
      <c r="H85" s="40"/>
      <c r="I85" s="31"/>
      <c r="J85" s="17">
        <f t="shared" si="3"/>
        <v>7.7</v>
      </c>
      <c r="K85" s="12">
        <v>7.7</v>
      </c>
      <c r="L85" s="12"/>
      <c r="M85" s="12"/>
      <c r="N85" s="24"/>
      <c r="O85" s="30"/>
      <c r="P85" s="13"/>
    </row>
    <row r="86" spans="1:17" hidden="1" x14ac:dyDescent="0.3">
      <c r="A86" s="5"/>
      <c r="B86" s="13"/>
      <c r="C86" s="2">
        <v>2019</v>
      </c>
      <c r="D86" s="17">
        <f t="shared" si="8"/>
        <v>1228.3019999999999</v>
      </c>
      <c r="E86" s="12">
        <v>1192.3019999999999</v>
      </c>
      <c r="F86" s="12"/>
      <c r="G86" s="15">
        <v>36</v>
      </c>
      <c r="H86" s="40"/>
      <c r="I86" s="31"/>
      <c r="J86" s="17">
        <f t="shared" si="3"/>
        <v>1222.96</v>
      </c>
      <c r="K86" s="12">
        <v>1192.3</v>
      </c>
      <c r="L86" s="12"/>
      <c r="M86" s="12">
        <v>30.66</v>
      </c>
      <c r="N86" s="24"/>
      <c r="O86" s="30"/>
      <c r="P86" s="13"/>
    </row>
    <row r="87" spans="1:17" ht="215.25" customHeight="1" x14ac:dyDescent="0.3">
      <c r="A87" s="5" t="s">
        <v>98</v>
      </c>
      <c r="B87" s="13" t="s">
        <v>388</v>
      </c>
      <c r="C87" s="11" t="s">
        <v>96</v>
      </c>
      <c r="D87" s="17">
        <f t="shared" si="8"/>
        <v>721</v>
      </c>
      <c r="E87" s="15">
        <f>E88+E89</f>
        <v>700</v>
      </c>
      <c r="F87" s="12"/>
      <c r="G87" s="15">
        <f t="shared" ref="G87" si="10">G88+G89</f>
        <v>21</v>
      </c>
      <c r="H87" s="40"/>
      <c r="I87" s="31"/>
      <c r="J87" s="17">
        <f t="shared" si="3"/>
        <v>717.18200000000002</v>
      </c>
      <c r="K87" s="12">
        <f>K88+K89</f>
        <v>696.40800000000002</v>
      </c>
      <c r="L87" s="12"/>
      <c r="M87" s="12">
        <f t="shared" ref="M87" si="11">M88+M89</f>
        <v>20.774000000000001</v>
      </c>
      <c r="N87" s="24"/>
      <c r="O87" s="30"/>
      <c r="P87" s="13" t="s">
        <v>99</v>
      </c>
    </row>
    <row r="88" spans="1:17" hidden="1" x14ac:dyDescent="0.3">
      <c r="A88" s="5"/>
      <c r="B88" s="13"/>
      <c r="C88" s="2">
        <v>2018</v>
      </c>
      <c r="D88" s="17">
        <f t="shared" si="8"/>
        <v>481.14800000000002</v>
      </c>
      <c r="E88" s="12">
        <v>481.14800000000002</v>
      </c>
      <c r="F88" s="12"/>
      <c r="G88" s="15"/>
      <c r="H88" s="40"/>
      <c r="I88" s="31"/>
      <c r="J88" s="17">
        <f t="shared" si="3"/>
        <v>481.14800000000002</v>
      </c>
      <c r="K88" s="12">
        <v>481.14800000000002</v>
      </c>
      <c r="L88" s="12"/>
      <c r="M88" s="12"/>
      <c r="N88" s="24"/>
      <c r="O88" s="30"/>
      <c r="P88" s="13"/>
    </row>
    <row r="89" spans="1:17" hidden="1" x14ac:dyDescent="0.3">
      <c r="A89" s="5"/>
      <c r="B89" s="13"/>
      <c r="C89" s="2">
        <v>2019</v>
      </c>
      <c r="D89" s="17">
        <f t="shared" si="8"/>
        <v>239.852</v>
      </c>
      <c r="E89" s="12">
        <v>218.852</v>
      </c>
      <c r="F89" s="12"/>
      <c r="G89" s="15">
        <v>21</v>
      </c>
      <c r="H89" s="40"/>
      <c r="I89" s="31"/>
      <c r="J89" s="17">
        <f t="shared" si="3"/>
        <v>236.03399999999999</v>
      </c>
      <c r="K89" s="12">
        <v>215.26</v>
      </c>
      <c r="L89" s="12"/>
      <c r="M89" s="12">
        <v>20.774000000000001</v>
      </c>
      <c r="N89" s="24"/>
      <c r="O89" s="30"/>
      <c r="P89" s="13"/>
    </row>
    <row r="90" spans="1:17" ht="216.75" customHeight="1" x14ac:dyDescent="0.3">
      <c r="A90" s="5" t="s">
        <v>100</v>
      </c>
      <c r="B90" s="13" t="s">
        <v>338</v>
      </c>
      <c r="C90" s="11" t="s">
        <v>34</v>
      </c>
      <c r="D90" s="17">
        <f t="shared" si="8"/>
        <v>1026</v>
      </c>
      <c r="E90" s="15">
        <v>1026</v>
      </c>
      <c r="F90" s="15"/>
      <c r="G90" s="15"/>
      <c r="H90" s="40"/>
      <c r="I90" s="31"/>
      <c r="J90" s="17">
        <f t="shared" si="3"/>
        <v>1026</v>
      </c>
      <c r="K90" s="15">
        <v>1026</v>
      </c>
      <c r="L90" s="12"/>
      <c r="M90" s="12"/>
      <c r="N90" s="24"/>
      <c r="O90" s="30"/>
      <c r="P90" s="13" t="s">
        <v>109</v>
      </c>
    </row>
    <row r="91" spans="1:17" ht="213" customHeight="1" x14ac:dyDescent="0.3">
      <c r="A91" s="5" t="s">
        <v>101</v>
      </c>
      <c r="B91" s="13" t="s">
        <v>339</v>
      </c>
      <c r="C91" s="11" t="s">
        <v>34</v>
      </c>
      <c r="D91" s="17">
        <f t="shared" si="8"/>
        <v>1443</v>
      </c>
      <c r="E91" s="15">
        <v>1443</v>
      </c>
      <c r="F91" s="15"/>
      <c r="G91" s="15"/>
      <c r="H91" s="24"/>
      <c r="I91" s="31"/>
      <c r="J91" s="17">
        <f t="shared" si="3"/>
        <v>1442.98</v>
      </c>
      <c r="K91" s="12">
        <v>1442.98</v>
      </c>
      <c r="L91" s="12"/>
      <c r="M91" s="12"/>
      <c r="N91" s="24"/>
      <c r="O91" s="30"/>
      <c r="P91" s="13" t="s">
        <v>110</v>
      </c>
      <c r="Q91" s="129">
        <v>11</v>
      </c>
    </row>
    <row r="92" spans="1:17" ht="216" customHeight="1" x14ac:dyDescent="0.3">
      <c r="A92" s="5" t="s">
        <v>102</v>
      </c>
      <c r="B92" s="13" t="s">
        <v>340</v>
      </c>
      <c r="C92" s="11" t="s">
        <v>34</v>
      </c>
      <c r="D92" s="17">
        <f t="shared" si="8"/>
        <v>1450</v>
      </c>
      <c r="E92" s="15">
        <v>1450</v>
      </c>
      <c r="F92" s="15"/>
      <c r="G92" s="15"/>
      <c r="H92" s="24"/>
      <c r="I92" s="32"/>
      <c r="J92" s="17">
        <f t="shared" si="3"/>
        <v>1449.99</v>
      </c>
      <c r="K92" s="12">
        <v>1449.99</v>
      </c>
      <c r="L92" s="12"/>
      <c r="M92" s="12"/>
      <c r="N92" s="24"/>
      <c r="O92" s="30"/>
      <c r="P92" s="13" t="s">
        <v>111</v>
      </c>
    </row>
    <row r="93" spans="1:17" ht="228.75" customHeight="1" x14ac:dyDescent="0.3">
      <c r="A93" s="5" t="s">
        <v>103</v>
      </c>
      <c r="B93" s="13" t="s">
        <v>341</v>
      </c>
      <c r="C93" s="11" t="s">
        <v>34</v>
      </c>
      <c r="D93" s="17">
        <f t="shared" si="8"/>
        <v>1286</v>
      </c>
      <c r="E93" s="15">
        <v>1286</v>
      </c>
      <c r="F93" s="15"/>
      <c r="G93" s="15"/>
      <c r="H93" s="24"/>
      <c r="I93" s="31"/>
      <c r="J93" s="17">
        <f t="shared" si="3"/>
        <v>1285.48</v>
      </c>
      <c r="K93" s="12">
        <v>1285.48</v>
      </c>
      <c r="L93" s="12"/>
      <c r="M93" s="12"/>
      <c r="N93" s="24"/>
      <c r="O93" s="30"/>
      <c r="P93" s="13" t="s">
        <v>112</v>
      </c>
    </row>
    <row r="94" spans="1:17" ht="249.75" customHeight="1" x14ac:dyDescent="0.3">
      <c r="A94" s="5" t="s">
        <v>104</v>
      </c>
      <c r="B94" s="13" t="s">
        <v>342</v>
      </c>
      <c r="C94" s="11" t="s">
        <v>34</v>
      </c>
      <c r="D94" s="17">
        <f t="shared" si="8"/>
        <v>1314</v>
      </c>
      <c r="E94" s="15">
        <v>1314</v>
      </c>
      <c r="F94" s="15"/>
      <c r="G94" s="15"/>
      <c r="H94" s="24"/>
      <c r="I94" s="31"/>
      <c r="J94" s="17">
        <f t="shared" si="3"/>
        <v>1313.91</v>
      </c>
      <c r="K94" s="12">
        <v>1313.91</v>
      </c>
      <c r="L94" s="12"/>
      <c r="M94" s="12"/>
      <c r="N94" s="24"/>
      <c r="O94" s="30"/>
      <c r="P94" s="13" t="s">
        <v>113</v>
      </c>
      <c r="Q94" s="129">
        <v>12</v>
      </c>
    </row>
    <row r="95" spans="1:17" ht="203.25" customHeight="1" x14ac:dyDescent="0.3">
      <c r="A95" s="5" t="s">
        <v>105</v>
      </c>
      <c r="B95" s="4" t="s">
        <v>343</v>
      </c>
      <c r="C95" s="11" t="s">
        <v>34</v>
      </c>
      <c r="D95" s="17">
        <f t="shared" si="8"/>
        <v>700</v>
      </c>
      <c r="E95" s="15">
        <v>700</v>
      </c>
      <c r="F95" s="15"/>
      <c r="G95" s="15"/>
      <c r="H95" s="24"/>
      <c r="I95" s="31"/>
      <c r="J95" s="17">
        <f t="shared" si="3"/>
        <v>0</v>
      </c>
      <c r="K95" s="12"/>
      <c r="L95" s="12"/>
      <c r="M95" s="12"/>
      <c r="N95" s="24"/>
      <c r="O95" s="30"/>
      <c r="P95" s="79" t="s">
        <v>390</v>
      </c>
    </row>
    <row r="96" spans="1:17" ht="198.75" customHeight="1" x14ac:dyDescent="0.3">
      <c r="A96" s="5" t="s">
        <v>106</v>
      </c>
      <c r="B96" s="4" t="s">
        <v>344</v>
      </c>
      <c r="C96" s="11" t="s">
        <v>34</v>
      </c>
      <c r="D96" s="17">
        <f t="shared" si="8"/>
        <v>700</v>
      </c>
      <c r="E96" s="15">
        <v>700</v>
      </c>
      <c r="F96" s="15"/>
      <c r="G96" s="15"/>
      <c r="H96" s="24"/>
      <c r="I96" s="32"/>
      <c r="J96" s="17">
        <f t="shared" si="3"/>
        <v>0</v>
      </c>
      <c r="K96" s="12"/>
      <c r="L96" s="12"/>
      <c r="M96" s="12"/>
      <c r="N96" s="24"/>
      <c r="O96" s="30"/>
      <c r="P96" s="80" t="s">
        <v>389</v>
      </c>
    </row>
    <row r="97" spans="1:17" ht="239.25" customHeight="1" x14ac:dyDescent="0.3">
      <c r="A97" s="5" t="s">
        <v>107</v>
      </c>
      <c r="B97" s="4" t="s">
        <v>345</v>
      </c>
      <c r="C97" s="11" t="s">
        <v>34</v>
      </c>
      <c r="D97" s="17">
        <f t="shared" si="8"/>
        <v>846</v>
      </c>
      <c r="E97" s="15">
        <v>846</v>
      </c>
      <c r="F97" s="15"/>
      <c r="G97" s="15"/>
      <c r="H97" s="23"/>
      <c r="I97" s="29"/>
      <c r="J97" s="17">
        <f t="shared" si="3"/>
        <v>846</v>
      </c>
      <c r="K97" s="15">
        <v>846</v>
      </c>
      <c r="L97" s="12"/>
      <c r="M97" s="12"/>
      <c r="N97" s="24"/>
      <c r="O97" s="30"/>
      <c r="P97" s="4" t="s">
        <v>114</v>
      </c>
    </row>
    <row r="98" spans="1:17" ht="131.25" x14ac:dyDescent="0.3">
      <c r="A98" s="5" t="s">
        <v>108</v>
      </c>
      <c r="B98" s="4" t="s">
        <v>391</v>
      </c>
      <c r="C98" s="11" t="s">
        <v>34</v>
      </c>
      <c r="D98" s="17">
        <f t="shared" si="8"/>
        <v>1300</v>
      </c>
      <c r="E98" s="15"/>
      <c r="F98" s="15"/>
      <c r="G98" s="15">
        <v>1300</v>
      </c>
      <c r="H98" s="23"/>
      <c r="I98" s="29"/>
      <c r="J98" s="17">
        <f t="shared" si="3"/>
        <v>1299.99</v>
      </c>
      <c r="K98" s="12"/>
      <c r="L98" s="12"/>
      <c r="M98" s="12">
        <v>1299.99</v>
      </c>
      <c r="N98" s="24"/>
      <c r="O98" s="30"/>
      <c r="P98" s="4" t="s">
        <v>115</v>
      </c>
      <c r="Q98" s="135">
        <v>13</v>
      </c>
    </row>
    <row r="99" spans="1:17" s="18" customFormat="1" x14ac:dyDescent="0.3">
      <c r="A99" s="164" t="s">
        <v>116</v>
      </c>
      <c r="B99" s="165"/>
      <c r="C99" s="165"/>
      <c r="D99" s="165"/>
      <c r="E99" s="165"/>
      <c r="F99" s="165"/>
      <c r="G99" s="165"/>
      <c r="H99" s="165"/>
      <c r="I99" s="165"/>
      <c r="J99" s="165"/>
      <c r="K99" s="165"/>
      <c r="L99" s="165"/>
      <c r="M99" s="165"/>
      <c r="N99" s="165"/>
      <c r="O99" s="165"/>
      <c r="P99" s="166"/>
      <c r="Q99" s="135"/>
    </row>
    <row r="100" spans="1:17" ht="165" customHeight="1" x14ac:dyDescent="0.3">
      <c r="A100" s="5" t="s">
        <v>117</v>
      </c>
      <c r="B100" s="4" t="s">
        <v>352</v>
      </c>
      <c r="C100" s="11" t="s">
        <v>119</v>
      </c>
      <c r="D100" s="17">
        <f t="shared" si="8"/>
        <v>7100.5</v>
      </c>
      <c r="E100" s="15"/>
      <c r="F100" s="15"/>
      <c r="G100" s="15">
        <f>G101+G102+G103</f>
        <v>7100.5</v>
      </c>
      <c r="H100" s="23"/>
      <c r="I100" s="29"/>
      <c r="J100" s="17">
        <f t="shared" si="3"/>
        <v>6364.8600000000006</v>
      </c>
      <c r="K100" s="12"/>
      <c r="L100" s="12"/>
      <c r="M100" s="15">
        <f>M101+M102+M103</f>
        <v>6364.8600000000006</v>
      </c>
      <c r="N100" s="24"/>
      <c r="O100" s="30"/>
      <c r="P100" s="4" t="s">
        <v>437</v>
      </c>
      <c r="Q100" s="135"/>
    </row>
    <row r="101" spans="1:17" hidden="1" x14ac:dyDescent="0.3">
      <c r="A101" s="5"/>
      <c r="B101" s="4"/>
      <c r="C101" s="11">
        <v>2017</v>
      </c>
      <c r="D101" s="17">
        <f t="shared" si="8"/>
        <v>5244</v>
      </c>
      <c r="E101" s="15"/>
      <c r="F101" s="15"/>
      <c r="G101" s="15">
        <v>5244</v>
      </c>
      <c r="H101" s="23"/>
      <c r="I101" s="29"/>
      <c r="J101" s="17">
        <f t="shared" si="3"/>
        <v>4672.8</v>
      </c>
      <c r="K101" s="12"/>
      <c r="L101" s="12"/>
      <c r="M101" s="15">
        <v>4672.8</v>
      </c>
      <c r="N101" s="24"/>
      <c r="O101" s="30"/>
      <c r="P101" s="4"/>
    </row>
    <row r="102" spans="1:17" hidden="1" x14ac:dyDescent="0.3">
      <c r="A102" s="5"/>
      <c r="B102" s="4"/>
      <c r="C102" s="11">
        <v>2018</v>
      </c>
      <c r="D102" s="17">
        <f t="shared" si="8"/>
        <v>1702</v>
      </c>
      <c r="E102" s="15"/>
      <c r="F102" s="15"/>
      <c r="G102" s="15">
        <v>1702</v>
      </c>
      <c r="H102" s="23"/>
      <c r="I102" s="29"/>
      <c r="J102" s="17">
        <f t="shared" si="3"/>
        <v>1537.73</v>
      </c>
      <c r="K102" s="12"/>
      <c r="L102" s="12"/>
      <c r="M102" s="12">
        <v>1537.73</v>
      </c>
      <c r="N102" s="24"/>
      <c r="O102" s="30"/>
      <c r="P102" s="4"/>
    </row>
    <row r="103" spans="1:17" hidden="1" x14ac:dyDescent="0.3">
      <c r="A103" s="5"/>
      <c r="B103" s="4"/>
      <c r="C103" s="11">
        <v>2019</v>
      </c>
      <c r="D103" s="17">
        <f t="shared" si="8"/>
        <v>154.5</v>
      </c>
      <c r="E103" s="15"/>
      <c r="F103" s="15"/>
      <c r="G103" s="15">
        <v>154.5</v>
      </c>
      <c r="H103" s="23"/>
      <c r="I103" s="29"/>
      <c r="J103" s="17">
        <f t="shared" si="3"/>
        <v>154.33000000000001</v>
      </c>
      <c r="K103" s="12"/>
      <c r="L103" s="12"/>
      <c r="M103" s="12">
        <v>154.33000000000001</v>
      </c>
      <c r="N103" s="24"/>
      <c r="O103" s="30"/>
      <c r="P103" s="4"/>
    </row>
    <row r="104" spans="1:17" ht="164.25" customHeight="1" x14ac:dyDescent="0.3">
      <c r="A104" s="5" t="s">
        <v>120</v>
      </c>
      <c r="B104" s="4" t="s">
        <v>353</v>
      </c>
      <c r="C104" s="11" t="s">
        <v>118</v>
      </c>
      <c r="D104" s="17">
        <f t="shared" si="8"/>
        <v>13800</v>
      </c>
      <c r="E104" s="15"/>
      <c r="F104" s="15"/>
      <c r="G104" s="15">
        <f>G105+G106</f>
        <v>13800</v>
      </c>
      <c r="H104" s="23"/>
      <c r="I104" s="30"/>
      <c r="J104" s="17">
        <f t="shared" si="3"/>
        <v>13676.71</v>
      </c>
      <c r="K104" s="12"/>
      <c r="L104" s="12"/>
      <c r="M104" s="15">
        <f>M105+M106</f>
        <v>13676.71</v>
      </c>
      <c r="N104" s="24"/>
      <c r="O104" s="30"/>
      <c r="P104" s="4" t="s">
        <v>121</v>
      </c>
    </row>
    <row r="105" spans="1:17" hidden="1" x14ac:dyDescent="0.3">
      <c r="A105" s="5"/>
      <c r="B105" s="4"/>
      <c r="C105" s="11">
        <v>2017</v>
      </c>
      <c r="D105" s="17">
        <f t="shared" si="8"/>
        <v>7300</v>
      </c>
      <c r="E105" s="15"/>
      <c r="F105" s="15"/>
      <c r="G105" s="15">
        <v>7300</v>
      </c>
      <c r="H105" s="23"/>
      <c r="I105" s="29"/>
      <c r="J105" s="17">
        <f t="shared" si="3"/>
        <v>7193.7</v>
      </c>
      <c r="K105" s="12"/>
      <c r="L105" s="12"/>
      <c r="M105" s="15">
        <v>7193.7</v>
      </c>
      <c r="N105" s="24"/>
      <c r="O105" s="30"/>
      <c r="P105" s="4"/>
    </row>
    <row r="106" spans="1:17" hidden="1" x14ac:dyDescent="0.3">
      <c r="A106" s="5"/>
      <c r="B106" s="4"/>
      <c r="C106" s="11">
        <v>2018</v>
      </c>
      <c r="D106" s="17">
        <f t="shared" si="8"/>
        <v>6500</v>
      </c>
      <c r="E106" s="15"/>
      <c r="F106" s="15"/>
      <c r="G106" s="15">
        <v>6500</v>
      </c>
      <c r="H106" s="23"/>
      <c r="I106" s="29"/>
      <c r="J106" s="17">
        <f t="shared" si="3"/>
        <v>6483.01</v>
      </c>
      <c r="K106" s="12"/>
      <c r="L106" s="12"/>
      <c r="M106" s="12">
        <v>6483.01</v>
      </c>
      <c r="N106" s="24"/>
      <c r="O106" s="30"/>
      <c r="P106" s="4"/>
    </row>
    <row r="107" spans="1:17" ht="96.75" customHeight="1" x14ac:dyDescent="0.3">
      <c r="A107" s="5" t="s">
        <v>122</v>
      </c>
      <c r="B107" s="4" t="s">
        <v>393</v>
      </c>
      <c r="C107" s="11" t="s">
        <v>118</v>
      </c>
      <c r="D107" s="17">
        <f t="shared" si="8"/>
        <v>6025</v>
      </c>
      <c r="E107" s="15"/>
      <c r="F107" s="15"/>
      <c r="G107" s="15">
        <f>G108+G109</f>
        <v>6025</v>
      </c>
      <c r="H107" s="23"/>
      <c r="I107" s="29"/>
      <c r="J107" s="17">
        <f t="shared" si="3"/>
        <v>5963.24</v>
      </c>
      <c r="K107" s="12"/>
      <c r="L107" s="12"/>
      <c r="M107" s="15">
        <f>M108+M109</f>
        <v>5963.24</v>
      </c>
      <c r="N107" s="24"/>
      <c r="O107" s="30"/>
      <c r="P107" s="4" t="s">
        <v>123</v>
      </c>
    </row>
    <row r="108" spans="1:17" hidden="1" x14ac:dyDescent="0.3">
      <c r="A108" s="5"/>
      <c r="B108" s="4"/>
      <c r="C108" s="11">
        <v>2017</v>
      </c>
      <c r="D108" s="17">
        <f t="shared" si="8"/>
        <v>3980</v>
      </c>
      <c r="E108" s="15"/>
      <c r="F108" s="15"/>
      <c r="G108" s="15">
        <v>3980</v>
      </c>
      <c r="H108" s="23"/>
      <c r="I108" s="29"/>
      <c r="J108" s="17">
        <f t="shared" si="3"/>
        <v>3929.1</v>
      </c>
      <c r="K108" s="12"/>
      <c r="L108" s="12"/>
      <c r="M108" s="15">
        <v>3929.1</v>
      </c>
      <c r="N108" s="24"/>
      <c r="O108" s="30"/>
      <c r="P108" s="4"/>
    </row>
    <row r="109" spans="1:17" hidden="1" x14ac:dyDescent="0.3">
      <c r="A109" s="5"/>
      <c r="B109" s="4"/>
      <c r="C109" s="11">
        <v>2018</v>
      </c>
      <c r="D109" s="17">
        <f t="shared" si="8"/>
        <v>2045</v>
      </c>
      <c r="E109" s="15"/>
      <c r="F109" s="15"/>
      <c r="G109" s="15">
        <v>2045</v>
      </c>
      <c r="H109" s="23"/>
      <c r="I109" s="29"/>
      <c r="J109" s="17">
        <f t="shared" si="3"/>
        <v>2034.14</v>
      </c>
      <c r="K109" s="12"/>
      <c r="L109" s="12"/>
      <c r="M109" s="12">
        <v>2034.14</v>
      </c>
      <c r="N109" s="24"/>
      <c r="O109" s="30"/>
      <c r="P109" s="4"/>
    </row>
    <row r="110" spans="1:17" ht="102" customHeight="1" x14ac:dyDescent="0.3">
      <c r="A110" s="5" t="s">
        <v>124</v>
      </c>
      <c r="B110" s="4" t="s">
        <v>354</v>
      </c>
      <c r="C110" s="11" t="s">
        <v>125</v>
      </c>
      <c r="D110" s="17">
        <f t="shared" si="8"/>
        <v>14499.154999999999</v>
      </c>
      <c r="E110" s="15"/>
      <c r="F110" s="15"/>
      <c r="G110" s="15">
        <f>G111+G112</f>
        <v>14499.154999999999</v>
      </c>
      <c r="H110" s="23"/>
      <c r="I110" s="29"/>
      <c r="J110" s="17">
        <f t="shared" si="3"/>
        <v>14497.869999999999</v>
      </c>
      <c r="K110" s="12"/>
      <c r="L110" s="12"/>
      <c r="M110" s="12">
        <f>M111+M112</f>
        <v>14497.869999999999</v>
      </c>
      <c r="N110" s="24"/>
      <c r="O110" s="30"/>
      <c r="P110" s="4" t="s">
        <v>392</v>
      </c>
    </row>
    <row r="111" spans="1:17" hidden="1" x14ac:dyDescent="0.3">
      <c r="A111" s="5"/>
      <c r="B111" s="4"/>
      <c r="C111" s="11">
        <v>2018</v>
      </c>
      <c r="D111" s="17">
        <f t="shared" si="8"/>
        <v>7499.1549999999997</v>
      </c>
      <c r="E111" s="15"/>
      <c r="F111" s="15"/>
      <c r="G111" s="15">
        <v>7499.1549999999997</v>
      </c>
      <c r="H111" s="23"/>
      <c r="I111" s="29"/>
      <c r="J111" s="17">
        <f t="shared" si="3"/>
        <v>7497.97</v>
      </c>
      <c r="K111" s="12"/>
      <c r="L111" s="12"/>
      <c r="M111" s="12">
        <v>7497.97</v>
      </c>
      <c r="N111" s="24"/>
      <c r="O111" s="30"/>
      <c r="P111" s="4"/>
    </row>
    <row r="112" spans="1:17" hidden="1" x14ac:dyDescent="0.3">
      <c r="A112" s="5"/>
      <c r="B112" s="4"/>
      <c r="C112" s="11">
        <v>2019</v>
      </c>
      <c r="D112" s="17">
        <f t="shared" si="8"/>
        <v>7000</v>
      </c>
      <c r="E112" s="15"/>
      <c r="F112" s="15"/>
      <c r="G112" s="15">
        <v>7000</v>
      </c>
      <c r="H112" s="23"/>
      <c r="I112" s="29"/>
      <c r="J112" s="17">
        <f t="shared" si="3"/>
        <v>6999.9</v>
      </c>
      <c r="K112" s="12"/>
      <c r="L112" s="12"/>
      <c r="M112" s="12">
        <v>6999.9</v>
      </c>
      <c r="N112" s="24"/>
      <c r="O112" s="30"/>
      <c r="P112" s="4"/>
    </row>
    <row r="113" spans="1:17" x14ac:dyDescent="0.3">
      <c r="A113" s="164" t="s">
        <v>126</v>
      </c>
      <c r="B113" s="165"/>
      <c r="C113" s="165"/>
      <c r="D113" s="165"/>
      <c r="E113" s="165"/>
      <c r="F113" s="165"/>
      <c r="G113" s="165"/>
      <c r="H113" s="165"/>
      <c r="I113" s="165"/>
      <c r="J113" s="165"/>
      <c r="K113" s="165"/>
      <c r="L113" s="165"/>
      <c r="M113" s="165"/>
      <c r="N113" s="165"/>
      <c r="O113" s="165"/>
      <c r="P113" s="166"/>
    </row>
    <row r="114" spans="1:17" ht="300" customHeight="1" x14ac:dyDescent="0.3">
      <c r="A114" s="5" t="s">
        <v>127</v>
      </c>
      <c r="B114" s="4" t="s">
        <v>394</v>
      </c>
      <c r="C114" s="11" t="s">
        <v>128</v>
      </c>
      <c r="D114" s="17">
        <f t="shared" si="8"/>
        <v>50</v>
      </c>
      <c r="E114" s="15"/>
      <c r="F114" s="15"/>
      <c r="G114" s="15">
        <v>50</v>
      </c>
      <c r="H114" s="23"/>
      <c r="I114" s="29"/>
      <c r="J114" s="17">
        <f t="shared" si="3"/>
        <v>0</v>
      </c>
      <c r="K114" s="12"/>
      <c r="L114" s="12"/>
      <c r="M114" s="12"/>
      <c r="N114" s="24"/>
      <c r="O114" s="30"/>
      <c r="P114" s="79" t="s">
        <v>268</v>
      </c>
      <c r="Q114" s="129">
        <v>14</v>
      </c>
    </row>
    <row r="115" spans="1:17" ht="246" customHeight="1" x14ac:dyDescent="0.3">
      <c r="A115" s="5" t="s">
        <v>129</v>
      </c>
      <c r="B115" s="4" t="s">
        <v>355</v>
      </c>
      <c r="C115" s="11" t="s">
        <v>128</v>
      </c>
      <c r="D115" s="17">
        <f t="shared" si="8"/>
        <v>50</v>
      </c>
      <c r="E115" s="15"/>
      <c r="F115" s="15"/>
      <c r="G115" s="15">
        <v>50</v>
      </c>
      <c r="H115" s="23"/>
      <c r="I115" s="30"/>
      <c r="J115" s="17">
        <f t="shared" si="3"/>
        <v>0</v>
      </c>
      <c r="K115" s="12"/>
      <c r="L115" s="12"/>
      <c r="M115" s="12"/>
      <c r="N115" s="24"/>
      <c r="O115" s="30"/>
      <c r="P115" s="79" t="s">
        <v>268</v>
      </c>
      <c r="Q115" s="129"/>
    </row>
    <row r="116" spans="1:17" ht="409.5" customHeight="1" x14ac:dyDescent="0.3">
      <c r="A116" s="148" t="s">
        <v>130</v>
      </c>
      <c r="B116" s="155" t="s">
        <v>356</v>
      </c>
      <c r="C116" s="11" t="s">
        <v>135</v>
      </c>
      <c r="D116" s="157">
        <f t="shared" si="8"/>
        <v>3076.5109999999995</v>
      </c>
      <c r="E116" s="151"/>
      <c r="F116" s="151"/>
      <c r="G116" s="151">
        <f>G118+G119+G120+G121</f>
        <v>3076.5109999999995</v>
      </c>
      <c r="H116" s="145"/>
      <c r="I116" s="142"/>
      <c r="J116" s="157">
        <f t="shared" si="3"/>
        <v>2234.04</v>
      </c>
      <c r="K116" s="159"/>
      <c r="L116" s="159"/>
      <c r="M116" s="151">
        <f>M118+M119+M120+M121</f>
        <v>2234.04</v>
      </c>
      <c r="N116" s="153"/>
      <c r="O116" s="142"/>
      <c r="P116" s="155" t="s">
        <v>395</v>
      </c>
      <c r="Q116" s="135">
        <v>15</v>
      </c>
    </row>
    <row r="117" spans="1:17" ht="345.75" customHeight="1" x14ac:dyDescent="0.3">
      <c r="A117" s="150"/>
      <c r="B117" s="156"/>
      <c r="C117" s="11"/>
      <c r="D117" s="158"/>
      <c r="E117" s="152"/>
      <c r="F117" s="152"/>
      <c r="G117" s="152"/>
      <c r="H117" s="147"/>
      <c r="I117" s="144"/>
      <c r="J117" s="158"/>
      <c r="K117" s="160"/>
      <c r="L117" s="160"/>
      <c r="M117" s="152"/>
      <c r="N117" s="154"/>
      <c r="O117" s="144"/>
      <c r="P117" s="156"/>
      <c r="Q117" s="135"/>
    </row>
    <row r="118" spans="1:17" ht="75" hidden="1" x14ac:dyDescent="0.3">
      <c r="A118" s="5"/>
      <c r="B118" s="4" t="s">
        <v>131</v>
      </c>
      <c r="C118" s="11">
        <v>2017</v>
      </c>
      <c r="D118" s="17">
        <f t="shared" si="8"/>
        <v>1150.0999999999999</v>
      </c>
      <c r="E118" s="15"/>
      <c r="F118" s="15"/>
      <c r="G118" s="15">
        <v>1150.0999999999999</v>
      </c>
      <c r="H118" s="23"/>
      <c r="I118" s="29"/>
      <c r="J118" s="17">
        <f t="shared" si="3"/>
        <v>334.03</v>
      </c>
      <c r="K118" s="12"/>
      <c r="L118" s="12"/>
      <c r="M118" s="12">
        <v>334.03</v>
      </c>
      <c r="N118" s="24"/>
      <c r="O118" s="30"/>
      <c r="P118" s="4" t="s">
        <v>145</v>
      </c>
    </row>
    <row r="119" spans="1:17" ht="62.25" hidden="1" customHeight="1" x14ac:dyDescent="0.3">
      <c r="A119" s="5"/>
      <c r="B119" s="4" t="s">
        <v>132</v>
      </c>
      <c r="C119" s="11">
        <v>2018</v>
      </c>
      <c r="D119" s="17">
        <f t="shared" si="8"/>
        <v>909.3</v>
      </c>
      <c r="E119" s="15"/>
      <c r="F119" s="15"/>
      <c r="G119" s="15">
        <v>909.3</v>
      </c>
      <c r="H119" s="23"/>
      <c r="I119" s="29"/>
      <c r="J119" s="17">
        <f t="shared" si="3"/>
        <v>907</v>
      </c>
      <c r="K119" s="12"/>
      <c r="L119" s="12"/>
      <c r="M119" s="15">
        <v>907</v>
      </c>
      <c r="N119" s="24"/>
      <c r="O119" s="30"/>
      <c r="P119" s="4" t="s">
        <v>144</v>
      </c>
    </row>
    <row r="120" spans="1:17" ht="166.5" hidden="1" customHeight="1" x14ac:dyDescent="0.3">
      <c r="A120" s="5"/>
      <c r="B120" s="4" t="s">
        <v>133</v>
      </c>
      <c r="C120" s="11">
        <v>2019</v>
      </c>
      <c r="D120" s="17">
        <f t="shared" si="8"/>
        <v>644.5</v>
      </c>
      <c r="E120" s="15"/>
      <c r="F120" s="15"/>
      <c r="G120" s="15">
        <v>644.5</v>
      </c>
      <c r="H120" s="23"/>
      <c r="I120" s="29"/>
      <c r="J120" s="17">
        <f t="shared" si="3"/>
        <v>620.4</v>
      </c>
      <c r="K120" s="12"/>
      <c r="L120" s="12"/>
      <c r="M120" s="12">
        <v>620.4</v>
      </c>
      <c r="N120" s="24"/>
      <c r="O120" s="30"/>
      <c r="P120" s="4" t="s">
        <v>143</v>
      </c>
    </row>
    <row r="121" spans="1:17" ht="75" hidden="1" customHeight="1" x14ac:dyDescent="0.3">
      <c r="A121" s="5"/>
      <c r="B121" s="4" t="s">
        <v>134</v>
      </c>
      <c r="C121" s="11">
        <v>2019</v>
      </c>
      <c r="D121" s="17">
        <f t="shared" si="8"/>
        <v>372.61099999999999</v>
      </c>
      <c r="E121" s="15"/>
      <c r="F121" s="15"/>
      <c r="G121" s="15">
        <v>372.61099999999999</v>
      </c>
      <c r="H121" s="23"/>
      <c r="I121" s="29"/>
      <c r="J121" s="17">
        <f t="shared" si="3"/>
        <v>372.61</v>
      </c>
      <c r="K121" s="12"/>
      <c r="L121" s="12"/>
      <c r="M121" s="12">
        <v>372.61</v>
      </c>
      <c r="N121" s="24"/>
      <c r="O121" s="30"/>
      <c r="P121" s="4" t="s">
        <v>140</v>
      </c>
    </row>
    <row r="122" spans="1:17" ht="57" customHeight="1" x14ac:dyDescent="0.3">
      <c r="A122" s="5" t="s">
        <v>136</v>
      </c>
      <c r="B122" s="4" t="s">
        <v>357</v>
      </c>
      <c r="C122" s="11" t="s">
        <v>135</v>
      </c>
      <c r="D122" s="17">
        <f t="shared" si="8"/>
        <v>451.29999999999995</v>
      </c>
      <c r="E122" s="15"/>
      <c r="F122" s="15"/>
      <c r="G122" s="15">
        <f>G123+G124+G125+G126</f>
        <v>451.29999999999995</v>
      </c>
      <c r="H122" s="23"/>
      <c r="I122" s="29"/>
      <c r="J122" s="17">
        <f t="shared" si="3"/>
        <v>435.37</v>
      </c>
      <c r="K122" s="12"/>
      <c r="L122" s="12"/>
      <c r="M122" s="15">
        <f>M123+M124+M125+M126</f>
        <v>435.37</v>
      </c>
      <c r="N122" s="24"/>
      <c r="O122" s="30"/>
      <c r="P122" s="4"/>
    </row>
    <row r="123" spans="1:17" ht="78" customHeight="1" x14ac:dyDescent="0.3">
      <c r="A123" s="5"/>
      <c r="B123" s="4" t="s">
        <v>40</v>
      </c>
      <c r="C123" s="11">
        <v>2018</v>
      </c>
      <c r="D123" s="17">
        <f t="shared" si="8"/>
        <v>20</v>
      </c>
      <c r="E123" s="15"/>
      <c r="F123" s="15"/>
      <c r="G123" s="15">
        <v>20</v>
      </c>
      <c r="H123" s="23"/>
      <c r="I123" s="29"/>
      <c r="J123" s="17">
        <f t="shared" si="3"/>
        <v>5.0999999999999996</v>
      </c>
      <c r="K123" s="12"/>
      <c r="L123" s="12"/>
      <c r="M123" s="12">
        <v>5.0999999999999996</v>
      </c>
      <c r="N123" s="24"/>
      <c r="O123" s="30"/>
      <c r="P123" s="4" t="s">
        <v>396</v>
      </c>
    </row>
    <row r="124" spans="1:17" ht="204.75" customHeight="1" x14ac:dyDescent="0.3">
      <c r="A124" s="5"/>
      <c r="B124" s="4" t="s">
        <v>137</v>
      </c>
      <c r="C124" s="11">
        <v>2019</v>
      </c>
      <c r="D124" s="17">
        <f t="shared" si="8"/>
        <v>353.4</v>
      </c>
      <c r="E124" s="15"/>
      <c r="F124" s="15"/>
      <c r="G124" s="15">
        <v>353.4</v>
      </c>
      <c r="H124" s="23"/>
      <c r="I124" s="29"/>
      <c r="J124" s="17">
        <f t="shared" si="3"/>
        <v>352.42</v>
      </c>
      <c r="K124" s="12"/>
      <c r="L124" s="12"/>
      <c r="M124" s="12">
        <v>352.42</v>
      </c>
      <c r="N124" s="24"/>
      <c r="O124" s="30"/>
      <c r="P124" s="4" t="s">
        <v>426</v>
      </c>
    </row>
    <row r="125" spans="1:17" ht="52.5" customHeight="1" x14ac:dyDescent="0.3">
      <c r="A125" s="5"/>
      <c r="B125" s="4" t="s">
        <v>138</v>
      </c>
      <c r="C125" s="11">
        <v>2019</v>
      </c>
      <c r="D125" s="17">
        <f t="shared" si="8"/>
        <v>23.9</v>
      </c>
      <c r="E125" s="15"/>
      <c r="F125" s="15"/>
      <c r="G125" s="15">
        <v>23.9</v>
      </c>
      <c r="H125" s="23"/>
      <c r="I125" s="29"/>
      <c r="J125" s="17">
        <f t="shared" si="3"/>
        <v>23.9</v>
      </c>
      <c r="K125" s="12"/>
      <c r="L125" s="12"/>
      <c r="M125" s="12">
        <v>23.9</v>
      </c>
      <c r="N125" s="24"/>
      <c r="O125" s="30"/>
      <c r="P125" s="4" t="s">
        <v>141</v>
      </c>
      <c r="Q125" s="130">
        <v>16</v>
      </c>
    </row>
    <row r="126" spans="1:17" ht="78" customHeight="1" x14ac:dyDescent="0.3">
      <c r="A126" s="5"/>
      <c r="B126" s="4" t="s">
        <v>139</v>
      </c>
      <c r="C126" s="11">
        <v>2019</v>
      </c>
      <c r="D126" s="17">
        <f t="shared" si="8"/>
        <v>54</v>
      </c>
      <c r="E126" s="15"/>
      <c r="F126" s="15"/>
      <c r="G126" s="15">
        <v>54</v>
      </c>
      <c r="H126" s="23"/>
      <c r="I126" s="29"/>
      <c r="J126" s="17">
        <f t="shared" si="3"/>
        <v>53.95</v>
      </c>
      <c r="K126" s="12"/>
      <c r="L126" s="12"/>
      <c r="M126" s="12">
        <v>53.95</v>
      </c>
      <c r="N126" s="24"/>
      <c r="O126" s="30"/>
      <c r="P126" s="4" t="s">
        <v>142</v>
      </c>
    </row>
    <row r="127" spans="1:17" x14ac:dyDescent="0.3">
      <c r="A127" s="164" t="s">
        <v>146</v>
      </c>
      <c r="B127" s="165"/>
      <c r="C127" s="165"/>
      <c r="D127" s="165"/>
      <c r="E127" s="165"/>
      <c r="F127" s="165"/>
      <c r="G127" s="165"/>
      <c r="H127" s="165"/>
      <c r="I127" s="165"/>
      <c r="J127" s="165"/>
      <c r="K127" s="165"/>
      <c r="L127" s="165"/>
      <c r="M127" s="165"/>
      <c r="N127" s="165"/>
      <c r="O127" s="165"/>
      <c r="P127" s="166"/>
    </row>
    <row r="128" spans="1:17" ht="309.75" customHeight="1" x14ac:dyDescent="0.3">
      <c r="A128" s="5" t="s">
        <v>147</v>
      </c>
      <c r="B128" s="4" t="s">
        <v>358</v>
      </c>
      <c r="C128" s="11"/>
      <c r="D128" s="17">
        <f t="shared" si="8"/>
        <v>1234.6500000000001</v>
      </c>
      <c r="E128" s="15"/>
      <c r="F128" s="15"/>
      <c r="G128" s="15">
        <f>1034.65+200</f>
        <v>1234.6500000000001</v>
      </c>
      <c r="H128" s="23"/>
      <c r="I128" s="29"/>
      <c r="J128" s="17">
        <f t="shared" si="3"/>
        <v>1099.97</v>
      </c>
      <c r="K128" s="12"/>
      <c r="L128" s="12"/>
      <c r="M128" s="12">
        <f>198.6+901.37</f>
        <v>1099.97</v>
      </c>
      <c r="N128" s="24"/>
      <c r="O128" s="30"/>
      <c r="P128" s="4" t="s">
        <v>148</v>
      </c>
    </row>
    <row r="129" spans="1:17" ht="322.5" customHeight="1" x14ac:dyDescent="0.3">
      <c r="A129" s="5" t="s">
        <v>149</v>
      </c>
      <c r="B129" s="4" t="s">
        <v>359</v>
      </c>
      <c r="C129" s="11"/>
      <c r="D129" s="17">
        <f t="shared" si="8"/>
        <v>170</v>
      </c>
      <c r="E129" s="15"/>
      <c r="F129" s="15"/>
      <c r="G129" s="15">
        <f>36+134</f>
        <v>170</v>
      </c>
      <c r="H129" s="23"/>
      <c r="I129" s="29"/>
      <c r="J129" s="17">
        <f t="shared" si="3"/>
        <v>166.6</v>
      </c>
      <c r="K129" s="12"/>
      <c r="L129" s="12"/>
      <c r="M129" s="12">
        <f>34+132.6</f>
        <v>166.6</v>
      </c>
      <c r="N129" s="24"/>
      <c r="O129" s="30"/>
      <c r="P129" s="4" t="s">
        <v>397</v>
      </c>
    </row>
    <row r="130" spans="1:17" ht="243.75" customHeight="1" x14ac:dyDescent="0.3">
      <c r="A130" s="5" t="s">
        <v>150</v>
      </c>
      <c r="B130" s="4" t="s">
        <v>399</v>
      </c>
      <c r="C130" s="11"/>
      <c r="D130" s="17">
        <f t="shared" si="8"/>
        <v>347</v>
      </c>
      <c r="E130" s="15"/>
      <c r="F130" s="15"/>
      <c r="G130" s="15">
        <f>37+155+155</f>
        <v>347</v>
      </c>
      <c r="H130" s="23"/>
      <c r="I130" s="29"/>
      <c r="J130" s="17">
        <f t="shared" si="3"/>
        <v>217.37</v>
      </c>
      <c r="K130" s="12"/>
      <c r="L130" s="12"/>
      <c r="M130" s="12">
        <f>13.6+53.77+150</f>
        <v>217.37</v>
      </c>
      <c r="N130" s="24"/>
      <c r="O130" s="30"/>
      <c r="P130" s="4" t="s">
        <v>398</v>
      </c>
      <c r="Q130" s="130">
        <v>17</v>
      </c>
    </row>
    <row r="131" spans="1:17" x14ac:dyDescent="0.3">
      <c r="A131" s="161" t="s">
        <v>151</v>
      </c>
      <c r="B131" s="162"/>
      <c r="C131" s="162"/>
      <c r="D131" s="162"/>
      <c r="E131" s="162"/>
      <c r="F131" s="162"/>
      <c r="G131" s="162"/>
      <c r="H131" s="162"/>
      <c r="I131" s="162"/>
      <c r="J131" s="162"/>
      <c r="K131" s="162"/>
      <c r="L131" s="162"/>
      <c r="M131" s="162"/>
      <c r="N131" s="162"/>
      <c r="O131" s="162"/>
      <c r="P131" s="163"/>
    </row>
    <row r="132" spans="1:17" ht="197.25" customHeight="1" x14ac:dyDescent="0.3">
      <c r="A132" s="5" t="s">
        <v>152</v>
      </c>
      <c r="B132" s="4" t="s">
        <v>360</v>
      </c>
      <c r="C132" s="11" t="s">
        <v>31</v>
      </c>
      <c r="D132" s="17">
        <f t="shared" si="8"/>
        <v>120</v>
      </c>
      <c r="E132" s="15"/>
      <c r="F132" s="15"/>
      <c r="G132" s="15">
        <v>20</v>
      </c>
      <c r="H132" s="40">
        <v>100</v>
      </c>
      <c r="I132" s="43" t="s">
        <v>76</v>
      </c>
      <c r="J132" s="17">
        <f t="shared" si="3"/>
        <v>19.899999999999999</v>
      </c>
      <c r="K132" s="12"/>
      <c r="L132" s="12"/>
      <c r="M132" s="12">
        <v>19.899999999999999</v>
      </c>
      <c r="N132" s="24"/>
      <c r="O132" s="30"/>
      <c r="P132" s="4" t="s">
        <v>400</v>
      </c>
    </row>
    <row r="133" spans="1:17" ht="179.25" customHeight="1" x14ac:dyDescent="0.3">
      <c r="A133" s="5" t="s">
        <v>153</v>
      </c>
      <c r="B133" s="4" t="s">
        <v>361</v>
      </c>
      <c r="C133" s="11" t="s">
        <v>34</v>
      </c>
      <c r="D133" s="17">
        <f t="shared" si="8"/>
        <v>188.14699999999999</v>
      </c>
      <c r="E133" s="15"/>
      <c r="F133" s="15"/>
      <c r="G133" s="15">
        <v>188.14699999999999</v>
      </c>
      <c r="H133" s="23"/>
      <c r="I133" s="29"/>
      <c r="J133" s="17">
        <f t="shared" si="3"/>
        <v>172.19</v>
      </c>
      <c r="K133" s="12"/>
      <c r="L133" s="12"/>
      <c r="M133" s="12">
        <v>172.19</v>
      </c>
      <c r="N133" s="24"/>
      <c r="O133" s="30"/>
      <c r="P133" s="4" t="s">
        <v>401</v>
      </c>
    </row>
    <row r="134" spans="1:17" s="53" customFormat="1" ht="40.5" hidden="1" customHeight="1" x14ac:dyDescent="0.3">
      <c r="A134" s="47"/>
      <c r="B134" s="48" t="s">
        <v>154</v>
      </c>
      <c r="C134" s="49"/>
      <c r="D134" s="50">
        <f>D25+D26+D43+D44+D45+D46+D52+D58+D59+D60+D61+D62+D63+D64+D67+D71+D75+D76+D77+D78+D79+D80+D81+D82+D83+D84+D87+D90+D91+D92+D93+D94+D95+D96+D97+D116+D122+D128+D129+D130+D132+D133+D28+D98</f>
        <v>51903.08094</v>
      </c>
      <c r="E134" s="50">
        <f>E25+E26+E43+E44+E45+E46+E52+E58+E59+E60+E61+E62+E63+E64+E67+E71+E75+E76+E77+E78+E79+E80+E81+E82+E83+E84+E87+E90+E91+E92+E93+E94+E95+E96+E97+E116+E122+E128+E129+E130+E132+E133+E28+E98</f>
        <v>28350.384939999996</v>
      </c>
      <c r="F134" s="50">
        <f>F25+F26+F43+F44+F45+F46+F52+F58+F59+F60+F61+F62+F63+F64+F67+F71+F75+F76+F77+F78+F79+F80+F81+F82+F83+F84+F87+F90+F91+F92+F93+F94+F95+F96+F97+F116+F122+F128+F129+F130+F132+F133+F28+F98</f>
        <v>258.40800000000002</v>
      </c>
      <c r="G134" s="50">
        <f>G25+G26+G43+G44+G45+G46+G52+G58+G59+G60+G61+G62+G63+G64+G67+G71+G75+G76+G77+G78+G79+G80+G81+G82+G83+G84+G87+G90+G91+G92+G93+G94+G95+G96+G97+G116+G122+G128+G129+G130+G132+G133+G28+G98</f>
        <v>23057.288</v>
      </c>
      <c r="H134" s="50">
        <f>H25+H26+H43+H44+H45+H46+H52+H58+H59+H60+H61+H62+H63+H64+H67+H71+H75+H76+H77+H78+H79+H80+H81+H82+H83+H84+H87+H90+H91+H92+H93+H94+H95+H96+H97+H116+H122+H128+H129+H130+H132+H133+H28+H98</f>
        <v>237</v>
      </c>
      <c r="I134" s="50"/>
      <c r="J134" s="50">
        <f>J25+J26+J43+J44+J45+J46+J52+J58+J59+J60+J61+J62+J63+J64+J67+J71+J75+J76+J77+J78+J79+J80+J81+J82+J83+J84+J87+J90+J91+J92+J93+J94+J95+J96+J97+J116+J122+J128+J129+J130+J132+J133+J28+J98</f>
        <v>48820.74500000001</v>
      </c>
      <c r="K134" s="50">
        <f>K25+K26+K43+K44+K45+K46+K52+K58+K59+K60+K61+K62+K63+K64+K67+K71+K75+K76+K77+K78+K79+K80+K81+K82+K83+K84+K87+K90+K91+K92+K93+K94+K95+K96+K97+K116+K122+K128+K129+K130+K132+K133+K28+K98</f>
        <v>26858.848000000002</v>
      </c>
      <c r="L134" s="50">
        <f>L25+L26+L43+L44+L45+L46+L52+L58+L59+L60+L61+L62+L63+L64+L67+L71+L75+L76+L77+L78+L79+L80+L81+L82+L83+L84+L87+L90+L91+L92+L93+L94+L95+L96+L97+L116+L122+L128+L129+L130+L132+L133+L28+L98</f>
        <v>257.80799999999999</v>
      </c>
      <c r="M134" s="50">
        <f>M25+M26+M43+M44+M45+M46+M52+M58+M59+M60+M61+M62+M63+M64+M67+M71+M75+M76+M77+M78+M79+M80+M81+M82+M83+M84+M87+M90+M91+M92+M93+M94+M95+M96+M97+M116+M122+M128+M129+M130+M132+M133+M28+M98</f>
        <v>21704.089000000007</v>
      </c>
      <c r="N134" s="51"/>
      <c r="O134" s="52"/>
      <c r="P134" s="48"/>
      <c r="Q134" s="126"/>
    </row>
    <row r="135" spans="1:17" s="53" customFormat="1" ht="78" hidden="1" customHeight="1" x14ac:dyDescent="0.3">
      <c r="A135" s="47"/>
      <c r="B135" s="48" t="s">
        <v>155</v>
      </c>
      <c r="C135" s="49"/>
      <c r="D135" s="56">
        <f>D10+D13+D14+D15+D18+D100+D104+D107+D110+D114+D115-81.7</f>
        <v>130450.493</v>
      </c>
      <c r="E135" s="50">
        <f>E10+E13+E14+E15+E18+E100+E104+E107+E110+E114+E115</f>
        <v>0</v>
      </c>
      <c r="F135" s="50">
        <f>F10+F13+F14+F15+F18+F100+F104+F107+F110+F114+F115</f>
        <v>0</v>
      </c>
      <c r="G135" s="50">
        <f>G10+G13+G14+G15+G18+G100+G104+G107+G110+G114+G115-81.7</f>
        <v>46464.11</v>
      </c>
      <c r="H135" s="50">
        <f>H10+H13+H14+H15+H18+H100+H104+H107+H110+H114+H115</f>
        <v>83986.383000000002</v>
      </c>
      <c r="I135" s="50"/>
      <c r="J135" s="50">
        <f>J10+J13+J14+J15+J18+J100+J104+J107+J110+J114+J115-81.7</f>
        <v>47822.67</v>
      </c>
      <c r="K135" s="50">
        <f>K10+K13+K14+K15+K18+K100+K104+K107+K110+K114+K115</f>
        <v>0</v>
      </c>
      <c r="L135" s="50">
        <f>L10+L13+L14+L15+L18+L100+L104+L107+L110+L114+L115</f>
        <v>0</v>
      </c>
      <c r="M135" s="50">
        <f>M10+M13+M14+M15+M18+M100+M104+M107+M110+M114+M115-81.7</f>
        <v>43117.06</v>
      </c>
      <c r="N135" s="50">
        <f>N10+N13+N14+N15+N18+N100+N104+N107+N110+N114+N115</f>
        <v>4705.6099999999997</v>
      </c>
      <c r="O135" s="52"/>
      <c r="P135" s="48"/>
      <c r="Q135" s="126"/>
    </row>
    <row r="136" spans="1:17" s="53" customFormat="1" ht="58.5" hidden="1" customHeight="1" x14ac:dyDescent="0.3">
      <c r="A136" s="47"/>
      <c r="B136" s="48" t="s">
        <v>264</v>
      </c>
      <c r="C136" s="49"/>
      <c r="D136" s="56">
        <v>81.7</v>
      </c>
      <c r="E136" s="50"/>
      <c r="F136" s="50"/>
      <c r="G136" s="50">
        <v>81.7</v>
      </c>
      <c r="H136" s="50"/>
      <c r="I136" s="50"/>
      <c r="J136" s="50">
        <f>M136</f>
        <v>81.7</v>
      </c>
      <c r="K136" s="50"/>
      <c r="L136" s="50"/>
      <c r="M136" s="50">
        <v>81.7</v>
      </c>
      <c r="N136" s="50"/>
      <c r="O136" s="52"/>
      <c r="P136" s="48"/>
      <c r="Q136" s="126"/>
    </row>
    <row r="137" spans="1:17" s="96" customFormat="1" ht="48" customHeight="1" x14ac:dyDescent="0.3">
      <c r="A137" s="89"/>
      <c r="B137" s="90" t="s">
        <v>200</v>
      </c>
      <c r="C137" s="91"/>
      <c r="D137" s="92">
        <f>D134+D135+D136</f>
        <v>182435.27394000001</v>
      </c>
      <c r="E137" s="92">
        <f>E134+E135</f>
        <v>28350.384939999996</v>
      </c>
      <c r="F137" s="92">
        <f>F134+F135</f>
        <v>258.40800000000002</v>
      </c>
      <c r="G137" s="92">
        <f>G134+G135+G136</f>
        <v>69603.097999999998</v>
      </c>
      <c r="H137" s="93">
        <f>H134+H135</f>
        <v>84223.383000000002</v>
      </c>
      <c r="I137" s="94"/>
      <c r="J137" s="92">
        <f>J134+J135+J136</f>
        <v>96725.115000000005</v>
      </c>
      <c r="K137" s="92">
        <f>K134+K135</f>
        <v>26858.848000000002</v>
      </c>
      <c r="L137" s="92">
        <f>L134+L135</f>
        <v>257.80799999999999</v>
      </c>
      <c r="M137" s="92">
        <f>M134+M135+M136</f>
        <v>64902.849000000002</v>
      </c>
      <c r="N137" s="93">
        <f>N134+N135</f>
        <v>4705.6099999999997</v>
      </c>
      <c r="O137" s="95"/>
      <c r="P137" s="90"/>
      <c r="Q137" s="131"/>
    </row>
    <row r="138" spans="1:17" ht="22.5" customHeight="1" x14ac:dyDescent="0.3">
      <c r="A138" s="164" t="s">
        <v>156</v>
      </c>
      <c r="B138" s="165"/>
      <c r="C138" s="165"/>
      <c r="D138" s="165"/>
      <c r="E138" s="165"/>
      <c r="F138" s="165"/>
      <c r="G138" s="165"/>
      <c r="H138" s="165"/>
      <c r="I138" s="165"/>
      <c r="J138" s="165"/>
      <c r="K138" s="165"/>
      <c r="L138" s="165"/>
      <c r="M138" s="165"/>
      <c r="N138" s="165"/>
      <c r="O138" s="165"/>
      <c r="P138" s="166"/>
    </row>
    <row r="139" spans="1:17" x14ac:dyDescent="0.3">
      <c r="A139" s="164" t="s">
        <v>157</v>
      </c>
      <c r="B139" s="165"/>
      <c r="C139" s="165"/>
      <c r="D139" s="165"/>
      <c r="E139" s="165"/>
      <c r="F139" s="165"/>
      <c r="G139" s="165"/>
      <c r="H139" s="165"/>
      <c r="I139" s="165"/>
      <c r="J139" s="165"/>
      <c r="K139" s="165"/>
      <c r="L139" s="165"/>
      <c r="M139" s="165"/>
      <c r="N139" s="165"/>
      <c r="O139" s="165"/>
      <c r="P139" s="166"/>
    </row>
    <row r="140" spans="1:17" ht="162.75" customHeight="1" x14ac:dyDescent="0.3">
      <c r="A140" s="5" t="s">
        <v>158</v>
      </c>
      <c r="B140" s="4" t="s">
        <v>362</v>
      </c>
      <c r="C140" s="11" t="s">
        <v>159</v>
      </c>
      <c r="D140" s="17">
        <f t="shared" si="8"/>
        <v>389.49999999999994</v>
      </c>
      <c r="E140" s="15"/>
      <c r="F140" s="15"/>
      <c r="G140" s="15">
        <f>G141+G142+G143+G144+G145+G146+G147</f>
        <v>389.49999999999994</v>
      </c>
      <c r="H140" s="23"/>
      <c r="I140" s="29"/>
      <c r="J140" s="17">
        <f t="shared" si="3"/>
        <v>388.96299999999997</v>
      </c>
      <c r="K140" s="12"/>
      <c r="L140" s="12"/>
      <c r="M140" s="15">
        <f>M141+M142+M143+M144+M145+M146+M147</f>
        <v>388.96299999999997</v>
      </c>
      <c r="N140" s="24"/>
      <c r="O140" s="30"/>
      <c r="P140" s="4"/>
    </row>
    <row r="141" spans="1:17" ht="66.75" customHeight="1" x14ac:dyDescent="0.3">
      <c r="A141" s="5"/>
      <c r="B141" s="4" t="s">
        <v>269</v>
      </c>
      <c r="C141" s="11">
        <v>2017</v>
      </c>
      <c r="D141" s="17">
        <f t="shared" si="8"/>
        <v>80</v>
      </c>
      <c r="E141" s="15"/>
      <c r="F141" s="15"/>
      <c r="G141" s="15">
        <v>80</v>
      </c>
      <c r="H141" s="23"/>
      <c r="I141" s="29"/>
      <c r="J141" s="17">
        <f t="shared" si="3"/>
        <v>79.5</v>
      </c>
      <c r="K141" s="12"/>
      <c r="L141" s="12"/>
      <c r="M141" s="15">
        <v>79.5</v>
      </c>
      <c r="N141" s="24"/>
      <c r="O141" s="30"/>
      <c r="P141" s="4" t="s">
        <v>402</v>
      </c>
      <c r="Q141" s="130">
        <v>18</v>
      </c>
    </row>
    <row r="142" spans="1:17" ht="38.25" customHeight="1" x14ac:dyDescent="0.3">
      <c r="A142" s="5"/>
      <c r="B142" s="4" t="s">
        <v>270</v>
      </c>
      <c r="C142" s="11" t="s">
        <v>160</v>
      </c>
      <c r="D142" s="17">
        <f t="shared" si="8"/>
        <v>97.2</v>
      </c>
      <c r="E142" s="15"/>
      <c r="F142" s="15"/>
      <c r="G142" s="15">
        <f>27.2+70</f>
        <v>97.2</v>
      </c>
      <c r="H142" s="23"/>
      <c r="I142" s="29"/>
      <c r="J142" s="17">
        <f t="shared" si="3"/>
        <v>97.2</v>
      </c>
      <c r="K142" s="12"/>
      <c r="L142" s="12"/>
      <c r="M142" s="12">
        <f>27.2+70</f>
        <v>97.2</v>
      </c>
      <c r="N142" s="24"/>
      <c r="O142" s="30"/>
      <c r="P142" s="4" t="s">
        <v>403</v>
      </c>
    </row>
    <row r="143" spans="1:17" ht="45" customHeight="1" x14ac:dyDescent="0.3">
      <c r="A143" s="5"/>
      <c r="B143" s="4" t="s">
        <v>271</v>
      </c>
      <c r="C143" s="11" t="s">
        <v>160</v>
      </c>
      <c r="D143" s="17">
        <f t="shared" si="8"/>
        <v>117.5</v>
      </c>
      <c r="E143" s="15"/>
      <c r="F143" s="15"/>
      <c r="G143" s="15">
        <f>12.5+105</f>
        <v>117.5</v>
      </c>
      <c r="H143" s="23"/>
      <c r="I143" s="29"/>
      <c r="J143" s="17">
        <f t="shared" si="3"/>
        <v>117.49299999999999</v>
      </c>
      <c r="K143" s="12"/>
      <c r="L143" s="12"/>
      <c r="M143" s="15">
        <f>12.493+105</f>
        <v>117.49299999999999</v>
      </c>
      <c r="N143" s="24"/>
      <c r="O143" s="30"/>
      <c r="P143" s="4" t="s">
        <v>161</v>
      </c>
    </row>
    <row r="144" spans="1:17" ht="43.5" customHeight="1" x14ac:dyDescent="0.3">
      <c r="A144" s="5"/>
      <c r="B144" s="4" t="s">
        <v>272</v>
      </c>
      <c r="C144" s="11">
        <v>2017</v>
      </c>
      <c r="D144" s="17">
        <f t="shared" si="8"/>
        <v>1.4</v>
      </c>
      <c r="E144" s="15"/>
      <c r="F144" s="15"/>
      <c r="G144" s="15">
        <v>1.4</v>
      </c>
      <c r="H144" s="23"/>
      <c r="I144" s="29"/>
      <c r="J144" s="17">
        <f t="shared" si="3"/>
        <v>1.4</v>
      </c>
      <c r="K144" s="12"/>
      <c r="L144" s="12"/>
      <c r="M144" s="12">
        <v>1.4</v>
      </c>
      <c r="N144" s="24"/>
      <c r="O144" s="30"/>
      <c r="P144" s="4" t="s">
        <v>404</v>
      </c>
    </row>
    <row r="145" spans="1:17" ht="37.5" x14ac:dyDescent="0.3">
      <c r="A145" s="5"/>
      <c r="B145" s="4" t="s">
        <v>273</v>
      </c>
      <c r="C145" s="11">
        <v>2017</v>
      </c>
      <c r="D145" s="17">
        <f t="shared" si="8"/>
        <v>56.2</v>
      </c>
      <c r="E145" s="15"/>
      <c r="F145" s="15"/>
      <c r="G145" s="15">
        <v>56.2</v>
      </c>
      <c r="H145" s="23"/>
      <c r="I145" s="29"/>
      <c r="J145" s="17">
        <f t="shared" si="3"/>
        <v>56.2</v>
      </c>
      <c r="K145" s="12"/>
      <c r="L145" s="12"/>
      <c r="M145" s="12">
        <v>56.2</v>
      </c>
      <c r="N145" s="24"/>
      <c r="O145" s="30"/>
      <c r="P145" s="4" t="s">
        <v>162</v>
      </c>
    </row>
    <row r="146" spans="1:17" ht="59.25" customHeight="1" x14ac:dyDescent="0.3">
      <c r="A146" s="5"/>
      <c r="B146" s="4" t="s">
        <v>274</v>
      </c>
      <c r="C146" s="11" t="s">
        <v>160</v>
      </c>
      <c r="D146" s="17">
        <f t="shared" si="8"/>
        <v>35.700000000000003</v>
      </c>
      <c r="E146" s="15"/>
      <c r="F146" s="15"/>
      <c r="G146" s="15">
        <f>18.7+17</f>
        <v>35.700000000000003</v>
      </c>
      <c r="H146" s="23"/>
      <c r="I146" s="29"/>
      <c r="J146" s="17">
        <f t="shared" si="3"/>
        <v>35.67</v>
      </c>
      <c r="K146" s="12"/>
      <c r="L146" s="12"/>
      <c r="M146" s="12">
        <f>18.7+16.97</f>
        <v>35.67</v>
      </c>
      <c r="N146" s="24"/>
      <c r="O146" s="30"/>
      <c r="P146" s="4" t="s">
        <v>163</v>
      </c>
    </row>
    <row r="147" spans="1:17" ht="63.75" customHeight="1" x14ac:dyDescent="0.3">
      <c r="A147" s="5"/>
      <c r="B147" s="4" t="s">
        <v>275</v>
      </c>
      <c r="C147" s="11">
        <v>2017</v>
      </c>
      <c r="D147" s="17">
        <f t="shared" si="8"/>
        <v>1.5</v>
      </c>
      <c r="E147" s="15"/>
      <c r="F147" s="15"/>
      <c r="G147" s="15">
        <v>1.5</v>
      </c>
      <c r="H147" s="23"/>
      <c r="I147" s="29"/>
      <c r="J147" s="17">
        <f t="shared" si="3"/>
        <v>1.5</v>
      </c>
      <c r="K147" s="12"/>
      <c r="L147" s="12"/>
      <c r="M147" s="12">
        <v>1.5</v>
      </c>
      <c r="N147" s="24"/>
      <c r="O147" s="30"/>
      <c r="P147" s="4" t="s">
        <v>405</v>
      </c>
    </row>
    <row r="148" spans="1:17" ht="35.25" customHeight="1" x14ac:dyDescent="0.3">
      <c r="A148" s="164" t="s">
        <v>164</v>
      </c>
      <c r="B148" s="165"/>
      <c r="C148" s="165"/>
      <c r="D148" s="165"/>
      <c r="E148" s="165"/>
      <c r="F148" s="165"/>
      <c r="G148" s="165"/>
      <c r="H148" s="165"/>
      <c r="I148" s="165"/>
      <c r="J148" s="165"/>
      <c r="K148" s="165"/>
      <c r="L148" s="165"/>
      <c r="M148" s="165"/>
      <c r="N148" s="165"/>
      <c r="O148" s="165"/>
      <c r="P148" s="166"/>
    </row>
    <row r="149" spans="1:17" ht="70.5" customHeight="1" x14ac:dyDescent="0.3">
      <c r="A149" s="5" t="s">
        <v>165</v>
      </c>
      <c r="B149" s="4" t="s">
        <v>166</v>
      </c>
      <c r="C149" s="11" t="s">
        <v>159</v>
      </c>
      <c r="D149" s="17">
        <f t="shared" si="8"/>
        <v>4992.7</v>
      </c>
      <c r="E149" s="15">
        <f>E150+E151+E152</f>
        <v>1400</v>
      </c>
      <c r="F149" s="15"/>
      <c r="G149" s="15">
        <f>G150+G151+G152</f>
        <v>3592.7</v>
      </c>
      <c r="H149" s="23"/>
      <c r="I149" s="30"/>
      <c r="J149" s="17">
        <f t="shared" si="3"/>
        <v>4898.68</v>
      </c>
      <c r="K149" s="12">
        <f>K150+K151+K152</f>
        <v>1377.37</v>
      </c>
      <c r="L149" s="12"/>
      <c r="M149" s="12">
        <f>M150+M151+M152</f>
        <v>3521.31</v>
      </c>
      <c r="N149" s="24"/>
      <c r="O149" s="30"/>
      <c r="P149" s="4"/>
    </row>
    <row r="150" spans="1:17" ht="98.25" customHeight="1" x14ac:dyDescent="0.3">
      <c r="A150" s="5"/>
      <c r="B150" s="4" t="s">
        <v>311</v>
      </c>
      <c r="C150" s="11">
        <v>2017</v>
      </c>
      <c r="D150" s="17">
        <f t="shared" si="8"/>
        <v>500</v>
      </c>
      <c r="E150" s="15"/>
      <c r="F150" s="15"/>
      <c r="G150" s="15">
        <v>500</v>
      </c>
      <c r="H150" s="23"/>
      <c r="I150" s="29"/>
      <c r="J150" s="17">
        <f t="shared" si="3"/>
        <v>495.18</v>
      </c>
      <c r="K150" s="12"/>
      <c r="L150" s="12"/>
      <c r="M150" s="12">
        <v>495.18</v>
      </c>
      <c r="N150" s="24"/>
      <c r="O150" s="30"/>
      <c r="P150" s="4" t="s">
        <v>276</v>
      </c>
    </row>
    <row r="151" spans="1:17" ht="61.5" customHeight="1" x14ac:dyDescent="0.3">
      <c r="A151" s="5"/>
      <c r="B151" s="4" t="s">
        <v>312</v>
      </c>
      <c r="C151" s="11">
        <v>2017</v>
      </c>
      <c r="D151" s="17">
        <f t="shared" si="8"/>
        <v>1442</v>
      </c>
      <c r="E151" s="15">
        <v>1400</v>
      </c>
      <c r="F151" s="15"/>
      <c r="G151" s="15">
        <v>42</v>
      </c>
      <c r="H151" s="23"/>
      <c r="I151" s="29"/>
      <c r="J151" s="17">
        <f t="shared" si="3"/>
        <v>1418.6899999999998</v>
      </c>
      <c r="K151" s="12">
        <v>1377.37</v>
      </c>
      <c r="L151" s="12"/>
      <c r="M151" s="12">
        <v>41.32</v>
      </c>
      <c r="N151" s="24"/>
      <c r="O151" s="30"/>
      <c r="P151" s="4" t="s">
        <v>406</v>
      </c>
    </row>
    <row r="152" spans="1:17" ht="136.5" customHeight="1" x14ac:dyDescent="0.3">
      <c r="A152" s="5"/>
      <c r="B152" s="4" t="s">
        <v>313</v>
      </c>
      <c r="C152" s="11" t="s">
        <v>160</v>
      </c>
      <c r="D152" s="17">
        <f t="shared" si="8"/>
        <v>3050.7</v>
      </c>
      <c r="E152" s="15"/>
      <c r="F152" s="15"/>
      <c r="G152" s="15">
        <f>700+2350.7</f>
        <v>3050.7</v>
      </c>
      <c r="H152" s="23"/>
      <c r="I152" s="29"/>
      <c r="J152" s="17">
        <f t="shared" si="3"/>
        <v>2984.81</v>
      </c>
      <c r="K152" s="12"/>
      <c r="L152" s="12"/>
      <c r="M152" s="12">
        <f>700+2284.81</f>
        <v>2984.81</v>
      </c>
      <c r="N152" s="24"/>
      <c r="O152" s="30"/>
      <c r="P152" s="4" t="s">
        <v>407</v>
      </c>
    </row>
    <row r="153" spans="1:17" ht="147.75" customHeight="1" x14ac:dyDescent="0.3">
      <c r="A153" s="5" t="s">
        <v>167</v>
      </c>
      <c r="B153" s="4" t="s">
        <v>314</v>
      </c>
      <c r="C153" s="11">
        <v>2017</v>
      </c>
      <c r="D153" s="17">
        <f t="shared" si="8"/>
        <v>60.25</v>
      </c>
      <c r="E153" s="15"/>
      <c r="F153" s="15"/>
      <c r="G153" s="15">
        <v>60.25</v>
      </c>
      <c r="H153" s="23"/>
      <c r="I153" s="29"/>
      <c r="J153" s="17">
        <f t="shared" si="3"/>
        <v>60.25</v>
      </c>
      <c r="K153" s="12"/>
      <c r="L153" s="12"/>
      <c r="M153" s="12">
        <v>60.25</v>
      </c>
      <c r="N153" s="24"/>
      <c r="O153" s="30"/>
      <c r="P153" s="4" t="s">
        <v>168</v>
      </c>
      <c r="Q153" s="130">
        <v>19</v>
      </c>
    </row>
    <row r="154" spans="1:17" ht="129.75" customHeight="1" x14ac:dyDescent="0.3">
      <c r="A154" s="5" t="s">
        <v>169</v>
      </c>
      <c r="B154" s="4" t="s">
        <v>315</v>
      </c>
      <c r="C154" s="11" t="s">
        <v>160</v>
      </c>
      <c r="D154" s="17">
        <f t="shared" si="8"/>
        <v>398.4</v>
      </c>
      <c r="E154" s="15"/>
      <c r="F154" s="15"/>
      <c r="G154" s="15">
        <f>6.4+392</f>
        <v>398.4</v>
      </c>
      <c r="H154" s="23"/>
      <c r="I154" s="29"/>
      <c r="J154" s="17">
        <f t="shared" si="3"/>
        <v>391</v>
      </c>
      <c r="K154" s="12"/>
      <c r="L154" s="12"/>
      <c r="M154" s="15">
        <f>6.3+384.7</f>
        <v>391</v>
      </c>
      <c r="N154" s="24"/>
      <c r="O154" s="30"/>
      <c r="P154" s="4" t="s">
        <v>408</v>
      </c>
    </row>
    <row r="155" spans="1:17" ht="132" customHeight="1" x14ac:dyDescent="0.3">
      <c r="A155" s="5" t="s">
        <v>170</v>
      </c>
      <c r="B155" s="4" t="s">
        <v>281</v>
      </c>
      <c r="C155" s="11">
        <v>2018</v>
      </c>
      <c r="D155" s="17">
        <f t="shared" si="8"/>
        <v>1855</v>
      </c>
      <c r="E155" s="15"/>
      <c r="F155" s="15"/>
      <c r="G155" s="15">
        <v>1855</v>
      </c>
      <c r="H155" s="23"/>
      <c r="I155" s="29"/>
      <c r="J155" s="17">
        <f t="shared" si="3"/>
        <v>1855</v>
      </c>
      <c r="K155" s="12"/>
      <c r="L155" s="12"/>
      <c r="M155" s="12">
        <v>1855</v>
      </c>
      <c r="N155" s="24"/>
      <c r="O155" s="30"/>
      <c r="P155" s="4" t="s">
        <v>409</v>
      </c>
    </row>
    <row r="156" spans="1:17" ht="108" customHeight="1" x14ac:dyDescent="0.3">
      <c r="A156" s="5" t="s">
        <v>171</v>
      </c>
      <c r="B156" s="13" t="s">
        <v>282</v>
      </c>
      <c r="C156" s="11">
        <v>2018</v>
      </c>
      <c r="D156" s="17">
        <f t="shared" si="8"/>
        <v>29</v>
      </c>
      <c r="E156" s="15"/>
      <c r="F156" s="15"/>
      <c r="G156" s="15">
        <v>29</v>
      </c>
      <c r="H156" s="23"/>
      <c r="I156" s="29"/>
      <c r="J156" s="17">
        <f t="shared" si="3"/>
        <v>29</v>
      </c>
      <c r="K156" s="12"/>
      <c r="L156" s="12"/>
      <c r="M156" s="15">
        <v>29</v>
      </c>
      <c r="N156" s="24"/>
      <c r="O156" s="30"/>
      <c r="P156" s="4" t="s">
        <v>410</v>
      </c>
    </row>
    <row r="157" spans="1:17" ht="73.5" customHeight="1" x14ac:dyDescent="0.3">
      <c r="A157" s="5" t="s">
        <v>172</v>
      </c>
      <c r="B157" s="4" t="s">
        <v>283</v>
      </c>
      <c r="C157" s="11">
        <v>2018</v>
      </c>
      <c r="D157" s="17">
        <f t="shared" si="8"/>
        <v>300</v>
      </c>
      <c r="E157" s="15"/>
      <c r="F157" s="15"/>
      <c r="G157" s="15">
        <v>300</v>
      </c>
      <c r="H157" s="23"/>
      <c r="I157" s="30"/>
      <c r="J157" s="17">
        <f t="shared" si="3"/>
        <v>299.91000000000003</v>
      </c>
      <c r="K157" s="12"/>
      <c r="L157" s="12"/>
      <c r="M157" s="12">
        <v>299.91000000000003</v>
      </c>
      <c r="N157" s="24"/>
      <c r="O157" s="30"/>
      <c r="P157" s="4" t="s">
        <v>411</v>
      </c>
    </row>
    <row r="158" spans="1:17" ht="230.25" customHeight="1" x14ac:dyDescent="0.3">
      <c r="A158" s="5" t="s">
        <v>173</v>
      </c>
      <c r="B158" s="4" t="s">
        <v>413</v>
      </c>
      <c r="C158" s="11">
        <v>2019</v>
      </c>
      <c r="D158" s="17">
        <f t="shared" si="8"/>
        <v>200</v>
      </c>
      <c r="E158" s="15"/>
      <c r="F158" s="15"/>
      <c r="G158" s="15">
        <v>200</v>
      </c>
      <c r="H158" s="23"/>
      <c r="I158" s="29"/>
      <c r="J158" s="17">
        <f t="shared" si="3"/>
        <v>194.542</v>
      </c>
      <c r="K158" s="12"/>
      <c r="L158" s="12"/>
      <c r="M158" s="15">
        <v>194.542</v>
      </c>
      <c r="N158" s="24"/>
      <c r="O158" s="30"/>
      <c r="P158" s="4" t="s">
        <v>412</v>
      </c>
    </row>
    <row r="159" spans="1:17" ht="265.5" customHeight="1" x14ac:dyDescent="0.3">
      <c r="A159" s="5" t="s">
        <v>174</v>
      </c>
      <c r="B159" s="4" t="s">
        <v>417</v>
      </c>
      <c r="C159" s="11" t="s">
        <v>175</v>
      </c>
      <c r="D159" s="17">
        <f t="shared" si="8"/>
        <v>1650.9</v>
      </c>
      <c r="E159" s="15"/>
      <c r="F159" s="15"/>
      <c r="G159" s="15">
        <f>G160+G161</f>
        <v>1650.9</v>
      </c>
      <c r="H159" s="23"/>
      <c r="I159" s="29"/>
      <c r="J159" s="17">
        <f t="shared" si="3"/>
        <v>1650.134</v>
      </c>
      <c r="K159" s="12"/>
      <c r="L159" s="12"/>
      <c r="M159" s="12">
        <f>M160+M161</f>
        <v>1650.134</v>
      </c>
      <c r="N159" s="24"/>
      <c r="O159" s="30"/>
      <c r="P159" s="4" t="s">
        <v>176</v>
      </c>
      <c r="Q159" s="130">
        <v>20</v>
      </c>
    </row>
    <row r="160" spans="1:17" hidden="1" x14ac:dyDescent="0.3">
      <c r="A160" s="5"/>
      <c r="B160" s="4"/>
      <c r="C160" s="11">
        <v>2018</v>
      </c>
      <c r="D160" s="17">
        <f t="shared" si="8"/>
        <v>1225.9000000000001</v>
      </c>
      <c r="E160" s="15"/>
      <c r="F160" s="15"/>
      <c r="G160" s="15">
        <v>1225.9000000000001</v>
      </c>
      <c r="H160" s="23"/>
      <c r="I160" s="29"/>
      <c r="J160" s="17">
        <f t="shared" si="3"/>
        <v>1225.82</v>
      </c>
      <c r="K160" s="12"/>
      <c r="L160" s="12"/>
      <c r="M160" s="12">
        <v>1225.82</v>
      </c>
      <c r="N160" s="24"/>
      <c r="O160" s="30"/>
      <c r="P160" s="4"/>
    </row>
    <row r="161" spans="1:17" hidden="1" x14ac:dyDescent="0.3">
      <c r="A161" s="5"/>
      <c r="B161" s="4"/>
      <c r="C161" s="11">
        <v>2019</v>
      </c>
      <c r="D161" s="17">
        <f t="shared" si="8"/>
        <v>425</v>
      </c>
      <c r="E161" s="15"/>
      <c r="F161" s="15"/>
      <c r="G161" s="15">
        <v>425</v>
      </c>
      <c r="H161" s="23"/>
      <c r="I161" s="29"/>
      <c r="J161" s="17">
        <f t="shared" si="3"/>
        <v>424.31400000000002</v>
      </c>
      <c r="K161" s="12"/>
      <c r="L161" s="12"/>
      <c r="M161" s="12">
        <v>424.31400000000002</v>
      </c>
      <c r="N161" s="24"/>
      <c r="O161" s="30"/>
      <c r="P161" s="4"/>
    </row>
    <row r="162" spans="1:17" ht="192" customHeight="1" x14ac:dyDescent="0.3">
      <c r="A162" s="5" t="s">
        <v>177</v>
      </c>
      <c r="B162" s="4" t="s">
        <v>284</v>
      </c>
      <c r="C162" s="11">
        <v>2018</v>
      </c>
      <c r="D162" s="17">
        <f t="shared" si="8"/>
        <v>197</v>
      </c>
      <c r="E162" s="15"/>
      <c r="F162" s="15"/>
      <c r="G162" s="15">
        <v>197</v>
      </c>
      <c r="H162" s="23"/>
      <c r="I162" s="29"/>
      <c r="J162" s="17">
        <f t="shared" si="3"/>
        <v>197</v>
      </c>
      <c r="K162" s="12"/>
      <c r="L162" s="12"/>
      <c r="M162" s="15">
        <v>197</v>
      </c>
      <c r="N162" s="24"/>
      <c r="O162" s="30"/>
      <c r="P162" s="4" t="s">
        <v>178</v>
      </c>
    </row>
    <row r="163" spans="1:17" ht="177.75" customHeight="1" x14ac:dyDescent="0.3">
      <c r="A163" s="5" t="s">
        <v>179</v>
      </c>
      <c r="B163" s="4" t="s">
        <v>285</v>
      </c>
      <c r="C163" s="11">
        <v>2018</v>
      </c>
      <c r="D163" s="17">
        <f t="shared" si="8"/>
        <v>65</v>
      </c>
      <c r="E163" s="15"/>
      <c r="F163" s="15"/>
      <c r="G163" s="15">
        <v>65</v>
      </c>
      <c r="H163" s="23"/>
      <c r="I163" s="30"/>
      <c r="J163" s="17">
        <f t="shared" si="3"/>
        <v>65</v>
      </c>
      <c r="K163" s="12"/>
      <c r="L163" s="12"/>
      <c r="M163" s="15">
        <v>65</v>
      </c>
      <c r="N163" s="24"/>
      <c r="O163" s="30"/>
      <c r="P163" s="4" t="s">
        <v>180</v>
      </c>
    </row>
    <row r="164" spans="1:17" ht="101.25" customHeight="1" x14ac:dyDescent="0.3">
      <c r="A164" s="5" t="s">
        <v>181</v>
      </c>
      <c r="B164" s="4" t="s">
        <v>286</v>
      </c>
      <c r="C164" s="11">
        <v>2018</v>
      </c>
      <c r="D164" s="17">
        <f t="shared" si="8"/>
        <v>675</v>
      </c>
      <c r="E164" s="15"/>
      <c r="F164" s="15"/>
      <c r="G164" s="15">
        <v>675</v>
      </c>
      <c r="H164" s="23"/>
      <c r="I164" s="29"/>
      <c r="J164" s="17">
        <f t="shared" si="3"/>
        <v>670.59</v>
      </c>
      <c r="K164" s="12"/>
      <c r="L164" s="12"/>
      <c r="M164" s="12">
        <v>670.59</v>
      </c>
      <c r="N164" s="24"/>
      <c r="O164" s="30"/>
      <c r="P164" s="4" t="s">
        <v>414</v>
      </c>
    </row>
    <row r="165" spans="1:17" ht="259.5" customHeight="1" x14ac:dyDescent="0.3">
      <c r="A165" s="5" t="s">
        <v>182</v>
      </c>
      <c r="B165" s="4" t="s">
        <v>415</v>
      </c>
      <c r="C165" s="11">
        <v>2019</v>
      </c>
      <c r="D165" s="17">
        <f t="shared" si="8"/>
        <v>1880.85</v>
      </c>
      <c r="E165" s="15"/>
      <c r="F165" s="15"/>
      <c r="G165" s="15">
        <v>1880.85</v>
      </c>
      <c r="H165" s="23"/>
      <c r="I165" s="29"/>
      <c r="J165" s="17">
        <f t="shared" si="3"/>
        <v>1880.85</v>
      </c>
      <c r="K165" s="12"/>
      <c r="L165" s="12"/>
      <c r="M165" s="12">
        <v>1880.85</v>
      </c>
      <c r="N165" s="24"/>
      <c r="O165" s="30"/>
      <c r="P165" s="88" t="s">
        <v>183</v>
      </c>
    </row>
    <row r="166" spans="1:17" x14ac:dyDescent="0.3">
      <c r="A166" s="164" t="s">
        <v>184</v>
      </c>
      <c r="B166" s="165"/>
      <c r="C166" s="165"/>
      <c r="D166" s="165"/>
      <c r="E166" s="165"/>
      <c r="F166" s="165"/>
      <c r="G166" s="165"/>
      <c r="H166" s="165"/>
      <c r="I166" s="165"/>
      <c r="J166" s="165"/>
      <c r="K166" s="165"/>
      <c r="L166" s="165"/>
      <c r="M166" s="165"/>
      <c r="N166" s="165"/>
      <c r="O166" s="165"/>
      <c r="P166" s="166"/>
    </row>
    <row r="167" spans="1:17" s="71" customFormat="1" ht="408.75" customHeight="1" x14ac:dyDescent="0.3">
      <c r="A167" s="139" t="s">
        <v>185</v>
      </c>
      <c r="B167" s="63" t="s">
        <v>416</v>
      </c>
      <c r="C167" s="64" t="s">
        <v>175</v>
      </c>
      <c r="D167" s="65">
        <f t="shared" si="8"/>
        <v>14028.800000000001</v>
      </c>
      <c r="E167" s="66"/>
      <c r="F167" s="66"/>
      <c r="G167" s="66">
        <f>G171+G172</f>
        <v>4436.1000000000004</v>
      </c>
      <c r="H167" s="67">
        <f>H171+H172</f>
        <v>9592.7000000000007</v>
      </c>
      <c r="I167" s="68" t="s">
        <v>76</v>
      </c>
      <c r="J167" s="65">
        <f t="shared" si="3"/>
        <v>11243.151539999999</v>
      </c>
      <c r="K167" s="69"/>
      <c r="L167" s="69"/>
      <c r="M167" s="69">
        <f>M171+M172</f>
        <v>4003.63</v>
      </c>
      <c r="N167" s="70">
        <f>N171+N172</f>
        <v>7239.5215399999997</v>
      </c>
      <c r="O167" s="68" t="s">
        <v>76</v>
      </c>
      <c r="P167" s="136" t="s">
        <v>438</v>
      </c>
      <c r="Q167" s="130">
        <v>21</v>
      </c>
    </row>
    <row r="168" spans="1:17" s="71" customFormat="1" x14ac:dyDescent="0.3">
      <c r="A168" s="140"/>
      <c r="B168" s="72" t="s">
        <v>287</v>
      </c>
      <c r="C168" s="64"/>
      <c r="D168" s="65">
        <f>D173</f>
        <v>4360</v>
      </c>
      <c r="E168" s="66"/>
      <c r="F168" s="66"/>
      <c r="G168" s="66">
        <f>G173</f>
        <v>4360</v>
      </c>
      <c r="H168" s="67"/>
      <c r="I168" s="73"/>
      <c r="J168" s="65">
        <f>J173</f>
        <v>3947.98</v>
      </c>
      <c r="K168" s="69"/>
      <c r="L168" s="69"/>
      <c r="M168" s="69">
        <f>M173</f>
        <v>3947.98</v>
      </c>
      <c r="N168" s="70"/>
      <c r="O168" s="68"/>
      <c r="P168" s="137"/>
      <c r="Q168" s="126"/>
    </row>
    <row r="169" spans="1:17" s="71" customFormat="1" x14ac:dyDescent="0.3">
      <c r="A169" s="140"/>
      <c r="B169" s="72" t="s">
        <v>288</v>
      </c>
      <c r="C169" s="64"/>
      <c r="D169" s="65">
        <f>D174</f>
        <v>9592.7000000000007</v>
      </c>
      <c r="E169" s="66"/>
      <c r="F169" s="66"/>
      <c r="G169" s="66"/>
      <c r="H169" s="67">
        <f>H174</f>
        <v>9592.7000000000007</v>
      </c>
      <c r="I169" s="73"/>
      <c r="J169" s="65">
        <f>J174</f>
        <v>7239.5215399999997</v>
      </c>
      <c r="K169" s="69"/>
      <c r="L169" s="69"/>
      <c r="M169" s="69"/>
      <c r="N169" s="70">
        <f>N174</f>
        <v>7239.5215399999997</v>
      </c>
      <c r="O169" s="68" t="s">
        <v>76</v>
      </c>
      <c r="P169" s="137"/>
      <c r="Q169" s="126"/>
    </row>
    <row r="170" spans="1:17" s="71" customFormat="1" x14ac:dyDescent="0.3">
      <c r="A170" s="141"/>
      <c r="B170" s="64" t="s">
        <v>289</v>
      </c>
      <c r="C170" s="64"/>
      <c r="D170" s="65">
        <f>D171+D175</f>
        <v>76.099999999999994</v>
      </c>
      <c r="E170" s="65"/>
      <c r="F170" s="65"/>
      <c r="G170" s="65">
        <f t="shared" ref="G170" si="12">G171+G175</f>
        <v>76.099999999999994</v>
      </c>
      <c r="H170" s="74"/>
      <c r="I170" s="68"/>
      <c r="J170" s="65">
        <f>J171+J175</f>
        <v>55.65</v>
      </c>
      <c r="K170" s="69"/>
      <c r="L170" s="69"/>
      <c r="M170" s="69">
        <f t="shared" ref="M170" si="13">M171+M175</f>
        <v>55.65</v>
      </c>
      <c r="N170" s="70"/>
      <c r="O170" s="68"/>
      <c r="P170" s="138"/>
      <c r="Q170" s="126"/>
    </row>
    <row r="171" spans="1:17" hidden="1" x14ac:dyDescent="0.3">
      <c r="A171" s="5"/>
      <c r="B171" s="4"/>
      <c r="C171" s="11">
        <v>2018</v>
      </c>
      <c r="D171" s="17">
        <f t="shared" si="8"/>
        <v>10.1</v>
      </c>
      <c r="E171" s="15"/>
      <c r="F171" s="15"/>
      <c r="G171" s="15">
        <v>10.1</v>
      </c>
      <c r="H171" s="23"/>
      <c r="I171" s="29"/>
      <c r="J171" s="17">
        <f t="shared" si="3"/>
        <v>0</v>
      </c>
      <c r="K171" s="12"/>
      <c r="L171" s="12"/>
      <c r="M171" s="12"/>
      <c r="N171" s="24"/>
      <c r="O171" s="30"/>
      <c r="P171" s="4"/>
    </row>
    <row r="172" spans="1:17" hidden="1" x14ac:dyDescent="0.3">
      <c r="A172" s="5"/>
      <c r="B172" s="4"/>
      <c r="C172" s="11">
        <v>2019</v>
      </c>
      <c r="D172" s="17">
        <f t="shared" si="8"/>
        <v>14018.7</v>
      </c>
      <c r="E172" s="15"/>
      <c r="F172" s="15"/>
      <c r="G172" s="15">
        <f>4360+66</f>
        <v>4426</v>
      </c>
      <c r="H172" s="23">
        <v>9592.7000000000007</v>
      </c>
      <c r="I172" s="29" t="s">
        <v>76</v>
      </c>
      <c r="J172" s="17">
        <f t="shared" si="3"/>
        <v>11243.151539999999</v>
      </c>
      <c r="K172" s="12"/>
      <c r="L172" s="12"/>
      <c r="M172" s="12">
        <f>3947.98+55.65</f>
        <v>4003.63</v>
      </c>
      <c r="N172" s="24">
        <v>7239.5215399999997</v>
      </c>
      <c r="O172" s="29" t="s">
        <v>76</v>
      </c>
      <c r="P172" s="4"/>
    </row>
    <row r="173" spans="1:17" hidden="1" x14ac:dyDescent="0.3">
      <c r="A173" s="5"/>
      <c r="B173" s="4"/>
      <c r="C173" s="11"/>
      <c r="D173" s="17">
        <f t="shared" si="8"/>
        <v>4360</v>
      </c>
      <c r="E173" s="15"/>
      <c r="F173" s="15"/>
      <c r="G173" s="15">
        <v>4360</v>
      </c>
      <c r="H173" s="23"/>
      <c r="I173" s="29"/>
      <c r="J173" s="17">
        <f t="shared" si="3"/>
        <v>3947.98</v>
      </c>
      <c r="K173" s="12"/>
      <c r="L173" s="12"/>
      <c r="M173" s="12">
        <v>3947.98</v>
      </c>
      <c r="N173" s="24"/>
      <c r="O173" s="29"/>
      <c r="P173" s="4"/>
    </row>
    <row r="174" spans="1:17" hidden="1" x14ac:dyDescent="0.3">
      <c r="A174" s="5"/>
      <c r="B174" s="4"/>
      <c r="C174" s="11"/>
      <c r="D174" s="17">
        <f t="shared" si="8"/>
        <v>9592.7000000000007</v>
      </c>
      <c r="E174" s="15"/>
      <c r="F174" s="15"/>
      <c r="G174" s="15"/>
      <c r="H174" s="23">
        <v>9592.7000000000007</v>
      </c>
      <c r="I174" s="29"/>
      <c r="J174" s="17">
        <f t="shared" si="3"/>
        <v>7239.5215399999997</v>
      </c>
      <c r="K174" s="12"/>
      <c r="L174" s="12"/>
      <c r="M174" s="12"/>
      <c r="N174" s="24">
        <v>7239.5215399999997</v>
      </c>
      <c r="O174" s="29"/>
      <c r="P174" s="4"/>
    </row>
    <row r="175" spans="1:17" hidden="1" x14ac:dyDescent="0.3">
      <c r="A175" s="5"/>
      <c r="B175" s="4"/>
      <c r="C175" s="11"/>
      <c r="D175" s="17">
        <f t="shared" si="8"/>
        <v>66</v>
      </c>
      <c r="E175" s="15"/>
      <c r="F175" s="15"/>
      <c r="G175" s="15">
        <v>66</v>
      </c>
      <c r="H175" s="23"/>
      <c r="I175" s="29"/>
      <c r="J175" s="17">
        <f t="shared" si="3"/>
        <v>55.65</v>
      </c>
      <c r="K175" s="12"/>
      <c r="L175" s="12"/>
      <c r="M175" s="12">
        <v>55.65</v>
      </c>
      <c r="N175" s="24"/>
      <c r="O175" s="29"/>
      <c r="P175" s="4"/>
    </row>
    <row r="176" spans="1:17" ht="300" customHeight="1" x14ac:dyDescent="0.3">
      <c r="A176" s="5" t="s">
        <v>186</v>
      </c>
      <c r="B176" s="4" t="s">
        <v>418</v>
      </c>
      <c r="C176" s="11">
        <v>2019</v>
      </c>
      <c r="D176" s="17">
        <f t="shared" si="8"/>
        <v>4451</v>
      </c>
      <c r="E176" s="15"/>
      <c r="F176" s="15"/>
      <c r="G176" s="15">
        <v>551</v>
      </c>
      <c r="H176" s="40">
        <v>3900</v>
      </c>
      <c r="I176" s="54" t="s">
        <v>26</v>
      </c>
      <c r="J176" s="17">
        <f t="shared" si="3"/>
        <v>503.59</v>
      </c>
      <c r="K176" s="12"/>
      <c r="L176" s="12"/>
      <c r="M176" s="12">
        <v>503.59</v>
      </c>
      <c r="N176" s="24"/>
      <c r="O176" s="30"/>
      <c r="P176" s="4" t="s">
        <v>187</v>
      </c>
    </row>
    <row r="177" spans="1:17" ht="28.5" customHeight="1" x14ac:dyDescent="0.3">
      <c r="A177" s="164" t="s">
        <v>188</v>
      </c>
      <c r="B177" s="165"/>
      <c r="C177" s="165"/>
      <c r="D177" s="165"/>
      <c r="E177" s="165"/>
      <c r="F177" s="165"/>
      <c r="G177" s="165"/>
      <c r="H177" s="165"/>
      <c r="I177" s="165"/>
      <c r="J177" s="165"/>
      <c r="K177" s="165"/>
      <c r="L177" s="165"/>
      <c r="M177" s="165"/>
      <c r="N177" s="165"/>
      <c r="O177" s="165"/>
      <c r="P177" s="166"/>
    </row>
    <row r="178" spans="1:17" ht="408.75" customHeight="1" x14ac:dyDescent="0.3">
      <c r="A178" s="5" t="s">
        <v>189</v>
      </c>
      <c r="B178" s="4" t="s">
        <v>419</v>
      </c>
      <c r="C178" s="11">
        <v>2018</v>
      </c>
      <c r="D178" s="17">
        <f t="shared" si="8"/>
        <v>408.4</v>
      </c>
      <c r="E178" s="15"/>
      <c r="F178" s="15"/>
      <c r="G178" s="15">
        <v>122.4</v>
      </c>
      <c r="H178" s="40">
        <v>286</v>
      </c>
      <c r="I178" s="31" t="s">
        <v>76</v>
      </c>
      <c r="J178" s="17">
        <f t="shared" si="3"/>
        <v>407.76929999999999</v>
      </c>
      <c r="K178" s="12"/>
      <c r="L178" s="12"/>
      <c r="M178" s="15">
        <v>122.33450000000001</v>
      </c>
      <c r="N178" s="40">
        <v>285.4348</v>
      </c>
      <c r="O178" s="31" t="s">
        <v>76</v>
      </c>
      <c r="P178" s="4" t="s">
        <v>420</v>
      </c>
      <c r="Q178" s="130">
        <v>22</v>
      </c>
    </row>
    <row r="179" spans="1:17" x14ac:dyDescent="0.3">
      <c r="A179" s="164" t="s">
        <v>190</v>
      </c>
      <c r="B179" s="165"/>
      <c r="C179" s="165"/>
      <c r="D179" s="165"/>
      <c r="E179" s="165"/>
      <c r="F179" s="165"/>
      <c r="G179" s="165"/>
      <c r="H179" s="165"/>
      <c r="I179" s="165"/>
      <c r="J179" s="165"/>
      <c r="K179" s="165"/>
      <c r="L179" s="165"/>
      <c r="M179" s="165"/>
      <c r="N179" s="165"/>
      <c r="O179" s="165"/>
      <c r="P179" s="166"/>
    </row>
    <row r="180" spans="1:17" ht="75" x14ac:dyDescent="0.3">
      <c r="A180" s="5" t="s">
        <v>191</v>
      </c>
      <c r="B180" s="4" t="s">
        <v>290</v>
      </c>
      <c r="C180" s="11">
        <v>2018</v>
      </c>
      <c r="D180" s="17">
        <f t="shared" si="8"/>
        <v>377.9</v>
      </c>
      <c r="E180" s="15"/>
      <c r="F180" s="15"/>
      <c r="G180" s="15">
        <v>377.9</v>
      </c>
      <c r="H180" s="23"/>
      <c r="I180" s="30"/>
      <c r="J180" s="17">
        <f t="shared" si="3"/>
        <v>356.04199999999997</v>
      </c>
      <c r="K180" s="12"/>
      <c r="L180" s="12"/>
      <c r="M180" s="12">
        <v>356.04199999999997</v>
      </c>
      <c r="N180" s="24"/>
      <c r="O180" s="30"/>
      <c r="P180" s="4" t="s">
        <v>421</v>
      </c>
    </row>
    <row r="181" spans="1:17" x14ac:dyDescent="0.3">
      <c r="A181" s="164" t="s">
        <v>192</v>
      </c>
      <c r="B181" s="165"/>
      <c r="C181" s="165"/>
      <c r="D181" s="165"/>
      <c r="E181" s="165"/>
      <c r="F181" s="165"/>
      <c r="G181" s="165"/>
      <c r="H181" s="165"/>
      <c r="I181" s="165"/>
      <c r="J181" s="165"/>
      <c r="K181" s="165"/>
      <c r="L181" s="165"/>
      <c r="M181" s="165"/>
      <c r="N181" s="165"/>
      <c r="O181" s="165"/>
      <c r="P181" s="166"/>
    </row>
    <row r="182" spans="1:17" ht="104.25" customHeight="1" x14ac:dyDescent="0.3">
      <c r="A182" s="5" t="s">
        <v>193</v>
      </c>
      <c r="B182" s="4" t="s">
        <v>443</v>
      </c>
      <c r="C182" s="11">
        <v>2018</v>
      </c>
      <c r="D182" s="17">
        <f t="shared" si="8"/>
        <v>70</v>
      </c>
      <c r="E182" s="15"/>
      <c r="F182" s="15"/>
      <c r="G182" s="15">
        <v>70</v>
      </c>
      <c r="H182" s="23"/>
      <c r="I182" s="29"/>
      <c r="J182" s="17">
        <f t="shared" si="3"/>
        <v>69.873999999999995</v>
      </c>
      <c r="K182" s="12"/>
      <c r="L182" s="12"/>
      <c r="M182" s="12">
        <v>69.873999999999995</v>
      </c>
      <c r="N182" s="24"/>
      <c r="O182" s="30"/>
      <c r="P182" s="4" t="s">
        <v>194</v>
      </c>
    </row>
    <row r="183" spans="1:17" ht="243" customHeight="1" x14ac:dyDescent="0.3">
      <c r="A183" s="5" t="s">
        <v>195</v>
      </c>
      <c r="B183" s="4" t="s">
        <v>291</v>
      </c>
      <c r="C183" s="11" t="s">
        <v>175</v>
      </c>
      <c r="D183" s="17">
        <f t="shared" si="8"/>
        <v>2000</v>
      </c>
      <c r="E183" s="15"/>
      <c r="F183" s="15"/>
      <c r="G183" s="15">
        <f>G184+G185</f>
        <v>2000</v>
      </c>
      <c r="H183" s="23"/>
      <c r="I183" s="29"/>
      <c r="J183" s="17">
        <f t="shared" si="3"/>
        <v>1997.63</v>
      </c>
      <c r="K183" s="12"/>
      <c r="L183" s="12"/>
      <c r="M183" s="15">
        <f>M184+M185</f>
        <v>1997.63</v>
      </c>
      <c r="N183" s="24"/>
      <c r="O183" s="30"/>
      <c r="P183" s="124" t="s">
        <v>422</v>
      </c>
    </row>
    <row r="184" spans="1:17" hidden="1" x14ac:dyDescent="0.3">
      <c r="A184" s="5"/>
      <c r="B184" s="4"/>
      <c r="C184" s="11">
        <v>2018</v>
      </c>
      <c r="D184" s="17">
        <f t="shared" si="8"/>
        <v>1300</v>
      </c>
      <c r="E184" s="15"/>
      <c r="F184" s="15"/>
      <c r="G184" s="15">
        <v>1300</v>
      </c>
      <c r="H184" s="23"/>
      <c r="I184" s="29"/>
      <c r="J184" s="17">
        <f t="shared" si="3"/>
        <v>1297.9000000000001</v>
      </c>
      <c r="K184" s="12"/>
      <c r="L184" s="12"/>
      <c r="M184" s="12">
        <v>1297.9000000000001</v>
      </c>
      <c r="N184" s="24"/>
      <c r="O184" s="30"/>
      <c r="P184" s="4"/>
    </row>
    <row r="185" spans="1:17" hidden="1" x14ac:dyDescent="0.3">
      <c r="A185" s="5"/>
      <c r="B185" s="4"/>
      <c r="C185" s="11">
        <v>2019</v>
      </c>
      <c r="D185" s="17">
        <f t="shared" si="8"/>
        <v>700</v>
      </c>
      <c r="E185" s="15"/>
      <c r="F185" s="15"/>
      <c r="G185" s="15">
        <v>700</v>
      </c>
      <c r="H185" s="23"/>
      <c r="I185" s="29"/>
      <c r="J185" s="17">
        <f t="shared" si="3"/>
        <v>699.73</v>
      </c>
      <c r="K185" s="12"/>
      <c r="L185" s="12"/>
      <c r="M185" s="12">
        <v>699.73</v>
      </c>
      <c r="N185" s="24"/>
      <c r="O185" s="30"/>
      <c r="P185" s="4"/>
    </row>
    <row r="186" spans="1:17" x14ac:dyDescent="0.3">
      <c r="A186" s="164" t="s">
        <v>196</v>
      </c>
      <c r="B186" s="165"/>
      <c r="C186" s="165"/>
      <c r="D186" s="165"/>
      <c r="E186" s="165"/>
      <c r="F186" s="165"/>
      <c r="G186" s="165"/>
      <c r="H186" s="165"/>
      <c r="I186" s="165"/>
      <c r="J186" s="165"/>
      <c r="K186" s="165"/>
      <c r="L186" s="165"/>
      <c r="M186" s="165"/>
      <c r="N186" s="165"/>
      <c r="O186" s="165"/>
      <c r="P186" s="166"/>
    </row>
    <row r="187" spans="1:17" ht="87.75" customHeight="1" x14ac:dyDescent="0.3">
      <c r="A187" s="5" t="s">
        <v>197</v>
      </c>
      <c r="B187" s="63" t="s">
        <v>292</v>
      </c>
      <c r="C187" s="11">
        <v>2018</v>
      </c>
      <c r="D187" s="17">
        <f t="shared" si="8"/>
        <v>22.4</v>
      </c>
      <c r="E187" s="15"/>
      <c r="F187" s="15"/>
      <c r="G187" s="15">
        <v>22.4</v>
      </c>
      <c r="H187" s="23"/>
      <c r="I187" s="29"/>
      <c r="J187" s="17">
        <f t="shared" si="3"/>
        <v>0</v>
      </c>
      <c r="K187" s="12"/>
      <c r="L187" s="12"/>
      <c r="M187" s="12"/>
      <c r="N187" s="24"/>
      <c r="O187" s="30"/>
      <c r="P187" s="4" t="s">
        <v>198</v>
      </c>
      <c r="Q187" s="130">
        <v>23</v>
      </c>
    </row>
    <row r="188" spans="1:17" s="107" customFormat="1" ht="37.5" x14ac:dyDescent="0.3">
      <c r="A188" s="97"/>
      <c r="B188" s="98" t="s">
        <v>199</v>
      </c>
      <c r="C188" s="99"/>
      <c r="D188" s="100">
        <f>D140+D149+D153+D154+D155+D156+D157+D158+D159+D162+D163+D164+D165+D167+D178+D180+D182+D183+D187+D176</f>
        <v>34052.100000000006</v>
      </c>
      <c r="E188" s="100">
        <f>E140+E149+E153+E154+E155+E156+E157+E158+E159+E162+E163+E164+E165+E167+E178+E180+E182+E183+E187+E176</f>
        <v>1400</v>
      </c>
      <c r="F188" s="100"/>
      <c r="G188" s="100">
        <f>G140+G149+G153+G154+G155+G156+G157+G158+G159+G162+G163+G164+G165+G167+G178+G180+G182+G183+G187+G176</f>
        <v>18873.400000000001</v>
      </c>
      <c r="H188" s="101">
        <f>H140+H149+H153+H154+H155+H156+H157+H158+H159+H162+H163+H164+H165+H167+H178+H180+H182+H183+H187+H176</f>
        <v>13778.7</v>
      </c>
      <c r="I188" s="102"/>
      <c r="J188" s="122">
        <f>J140+J149+J153+J154+J155+J156+J157+J158+J159+J162+J163+J164+J165+J167+J178+J180+J182+J183+J187+J176</f>
        <v>27158.975840000003</v>
      </c>
      <c r="K188" s="100">
        <f>K140+K149+K153+K154+K155+K156+K157+K158+K159+K162+K163+K164+K165+K167+K178+K180+K182+K183+K187+K176</f>
        <v>1377.37</v>
      </c>
      <c r="L188" s="100"/>
      <c r="M188" s="100">
        <f>M140+M149+M153+M154+M155+M156+M157+M158+M159+M162+M163+M164+M165+M167+M178+M180+M182+M183+M187+M176</f>
        <v>18256.6495</v>
      </c>
      <c r="N188" s="101">
        <f>N140+N149+N153+N154+N155+N156+N157+N158+N159+N162+N163+N164+N165+N167+N178+N180+N182+N183+N187+N176</f>
        <v>7524.9563399999997</v>
      </c>
      <c r="O188" s="102"/>
      <c r="P188" s="98"/>
      <c r="Q188" s="132"/>
    </row>
    <row r="189" spans="1:17" x14ac:dyDescent="0.3">
      <c r="A189" s="5"/>
      <c r="B189" s="167" t="s">
        <v>201</v>
      </c>
      <c r="C189" s="168"/>
      <c r="D189" s="168"/>
      <c r="E189" s="168"/>
      <c r="F189" s="168"/>
      <c r="G189" s="168"/>
      <c r="H189" s="168"/>
      <c r="I189" s="168"/>
      <c r="J189" s="168"/>
      <c r="K189" s="168"/>
      <c r="L189" s="168"/>
      <c r="M189" s="168"/>
      <c r="N189" s="168"/>
      <c r="O189" s="168"/>
      <c r="P189" s="169"/>
    </row>
    <row r="190" spans="1:17" x14ac:dyDescent="0.3">
      <c r="A190" s="164" t="s">
        <v>202</v>
      </c>
      <c r="B190" s="165"/>
      <c r="C190" s="165"/>
      <c r="D190" s="165"/>
      <c r="E190" s="165"/>
      <c r="F190" s="165"/>
      <c r="G190" s="165"/>
      <c r="H190" s="165"/>
      <c r="I190" s="165"/>
      <c r="J190" s="165"/>
      <c r="K190" s="165"/>
      <c r="L190" s="165"/>
      <c r="M190" s="165"/>
      <c r="N190" s="165"/>
      <c r="O190" s="165"/>
      <c r="P190" s="166"/>
    </row>
    <row r="191" spans="1:17" ht="78.75" customHeight="1" x14ac:dyDescent="0.3">
      <c r="A191" s="5" t="s">
        <v>203</v>
      </c>
      <c r="B191" s="4" t="s">
        <v>293</v>
      </c>
      <c r="C191" s="11" t="s">
        <v>204</v>
      </c>
      <c r="D191" s="17">
        <f t="shared" si="8"/>
        <v>701.49999999999989</v>
      </c>
      <c r="E191" s="15"/>
      <c r="F191" s="15"/>
      <c r="G191" s="15">
        <f>G192+G193+G194+G195+G196</f>
        <v>701.49999999999989</v>
      </c>
      <c r="H191" s="23"/>
      <c r="I191" s="29"/>
      <c r="J191" s="17">
        <f t="shared" si="3"/>
        <v>665.92183</v>
      </c>
      <c r="K191" s="12"/>
      <c r="L191" s="12"/>
      <c r="M191" s="15">
        <f>M192+M193+M194+M195+M196</f>
        <v>665.92183</v>
      </c>
      <c r="N191" s="24"/>
      <c r="O191" s="30"/>
      <c r="P191" s="4"/>
    </row>
    <row r="192" spans="1:17" ht="37.5" x14ac:dyDescent="0.3">
      <c r="A192" s="5"/>
      <c r="B192" s="55" t="s">
        <v>205</v>
      </c>
      <c r="C192" s="11">
        <v>2017</v>
      </c>
      <c r="D192" s="17">
        <f t="shared" si="8"/>
        <v>88</v>
      </c>
      <c r="E192" s="15"/>
      <c r="F192" s="15"/>
      <c r="G192" s="15">
        <v>88</v>
      </c>
      <c r="H192" s="23"/>
      <c r="I192" s="29"/>
      <c r="J192" s="17">
        <f t="shared" si="3"/>
        <v>86.67</v>
      </c>
      <c r="K192" s="12"/>
      <c r="L192" s="12"/>
      <c r="M192" s="12">
        <v>86.67</v>
      </c>
      <c r="N192" s="24"/>
      <c r="O192" s="30"/>
      <c r="P192" s="4" t="s">
        <v>439</v>
      </c>
    </row>
    <row r="193" spans="1:17" ht="37.5" x14ac:dyDescent="0.3">
      <c r="A193" s="5"/>
      <c r="B193" s="55" t="s">
        <v>206</v>
      </c>
      <c r="C193" s="11">
        <v>2017</v>
      </c>
      <c r="D193" s="17">
        <f t="shared" si="8"/>
        <v>113.5</v>
      </c>
      <c r="E193" s="15"/>
      <c r="F193" s="15"/>
      <c r="G193" s="15">
        <v>113.5</v>
      </c>
      <c r="H193" s="23"/>
      <c r="I193" s="29"/>
      <c r="J193" s="17">
        <f t="shared" si="3"/>
        <v>108.75</v>
      </c>
      <c r="K193" s="12"/>
      <c r="L193" s="12"/>
      <c r="M193" s="12">
        <v>108.75</v>
      </c>
      <c r="N193" s="24"/>
      <c r="O193" s="30"/>
      <c r="P193" s="4" t="s">
        <v>440</v>
      </c>
    </row>
    <row r="194" spans="1:17" ht="37.5" x14ac:dyDescent="0.3">
      <c r="A194" s="5"/>
      <c r="B194" s="55" t="s">
        <v>207</v>
      </c>
      <c r="C194" s="11">
        <v>2018</v>
      </c>
      <c r="D194" s="17">
        <f t="shared" si="8"/>
        <v>173.4</v>
      </c>
      <c r="E194" s="15"/>
      <c r="F194" s="15"/>
      <c r="G194" s="15">
        <v>173.4</v>
      </c>
      <c r="H194" s="23"/>
      <c r="I194" s="29"/>
      <c r="J194" s="17">
        <f t="shared" si="3"/>
        <v>145.06075999999999</v>
      </c>
      <c r="K194" s="12"/>
      <c r="L194" s="12"/>
      <c r="M194" s="15">
        <v>145.06075999999999</v>
      </c>
      <c r="N194" s="24"/>
      <c r="O194" s="30"/>
      <c r="P194" s="4" t="s">
        <v>427</v>
      </c>
    </row>
    <row r="195" spans="1:17" ht="37.5" x14ac:dyDescent="0.3">
      <c r="A195" s="5"/>
      <c r="B195" s="55" t="s">
        <v>208</v>
      </c>
      <c r="C195" s="11">
        <v>2018</v>
      </c>
      <c r="D195" s="17">
        <f t="shared" si="8"/>
        <v>187.2</v>
      </c>
      <c r="E195" s="15"/>
      <c r="F195" s="15"/>
      <c r="G195" s="15">
        <v>187.2</v>
      </c>
      <c r="H195" s="23"/>
      <c r="I195" s="30"/>
      <c r="J195" s="17">
        <f t="shared" si="3"/>
        <v>186.04106999999999</v>
      </c>
      <c r="K195" s="12"/>
      <c r="L195" s="12"/>
      <c r="M195" s="15">
        <v>186.04106999999999</v>
      </c>
      <c r="N195" s="24"/>
      <c r="O195" s="30"/>
      <c r="P195" s="4" t="s">
        <v>423</v>
      </c>
    </row>
    <row r="196" spans="1:17" ht="37.5" x14ac:dyDescent="0.3">
      <c r="A196" s="5"/>
      <c r="B196" s="55" t="s">
        <v>209</v>
      </c>
      <c r="C196" s="11">
        <v>2018</v>
      </c>
      <c r="D196" s="17">
        <f t="shared" si="8"/>
        <v>139.4</v>
      </c>
      <c r="E196" s="15"/>
      <c r="F196" s="15"/>
      <c r="G196" s="15">
        <v>139.4</v>
      </c>
      <c r="H196" s="23"/>
      <c r="I196" s="29"/>
      <c r="J196" s="17">
        <f>K196+L196+M196+N196</f>
        <v>139.4</v>
      </c>
      <c r="K196" s="12"/>
      <c r="L196" s="12"/>
      <c r="M196" s="15">
        <v>139.4</v>
      </c>
      <c r="N196" s="24"/>
      <c r="O196" s="30"/>
      <c r="P196" s="4" t="s">
        <v>441</v>
      </c>
    </row>
    <row r="197" spans="1:17" ht="79.5" customHeight="1" x14ac:dyDescent="0.3">
      <c r="A197" s="5" t="s">
        <v>210</v>
      </c>
      <c r="B197" s="4" t="s">
        <v>294</v>
      </c>
      <c r="C197" s="11">
        <v>2017</v>
      </c>
      <c r="D197" s="17">
        <f t="shared" si="8"/>
        <v>105</v>
      </c>
      <c r="E197" s="15"/>
      <c r="F197" s="15"/>
      <c r="G197" s="15">
        <v>105</v>
      </c>
      <c r="H197" s="23"/>
      <c r="I197" s="29"/>
      <c r="J197" s="17">
        <f t="shared" si="3"/>
        <v>20</v>
      </c>
      <c r="K197" s="12"/>
      <c r="L197" s="12"/>
      <c r="M197" s="15">
        <v>20</v>
      </c>
      <c r="N197" s="24"/>
      <c r="O197" s="30"/>
      <c r="P197" s="4" t="s">
        <v>211</v>
      </c>
    </row>
    <row r="198" spans="1:17" ht="77.25" customHeight="1" x14ac:dyDescent="0.3">
      <c r="A198" s="5" t="s">
        <v>212</v>
      </c>
      <c r="B198" s="4" t="s">
        <v>295</v>
      </c>
      <c r="C198" s="11">
        <v>2018</v>
      </c>
      <c r="D198" s="17">
        <f t="shared" si="8"/>
        <v>60</v>
      </c>
      <c r="E198" s="15"/>
      <c r="F198" s="15"/>
      <c r="G198" s="15">
        <v>60</v>
      </c>
      <c r="H198" s="23"/>
      <c r="I198" s="29"/>
      <c r="J198" s="17">
        <f t="shared" si="3"/>
        <v>60</v>
      </c>
      <c r="K198" s="57"/>
      <c r="L198" s="12"/>
      <c r="M198" s="15">
        <v>60</v>
      </c>
      <c r="N198" s="24"/>
      <c r="O198" s="30"/>
      <c r="P198" s="4" t="s">
        <v>442</v>
      </c>
    </row>
    <row r="199" spans="1:17" ht="79.5" customHeight="1" x14ac:dyDescent="0.3">
      <c r="A199" s="5" t="s">
        <v>213</v>
      </c>
      <c r="B199" s="4" t="s">
        <v>296</v>
      </c>
      <c r="C199" s="11" t="s">
        <v>214</v>
      </c>
      <c r="D199" s="17">
        <f t="shared" si="8"/>
        <v>3079.5</v>
      </c>
      <c r="E199" s="15"/>
      <c r="F199" s="15"/>
      <c r="G199" s="15">
        <f>G200+G201+G202+G203</f>
        <v>3079.5</v>
      </c>
      <c r="H199" s="23"/>
      <c r="I199" s="29"/>
      <c r="J199" s="17">
        <f t="shared" si="3"/>
        <v>3036.3069999999998</v>
      </c>
      <c r="K199" s="12"/>
      <c r="L199" s="12"/>
      <c r="M199" s="15">
        <f>M200+M201+M202+M203</f>
        <v>3036.3069999999998</v>
      </c>
      <c r="N199" s="24"/>
      <c r="O199" s="30"/>
      <c r="P199" s="4"/>
    </row>
    <row r="200" spans="1:17" x14ac:dyDescent="0.3">
      <c r="A200" s="5"/>
      <c r="B200" s="4" t="s">
        <v>215</v>
      </c>
      <c r="C200" s="11">
        <v>2017</v>
      </c>
      <c r="D200" s="17">
        <f t="shared" si="8"/>
        <v>781.4</v>
      </c>
      <c r="E200" s="15"/>
      <c r="F200" s="15"/>
      <c r="G200" s="15">
        <v>781.4</v>
      </c>
      <c r="H200" s="23"/>
      <c r="I200" s="29"/>
      <c r="J200" s="17">
        <f t="shared" si="3"/>
        <v>781.37</v>
      </c>
      <c r="K200" s="12"/>
      <c r="L200" s="12"/>
      <c r="M200" s="12">
        <v>781.37</v>
      </c>
      <c r="N200" s="24"/>
      <c r="O200" s="30"/>
      <c r="P200" s="4" t="s">
        <v>218</v>
      </c>
    </row>
    <row r="201" spans="1:17" x14ac:dyDescent="0.3">
      <c r="A201" s="5"/>
      <c r="B201" s="4" t="s">
        <v>216</v>
      </c>
      <c r="C201" s="11">
        <v>2017</v>
      </c>
      <c r="D201" s="17">
        <f t="shared" si="8"/>
        <v>544.1</v>
      </c>
      <c r="E201" s="15"/>
      <c r="F201" s="15"/>
      <c r="G201" s="15">
        <v>544.1</v>
      </c>
      <c r="H201" s="23"/>
      <c r="I201" s="29"/>
      <c r="J201" s="17">
        <f t="shared" si="3"/>
        <v>537.02</v>
      </c>
      <c r="K201" s="12"/>
      <c r="L201" s="12"/>
      <c r="M201" s="12">
        <v>537.02</v>
      </c>
      <c r="N201" s="24"/>
      <c r="O201" s="30"/>
      <c r="P201" s="4" t="s">
        <v>219</v>
      </c>
    </row>
    <row r="202" spans="1:17" ht="37.5" x14ac:dyDescent="0.3">
      <c r="A202" s="5"/>
      <c r="B202" s="4" t="s">
        <v>277</v>
      </c>
      <c r="C202" s="11">
        <v>2017</v>
      </c>
      <c r="D202" s="17">
        <f t="shared" si="8"/>
        <v>250</v>
      </c>
      <c r="E202" s="15"/>
      <c r="F202" s="15"/>
      <c r="G202" s="15">
        <v>250</v>
      </c>
      <c r="H202" s="23"/>
      <c r="I202" s="29"/>
      <c r="J202" s="17">
        <f t="shared" si="3"/>
        <v>247.49</v>
      </c>
      <c r="K202" s="12"/>
      <c r="L202" s="12"/>
      <c r="M202" s="12">
        <v>247.49</v>
      </c>
      <c r="N202" s="24"/>
      <c r="O202" s="30"/>
      <c r="P202" s="4" t="s">
        <v>220</v>
      </c>
    </row>
    <row r="203" spans="1:17" ht="37.5" x14ac:dyDescent="0.3">
      <c r="A203" s="5"/>
      <c r="B203" s="55" t="s">
        <v>217</v>
      </c>
      <c r="C203" s="11" t="s">
        <v>175</v>
      </c>
      <c r="D203" s="17">
        <f t="shared" si="8"/>
        <v>1504</v>
      </c>
      <c r="E203" s="15"/>
      <c r="F203" s="15"/>
      <c r="G203" s="15">
        <f>G204+G205</f>
        <v>1504</v>
      </c>
      <c r="H203" s="23"/>
      <c r="I203" s="29"/>
      <c r="J203" s="17">
        <f t="shared" si="3"/>
        <v>1470.4270000000001</v>
      </c>
      <c r="K203" s="12"/>
      <c r="L203" s="12"/>
      <c r="M203" s="15">
        <f>M204+M205</f>
        <v>1470.4270000000001</v>
      </c>
      <c r="N203" s="24"/>
      <c r="O203" s="30"/>
      <c r="P203" s="4" t="s">
        <v>428</v>
      </c>
      <c r="Q203" s="130">
        <v>24</v>
      </c>
    </row>
    <row r="204" spans="1:17" hidden="1" x14ac:dyDescent="0.3">
      <c r="A204" s="5"/>
      <c r="B204" s="4"/>
      <c r="C204" s="11">
        <v>2018</v>
      </c>
      <c r="D204" s="17">
        <f>E204+F204+G204+H204</f>
        <v>1086</v>
      </c>
      <c r="E204" s="15"/>
      <c r="F204" s="15"/>
      <c r="G204" s="15">
        <v>1086</v>
      </c>
      <c r="H204" s="23"/>
      <c r="I204" s="29"/>
      <c r="J204" s="17">
        <f t="shared" si="3"/>
        <v>1055.9100000000001</v>
      </c>
      <c r="K204" s="12"/>
      <c r="L204" s="12"/>
      <c r="M204" s="12">
        <v>1055.9100000000001</v>
      </c>
      <c r="N204" s="24"/>
      <c r="O204" s="30"/>
      <c r="P204" s="2"/>
    </row>
    <row r="205" spans="1:17" hidden="1" x14ac:dyDescent="0.3">
      <c r="A205" s="5"/>
      <c r="B205" s="4"/>
      <c r="C205" s="11">
        <v>2019</v>
      </c>
      <c r="D205" s="17">
        <f>E205+F205+G205+H205</f>
        <v>418</v>
      </c>
      <c r="E205" s="15"/>
      <c r="F205" s="15"/>
      <c r="G205" s="15">
        <v>418</v>
      </c>
      <c r="H205" s="23"/>
      <c r="I205" s="29"/>
      <c r="J205" s="17">
        <f t="shared" si="3"/>
        <v>414.517</v>
      </c>
      <c r="K205" s="12"/>
      <c r="L205" s="12"/>
      <c r="M205" s="12">
        <v>414.517</v>
      </c>
      <c r="N205" s="24"/>
      <c r="O205" s="30"/>
      <c r="P205" s="2"/>
    </row>
    <row r="206" spans="1:17" x14ac:dyDescent="0.3">
      <c r="A206" s="164" t="s">
        <v>221</v>
      </c>
      <c r="B206" s="165"/>
      <c r="C206" s="165"/>
      <c r="D206" s="165"/>
      <c r="E206" s="165"/>
      <c r="F206" s="165"/>
      <c r="G206" s="165"/>
      <c r="H206" s="165"/>
      <c r="I206" s="165"/>
      <c r="J206" s="165"/>
      <c r="K206" s="165"/>
      <c r="L206" s="165"/>
      <c r="M206" s="165"/>
      <c r="N206" s="165"/>
      <c r="O206" s="165"/>
      <c r="P206" s="166"/>
    </row>
    <row r="207" spans="1:17" ht="81" customHeight="1" x14ac:dyDescent="0.3">
      <c r="A207" s="5" t="s">
        <v>222</v>
      </c>
      <c r="B207" s="13" t="s">
        <v>297</v>
      </c>
      <c r="C207" s="11">
        <v>2017</v>
      </c>
      <c r="D207" s="17">
        <f t="shared" si="8"/>
        <v>25</v>
      </c>
      <c r="E207" s="15"/>
      <c r="F207" s="15"/>
      <c r="G207" s="15">
        <v>25</v>
      </c>
      <c r="H207" s="23"/>
      <c r="I207" s="29"/>
      <c r="J207" s="81">
        <f t="shared" si="3"/>
        <v>18.8</v>
      </c>
      <c r="K207" s="12"/>
      <c r="L207" s="12"/>
      <c r="M207" s="12">
        <v>18.8</v>
      </c>
      <c r="N207" s="24"/>
      <c r="O207" s="30"/>
      <c r="P207" s="13" t="s">
        <v>223</v>
      </c>
    </row>
    <row r="208" spans="1:17" ht="139.5" customHeight="1" x14ac:dyDescent="0.3">
      <c r="A208" s="5" t="s">
        <v>224</v>
      </c>
      <c r="B208" s="4" t="s">
        <v>298</v>
      </c>
      <c r="C208" s="11" t="s">
        <v>175</v>
      </c>
      <c r="D208" s="17">
        <f t="shared" si="8"/>
        <v>514.4</v>
      </c>
      <c r="E208" s="15"/>
      <c r="F208" s="15"/>
      <c r="G208" s="15">
        <f>G209+G210+G211</f>
        <v>514.4</v>
      </c>
      <c r="H208" s="23"/>
      <c r="I208" s="29"/>
      <c r="J208" s="81">
        <f t="shared" si="3"/>
        <v>330.87300000000005</v>
      </c>
      <c r="K208" s="82"/>
      <c r="L208" s="82"/>
      <c r="M208" s="82">
        <f>M209+M210+M211</f>
        <v>330.87300000000005</v>
      </c>
      <c r="N208" s="24"/>
      <c r="O208" s="30"/>
      <c r="P208" s="2"/>
    </row>
    <row r="209" spans="1:17" ht="110.25" customHeight="1" x14ac:dyDescent="0.3">
      <c r="A209" s="5"/>
      <c r="B209" s="55" t="s">
        <v>215</v>
      </c>
      <c r="C209" s="11" t="s">
        <v>175</v>
      </c>
      <c r="D209" s="17">
        <f t="shared" si="8"/>
        <v>472.8</v>
      </c>
      <c r="E209" s="15"/>
      <c r="F209" s="15"/>
      <c r="G209" s="15">
        <f>20.8+452</f>
        <v>472.8</v>
      </c>
      <c r="H209" s="23"/>
      <c r="I209" s="30"/>
      <c r="J209" s="81">
        <f t="shared" si="3"/>
        <v>289.43700000000001</v>
      </c>
      <c r="K209" s="82"/>
      <c r="L209" s="82"/>
      <c r="M209" s="82">
        <f>20.718+268.719</f>
        <v>289.43700000000001</v>
      </c>
      <c r="N209" s="24"/>
      <c r="O209" s="30"/>
      <c r="P209" s="4" t="s">
        <v>261</v>
      </c>
    </row>
    <row r="210" spans="1:17" ht="37.5" x14ac:dyDescent="0.3">
      <c r="A210" s="5"/>
      <c r="B210" s="55" t="s">
        <v>216</v>
      </c>
      <c r="C210" s="11">
        <v>2018</v>
      </c>
      <c r="D210" s="17">
        <f t="shared" si="8"/>
        <v>20.8</v>
      </c>
      <c r="E210" s="15"/>
      <c r="F210" s="15"/>
      <c r="G210" s="15">
        <v>20.8</v>
      </c>
      <c r="H210" s="23"/>
      <c r="I210" s="29"/>
      <c r="J210" s="81">
        <f t="shared" si="3"/>
        <v>20.718</v>
      </c>
      <c r="K210" s="82"/>
      <c r="L210" s="82"/>
      <c r="M210" s="82">
        <v>20.718</v>
      </c>
      <c r="N210" s="24"/>
      <c r="O210" s="30"/>
      <c r="P210" s="3" t="s">
        <v>227</v>
      </c>
    </row>
    <row r="211" spans="1:17" ht="37.5" x14ac:dyDescent="0.3">
      <c r="A211" s="5"/>
      <c r="B211" s="55" t="s">
        <v>225</v>
      </c>
      <c r="C211" s="11">
        <v>2018</v>
      </c>
      <c r="D211" s="17">
        <f t="shared" si="8"/>
        <v>20.8</v>
      </c>
      <c r="E211" s="15"/>
      <c r="F211" s="15"/>
      <c r="G211" s="15">
        <v>20.8</v>
      </c>
      <c r="H211" s="23"/>
      <c r="I211" s="29"/>
      <c r="J211" s="81">
        <f t="shared" si="3"/>
        <v>20.718</v>
      </c>
      <c r="K211" s="82"/>
      <c r="L211" s="82"/>
      <c r="M211" s="82">
        <v>20.718</v>
      </c>
      <c r="N211" s="24"/>
      <c r="O211" s="30"/>
      <c r="P211" s="3" t="s">
        <v>226</v>
      </c>
    </row>
    <row r="212" spans="1:17" s="107" customFormat="1" ht="37.5" x14ac:dyDescent="0.3">
      <c r="A212" s="97"/>
      <c r="B212" s="98" t="s">
        <v>228</v>
      </c>
      <c r="C212" s="99"/>
      <c r="D212" s="100">
        <f>D191+D197+D198+D199+D207+D208</f>
        <v>4485.3999999999996</v>
      </c>
      <c r="E212" s="100"/>
      <c r="F212" s="100"/>
      <c r="G212" s="100">
        <f t="shared" ref="G212:M212" si="14">G191+G197+G198+G199+G207+G208</f>
        <v>4485.3999999999996</v>
      </c>
      <c r="H212" s="101"/>
      <c r="I212" s="102"/>
      <c r="J212" s="103">
        <f>J191+J197+J198+J199+J207+J208</f>
        <v>4131.9018300000007</v>
      </c>
      <c r="K212" s="103"/>
      <c r="L212" s="103"/>
      <c r="M212" s="104">
        <f t="shared" si="14"/>
        <v>4131.9018300000007</v>
      </c>
      <c r="N212" s="101"/>
      <c r="O212" s="105"/>
      <c r="P212" s="106"/>
      <c r="Q212" s="133"/>
    </row>
    <row r="213" spans="1:17" ht="28.5" customHeight="1" x14ac:dyDescent="0.3">
      <c r="A213" s="164" t="s">
        <v>229</v>
      </c>
      <c r="B213" s="165"/>
      <c r="C213" s="165"/>
      <c r="D213" s="165"/>
      <c r="E213" s="165"/>
      <c r="F213" s="165"/>
      <c r="G213" s="165"/>
      <c r="H213" s="165"/>
      <c r="I213" s="165"/>
      <c r="J213" s="165"/>
      <c r="K213" s="165"/>
      <c r="L213" s="165"/>
      <c r="M213" s="165"/>
      <c r="N213" s="165"/>
      <c r="O213" s="165"/>
      <c r="P213" s="166"/>
    </row>
    <row r="214" spans="1:17" ht="28.5" customHeight="1" x14ac:dyDescent="0.3">
      <c r="A214" s="164" t="s">
        <v>230</v>
      </c>
      <c r="B214" s="165"/>
      <c r="C214" s="165"/>
      <c r="D214" s="165"/>
      <c r="E214" s="165"/>
      <c r="F214" s="165"/>
      <c r="G214" s="165"/>
      <c r="H214" s="165"/>
      <c r="I214" s="165"/>
      <c r="J214" s="165"/>
      <c r="K214" s="165"/>
      <c r="L214" s="165"/>
      <c r="M214" s="165"/>
      <c r="N214" s="165"/>
      <c r="O214" s="165"/>
      <c r="P214" s="166"/>
    </row>
    <row r="215" spans="1:17" ht="112.5" customHeight="1" x14ac:dyDescent="0.3">
      <c r="A215" s="5" t="s">
        <v>231</v>
      </c>
      <c r="B215" s="4" t="s">
        <v>299</v>
      </c>
      <c r="C215" s="11" t="s">
        <v>232</v>
      </c>
      <c r="D215" s="17">
        <f t="shared" si="8"/>
        <v>390</v>
      </c>
      <c r="E215" s="15"/>
      <c r="F215" s="15"/>
      <c r="G215" s="15">
        <v>390</v>
      </c>
      <c r="H215" s="23"/>
      <c r="I215" s="29"/>
      <c r="J215" s="17">
        <f t="shared" si="3"/>
        <v>300</v>
      </c>
      <c r="K215" s="12"/>
      <c r="L215" s="12"/>
      <c r="M215" s="15">
        <v>300</v>
      </c>
      <c r="N215" s="24"/>
      <c r="O215" s="30"/>
      <c r="P215" s="4" t="s">
        <v>233</v>
      </c>
      <c r="Q215" s="130">
        <v>25</v>
      </c>
    </row>
    <row r="216" spans="1:17" x14ac:dyDescent="0.3">
      <c r="A216" s="164" t="s">
        <v>234</v>
      </c>
      <c r="B216" s="165"/>
      <c r="C216" s="165"/>
      <c r="D216" s="165"/>
      <c r="E216" s="165"/>
      <c r="F216" s="165"/>
      <c r="G216" s="165"/>
      <c r="H216" s="165"/>
      <c r="I216" s="165"/>
      <c r="J216" s="165"/>
      <c r="K216" s="165"/>
      <c r="L216" s="165"/>
      <c r="M216" s="165"/>
      <c r="N216" s="165"/>
      <c r="O216" s="165"/>
      <c r="P216" s="166"/>
    </row>
    <row r="217" spans="1:17" ht="104.25" customHeight="1" x14ac:dyDescent="0.3">
      <c r="A217" s="5" t="s">
        <v>235</v>
      </c>
      <c r="B217" s="4" t="s">
        <v>300</v>
      </c>
      <c r="C217" s="11" t="s">
        <v>236</v>
      </c>
      <c r="D217" s="17">
        <f t="shared" si="8"/>
        <v>29</v>
      </c>
      <c r="E217" s="15"/>
      <c r="F217" s="15"/>
      <c r="G217" s="15">
        <v>29</v>
      </c>
      <c r="H217" s="23"/>
      <c r="I217" s="29"/>
      <c r="J217" s="17">
        <f t="shared" si="3"/>
        <v>13.9</v>
      </c>
      <c r="K217" s="12"/>
      <c r="L217" s="12"/>
      <c r="M217" s="12">
        <v>13.9</v>
      </c>
      <c r="N217" s="24"/>
      <c r="O217" s="30"/>
      <c r="P217" s="4" t="s">
        <v>424</v>
      </c>
    </row>
    <row r="218" spans="1:17" s="107" customFormat="1" ht="81.75" customHeight="1" x14ac:dyDescent="0.3">
      <c r="A218" s="97"/>
      <c r="B218" s="98" t="s">
        <v>278</v>
      </c>
      <c r="C218" s="99"/>
      <c r="D218" s="100">
        <f>D215+D217</f>
        <v>419</v>
      </c>
      <c r="E218" s="100"/>
      <c r="F218" s="100"/>
      <c r="G218" s="100">
        <f>G215+G217</f>
        <v>419</v>
      </c>
      <c r="H218" s="108"/>
      <c r="I218" s="109"/>
      <c r="J218" s="100">
        <f>J215+J217</f>
        <v>313.89999999999998</v>
      </c>
      <c r="K218" s="110"/>
      <c r="L218" s="110"/>
      <c r="M218" s="110">
        <f>M215+M217</f>
        <v>313.89999999999998</v>
      </c>
      <c r="N218" s="111"/>
      <c r="O218" s="105"/>
      <c r="P218" s="106"/>
      <c r="Q218" s="131"/>
    </row>
    <row r="219" spans="1:17" x14ac:dyDescent="0.3">
      <c r="A219" s="161" t="s">
        <v>237</v>
      </c>
      <c r="B219" s="162"/>
      <c r="C219" s="162"/>
      <c r="D219" s="162"/>
      <c r="E219" s="162"/>
      <c r="F219" s="162"/>
      <c r="G219" s="162"/>
      <c r="H219" s="162"/>
      <c r="I219" s="162"/>
      <c r="J219" s="162"/>
      <c r="K219" s="162"/>
      <c r="L219" s="162"/>
      <c r="M219" s="162"/>
      <c r="N219" s="162"/>
      <c r="O219" s="162"/>
      <c r="P219" s="163"/>
    </row>
    <row r="220" spans="1:17" x14ac:dyDescent="0.3">
      <c r="A220" s="164" t="s">
        <v>238</v>
      </c>
      <c r="B220" s="165"/>
      <c r="C220" s="165"/>
      <c r="D220" s="165"/>
      <c r="E220" s="165"/>
      <c r="F220" s="165"/>
      <c r="G220" s="165"/>
      <c r="H220" s="165"/>
      <c r="I220" s="165"/>
      <c r="J220" s="165"/>
      <c r="K220" s="165"/>
      <c r="L220" s="165"/>
      <c r="M220" s="165"/>
      <c r="N220" s="165"/>
      <c r="O220" s="165"/>
      <c r="P220" s="166"/>
    </row>
    <row r="221" spans="1:17" ht="168.75" x14ac:dyDescent="0.3">
      <c r="A221" s="5" t="s">
        <v>239</v>
      </c>
      <c r="B221" s="4" t="s">
        <v>301</v>
      </c>
      <c r="C221" s="11" t="s">
        <v>240</v>
      </c>
      <c r="D221" s="17">
        <f t="shared" si="8"/>
        <v>61</v>
      </c>
      <c r="E221" s="15"/>
      <c r="F221" s="15"/>
      <c r="G221" s="15">
        <f>+G222+G223</f>
        <v>61</v>
      </c>
      <c r="H221" s="23"/>
      <c r="I221" s="29"/>
      <c r="J221" s="17">
        <f t="shared" si="3"/>
        <v>61</v>
      </c>
      <c r="K221" s="12"/>
      <c r="L221" s="12"/>
      <c r="M221" s="15">
        <f>+M222+M223</f>
        <v>61</v>
      </c>
      <c r="N221" s="24"/>
      <c r="O221" s="30"/>
      <c r="P221" s="4" t="s">
        <v>241</v>
      </c>
    </row>
    <row r="222" spans="1:17" hidden="1" x14ac:dyDescent="0.3">
      <c r="A222" s="5"/>
      <c r="B222" s="4"/>
      <c r="C222" s="11">
        <v>2018</v>
      </c>
      <c r="D222" s="17">
        <f t="shared" si="8"/>
        <v>15</v>
      </c>
      <c r="E222" s="15"/>
      <c r="F222" s="15"/>
      <c r="G222" s="15">
        <v>15</v>
      </c>
      <c r="H222" s="23"/>
      <c r="I222" s="29"/>
      <c r="J222" s="17">
        <f t="shared" si="3"/>
        <v>15</v>
      </c>
      <c r="K222" s="12"/>
      <c r="L222" s="12"/>
      <c r="M222" s="15">
        <v>15</v>
      </c>
      <c r="N222" s="24"/>
      <c r="O222" s="30"/>
      <c r="P222" s="2"/>
    </row>
    <row r="223" spans="1:17" hidden="1" x14ac:dyDescent="0.3">
      <c r="A223" s="5"/>
      <c r="B223" s="4"/>
      <c r="C223" s="11">
        <v>2019</v>
      </c>
      <c r="D223" s="17">
        <f t="shared" si="8"/>
        <v>46</v>
      </c>
      <c r="E223" s="15"/>
      <c r="F223" s="15"/>
      <c r="G223" s="15">
        <v>46</v>
      </c>
      <c r="H223" s="23"/>
      <c r="I223" s="29"/>
      <c r="J223" s="17">
        <f t="shared" si="3"/>
        <v>46</v>
      </c>
      <c r="K223" s="12"/>
      <c r="L223" s="12"/>
      <c r="M223" s="12">
        <v>46</v>
      </c>
      <c r="N223" s="24"/>
      <c r="O223" s="30"/>
      <c r="P223" s="2"/>
    </row>
    <row r="224" spans="1:17" ht="119.25" customHeight="1" x14ac:dyDescent="0.3">
      <c r="A224" s="5" t="s">
        <v>242</v>
      </c>
      <c r="B224" s="4" t="s">
        <v>302</v>
      </c>
      <c r="C224" s="11" t="s">
        <v>243</v>
      </c>
      <c r="D224" s="17">
        <f t="shared" si="8"/>
        <v>49.9</v>
      </c>
      <c r="E224" s="15"/>
      <c r="F224" s="15"/>
      <c r="G224" s="15">
        <v>49.9</v>
      </c>
      <c r="H224" s="23"/>
      <c r="I224" s="30"/>
      <c r="J224" s="17">
        <f t="shared" si="3"/>
        <v>49.9</v>
      </c>
      <c r="K224" s="12"/>
      <c r="L224" s="12"/>
      <c r="M224" s="12">
        <v>49.9</v>
      </c>
      <c r="N224" s="24"/>
      <c r="O224" s="30"/>
      <c r="P224" s="4" t="s">
        <v>244</v>
      </c>
    </row>
    <row r="225" spans="1:17" ht="239.25" customHeight="1" x14ac:dyDescent="0.3">
      <c r="A225" s="5" t="s">
        <v>245</v>
      </c>
      <c r="B225" s="4" t="s">
        <v>303</v>
      </c>
      <c r="C225" s="11" t="s">
        <v>246</v>
      </c>
      <c r="D225" s="17">
        <f t="shared" si="8"/>
        <v>75</v>
      </c>
      <c r="E225" s="15"/>
      <c r="F225" s="15"/>
      <c r="G225" s="15">
        <v>75</v>
      </c>
      <c r="H225" s="23"/>
      <c r="I225" s="29"/>
      <c r="J225" s="17">
        <f t="shared" si="3"/>
        <v>75</v>
      </c>
      <c r="K225" s="12"/>
      <c r="L225" s="12"/>
      <c r="M225" s="15">
        <v>75</v>
      </c>
      <c r="N225" s="24"/>
      <c r="O225" s="30"/>
      <c r="P225" s="4" t="s">
        <v>425</v>
      </c>
    </row>
    <row r="226" spans="1:17" x14ac:dyDescent="0.3">
      <c r="A226" s="164" t="s">
        <v>247</v>
      </c>
      <c r="B226" s="165"/>
      <c r="C226" s="165"/>
      <c r="D226" s="165"/>
      <c r="E226" s="165"/>
      <c r="F226" s="165"/>
      <c r="G226" s="165"/>
      <c r="H226" s="165"/>
      <c r="I226" s="165"/>
      <c r="J226" s="165"/>
      <c r="K226" s="165"/>
      <c r="L226" s="165"/>
      <c r="M226" s="165"/>
      <c r="N226" s="165"/>
      <c r="O226" s="165"/>
      <c r="P226" s="166"/>
    </row>
    <row r="227" spans="1:17" ht="140.25" customHeight="1" x14ac:dyDescent="0.3">
      <c r="A227" s="5" t="s">
        <v>248</v>
      </c>
      <c r="B227" s="4" t="s">
        <v>304</v>
      </c>
      <c r="C227" s="11" t="s">
        <v>249</v>
      </c>
      <c r="D227" s="17">
        <f t="shared" si="8"/>
        <v>150</v>
      </c>
      <c r="E227" s="15"/>
      <c r="F227" s="15"/>
      <c r="G227" s="15">
        <f>50+50+50</f>
        <v>150</v>
      </c>
      <c r="H227" s="23"/>
      <c r="I227" s="29"/>
      <c r="J227" s="17">
        <f t="shared" si="3"/>
        <v>150</v>
      </c>
      <c r="K227" s="12"/>
      <c r="L227" s="12"/>
      <c r="M227" s="15">
        <f>50+50+50</f>
        <v>150</v>
      </c>
      <c r="N227" s="24"/>
      <c r="O227" s="30"/>
      <c r="P227" s="4" t="s">
        <v>279</v>
      </c>
      <c r="Q227" s="130">
        <v>26</v>
      </c>
    </row>
    <row r="228" spans="1:17" x14ac:dyDescent="0.3">
      <c r="A228" s="164" t="s">
        <v>250</v>
      </c>
      <c r="B228" s="165"/>
      <c r="C228" s="165"/>
      <c r="D228" s="165"/>
      <c r="E228" s="165"/>
      <c r="F228" s="165"/>
      <c r="G228" s="165"/>
      <c r="H228" s="165"/>
      <c r="I228" s="165"/>
      <c r="J228" s="165"/>
      <c r="K228" s="165"/>
      <c r="L228" s="165"/>
      <c r="M228" s="165"/>
      <c r="N228" s="165"/>
      <c r="O228" s="165"/>
      <c r="P228" s="166"/>
    </row>
    <row r="229" spans="1:17" ht="118.5" customHeight="1" x14ac:dyDescent="0.3">
      <c r="A229" s="5" t="s">
        <v>251</v>
      </c>
      <c r="B229" s="4" t="s">
        <v>305</v>
      </c>
      <c r="C229" s="11" t="s">
        <v>252</v>
      </c>
      <c r="D229" s="17">
        <f t="shared" si="8"/>
        <v>35</v>
      </c>
      <c r="E229" s="15"/>
      <c r="F229" s="15"/>
      <c r="G229" s="15">
        <v>35</v>
      </c>
      <c r="H229" s="23"/>
      <c r="I229" s="30"/>
      <c r="J229" s="17">
        <f t="shared" si="3"/>
        <v>31.68</v>
      </c>
      <c r="K229" s="12"/>
      <c r="L229" s="12"/>
      <c r="M229" s="12">
        <v>31.68</v>
      </c>
      <c r="N229" s="24"/>
      <c r="O229" s="30"/>
      <c r="P229" s="4" t="s">
        <v>253</v>
      </c>
    </row>
    <row r="230" spans="1:17" ht="23.25" customHeight="1" x14ac:dyDescent="0.3">
      <c r="A230" s="164" t="s">
        <v>254</v>
      </c>
      <c r="B230" s="165"/>
      <c r="C230" s="165"/>
      <c r="D230" s="165"/>
      <c r="E230" s="165"/>
      <c r="F230" s="165"/>
      <c r="G230" s="165"/>
      <c r="H230" s="165"/>
      <c r="I230" s="165"/>
      <c r="J230" s="165"/>
      <c r="K230" s="165"/>
      <c r="L230" s="165"/>
      <c r="M230" s="165"/>
      <c r="N230" s="165"/>
      <c r="O230" s="165"/>
      <c r="P230" s="166"/>
    </row>
    <row r="231" spans="1:17" ht="198.75" customHeight="1" x14ac:dyDescent="0.3">
      <c r="A231" s="5" t="s">
        <v>255</v>
      </c>
      <c r="B231" s="4" t="s">
        <v>307</v>
      </c>
      <c r="C231" s="11" t="s">
        <v>256</v>
      </c>
      <c r="D231" s="17">
        <f t="shared" si="8"/>
        <v>170.3</v>
      </c>
      <c r="E231" s="15"/>
      <c r="F231" s="15"/>
      <c r="G231" s="15">
        <f>50+120.3</f>
        <v>170.3</v>
      </c>
      <c r="H231" s="23"/>
      <c r="I231" s="29"/>
      <c r="J231" s="17">
        <f t="shared" si="3"/>
        <v>166.45999999999998</v>
      </c>
      <c r="K231" s="12"/>
      <c r="L231" s="12"/>
      <c r="M231" s="12">
        <f>46.19+120.27</f>
        <v>166.45999999999998</v>
      </c>
      <c r="N231" s="24"/>
      <c r="O231" s="30"/>
      <c r="P231" s="4" t="s">
        <v>310</v>
      </c>
    </row>
    <row r="232" spans="1:17" ht="259.5" customHeight="1" x14ac:dyDescent="0.3">
      <c r="A232" s="5" t="s">
        <v>257</v>
      </c>
      <c r="B232" s="4" t="s">
        <v>306</v>
      </c>
      <c r="C232" s="4" t="s">
        <v>246</v>
      </c>
      <c r="D232" s="17">
        <f t="shared" si="8"/>
        <v>132</v>
      </c>
      <c r="E232" s="15"/>
      <c r="F232" s="15"/>
      <c r="G232" s="15">
        <v>132</v>
      </c>
      <c r="H232" s="23"/>
      <c r="I232" s="30"/>
      <c r="J232" s="17">
        <f t="shared" si="3"/>
        <v>131.69999999999999</v>
      </c>
      <c r="K232" s="12"/>
      <c r="L232" s="12"/>
      <c r="M232" s="12">
        <v>131.69999999999999</v>
      </c>
      <c r="N232" s="24"/>
      <c r="O232" s="30"/>
      <c r="P232" s="4" t="s">
        <v>309</v>
      </c>
      <c r="Q232" s="130">
        <v>27</v>
      </c>
    </row>
    <row r="233" spans="1:17" ht="119.25" customHeight="1" x14ac:dyDescent="0.3">
      <c r="A233" s="5" t="s">
        <v>258</v>
      </c>
      <c r="B233" s="4" t="s">
        <v>308</v>
      </c>
      <c r="C233" s="4" t="s">
        <v>259</v>
      </c>
      <c r="D233" s="17">
        <f t="shared" si="8"/>
        <v>50</v>
      </c>
      <c r="E233" s="15"/>
      <c r="F233" s="15"/>
      <c r="G233" s="15">
        <v>50</v>
      </c>
      <c r="H233" s="23"/>
      <c r="I233" s="30"/>
      <c r="J233" s="17">
        <f t="shared" si="3"/>
        <v>14.4</v>
      </c>
      <c r="K233" s="12"/>
      <c r="L233" s="12"/>
      <c r="M233" s="12">
        <v>14.4</v>
      </c>
      <c r="N233" s="24"/>
      <c r="O233" s="30"/>
      <c r="P233" s="4" t="s">
        <v>280</v>
      </c>
    </row>
    <row r="234" spans="1:17" s="120" customFormat="1" ht="31.5" customHeight="1" x14ac:dyDescent="0.25">
      <c r="A234" s="112"/>
      <c r="B234" s="113" t="s">
        <v>260</v>
      </c>
      <c r="C234" s="114"/>
      <c r="D234" s="115">
        <f>D137+D188+D212+D218+D221+D224+D225+D227+D229+D231+D232+D233</f>
        <v>222114.97394</v>
      </c>
      <c r="E234" s="115">
        <f>E137+E188+E212+E218+E221+E224+E225+E227+E229+E231+E232+E233</f>
        <v>29750.384939999996</v>
      </c>
      <c r="F234" s="115">
        <f>F137+F188+F212+F218+F221+F224+F225+F227+F229+F231+F232+F233</f>
        <v>258.40800000000002</v>
      </c>
      <c r="G234" s="115">
        <f>G137+G188+G212+G218+G221+G224+G225+G227+G229+G231+G232+G233</f>
        <v>94104.097999999984</v>
      </c>
      <c r="H234" s="116">
        <f>H137+H188+H212+H218+H221+H224+H225+H227+H229+H231+H232+H233</f>
        <v>98002.082999999999</v>
      </c>
      <c r="I234" s="117"/>
      <c r="J234" s="115">
        <f>J137+J188+J212+J218+J221+J224+J225+J227+J229+J231+J232+J233</f>
        <v>129010.03266999999</v>
      </c>
      <c r="K234" s="115">
        <f>K137+K188+K212+K218+K221+K224+K225+K227+K229+K231+K232+K233</f>
        <v>28236.218000000001</v>
      </c>
      <c r="L234" s="115">
        <f>L137+L188+L212+L218+L221+L224+L225+L227+L229+L231+L232+L233</f>
        <v>257.80799999999999</v>
      </c>
      <c r="M234" s="115">
        <f>M137+M188+M212+M218+M221+M224+M225+M227+M229+M231+M232+M233</f>
        <v>88285.440329999983</v>
      </c>
      <c r="N234" s="116">
        <f>N137+N188+N212+N218+N221+N224+N225+N227+N229+N231+N232+N233</f>
        <v>12230.566339999999</v>
      </c>
      <c r="O234" s="118"/>
      <c r="P234" s="119"/>
      <c r="Q234" s="134"/>
    </row>
    <row r="236" spans="1:17" ht="80.25" customHeight="1" x14ac:dyDescent="0.3"/>
    <row r="237" spans="1:17" ht="26.25" x14ac:dyDescent="0.4">
      <c r="B237" s="75" t="s">
        <v>445</v>
      </c>
      <c r="C237" s="75"/>
      <c r="D237" s="76"/>
      <c r="E237" s="75"/>
      <c r="F237" s="75"/>
      <c r="G237" s="75"/>
      <c r="H237" s="75"/>
      <c r="I237" s="77"/>
      <c r="J237" s="76"/>
      <c r="K237" s="75"/>
      <c r="L237" s="75"/>
      <c r="M237" s="75"/>
      <c r="N237" s="75"/>
      <c r="O237" s="75"/>
      <c r="P237" s="121"/>
    </row>
    <row r="238" spans="1:17" ht="26.25" x14ac:dyDescent="0.4">
      <c r="B238" s="75" t="s">
        <v>444</v>
      </c>
      <c r="C238" s="75"/>
      <c r="D238" s="76"/>
      <c r="E238" s="75"/>
      <c r="F238" s="75"/>
      <c r="G238" s="75"/>
      <c r="H238" s="75"/>
      <c r="I238" s="77"/>
      <c r="J238" s="76"/>
      <c r="K238" s="75"/>
      <c r="L238" s="75"/>
      <c r="M238" s="75"/>
      <c r="N238" s="75"/>
      <c r="O238" s="75"/>
      <c r="P238" s="121" t="s">
        <v>446</v>
      </c>
    </row>
    <row r="241" spans="2:2" x14ac:dyDescent="0.3">
      <c r="B241" s="83"/>
    </row>
  </sheetData>
  <mergeCells count="86">
    <mergeCell ref="A138:P138"/>
    <mergeCell ref="A139:P139"/>
    <mergeCell ref="A148:P148"/>
    <mergeCell ref="A166:P166"/>
    <mergeCell ref="A127:P127"/>
    <mergeCell ref="A131:P131"/>
    <mergeCell ref="A99:P99"/>
    <mergeCell ref="A113:P113"/>
    <mergeCell ref="A2:P2"/>
    <mergeCell ref="F5:G5"/>
    <mergeCell ref="E5:E6"/>
    <mergeCell ref="C4:C6"/>
    <mergeCell ref="L5:M5"/>
    <mergeCell ref="J5:J6"/>
    <mergeCell ref="K5:K6"/>
    <mergeCell ref="P4:P6"/>
    <mergeCell ref="D4:I4"/>
    <mergeCell ref="H5:I6"/>
    <mergeCell ref="A4:A6"/>
    <mergeCell ref="B4:B6"/>
    <mergeCell ref="J4:O4"/>
    <mergeCell ref="D5:D6"/>
    <mergeCell ref="H7:I7"/>
    <mergeCell ref="N5:O6"/>
    <mergeCell ref="N7:O7"/>
    <mergeCell ref="N10:O10"/>
    <mergeCell ref="P15:P17"/>
    <mergeCell ref="A8:P8"/>
    <mergeCell ref="A9:P9"/>
    <mergeCell ref="B10:B12"/>
    <mergeCell ref="A10:A12"/>
    <mergeCell ref="P10:P12"/>
    <mergeCell ref="B15:B17"/>
    <mergeCell ref="A15:A17"/>
    <mergeCell ref="B52:B54"/>
    <mergeCell ref="A67:A70"/>
    <mergeCell ref="B67:B70"/>
    <mergeCell ref="A18:A20"/>
    <mergeCell ref="A24:P24"/>
    <mergeCell ref="A27:P27"/>
    <mergeCell ref="B46:B48"/>
    <mergeCell ref="A46:A48"/>
    <mergeCell ref="B18:B20"/>
    <mergeCell ref="P18:P23"/>
    <mergeCell ref="P46:P51"/>
    <mergeCell ref="P52:P57"/>
    <mergeCell ref="N52:N57"/>
    <mergeCell ref="A177:P177"/>
    <mergeCell ref="A179:P179"/>
    <mergeCell ref="A181:P181"/>
    <mergeCell ref="A186:P186"/>
    <mergeCell ref="B189:P189"/>
    <mergeCell ref="A190:P190"/>
    <mergeCell ref="A206:P206"/>
    <mergeCell ref="A213:P213"/>
    <mergeCell ref="A214:P214"/>
    <mergeCell ref="A216:P216"/>
    <mergeCell ref="A219:P219"/>
    <mergeCell ref="A220:P220"/>
    <mergeCell ref="A226:P226"/>
    <mergeCell ref="A228:P228"/>
    <mergeCell ref="A230:P230"/>
    <mergeCell ref="J116:J117"/>
    <mergeCell ref="K116:K117"/>
    <mergeCell ref="L116:L117"/>
    <mergeCell ref="B116:B117"/>
    <mergeCell ref="D116:D117"/>
    <mergeCell ref="E116:E117"/>
    <mergeCell ref="F116:F117"/>
    <mergeCell ref="G116:G117"/>
    <mergeCell ref="Q10:Q15"/>
    <mergeCell ref="Q98:Q100"/>
    <mergeCell ref="Q116:Q117"/>
    <mergeCell ref="P167:P170"/>
    <mergeCell ref="A167:A170"/>
    <mergeCell ref="O52:O57"/>
    <mergeCell ref="N46:N51"/>
    <mergeCell ref="O46:O51"/>
    <mergeCell ref="A52:A57"/>
    <mergeCell ref="A116:A117"/>
    <mergeCell ref="M116:M117"/>
    <mergeCell ref="N116:N117"/>
    <mergeCell ref="O116:O117"/>
    <mergeCell ref="P116:P117"/>
    <mergeCell ref="H116:H117"/>
    <mergeCell ref="I116:I117"/>
  </mergeCells>
  <pageMargins left="0.39370078740157483" right="0.39370078740157483" top="1.1811023622047245" bottom="0.39370078740157483" header="0.86614173228346458" footer="0.31496062992125984"/>
  <pageSetup paperSize="9" scale="52" fitToHeight="0" orientation="landscape" r:id="rId1"/>
  <headerFooter>
    <oddHeader>&amp;R&amp;"Times New Roman,обычный"&amp;20Продовження додатку 1</oddHeader>
  </headerFooter>
  <rowBreaks count="17" manualBreakCount="17">
    <brk id="15" max="16" man="1"/>
    <brk id="86" max="16" man="1"/>
    <brk id="92" max="16" man="1"/>
    <brk id="96" max="16" man="1"/>
    <brk id="106" max="16" man="1"/>
    <brk id="115" max="16" man="1"/>
    <brk id="121" max="16" man="1"/>
    <brk id="128" max="16" man="1"/>
    <brk id="132" max="16" man="1"/>
    <brk id="149" max="16" man="1"/>
    <brk id="163" max="16" man="1"/>
    <brk id="170" max="16" man="1"/>
    <brk id="180" max="16" man="1"/>
    <brk id="195" max="16" man="1"/>
    <brk id="209" max="16" man="1"/>
    <brk id="224" max="16" man="1"/>
    <brk id="229" max="16"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2020-05-27T07:17:32Z</dcterms:modified>
</cp:coreProperties>
</file>