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19 рік\Рішення про розгляд звітів за 2019 рік на оприлюднення\"/>
    </mc:Choice>
  </mc:AlternateContent>
  <bookViews>
    <workbookView xWindow="0" yWindow="0" windowWidth="24000" windowHeight="9000"/>
  </bookViews>
  <sheets>
    <sheet name="Додаток" sheetId="2" r:id="rId1"/>
  </sheets>
  <calcPr calcId="162913"/>
</workbook>
</file>

<file path=xl/calcChain.xml><?xml version="1.0" encoding="utf-8"?>
<calcChain xmlns="http://schemas.openxmlformats.org/spreadsheetml/2006/main">
  <c r="V34" i="2" l="1"/>
  <c r="V24" i="2" l="1"/>
  <c r="V25" i="2"/>
  <c r="V26" i="2"/>
  <c r="V27" i="2"/>
  <c r="V28" i="2"/>
  <c r="V29" i="2"/>
  <c r="V30" i="2"/>
  <c r="V31" i="2"/>
  <c r="V32" i="2"/>
  <c r="V33" i="2"/>
  <c r="V35" i="2"/>
  <c r="U24" i="2"/>
  <c r="U25" i="2"/>
  <c r="U26" i="2"/>
  <c r="U27" i="2"/>
  <c r="U28" i="2"/>
  <c r="U29" i="2"/>
  <c r="U30" i="2"/>
  <c r="U31" i="2"/>
  <c r="U32" i="2"/>
  <c r="U33" i="2"/>
  <c r="U34" i="2"/>
  <c r="U35" i="2"/>
  <c r="H33" i="2"/>
  <c r="G33" i="2"/>
  <c r="F33" i="2"/>
  <c r="E33" i="2"/>
  <c r="L33" i="2"/>
  <c r="K33" i="2"/>
  <c r="R33" i="2"/>
  <c r="Q33" i="2"/>
  <c r="D33" i="2"/>
  <c r="C33" i="2"/>
  <c r="M33" i="2"/>
  <c r="I33" i="2"/>
  <c r="J33" i="2"/>
  <c r="O33" i="2"/>
  <c r="S33" i="2"/>
  <c r="T33" i="2"/>
  <c r="W24" i="2" l="1"/>
  <c r="W25" i="2"/>
  <c r="W26" i="2"/>
  <c r="W28" i="2"/>
  <c r="W29" i="2"/>
  <c r="W30" i="2"/>
  <c r="W35" i="2"/>
  <c r="W32" i="2" l="1"/>
  <c r="W34" i="2"/>
  <c r="W27" i="2"/>
  <c r="W33" i="2" l="1"/>
  <c r="W31" i="2"/>
  <c r="P33" i="2" l="1"/>
  <c r="V37" i="2" l="1"/>
  <c r="V36" i="2"/>
  <c r="N33" i="2"/>
  <c r="V23" i="2"/>
  <c r="W23" i="2" s="1"/>
  <c r="U23" i="2"/>
</calcChain>
</file>

<file path=xl/sharedStrings.xml><?xml version="1.0" encoding="utf-8"?>
<sst xmlns="http://schemas.openxmlformats.org/spreadsheetml/2006/main" count="67" uniqueCount="40">
  <si>
    <t xml:space="preserve">№ 3/п </t>
  </si>
  <si>
    <t xml:space="preserve">Показники </t>
  </si>
  <si>
    <t xml:space="preserve">План </t>
  </si>
  <si>
    <t>Факт</t>
  </si>
  <si>
    <t>КП "Спецкомбінат"</t>
  </si>
  <si>
    <t>Разом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</si>
  <si>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</si>
  <si>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</si>
  <si>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</si>
  <si>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</si>
  <si>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</si>
  <si>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</si>
  <si>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</si>
  <si>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</si>
  <si>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</si>
  <si>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</si>
  <si>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</si>
  <si>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</si>
  <si>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</si>
  <si>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</si>
  <si>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Операційні витрати (тис.грн),у т/ч</t>
  </si>
  <si>
    <t>Прибуток від звичайної  діяльності</t>
  </si>
  <si>
    <t xml:space="preserve">Додаток </t>
  </si>
  <si>
    <t xml:space="preserve">КП "Міськводоканал" СМР </t>
  </si>
  <si>
    <t>КП "Зеленбуд" СМР</t>
  </si>
  <si>
    <t>КП "Шляхрембуд" СМР</t>
  </si>
  <si>
    <t>КП "Сумикомунінвест" СМР</t>
  </si>
  <si>
    <t>КП "Центр догляду за тваринами" СМР</t>
  </si>
  <si>
    <t>КП "Сумитепло-
енергоцентраль"
СМР</t>
  </si>
  <si>
    <t>КП ЕЗО "Міськсвітло" СМР</t>
  </si>
  <si>
    <t>Моніторинг основних показників фінансово-господарської діяльності комунальних підприємств за 2019 рік</t>
  </si>
  <si>
    <t>2019 рік</t>
  </si>
  <si>
    <t xml:space="preserve">КП "Міськводоканал" СМР, КП "Зеленбуд" СМР, КП "Сумикомунінвест" СМР,  </t>
  </si>
  <si>
    <t xml:space="preserve">КП "Сумижилкомсервіс" СМР, КП ЕЗО "Міськсвітло" СМР, </t>
  </si>
  <si>
    <t xml:space="preserve">КП "Сумитеплоенергоцентраль" СМР, КП "Шляхрембуд" СМР, </t>
  </si>
  <si>
    <t>КП  "Центр догляду за тваринами" СМР, КП "Спецкомбінат" за 2019 рік"</t>
  </si>
  <si>
    <t>КП "Суми-
жилкомсервіс" СМР</t>
  </si>
  <si>
    <t>до рішення виконавчого комітету</t>
  </si>
  <si>
    <t>"Про затвердженнярозгляд звітів про виконання фінансових планів:</t>
  </si>
  <si>
    <t>від 16.06.2020 року №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</si>
</sst>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 shrinkToFit="1"/>
    </xf>
    <xf numFmtId="0" fontId="2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/>
    <xf numFmtId="0" fontId="0" fillId="0" borderId="0" xfId="0" applyBorder="1"/>
    <xf numFmtId="0" fontId="0" fillId="2" borderId="0" xfId="0" applyFill="1" applyBorder="1"/>
    <xf numFmtId="0" fontId="3" fillId="0" borderId="0" xfId="0" applyFont="1" applyBorder="1"/>
    <xf numFmtId="0" fontId="3" fillId="2" borderId="0" xfId="0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/>
    <xf numFmtId="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tabSelected="1" topLeftCell="D1" workbookViewId="0">
      <selection activeCell="I4" sqref="I4"/>
    </sheetView>
  </sheetViews>
  <sheetFormatPr defaultRowHeight="15" outlineLevelRow="1" x14ac:dyDescent="0.25"/>
  <cols>
    <col min="1" max="1" width="4.42578125" customWidth="1"/>
    <col min="2" max="2" width="28.42578125" customWidth="1"/>
    <col min="3" max="3" width="12.85546875" customWidth="1"/>
    <col min="4" max="4" width="12.5703125" customWidth="1"/>
    <col min="5" max="5" width="11.28515625" style="9" customWidth="1"/>
    <col min="6" max="8" width="10.85546875" style="9" bestFit="1" customWidth="1"/>
    <col min="9" max="9" width="12.7109375" style="9" customWidth="1"/>
    <col min="10" max="10" width="12.140625" style="9" customWidth="1"/>
    <col min="11" max="11" width="9.42578125" style="9" bestFit="1" customWidth="1"/>
    <col min="12" max="14" width="12.140625" style="9" customWidth="1"/>
    <col min="15" max="15" width="10.85546875" style="9" bestFit="1" customWidth="1"/>
    <col min="16" max="16" width="13.85546875" style="9" customWidth="1"/>
    <col min="17" max="17" width="10.85546875" style="9" bestFit="1" customWidth="1"/>
    <col min="18" max="18" width="11.7109375" style="9" customWidth="1"/>
    <col min="19" max="19" width="10.85546875" style="9" bestFit="1" customWidth="1"/>
    <col min="20" max="20" width="11.140625" style="9" customWidth="1"/>
    <col min="21" max="22" width="12.140625" style="9" bestFit="1" customWidth="1"/>
    <col min="23" max="24" width="9.140625" style="9"/>
  </cols>
  <sheetData>
    <row r="1" spans="18:25" s="9" customFormat="1" ht="15.75" x14ac:dyDescent="0.25">
      <c r="R1" s="51" t="s">
        <v>22</v>
      </c>
      <c r="S1" s="51"/>
      <c r="T1" s="51"/>
      <c r="U1" s="51"/>
      <c r="V1" s="51"/>
      <c r="W1" s="51"/>
      <c r="X1" s="51"/>
    </row>
    <row r="2" spans="18:25" s="9" customFormat="1" ht="18.75" customHeight="1" x14ac:dyDescent="0.25">
      <c r="R2" s="49" t="s">
        <v>37</v>
      </c>
      <c r="S2" s="49"/>
      <c r="T2" s="49"/>
      <c r="U2" s="49"/>
      <c r="V2" s="49"/>
      <c r="W2" s="49"/>
      <c r="X2" s="49"/>
    </row>
    <row r="3" spans="18:25" s="9" customFormat="1" ht="15.75" x14ac:dyDescent="0.25">
      <c r="R3" s="52" t="s">
        <v>38</v>
      </c>
      <c r="S3" s="52"/>
      <c r="T3" s="52"/>
      <c r="U3" s="52"/>
      <c r="V3" s="52"/>
      <c r="W3" s="52"/>
      <c r="X3" s="52"/>
    </row>
    <row r="4" spans="18:25" s="9" customFormat="1" ht="18.75" customHeight="1" outlineLevel="1" x14ac:dyDescent="0.25">
      <c r="R4" s="49" t="s">
        <v>32</v>
      </c>
      <c r="S4" s="49"/>
      <c r="T4" s="49"/>
      <c r="U4" s="49"/>
      <c r="V4" s="49"/>
      <c r="W4" s="49"/>
      <c r="X4" s="49"/>
      <c r="Y4" s="49"/>
    </row>
    <row r="5" spans="18:25" s="9" customFormat="1" ht="18.75" customHeight="1" outlineLevel="1" x14ac:dyDescent="0.25">
      <c r="R5" s="49" t="s">
        <v>33</v>
      </c>
      <c r="S5" s="49"/>
      <c r="T5" s="49"/>
      <c r="U5" s="49"/>
      <c r="V5" s="49"/>
      <c r="W5" s="49"/>
      <c r="X5" s="49"/>
    </row>
    <row r="6" spans="18:25" s="9" customFormat="1" ht="18.75" customHeight="1" outlineLevel="1" x14ac:dyDescent="0.25">
      <c r="R6" s="49" t="s">
        <v>34</v>
      </c>
      <c r="S6" s="49"/>
      <c r="T6" s="49"/>
      <c r="U6" s="49"/>
      <c r="V6" s="49"/>
      <c r="W6" s="49"/>
      <c r="X6" s="49"/>
    </row>
    <row r="7" spans="18:25" s="9" customFormat="1" ht="18.75" customHeight="1" outlineLevel="1" x14ac:dyDescent="0.25">
      <c r="R7" s="49" t="s">
        <v>35</v>
      </c>
      <c r="S7" s="49"/>
      <c r="T7" s="49"/>
      <c r="U7" s="49"/>
      <c r="V7" s="49"/>
      <c r="W7" s="49"/>
      <c r="X7" s="49"/>
    </row>
    <row r="8" spans="18:25" s="9" customFormat="1" ht="18.75" customHeight="1" outlineLevel="1" x14ac:dyDescent="0.25">
      <c r="R8" s="50" t="s">
        <v>39</v>
      </c>
      <c r="S8" s="50"/>
      <c r="T8" s="50"/>
      <c r="U8" s="50"/>
      <c r="V8" s="50"/>
      <c r="W8" s="50"/>
      <c r="X8" s="50"/>
    </row>
    <row r="9" spans="18:25" s="9" customFormat="1" ht="18.75" customHeight="1" outlineLevel="1" x14ac:dyDescent="0.25"/>
    <row r="10" spans="18:25" s="9" customFormat="1" ht="18.75" customHeight="1" outlineLevel="1" x14ac:dyDescent="0.25"/>
    <row r="11" spans="18:25" s="9" customFormat="1" ht="18.75" customHeight="1" outlineLevel="1" x14ac:dyDescent="0.25">
      <c r="R11" s="49"/>
      <c r="S11" s="49"/>
      <c r="T11" s="49"/>
      <c r="U11" s="49"/>
      <c r="V11" s="49"/>
      <c r="W11" s="49"/>
      <c r="X11" s="49"/>
    </row>
    <row r="12" spans="18:25" s="9" customFormat="1" ht="18.75" customHeight="1" outlineLevel="1" x14ac:dyDescent="0.25">
      <c r="R12" s="49"/>
      <c r="S12" s="49"/>
      <c r="T12" s="49"/>
      <c r="U12" s="49"/>
      <c r="V12" s="49"/>
      <c r="W12" s="49"/>
      <c r="X12" s="49"/>
    </row>
    <row r="13" spans="18:25" s="9" customFormat="1" ht="18.75" customHeight="1" outlineLevel="1" x14ac:dyDescent="0.25">
      <c r="R13" s="49"/>
      <c r="S13" s="49"/>
      <c r="T13" s="49"/>
      <c r="U13" s="49"/>
      <c r="V13" s="49"/>
      <c r="W13" s="49"/>
      <c r="X13" s="49"/>
    </row>
    <row r="14" spans="18:25" s="9" customFormat="1" ht="18.75" customHeight="1" outlineLevel="1" x14ac:dyDescent="0.25">
      <c r="R14" s="49"/>
      <c r="S14" s="49"/>
      <c r="T14" s="49"/>
      <c r="U14" s="49"/>
      <c r="V14" s="49"/>
      <c r="W14" s="49"/>
      <c r="X14" s="49"/>
    </row>
    <row r="15" spans="18:25" s="9" customFormat="1" ht="18.75" customHeight="1" x14ac:dyDescent="0.25">
      <c r="R15" s="49"/>
      <c r="S15" s="49"/>
      <c r="T15" s="49"/>
      <c r="U15" s="49"/>
      <c r="V15" s="49"/>
      <c r="W15" s="49"/>
      <c r="X15" s="49"/>
    </row>
    <row r="16" spans="18:25" s="9" customFormat="1" ht="15.75" x14ac:dyDescent="0.25">
      <c r="R16" s="50"/>
      <c r="S16" s="50"/>
      <c r="T16" s="50"/>
      <c r="U16" s="50"/>
      <c r="V16" s="50"/>
      <c r="W16" s="50"/>
      <c r="X16" s="50"/>
    </row>
    <row r="17" spans="1:24" s="9" customFormat="1" x14ac:dyDescent="0.25"/>
    <row r="18" spans="1:24" s="9" customFormat="1" ht="18.75" x14ac:dyDescent="0.25">
      <c r="A18" s="35" t="s">
        <v>30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s="9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24" ht="51.75" customHeight="1" x14ac:dyDescent="0.25">
      <c r="A20" s="7" t="s">
        <v>0</v>
      </c>
      <c r="B20" s="8" t="s">
        <v>1</v>
      </c>
      <c r="C20" s="36" t="s">
        <v>23</v>
      </c>
      <c r="D20" s="36"/>
      <c r="E20" s="37" t="s">
        <v>24</v>
      </c>
      <c r="F20" s="37"/>
      <c r="G20" s="37" t="s">
        <v>4</v>
      </c>
      <c r="H20" s="37"/>
      <c r="I20" s="47" t="s">
        <v>25</v>
      </c>
      <c r="J20" s="48"/>
      <c r="K20" s="38" t="s">
        <v>26</v>
      </c>
      <c r="L20" s="39"/>
      <c r="M20" s="38" t="s">
        <v>27</v>
      </c>
      <c r="N20" s="39"/>
      <c r="O20" s="38" t="s">
        <v>28</v>
      </c>
      <c r="P20" s="39"/>
      <c r="Q20" s="38" t="s">
        <v>29</v>
      </c>
      <c r="R20" s="39"/>
      <c r="S20" s="38" t="s">
        <v>36</v>
      </c>
      <c r="T20" s="39"/>
      <c r="U20" s="40" t="s">
        <v>5</v>
      </c>
      <c r="V20" s="40"/>
      <c r="W20" s="41" t="s">
        <v>6</v>
      </c>
      <c r="X20" s="42"/>
    </row>
    <row r="21" spans="1:24" ht="15.75" x14ac:dyDescent="0.25">
      <c r="A21" s="8"/>
      <c r="B21" s="8"/>
      <c r="C21" s="8" t="s">
        <v>2</v>
      </c>
      <c r="D21" s="8" t="s">
        <v>3</v>
      </c>
      <c r="E21" s="12" t="s">
        <v>2</v>
      </c>
      <c r="F21" s="12" t="s">
        <v>3</v>
      </c>
      <c r="G21" s="12" t="s">
        <v>2</v>
      </c>
      <c r="H21" s="12" t="s">
        <v>3</v>
      </c>
      <c r="I21" s="12" t="s">
        <v>2</v>
      </c>
      <c r="J21" s="12" t="s">
        <v>3</v>
      </c>
      <c r="K21" s="12" t="s">
        <v>2</v>
      </c>
      <c r="L21" s="12" t="s">
        <v>3</v>
      </c>
      <c r="M21" s="12" t="s">
        <v>2</v>
      </c>
      <c r="N21" s="12" t="s">
        <v>3</v>
      </c>
      <c r="O21" s="12" t="s">
        <v>2</v>
      </c>
      <c r="P21" s="12" t="s">
        <v>3</v>
      </c>
      <c r="Q21" s="12" t="s">
        <v>2</v>
      </c>
      <c r="R21" s="12" t="s">
        <v>3</v>
      </c>
      <c r="S21" s="12" t="s">
        <v>2</v>
      </c>
      <c r="T21" s="12" t="s">
        <v>3</v>
      </c>
      <c r="U21" s="11" t="s">
        <v>2</v>
      </c>
      <c r="V21" s="11" t="s">
        <v>3</v>
      </c>
      <c r="W21" s="43"/>
      <c r="X21" s="44"/>
    </row>
    <row r="22" spans="1:24" ht="15.75" x14ac:dyDescent="0.25">
      <c r="A22" s="8"/>
      <c r="B22" s="8"/>
      <c r="C22" s="29" t="s">
        <v>31</v>
      </c>
      <c r="D22" s="30"/>
      <c r="E22" s="31" t="s">
        <v>31</v>
      </c>
      <c r="F22" s="32"/>
      <c r="G22" s="31" t="s">
        <v>31</v>
      </c>
      <c r="H22" s="32"/>
      <c r="I22" s="31" t="s">
        <v>31</v>
      </c>
      <c r="J22" s="32"/>
      <c r="K22" s="31" t="s">
        <v>31</v>
      </c>
      <c r="L22" s="32"/>
      <c r="M22" s="31" t="s">
        <v>31</v>
      </c>
      <c r="N22" s="32"/>
      <c r="O22" s="31" t="s">
        <v>31</v>
      </c>
      <c r="P22" s="32"/>
      <c r="Q22" s="31" t="s">
        <v>31</v>
      </c>
      <c r="R22" s="32"/>
      <c r="S22" s="31" t="s">
        <v>31</v>
      </c>
      <c r="T22" s="32"/>
      <c r="U22" s="33" t="s">
        <v>31</v>
      </c>
      <c r="V22" s="34"/>
      <c r="W22" s="45"/>
      <c r="X22" s="46"/>
    </row>
    <row r="23" spans="1:24" ht="15.75" customHeight="1" x14ac:dyDescent="0.25">
      <c r="A23" s="4">
        <v>1</v>
      </c>
      <c r="B23" s="2" t="s">
        <v>19</v>
      </c>
      <c r="C23" s="18">
        <v>222047</v>
      </c>
      <c r="D23" s="18">
        <v>234163</v>
      </c>
      <c r="E23" s="17">
        <v>11886</v>
      </c>
      <c r="F23" s="17">
        <v>12814</v>
      </c>
      <c r="G23" s="19">
        <v>17400</v>
      </c>
      <c r="H23" s="17">
        <v>20683</v>
      </c>
      <c r="I23" s="19">
        <v>154270</v>
      </c>
      <c r="J23" s="17">
        <v>135299</v>
      </c>
      <c r="K23" s="17">
        <v>845.1</v>
      </c>
      <c r="L23" s="17">
        <v>891.6</v>
      </c>
      <c r="M23" s="17">
        <v>1550</v>
      </c>
      <c r="N23" s="17">
        <v>1170.8</v>
      </c>
      <c r="O23" s="17">
        <v>36524</v>
      </c>
      <c r="P23" s="17">
        <v>30743</v>
      </c>
      <c r="Q23" s="17">
        <v>17347.400000000001</v>
      </c>
      <c r="R23" s="17">
        <v>12253.5</v>
      </c>
      <c r="S23" s="17">
        <v>27840</v>
      </c>
      <c r="T23" s="17">
        <v>28818</v>
      </c>
      <c r="U23" s="17">
        <f>C23+E23+G23+I23+K23+M23+O23+Q23+S23</f>
        <v>489709.5</v>
      </c>
      <c r="V23" s="17">
        <f>D23+F23+H23+J23+L23+N23+P23+R23+T23</f>
        <v>476835.89999999997</v>
      </c>
      <c r="W23" s="27">
        <f>V23/U23*100</f>
        <v>97.371176176896697</v>
      </c>
      <c r="X23" s="28"/>
    </row>
    <row r="24" spans="1:24" ht="31.5" x14ac:dyDescent="0.25">
      <c r="A24" s="4">
        <v>2</v>
      </c>
      <c r="B24" s="5" t="s">
        <v>20</v>
      </c>
      <c r="C24" s="18">
        <v>221732</v>
      </c>
      <c r="D24" s="18">
        <v>216582</v>
      </c>
      <c r="E24" s="17">
        <v>11789</v>
      </c>
      <c r="F24" s="17">
        <v>12269</v>
      </c>
      <c r="G24" s="17">
        <v>17350</v>
      </c>
      <c r="H24" s="17">
        <v>20679</v>
      </c>
      <c r="I24" s="20">
        <v>153540</v>
      </c>
      <c r="J24" s="17">
        <v>134577</v>
      </c>
      <c r="K24" s="17">
        <v>754.4</v>
      </c>
      <c r="L24" s="17">
        <v>833.3</v>
      </c>
      <c r="M24" s="21">
        <v>1547.0218</v>
      </c>
      <c r="N24" s="21">
        <v>1231.2</v>
      </c>
      <c r="O24" s="21">
        <v>32837.5</v>
      </c>
      <c r="P24" s="17">
        <v>30422</v>
      </c>
      <c r="Q24" s="17">
        <v>17238.400000000001</v>
      </c>
      <c r="R24" s="17">
        <v>12208.2</v>
      </c>
      <c r="S24" s="21">
        <v>27730</v>
      </c>
      <c r="T24" s="17">
        <v>26665</v>
      </c>
      <c r="U24" s="17">
        <f t="shared" ref="U24:U35" si="0">C24+E24+G24+I24+K24+M24+O24+Q24+S24</f>
        <v>484518.32180000003</v>
      </c>
      <c r="V24" s="17">
        <f t="shared" ref="V24:V35" si="1">D24+F24+H24+J24+L24+N24+P24+R24+T24</f>
        <v>455466.7</v>
      </c>
      <c r="W24" s="27">
        <f t="shared" ref="W24:W35" si="2">V24/U24*100</f>
        <v>94.004019973471316</v>
      </c>
      <c r="X24" s="28"/>
    </row>
    <row r="25" spans="1:24" ht="16.5" x14ac:dyDescent="0.25">
      <c r="A25" s="4"/>
      <c r="B25" s="1" t="s">
        <v>7</v>
      </c>
      <c r="C25" s="18">
        <v>95000</v>
      </c>
      <c r="D25" s="18">
        <v>91802</v>
      </c>
      <c r="E25" s="22">
        <v>3220</v>
      </c>
      <c r="F25" s="22">
        <v>2587</v>
      </c>
      <c r="G25" s="19">
        <v>4725</v>
      </c>
      <c r="H25" s="18">
        <v>4011</v>
      </c>
      <c r="I25" s="19">
        <v>118140</v>
      </c>
      <c r="J25" s="18">
        <v>91527</v>
      </c>
      <c r="K25" s="17">
        <v>37</v>
      </c>
      <c r="L25" s="17">
        <v>227.7</v>
      </c>
      <c r="M25" s="17">
        <v>552.35</v>
      </c>
      <c r="N25" s="17">
        <v>131.4</v>
      </c>
      <c r="O25" s="17">
        <v>16502.099999999999</v>
      </c>
      <c r="P25" s="17">
        <v>14810</v>
      </c>
      <c r="Q25" s="17">
        <v>9066</v>
      </c>
      <c r="R25" s="17">
        <v>4827</v>
      </c>
      <c r="S25" s="17">
        <v>11780</v>
      </c>
      <c r="T25" s="17">
        <v>5501</v>
      </c>
      <c r="U25" s="17">
        <f t="shared" si="0"/>
        <v>259022.45</v>
      </c>
      <c r="V25" s="17">
        <f t="shared" si="1"/>
        <v>215424.1</v>
      </c>
      <c r="W25" s="27">
        <f t="shared" si="2"/>
        <v>83.168119211288442</v>
      </c>
      <c r="X25" s="28"/>
    </row>
    <row r="26" spans="1:24" ht="16.5" x14ac:dyDescent="0.25">
      <c r="A26" s="4"/>
      <c r="B26" s="1" t="s">
        <v>13</v>
      </c>
      <c r="C26" s="18">
        <v>71474</v>
      </c>
      <c r="D26" s="18">
        <v>63568</v>
      </c>
      <c r="E26" s="17">
        <v>6200</v>
      </c>
      <c r="F26" s="17">
        <v>6576</v>
      </c>
      <c r="G26" s="19">
        <v>9600</v>
      </c>
      <c r="H26" s="18">
        <v>12690</v>
      </c>
      <c r="I26" s="18">
        <v>25200</v>
      </c>
      <c r="J26" s="18">
        <v>29769</v>
      </c>
      <c r="K26" s="17">
        <v>490.6</v>
      </c>
      <c r="L26" s="17">
        <v>413.8</v>
      </c>
      <c r="M26" s="17">
        <v>498.69</v>
      </c>
      <c r="N26" s="17">
        <v>564</v>
      </c>
      <c r="O26" s="17">
        <v>12812.800000000001</v>
      </c>
      <c r="P26" s="17">
        <v>10862</v>
      </c>
      <c r="Q26" s="17">
        <v>5955</v>
      </c>
      <c r="R26" s="17">
        <v>5618.1</v>
      </c>
      <c r="S26" s="17">
        <v>7400</v>
      </c>
      <c r="T26" s="17">
        <v>7511</v>
      </c>
      <c r="U26" s="17">
        <f t="shared" si="0"/>
        <v>139631.09000000003</v>
      </c>
      <c r="V26" s="17">
        <f t="shared" si="1"/>
        <v>137571.90000000002</v>
      </c>
      <c r="W26" s="27">
        <f t="shared" si="2"/>
        <v>98.525263965210044</v>
      </c>
      <c r="X26" s="28"/>
    </row>
    <row r="27" spans="1:24" ht="31.5" x14ac:dyDescent="0.25">
      <c r="A27" s="4"/>
      <c r="B27" s="2" t="s">
        <v>8</v>
      </c>
      <c r="C27" s="18">
        <v>15724.3</v>
      </c>
      <c r="D27" s="18">
        <v>13887</v>
      </c>
      <c r="E27" s="17">
        <v>1364</v>
      </c>
      <c r="F27" s="17">
        <v>1444</v>
      </c>
      <c r="G27" s="19">
        <v>2000</v>
      </c>
      <c r="H27" s="18">
        <v>2759</v>
      </c>
      <c r="I27" s="18">
        <v>5600</v>
      </c>
      <c r="J27" s="18">
        <v>6354</v>
      </c>
      <c r="K27" s="17">
        <v>107.9</v>
      </c>
      <c r="L27" s="17">
        <v>94.6</v>
      </c>
      <c r="M27" s="17">
        <v>109.71179999999998</v>
      </c>
      <c r="N27" s="17">
        <v>121.2</v>
      </c>
      <c r="O27" s="17">
        <v>2818.8160000000003</v>
      </c>
      <c r="P27" s="17">
        <v>2342</v>
      </c>
      <c r="Q27" s="17">
        <v>1302</v>
      </c>
      <c r="R27" s="17">
        <v>1208.5999999999999</v>
      </c>
      <c r="S27" s="17">
        <v>1632</v>
      </c>
      <c r="T27" s="17">
        <v>1599</v>
      </c>
      <c r="U27" s="17">
        <f t="shared" si="0"/>
        <v>30658.727800000001</v>
      </c>
      <c r="V27" s="17">
        <f t="shared" si="1"/>
        <v>29809.399999999998</v>
      </c>
      <c r="W27" s="27">
        <f t="shared" si="2"/>
        <v>97.229735670897597</v>
      </c>
      <c r="X27" s="28"/>
    </row>
    <row r="28" spans="1:24" ht="16.5" x14ac:dyDescent="0.25">
      <c r="A28" s="4"/>
      <c r="B28" s="1" t="s">
        <v>9</v>
      </c>
      <c r="C28" s="18">
        <v>16735.2</v>
      </c>
      <c r="D28" s="18">
        <v>18470</v>
      </c>
      <c r="E28" s="17">
        <v>740</v>
      </c>
      <c r="F28" s="17">
        <v>860</v>
      </c>
      <c r="G28" s="19">
        <v>280</v>
      </c>
      <c r="H28" s="18">
        <v>314</v>
      </c>
      <c r="I28" s="18">
        <v>2600</v>
      </c>
      <c r="J28" s="18">
        <v>6088</v>
      </c>
      <c r="K28" s="17">
        <v>14.8</v>
      </c>
      <c r="L28" s="17">
        <v>14.5</v>
      </c>
      <c r="M28" s="17">
        <v>15.4</v>
      </c>
      <c r="N28" s="17">
        <v>207</v>
      </c>
      <c r="O28" s="17">
        <v>355.78199999999998</v>
      </c>
      <c r="P28" s="17">
        <v>383</v>
      </c>
      <c r="Q28" s="17">
        <v>168.3</v>
      </c>
      <c r="R28" s="17">
        <v>322.7</v>
      </c>
      <c r="S28" s="17">
        <v>1224</v>
      </c>
      <c r="T28" s="17">
        <v>655</v>
      </c>
      <c r="U28" s="17">
        <f t="shared" si="0"/>
        <v>22133.482</v>
      </c>
      <c r="V28" s="17">
        <f t="shared" si="1"/>
        <v>27314.2</v>
      </c>
      <c r="W28" s="27">
        <f t="shared" si="2"/>
        <v>123.40670121402498</v>
      </c>
      <c r="X28" s="28"/>
    </row>
    <row r="29" spans="1:24" ht="16.5" x14ac:dyDescent="0.25">
      <c r="A29" s="4"/>
      <c r="B29" s="1" t="s">
        <v>10</v>
      </c>
      <c r="C29" s="18">
        <v>22798.5</v>
      </c>
      <c r="D29" s="18">
        <v>28855</v>
      </c>
      <c r="E29" s="17">
        <v>265</v>
      </c>
      <c r="F29" s="17">
        <v>802</v>
      </c>
      <c r="G29" s="19">
        <v>745</v>
      </c>
      <c r="H29" s="18">
        <v>905</v>
      </c>
      <c r="I29" s="18">
        <v>2000</v>
      </c>
      <c r="J29" s="18">
        <v>839</v>
      </c>
      <c r="K29" s="17">
        <v>104.1</v>
      </c>
      <c r="L29" s="17">
        <v>82.7</v>
      </c>
      <c r="M29" s="17">
        <v>370.87</v>
      </c>
      <c r="N29" s="17">
        <v>207.6</v>
      </c>
      <c r="O29" s="17">
        <v>348</v>
      </c>
      <c r="P29" s="17">
        <v>2025</v>
      </c>
      <c r="Q29" s="17">
        <v>747.1</v>
      </c>
      <c r="R29" s="17">
        <v>231.8</v>
      </c>
      <c r="S29" s="17">
        <v>5694</v>
      </c>
      <c r="T29" s="17">
        <v>11399</v>
      </c>
      <c r="U29" s="17">
        <f t="shared" si="0"/>
        <v>33072.569999999992</v>
      </c>
      <c r="V29" s="17">
        <f t="shared" si="1"/>
        <v>45347.100000000006</v>
      </c>
      <c r="W29" s="27">
        <f t="shared" si="2"/>
        <v>137.11392855166687</v>
      </c>
      <c r="X29" s="28"/>
    </row>
    <row r="30" spans="1:24" ht="31.5" x14ac:dyDescent="0.25">
      <c r="A30" s="4">
        <v>3</v>
      </c>
      <c r="B30" s="2" t="s">
        <v>21</v>
      </c>
      <c r="C30" s="18">
        <v>0</v>
      </c>
      <c r="D30" s="18">
        <v>17300</v>
      </c>
      <c r="E30" s="17">
        <v>97</v>
      </c>
      <c r="F30" s="17">
        <v>180</v>
      </c>
      <c r="G30" s="17">
        <v>50</v>
      </c>
      <c r="H30" s="17">
        <v>4</v>
      </c>
      <c r="I30" s="17">
        <v>270</v>
      </c>
      <c r="J30" s="17">
        <v>398</v>
      </c>
      <c r="K30" s="17">
        <v>90.7</v>
      </c>
      <c r="L30" s="17">
        <v>58.3</v>
      </c>
      <c r="M30" s="17">
        <v>2.98</v>
      </c>
      <c r="N30" s="17">
        <v>-60.4</v>
      </c>
      <c r="O30" s="17">
        <v>1428.2</v>
      </c>
      <c r="P30" s="17">
        <v>221</v>
      </c>
      <c r="Q30" s="17">
        <v>133</v>
      </c>
      <c r="R30" s="17">
        <v>45.3</v>
      </c>
      <c r="S30" s="17">
        <v>110</v>
      </c>
      <c r="T30" s="17">
        <v>2153</v>
      </c>
      <c r="U30" s="17">
        <f t="shared" si="0"/>
        <v>2181.88</v>
      </c>
      <c r="V30" s="17">
        <f t="shared" si="1"/>
        <v>20299.199999999997</v>
      </c>
      <c r="W30" s="27">
        <f t="shared" si="2"/>
        <v>930.35363998020046</v>
      </c>
      <c r="X30" s="28"/>
    </row>
    <row r="31" spans="1:24" ht="16.5" x14ac:dyDescent="0.25">
      <c r="A31" s="4">
        <v>4</v>
      </c>
      <c r="B31" s="2" t="s">
        <v>14</v>
      </c>
      <c r="C31" s="18">
        <v>0</v>
      </c>
      <c r="D31" s="18">
        <v>17247</v>
      </c>
      <c r="E31" s="17">
        <v>79.5</v>
      </c>
      <c r="F31" s="17">
        <v>148</v>
      </c>
      <c r="G31" s="17">
        <v>41</v>
      </c>
      <c r="H31" s="17">
        <v>3</v>
      </c>
      <c r="I31" s="17">
        <v>270</v>
      </c>
      <c r="J31" s="17">
        <v>284</v>
      </c>
      <c r="K31" s="17">
        <v>74.400000000000006</v>
      </c>
      <c r="L31" s="17">
        <v>47.8</v>
      </c>
      <c r="M31" s="17">
        <v>2.44</v>
      </c>
      <c r="N31" s="17">
        <v>-70.3</v>
      </c>
      <c r="O31" s="17">
        <v>1171.2</v>
      </c>
      <c r="P31" s="17">
        <v>221</v>
      </c>
      <c r="Q31" s="17">
        <v>109</v>
      </c>
      <c r="R31" s="17">
        <v>37.200000000000003</v>
      </c>
      <c r="S31" s="17">
        <v>90</v>
      </c>
      <c r="T31" s="17">
        <v>2028</v>
      </c>
      <c r="U31" s="17">
        <f t="shared" si="0"/>
        <v>1837.54</v>
      </c>
      <c r="V31" s="17">
        <f t="shared" si="1"/>
        <v>19945.7</v>
      </c>
      <c r="W31" s="27">
        <f t="shared" si="2"/>
        <v>1085.456643120694</v>
      </c>
      <c r="X31" s="28"/>
    </row>
    <row r="32" spans="1:24" ht="31.5" x14ac:dyDescent="0.25">
      <c r="A32" s="4"/>
      <c r="B32" s="2" t="s">
        <v>11</v>
      </c>
      <c r="C32" s="18">
        <v>56.9</v>
      </c>
      <c r="D32" s="18">
        <v>292</v>
      </c>
      <c r="E32" s="17">
        <v>2.9</v>
      </c>
      <c r="F32" s="17">
        <v>25.4</v>
      </c>
      <c r="G32" s="17">
        <v>1.2</v>
      </c>
      <c r="H32" s="17">
        <v>0.1</v>
      </c>
      <c r="I32" s="17">
        <v>7</v>
      </c>
      <c r="J32" s="17">
        <v>7</v>
      </c>
      <c r="K32" s="17">
        <v>2.2000000000000002</v>
      </c>
      <c r="L32" s="17">
        <v>1.4</v>
      </c>
      <c r="M32" s="17">
        <v>0.4</v>
      </c>
      <c r="N32" s="17">
        <v>0</v>
      </c>
      <c r="O32" s="17">
        <v>35.1</v>
      </c>
      <c r="P32" s="17">
        <v>0</v>
      </c>
      <c r="Q32" s="17">
        <v>3.3</v>
      </c>
      <c r="R32" s="17">
        <v>1.1000000000000001</v>
      </c>
      <c r="S32" s="17">
        <v>4</v>
      </c>
      <c r="T32" s="17">
        <v>2</v>
      </c>
      <c r="U32" s="17">
        <f t="shared" si="0"/>
        <v>113.00000000000001</v>
      </c>
      <c r="V32" s="17">
        <f t="shared" si="1"/>
        <v>329</v>
      </c>
      <c r="W32" s="27">
        <f t="shared" si="2"/>
        <v>291.15044247787603</v>
      </c>
      <c r="X32" s="28"/>
    </row>
    <row r="33" spans="1:24" ht="47.25" x14ac:dyDescent="0.25">
      <c r="A33" s="4">
        <v>5</v>
      </c>
      <c r="B33" s="2" t="s">
        <v>15</v>
      </c>
      <c r="C33" s="18">
        <f>53329.5-15724.3-56.9</f>
        <v>37548.299999999996</v>
      </c>
      <c r="D33" s="18">
        <f>54530.8-13909.7-292</f>
        <v>40329.100000000006</v>
      </c>
      <c r="E33" s="17">
        <f>4914.4-1364-2.9</f>
        <v>3547.4999999999995</v>
      </c>
      <c r="F33" s="17">
        <f>4430.2-1444.5-25.4</f>
        <v>2960.2999999999997</v>
      </c>
      <c r="G33" s="17">
        <f>4850.2-2000-1.2</f>
        <v>2849</v>
      </c>
      <c r="H33" s="17">
        <f>6690.2-2759-0.1</f>
        <v>3931.1</v>
      </c>
      <c r="I33" s="17">
        <f>10250-5500-7</f>
        <v>4743</v>
      </c>
      <c r="J33" s="17">
        <f>17955-6334-7</f>
        <v>11614</v>
      </c>
      <c r="K33" s="17">
        <f>417.3-107.9-2.2</f>
        <v>307.2</v>
      </c>
      <c r="L33" s="17">
        <f>332.2-94.6-1.4</f>
        <v>236.2</v>
      </c>
      <c r="M33" s="17">
        <f>168.94-109.7-0.4</f>
        <v>58.839999999999996</v>
      </c>
      <c r="N33" s="17">
        <f>261.3-121.2</f>
        <v>140.10000000000002</v>
      </c>
      <c r="O33" s="17">
        <f>12811.9-2818.8-35.1</f>
        <v>9957.9999999999982</v>
      </c>
      <c r="P33" s="17">
        <f>7863.7-2341.9</f>
        <v>5521.7999999999993</v>
      </c>
      <c r="Q33" s="17">
        <f>3723.9-1310.1-3.3</f>
        <v>2410.5</v>
      </c>
      <c r="R33" s="17">
        <f>3793.8-1228.7-1.1</f>
        <v>2564.0000000000005</v>
      </c>
      <c r="S33" s="17">
        <f>8860-1632-4</f>
        <v>7224</v>
      </c>
      <c r="T33" s="17">
        <f>9512-1550-2</f>
        <v>7960</v>
      </c>
      <c r="U33" s="17">
        <f t="shared" si="0"/>
        <v>68646.34</v>
      </c>
      <c r="V33" s="17">
        <f t="shared" si="1"/>
        <v>75256.600000000006</v>
      </c>
      <c r="W33" s="27">
        <f t="shared" si="2"/>
        <v>109.62944273503877</v>
      </c>
      <c r="X33" s="28"/>
    </row>
    <row r="34" spans="1:24" ht="16.5" x14ac:dyDescent="0.25">
      <c r="A34" s="4"/>
      <c r="B34" s="2" t="s">
        <v>16</v>
      </c>
      <c r="C34" s="18">
        <v>0</v>
      </c>
      <c r="D34" s="18">
        <v>53</v>
      </c>
      <c r="E34" s="17">
        <v>17.5</v>
      </c>
      <c r="F34" s="17">
        <v>32</v>
      </c>
      <c r="G34" s="17">
        <v>9</v>
      </c>
      <c r="H34" s="17">
        <v>1</v>
      </c>
      <c r="I34" s="17">
        <v>0</v>
      </c>
      <c r="J34" s="17">
        <v>72</v>
      </c>
      <c r="K34" s="17">
        <v>16.3</v>
      </c>
      <c r="L34" s="17">
        <v>10.5</v>
      </c>
      <c r="M34" s="17">
        <v>0.54</v>
      </c>
      <c r="N34" s="17">
        <v>9.9</v>
      </c>
      <c r="O34" s="17">
        <v>257.10000000000002</v>
      </c>
      <c r="P34" s="17">
        <v>0</v>
      </c>
      <c r="Q34" s="17">
        <v>24</v>
      </c>
      <c r="R34" s="17">
        <v>8.1</v>
      </c>
      <c r="S34" s="17">
        <v>20</v>
      </c>
      <c r="T34" s="17">
        <v>2</v>
      </c>
      <c r="U34" s="17">
        <f t="shared" si="0"/>
        <v>344.44</v>
      </c>
      <c r="V34" s="17">
        <f t="shared" si="1"/>
        <v>188.5</v>
      </c>
      <c r="W34" s="27">
        <f t="shared" si="2"/>
        <v>54.726512600162579</v>
      </c>
      <c r="X34" s="28"/>
    </row>
    <row r="35" spans="1:24" ht="31.5" x14ac:dyDescent="0.25">
      <c r="A35" s="4">
        <v>6</v>
      </c>
      <c r="B35" s="2" t="s">
        <v>12</v>
      </c>
      <c r="C35" s="18">
        <v>15724.3</v>
      </c>
      <c r="D35" s="18">
        <v>13909.7</v>
      </c>
      <c r="E35" s="17">
        <v>1364</v>
      </c>
      <c r="F35" s="17">
        <v>1444.5</v>
      </c>
      <c r="G35" s="17">
        <v>2000</v>
      </c>
      <c r="H35" s="17">
        <v>2759</v>
      </c>
      <c r="I35" s="17">
        <v>5500</v>
      </c>
      <c r="J35" s="17">
        <v>6334</v>
      </c>
      <c r="K35" s="17">
        <v>107.9</v>
      </c>
      <c r="L35" s="17">
        <v>94.6</v>
      </c>
      <c r="M35" s="17">
        <v>109.7</v>
      </c>
      <c r="N35" s="17">
        <v>121.2</v>
      </c>
      <c r="O35" s="17">
        <v>2818.8</v>
      </c>
      <c r="P35" s="17">
        <v>2341.9</v>
      </c>
      <c r="Q35" s="17">
        <v>1310.0999999999999</v>
      </c>
      <c r="R35" s="17">
        <v>1228.7</v>
      </c>
      <c r="S35" s="17">
        <v>1632</v>
      </c>
      <c r="T35" s="17">
        <v>1550</v>
      </c>
      <c r="U35" s="17">
        <f t="shared" si="0"/>
        <v>30566.799999999999</v>
      </c>
      <c r="V35" s="17">
        <f t="shared" si="1"/>
        <v>29783.600000000002</v>
      </c>
      <c r="W35" s="27">
        <f t="shared" si="2"/>
        <v>97.437742910608904</v>
      </c>
      <c r="X35" s="28"/>
    </row>
    <row r="36" spans="1:24" ht="16.5" x14ac:dyDescent="0.25">
      <c r="A36" s="4">
        <v>7</v>
      </c>
      <c r="B36" s="2" t="s">
        <v>17</v>
      </c>
      <c r="C36" s="17"/>
      <c r="D36" s="19">
        <v>7294</v>
      </c>
      <c r="E36" s="17"/>
      <c r="F36" s="17">
        <v>6957.26</v>
      </c>
      <c r="G36" s="17"/>
      <c r="H36" s="17">
        <v>8073</v>
      </c>
      <c r="I36" s="17"/>
      <c r="J36" s="17">
        <v>8002</v>
      </c>
      <c r="K36" s="17"/>
      <c r="L36" s="17">
        <v>4365</v>
      </c>
      <c r="M36" s="17"/>
      <c r="N36" s="17">
        <v>9400</v>
      </c>
      <c r="O36" s="17"/>
      <c r="P36" s="17">
        <v>6646</v>
      </c>
      <c r="Q36" s="17"/>
      <c r="R36" s="17">
        <v>10318.52</v>
      </c>
      <c r="S36" s="17"/>
      <c r="T36" s="17">
        <v>7463</v>
      </c>
      <c r="U36" s="23"/>
      <c r="V36" s="17">
        <f>(D36+F36+H36+J36+L36+N36+P36+R36+T36)/9</f>
        <v>7613.1977777777774</v>
      </c>
      <c r="W36" s="24"/>
      <c r="X36" s="24"/>
    </row>
    <row r="37" spans="1:24" ht="17.25" thickBot="1" x14ac:dyDescent="0.3">
      <c r="A37" s="6">
        <v>8</v>
      </c>
      <c r="B37" s="3" t="s">
        <v>18</v>
      </c>
      <c r="C37" s="25"/>
      <c r="D37" s="26">
        <v>715</v>
      </c>
      <c r="E37" s="17"/>
      <c r="F37" s="23">
        <v>70</v>
      </c>
      <c r="G37" s="23"/>
      <c r="H37" s="23">
        <v>131</v>
      </c>
      <c r="I37" s="17"/>
      <c r="J37" s="23">
        <v>248</v>
      </c>
      <c r="K37" s="23"/>
      <c r="L37" s="23">
        <v>8</v>
      </c>
      <c r="M37" s="23"/>
      <c r="N37" s="23">
        <v>5</v>
      </c>
      <c r="O37" s="23"/>
      <c r="P37" s="23">
        <v>134</v>
      </c>
      <c r="Q37" s="17"/>
      <c r="R37" s="23">
        <v>45</v>
      </c>
      <c r="S37" s="23"/>
      <c r="T37" s="23">
        <v>83</v>
      </c>
      <c r="U37" s="23"/>
      <c r="V37" s="23">
        <f t="shared" ref="V37" si="3">D37+F37+H37+J37+L37+N37+P37+R37+T37</f>
        <v>1439</v>
      </c>
      <c r="W37" s="24"/>
      <c r="X37" s="24"/>
    </row>
    <row r="39" spans="1:24" s="13" customFormat="1" x14ac:dyDescent="0.25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x14ac:dyDescent="0.25"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x14ac:dyDescent="0.25"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8.75" x14ac:dyDescent="0.3"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4"/>
      <c r="R42" s="14"/>
      <c r="S42" s="14"/>
      <c r="T42" s="14"/>
      <c r="U42" s="14"/>
      <c r="V42" s="14"/>
      <c r="W42" s="14"/>
      <c r="X42" s="14"/>
    </row>
    <row r="43" spans="1:24" s="13" customFormat="1" x14ac:dyDescent="0.2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x14ac:dyDescent="0.25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x14ac:dyDescent="0.25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x14ac:dyDescent="0.25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x14ac:dyDescent="0.25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x14ac:dyDescent="0.25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5:24" s="13" customFormat="1" x14ac:dyDescent="0.25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5:24" s="13" customFormat="1" x14ac:dyDescent="0.25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5:24" s="13" customFormat="1" x14ac:dyDescent="0.25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5:24" s="13" customFormat="1" x14ac:dyDescent="0.25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5:24" s="13" customFormat="1" x14ac:dyDescent="0.2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5:24" s="13" customFormat="1" x14ac:dyDescent="0.25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5:24" s="13" customFormat="1" x14ac:dyDescent="0.25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5:24" s="13" customFormat="1" x14ac:dyDescent="0.2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5:24" s="13" customFormat="1" x14ac:dyDescent="0.2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5:24" s="13" customFormat="1" x14ac:dyDescent="0.25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5:24" s="13" customFormat="1" x14ac:dyDescent="0.25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5:24" s="13" customFormat="1" x14ac:dyDescent="0.25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5:24" s="13" customFormat="1" x14ac:dyDescent="0.2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5:24" s="13" customFormat="1" x14ac:dyDescent="0.25"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5:24" s="13" customFormat="1" x14ac:dyDescent="0.25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5:24" s="13" customFormat="1" x14ac:dyDescent="0.25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5:24" s="13" customFormat="1" x14ac:dyDescent="0.25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5:24" s="13" customFormat="1" x14ac:dyDescent="0.25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5:24" s="13" customFormat="1" x14ac:dyDescent="0.25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</sheetData>
  <mergeCells count="49">
    <mergeCell ref="R15:X15"/>
    <mergeCell ref="R16:X16"/>
    <mergeCell ref="R1:X1"/>
    <mergeCell ref="R2:X2"/>
    <mergeCell ref="R3:X3"/>
    <mergeCell ref="R5:X5"/>
    <mergeCell ref="R6:X6"/>
    <mergeCell ref="R7:X7"/>
    <mergeCell ref="R8:X8"/>
    <mergeCell ref="R11:X11"/>
    <mergeCell ref="R12:X12"/>
    <mergeCell ref="R13:X13"/>
    <mergeCell ref="R14:X14"/>
    <mergeCell ref="R4:Y4"/>
    <mergeCell ref="A18:X18"/>
    <mergeCell ref="C20:D20"/>
    <mergeCell ref="E20:F20"/>
    <mergeCell ref="G20:H20"/>
    <mergeCell ref="K20:L20"/>
    <mergeCell ref="O20:P20"/>
    <mergeCell ref="Q20:R20"/>
    <mergeCell ref="S20:T20"/>
    <mergeCell ref="U20:V20"/>
    <mergeCell ref="W20:X22"/>
    <mergeCell ref="I20:J20"/>
    <mergeCell ref="M20:N20"/>
    <mergeCell ref="W26:X26"/>
    <mergeCell ref="C22:D22"/>
    <mergeCell ref="E22:F22"/>
    <mergeCell ref="G22:H22"/>
    <mergeCell ref="K22:L22"/>
    <mergeCell ref="O22:P22"/>
    <mergeCell ref="Q22:R22"/>
    <mergeCell ref="S22:T22"/>
    <mergeCell ref="U22:V22"/>
    <mergeCell ref="W23:X23"/>
    <mergeCell ref="W24:X24"/>
    <mergeCell ref="W25:X25"/>
    <mergeCell ref="I22:J22"/>
    <mergeCell ref="M22:N22"/>
    <mergeCell ref="W33:X33"/>
    <mergeCell ref="W34:X34"/>
    <mergeCell ref="W35:X35"/>
    <mergeCell ref="W27:X27"/>
    <mergeCell ref="W28:X28"/>
    <mergeCell ref="W29:X29"/>
    <mergeCell ref="W30:X30"/>
    <mergeCell ref="W31:X31"/>
    <mergeCell ref="W32:X32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2020-05-12T13:05:06Z</cp:lastPrinted>
  <dcterms:created xsi:type="dcterms:W3CDTF">2018-03-20T15:59:14Z</dcterms:created>
  <dcterms:modified xsi:type="dcterms:W3CDTF">2020-06-24T05:57:19Z</dcterms:modified>
</cp:coreProperties>
</file>